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vadin\Desktop\ДИПЛОМ\Данные\"/>
    </mc:Choice>
  </mc:AlternateContent>
  <bookViews>
    <workbookView xWindow="-120" yWindow="-120" windowWidth="20730" windowHeight="11160" firstSheet="24" activeTab="41"/>
  </bookViews>
  <sheets>
    <sheet name=" Прогноз БО 20" sheetId="131" state="hidden" r:id="rId1"/>
    <sheet name="Прогноз БО 21" sheetId="132" state="hidden" r:id="rId2"/>
    <sheet name="По статьям 2020" sheetId="9" r:id="rId3"/>
    <sheet name="Код 20" sheetId="2" r:id="rId4"/>
    <sheet name="По статьям 2021" sheetId="111" r:id="rId5"/>
    <sheet name="Избыточная смертность" sheetId="99" r:id="rId6"/>
    <sheet name="Смертность Медиазона" sheetId="105" r:id="rId7"/>
    <sheet name="Трансферты 2021" sheetId="102" state="hidden" r:id="rId8"/>
    <sheet name="Трансферты 2020" sheetId="1" state="hidden" r:id="rId9"/>
    <sheet name="Трансферты 2019" sheetId="108" state="hidden" r:id="rId10"/>
    <sheet name="Трансферты 2018" sheetId="119" state="hidden" r:id="rId11"/>
    <sheet name="Трансферты 2017" sheetId="120" state="hidden" r:id="rId12"/>
    <sheet name="Трансферты 2016" sheetId="121" state="hidden" r:id="rId13"/>
    <sheet name="Доходы регионов21" sheetId="107" state="hidden" r:id="rId14"/>
    <sheet name="Доходы регионов20" sheetId="106" state="hidden" r:id="rId15"/>
    <sheet name="Доходы регионов19" sheetId="114" r:id="rId16"/>
    <sheet name="Доходы регионов18" sheetId="116" state="hidden" r:id="rId17"/>
    <sheet name="Доходы регионов17" sheetId="117" r:id="rId18"/>
    <sheet name="Доходы регионов16" sheetId="118" state="hidden" r:id="rId19"/>
    <sheet name="Коррел2" sheetId="150" state="hidden" r:id="rId20"/>
    <sheet name="Трансферты 16-21" sheetId="130" r:id="rId21"/>
    <sheet name="Own Rev21" sheetId="142" r:id="rId22"/>
    <sheet name="Own Rev20" sheetId="141" r:id="rId23"/>
    <sheet name="Коррел3" sheetId="154" r:id="rId24"/>
    <sheet name="Own Rev19" sheetId="140" r:id="rId25"/>
    <sheet name="Own Rev18" sheetId="139" state="hidden" r:id="rId26"/>
    <sheet name="Own Rev17" sheetId="138" state="hidden" r:id="rId27"/>
    <sheet name="Own Rev16" sheetId="137" state="hidden" r:id="rId28"/>
    <sheet name="Безв21" sheetId="148" r:id="rId29"/>
    <sheet name="Безв20" sheetId="147" state="hidden" r:id="rId30"/>
    <sheet name="Безв19" sheetId="146" state="hidden" r:id="rId31"/>
    <sheet name="Безв18" sheetId="145" state="hidden" r:id="rId32"/>
    <sheet name="Безв17" sheetId="144" r:id="rId33"/>
    <sheet name="Безв16" sheetId="143" state="hidden" r:id="rId34"/>
    <sheet name="2016" sheetId="157" r:id="rId35"/>
    <sheet name="2017" sheetId="158" r:id="rId36"/>
    <sheet name="2018" sheetId="160" r:id="rId37"/>
    <sheet name="2019" sheetId="159" r:id="rId38"/>
    <sheet name="2020" sheetId="161" r:id="rId39"/>
    <sheet name="2021" sheetId="162" r:id="rId40"/>
    <sheet name="Графики" sheetId="163" r:id="rId41"/>
    <sheet name="ДатасетПАНЕЛЬ" sheetId="128" r:id="rId42"/>
    <sheet name="БО 15-17" sheetId="134" r:id="rId43"/>
    <sheet name="БО 17-19" sheetId="135" state="hidden" r:id="rId44"/>
    <sheet name="БО 19-21" sheetId="136" state="hidden" r:id="rId45"/>
    <sheet name="Путин" sheetId="97" state="hidden" r:id="rId46"/>
    <sheet name="DATA" sheetId="98" r:id="rId47"/>
    <sheet name="Численность 2021" sheetId="104" state="hidden" r:id="rId48"/>
    <sheet name="Численность 2020" sheetId="95" state="hidden" r:id="rId49"/>
    <sheet name="Численность 2019" sheetId="124" state="hidden" r:id="rId50"/>
    <sheet name="Численность 2018" sheetId="123" state="hidden" r:id="rId51"/>
    <sheet name="Опис стат" sheetId="153" state="hidden" r:id="rId52"/>
    <sheet name="Численность 2016-2017" sheetId="122" state="hidden" r:id="rId53"/>
    <sheet name="Конституция" sheetId="7" state="hidden" r:id="rId54"/>
    <sheet name="Республика Саха (Якутия)" sheetId="79" state="hidden" r:id="rId55"/>
    <sheet name="Чеченская Республика" sheetId="94" state="hidden" r:id="rId56"/>
    <sheet name="Ставропольский край" sheetId="92" state="hidden" r:id="rId57"/>
    <sheet name="Карачаево-Черкесская Республика" sheetId="93" state="hidden" r:id="rId58"/>
    <sheet name="Республика Ингушетия" sheetId="91" state="hidden" r:id="rId59"/>
    <sheet name="Республика Северная Осетия" sheetId="90" state="hidden" r:id="rId60"/>
    <sheet name="Кабардино-Балкарская Республика" sheetId="89" state="hidden" r:id="rId61"/>
    <sheet name="Республика Дагестан" sheetId="88" state="hidden" r:id="rId62"/>
    <sheet name="Чукотский АО" sheetId="87" state="hidden" r:id="rId63"/>
    <sheet name="Еврейская АО" sheetId="86" state="hidden" r:id="rId64"/>
    <sheet name="Сахалинская область" sheetId="85" state="hidden" r:id="rId65"/>
    <sheet name="Магаданская область" sheetId="84" state="hidden" r:id="rId66"/>
    <sheet name="Камчатский край" sheetId="83" state="hidden" r:id="rId67"/>
    <sheet name="Хабаровский край" sheetId="81" state="hidden" r:id="rId68"/>
    <sheet name="Амурская область" sheetId="82" state="hidden" r:id="rId69"/>
    <sheet name="Приморский край" sheetId="80" state="hidden" r:id="rId70"/>
    <sheet name="Забайкальский край" sheetId="78" state="hidden" r:id="rId71"/>
    <sheet name="Республика Хакасия" sheetId="77" state="hidden" r:id="rId72"/>
    <sheet name="Республика Алтай" sheetId="76" state="hidden" r:id="rId73"/>
    <sheet name="Томская обл" sheetId="75" state="hidden" r:id="rId74"/>
    <sheet name="Омская обл" sheetId="74" state="hidden" r:id="rId75"/>
    <sheet name="Новосибирская обл" sheetId="73" state="hidden" r:id="rId76"/>
    <sheet name="Кемеровская обл" sheetId="72" state="hidden" r:id="rId77"/>
    <sheet name="Иркутская обл" sheetId="71" state="hidden" r:id="rId78"/>
    <sheet name="Республика Бурятия" sheetId="67" state="hidden" r:id="rId79"/>
    <sheet name="Челябинская обл" sheetId="64" state="hidden" r:id="rId80"/>
    <sheet name="Свердловская обл" sheetId="62" state="hidden" r:id="rId81"/>
    <sheet name="Тюменская обл" sheetId="63" state="hidden" r:id="rId82"/>
    <sheet name="Саратовская обл" sheetId="59" state="hidden" r:id="rId83"/>
    <sheet name="Ульяновская обл" sheetId="60" state="hidden" r:id="rId84"/>
    <sheet name="Пензенская обл" sheetId="57" state="hidden" r:id="rId85"/>
    <sheet name="Оренбургская обл" sheetId="56" state="hidden" r:id="rId86"/>
    <sheet name="Кировская обл" sheetId="54" state="hidden" r:id="rId87"/>
    <sheet name="Нижегородская обл" sheetId="53" state="hidden" r:id="rId88"/>
    <sheet name="Чувашия" sheetId="52" state="hidden" r:id="rId89"/>
    <sheet name="Республика Мордовия" sheetId="49" state="hidden" r:id="rId90"/>
    <sheet name="Республика Марий Эл" sheetId="48" state="hidden" r:id="rId91"/>
    <sheet name="Республика Башкортостан" sheetId="47" state="hidden" r:id="rId92"/>
    <sheet name="Республика Крым" sheetId="46" state="hidden" r:id="rId93"/>
    <sheet name="Севастополь" sheetId="45" state="hidden" r:id="rId94"/>
    <sheet name="Адыгея" sheetId="44" state="hidden" r:id="rId95"/>
    <sheet name="Волгоградская обл" sheetId="42" state="hidden" r:id="rId96"/>
    <sheet name="Республика Калмыкия" sheetId="39" state="hidden" r:id="rId97"/>
    <sheet name="Ненецкий АО" sheetId="38" state="hidden" r:id="rId98"/>
    <sheet name="Санкт-Петербург" sheetId="37" state="hidden" r:id="rId99"/>
    <sheet name="Псковская обл" sheetId="36" state="hidden" r:id="rId100"/>
    <sheet name="Новгородская обл" sheetId="35" state="hidden" r:id="rId101"/>
    <sheet name="Мурманская обл" sheetId="34" state="hidden" r:id="rId102"/>
    <sheet name="Ленинградская обл" sheetId="33" state="hidden" r:id="rId103"/>
    <sheet name="Калининградская обл" sheetId="32" state="hidden" r:id="rId104"/>
    <sheet name="Республика Карелия" sheetId="27" state="hidden" r:id="rId105"/>
    <sheet name="Костромская обл" sheetId="17" state="hidden" r:id="rId106"/>
    <sheet name="Калужская обл" sheetId="16" state="hidden" r:id="rId107"/>
    <sheet name="Тверская обл" sheetId="15" state="hidden" r:id="rId108"/>
    <sheet name="Республика Тыва" sheetId="68" state="hidden" r:id="rId109"/>
    <sheet name="Алтайский край" sheetId="69" state="hidden" r:id="rId110"/>
    <sheet name="Ханты-Мансийский АО" sheetId="65" state="hidden" r:id="rId111"/>
    <sheet name="Курганская обл" sheetId="61" state="hidden" r:id="rId112"/>
    <sheet name="Пермский край" sheetId="58" state="hidden" r:id="rId113"/>
    <sheet name="Самарская обл" sheetId="55" state="hidden" r:id="rId114"/>
    <sheet name="Татарстан" sheetId="50" state="hidden" r:id="rId115"/>
    <sheet name="Удмуртская Республика" sheetId="51" state="hidden" r:id="rId116"/>
    <sheet name="Ростовская обл" sheetId="43" state="hidden" r:id="rId117"/>
    <sheet name="Краснодарский край" sheetId="40" state="hidden" r:id="rId118"/>
    <sheet name="Республика Коми" sheetId="28" state="hidden" r:id="rId119"/>
    <sheet name="Ярославская обл" sheetId="26" state="hidden" r:id="rId120"/>
    <sheet name="Тульская обл" sheetId="25" state="hidden" r:id="rId121"/>
    <sheet name="Тамбовская обл" sheetId="24" state="hidden" r:id="rId122"/>
    <sheet name="Смоленская обл" sheetId="23" state="hidden" r:id="rId123"/>
    <sheet name="Рязанская обл" sheetId="22" state="hidden" r:id="rId124"/>
    <sheet name="Орловская обл" sheetId="21" state="hidden" r:id="rId125"/>
    <sheet name="Московская обл" sheetId="20" state="hidden" r:id="rId126"/>
    <sheet name="Липецкая обл" sheetId="19" state="hidden" r:id="rId127"/>
    <sheet name="Курская обл" sheetId="18" state="hidden" r:id="rId128"/>
    <sheet name="Белгородская обл" sheetId="10" state="hidden" r:id="rId129"/>
    <sheet name="Брянская обл" sheetId="11" state="hidden" r:id="rId130"/>
    <sheet name="Владимирская обл" sheetId="12" state="hidden" r:id="rId131"/>
    <sheet name="Воронежская обл" sheetId="13" state="hidden" r:id="rId132"/>
    <sheet name="Ивановская обл" sheetId="14" state="hidden" r:id="rId133"/>
    <sheet name="ВРП" sheetId="3" state="hidden" r:id="rId134"/>
    <sheet name="ВРП 16-21" sheetId="129" state="hidden" r:id="rId135"/>
    <sheet name="ВРП 2015-2020" sheetId="126" state="hidden" r:id="rId136"/>
    <sheet name="Лист1" sheetId="127" state="hidden" r:id="rId137"/>
    <sheet name="Москва" sheetId="96" state="hidden" r:id="rId138"/>
    <sheet name="Красноярский край" sheetId="70" state="hidden" r:id="rId139"/>
    <sheet name="Ямало-Ненецкий АО" sheetId="66" state="hidden" r:id="rId140"/>
    <sheet name="Астраханская обл" sheetId="41" state="hidden" r:id="rId141"/>
    <sheet name="Архангельская обл" sheetId="29" state="hidden" r:id="rId142"/>
    <sheet name="Безработица" sheetId="5" state="hidden" r:id="rId143"/>
    <sheet name="Заболеваемость Первые дни" sheetId="6" state="hidden" r:id="rId144"/>
    <sheet name="Вологодская обл" sheetId="31" state="hidden" r:id="rId145"/>
  </sheets>
  <definedNames>
    <definedName name="_xlnm.Print_Titles" localSheetId="50">'Численность 2018'!$4:$6</definedName>
    <definedName name="_xlnm.Print_Titles" localSheetId="49">'Численность 2019'!$4:$6</definedName>
    <definedName name="_xlnm.Print_Titles" localSheetId="48">'Численность 2020'!$4:$6</definedName>
    <definedName name="_xlnm.Print_Titles" localSheetId="47">'Численность 2021'!$4:$5</definedName>
    <definedName name="_xlnm.Print_Area" localSheetId="27">'Own Rev16'!$A$1:$E$95</definedName>
    <definedName name="_xlnm.Print_Area" localSheetId="26">'Own Rev17'!$A$1:$E$95</definedName>
    <definedName name="_xlnm.Print_Area" localSheetId="22">'Own Rev20'!$A$1:$E$95</definedName>
    <definedName name="_xlnm.Print_Area" localSheetId="21">'Own Rev21'!$A$1:$E$95</definedName>
    <definedName name="_xlnm.Print_Area" localSheetId="33">Безв16!$A$1:$E$96</definedName>
    <definedName name="_xlnm.Print_Area" localSheetId="32">Безв17!$A$1:$E$95</definedName>
    <definedName name="_xlnm.Print_Area" localSheetId="31">Безв18!$A$1:$E$95</definedName>
    <definedName name="_xlnm.Print_Area" localSheetId="30">Безв19!$A$1:$E$95</definedName>
    <definedName name="_xlnm.Print_Area" localSheetId="29">Безв20!$A$1:$E$95</definedName>
    <definedName name="_xlnm.Print_Area" localSheetId="28">Безв21!$A$1:$E$95</definedName>
    <definedName name="_xlnm.Print_Area" localSheetId="42">'БО 15-17'!$A$1:$M$105</definedName>
    <definedName name="_xlnm.Print_Area" localSheetId="43">'БО 17-19'!$A$1:$M$105</definedName>
    <definedName name="_xlnm.Print_Area" localSheetId="44">'БО 19-21'!$A$1:$M$105</definedName>
    <definedName name="_xlnm.Print_Area" localSheetId="18">'Доходы регионов16'!$A$1:$E$95</definedName>
    <definedName name="_xlnm.Print_Area" localSheetId="17">'Доходы регионов17'!$A$1:$E$95</definedName>
    <definedName name="_xlnm.Print_Area" localSheetId="16">'Доходы регионов18'!$A$1:$E$95</definedName>
    <definedName name="_xlnm.Print_Area" localSheetId="15">'Доходы регионов19'!$A$1:$E$95</definedName>
    <definedName name="_xlnm.Print_Area" localSheetId="14">'Доходы регионов20'!$A$1:$E$95</definedName>
    <definedName name="_xlnm.Print_Area" localSheetId="12">'Трансферты 2016'!$A$1:$G$103</definedName>
    <definedName name="_xlnm.Print_Area" localSheetId="11">'Трансферты 2017'!$A$1:$G$103</definedName>
    <definedName name="_xlnm.Print_Area" localSheetId="10">'Трансферты 2018'!$A$1:$G$103</definedName>
    <definedName name="_xlnm.Print_Area" localSheetId="50">'Численность 2018'!$A$1:$G$91</definedName>
    <definedName name="_xlnm.Print_Area" localSheetId="49">'Численность 2019'!$A$1:$G$91</definedName>
    <definedName name="_xlnm.Print_Area" localSheetId="48">'Численность 2020'!$A$1:$G$91</definedName>
    <definedName name="_xlnm.Print_Area" localSheetId="47">'Численность 2021'!$A$1:$G$90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D7" i="128" l="1"/>
  <c r="U12" i="159" l="1"/>
  <c r="U13" i="159"/>
  <c r="U14" i="159"/>
  <c r="U15" i="159"/>
  <c r="U16" i="159"/>
  <c r="U17" i="159"/>
  <c r="U18" i="159"/>
  <c r="U19" i="159"/>
  <c r="U20" i="159"/>
  <c r="U21" i="159"/>
  <c r="U22" i="159"/>
  <c r="U23" i="159"/>
  <c r="U24" i="159"/>
  <c r="U25" i="159"/>
  <c r="U26" i="159"/>
  <c r="U27" i="159"/>
  <c r="U28" i="159"/>
  <c r="U29" i="159"/>
  <c r="U30" i="159"/>
  <c r="U31" i="159"/>
  <c r="U32" i="159"/>
  <c r="U33" i="159"/>
  <c r="U34" i="159"/>
  <c r="U35" i="159"/>
  <c r="U11" i="159"/>
  <c r="U2" i="159"/>
  <c r="AO90" i="161"/>
  <c r="AO89" i="161"/>
  <c r="AN89" i="161"/>
  <c r="AT2" i="161" l="1"/>
  <c r="AS85" i="161" s="1"/>
  <c r="AT3" i="161"/>
  <c r="AS63" i="161" s="1"/>
  <c r="AP3" i="161"/>
  <c r="AO71" i="161" s="1"/>
  <c r="AP2" i="161"/>
  <c r="AO86" i="161" s="1"/>
  <c r="AL3" i="161"/>
  <c r="AK59" i="161" s="1"/>
  <c r="AL2" i="161"/>
  <c r="AK86" i="161" s="1"/>
  <c r="AH2" i="161"/>
  <c r="AH3" i="161"/>
  <c r="AC21" i="161"/>
  <c r="AC22" i="161"/>
  <c r="AC31" i="161"/>
  <c r="AC32" i="161"/>
  <c r="AC57" i="161"/>
  <c r="AC58" i="161"/>
  <c r="AC67" i="161"/>
  <c r="AC68" i="161"/>
  <c r="AD3" i="161"/>
  <c r="AC54" i="161" s="1"/>
  <c r="AD2" i="161"/>
  <c r="AC11" i="161" s="1"/>
  <c r="S3" i="161"/>
  <c r="S2" i="161"/>
  <c r="V9" i="161" s="1"/>
  <c r="F90" i="162"/>
  <c r="E90" i="162"/>
  <c r="F90" i="161"/>
  <c r="E90" i="161"/>
  <c r="E90" i="159"/>
  <c r="F90" i="159"/>
  <c r="E90" i="160"/>
  <c r="F90" i="160"/>
  <c r="F90" i="158"/>
  <c r="E90" i="158"/>
  <c r="F90" i="157"/>
  <c r="E90" i="157"/>
  <c r="AS86" i="161" l="1"/>
  <c r="AS15" i="161"/>
  <c r="AS51" i="161"/>
  <c r="AS4" i="161"/>
  <c r="AS40" i="161"/>
  <c r="AS64" i="161"/>
  <c r="AS5" i="161"/>
  <c r="AS41" i="161"/>
  <c r="AS65" i="161"/>
  <c r="AS30" i="161"/>
  <c r="AS78" i="161"/>
  <c r="AS19" i="161"/>
  <c r="AS79" i="161"/>
  <c r="AS32" i="161"/>
  <c r="AS80" i="161"/>
  <c r="AS9" i="161"/>
  <c r="AS45" i="161"/>
  <c r="AS57" i="161"/>
  <c r="AS10" i="161"/>
  <c r="AS46" i="161"/>
  <c r="AS82" i="161"/>
  <c r="AS11" i="161"/>
  <c r="AS23" i="161"/>
  <c r="AS35" i="161"/>
  <c r="AS47" i="161"/>
  <c r="AS59" i="161"/>
  <c r="AS71" i="161"/>
  <c r="AS83" i="161"/>
  <c r="AS27" i="161"/>
  <c r="AS75" i="161"/>
  <c r="AS28" i="161"/>
  <c r="AS76" i="161"/>
  <c r="AS29" i="161"/>
  <c r="AS77" i="161"/>
  <c r="AS18" i="161"/>
  <c r="AS54" i="161"/>
  <c r="AS7" i="161"/>
  <c r="AS43" i="161"/>
  <c r="AS67" i="161"/>
  <c r="AS8" i="161"/>
  <c r="AS44" i="161"/>
  <c r="AS68" i="161"/>
  <c r="AS21" i="161"/>
  <c r="AS81" i="161"/>
  <c r="AS34" i="161"/>
  <c r="AS70" i="161"/>
  <c r="AS2" i="161"/>
  <c r="AS12" i="161"/>
  <c r="AS24" i="161"/>
  <c r="AS36" i="161"/>
  <c r="AS48" i="161"/>
  <c r="AS60" i="161"/>
  <c r="AS72" i="161"/>
  <c r="AS84" i="161"/>
  <c r="AS13" i="161"/>
  <c r="AS25" i="161"/>
  <c r="AS37" i="161"/>
  <c r="AS49" i="161"/>
  <c r="AS61" i="161"/>
  <c r="AS73" i="161"/>
  <c r="AS39" i="161"/>
  <c r="AS16" i="161"/>
  <c r="AS52" i="161"/>
  <c r="AS17" i="161"/>
  <c r="AS53" i="161"/>
  <c r="AS6" i="161"/>
  <c r="AS42" i="161"/>
  <c r="AS66" i="161"/>
  <c r="AS31" i="161"/>
  <c r="AS55" i="161"/>
  <c r="AS20" i="161"/>
  <c r="AS56" i="161"/>
  <c r="AS33" i="161"/>
  <c r="AS69" i="161"/>
  <c r="AS22" i="161"/>
  <c r="AS58" i="161"/>
  <c r="AS3" i="161"/>
  <c r="AS14" i="161"/>
  <c r="AS26" i="161"/>
  <c r="AS38" i="161"/>
  <c r="AS50" i="161"/>
  <c r="AS62" i="161"/>
  <c r="AS74" i="161"/>
  <c r="AO52" i="161"/>
  <c r="AO15" i="161"/>
  <c r="AO39" i="161"/>
  <c r="AO63" i="161"/>
  <c r="AO16" i="161"/>
  <c r="AO40" i="161"/>
  <c r="AO64" i="161"/>
  <c r="AO5" i="161"/>
  <c r="AO29" i="161"/>
  <c r="AO53" i="161"/>
  <c r="AO77" i="161"/>
  <c r="AO18" i="161"/>
  <c r="AO42" i="161"/>
  <c r="AO66" i="161"/>
  <c r="AO7" i="161"/>
  <c r="AO31" i="161"/>
  <c r="AO55" i="161"/>
  <c r="AO79" i="161"/>
  <c r="AO20" i="161"/>
  <c r="AO44" i="161"/>
  <c r="AO80" i="161"/>
  <c r="AO21" i="161"/>
  <c r="AO45" i="161"/>
  <c r="AO81" i="161"/>
  <c r="AO22" i="161"/>
  <c r="AO46" i="161"/>
  <c r="AO82" i="161"/>
  <c r="AO23" i="161"/>
  <c r="AO59" i="161"/>
  <c r="AO13" i="161"/>
  <c r="AO25" i="161"/>
  <c r="AO37" i="161"/>
  <c r="AO49" i="161"/>
  <c r="AO61" i="161"/>
  <c r="AO73" i="161"/>
  <c r="AO85" i="161"/>
  <c r="AO27" i="161"/>
  <c r="AO51" i="161"/>
  <c r="AO75" i="161"/>
  <c r="AO4" i="161"/>
  <c r="AO28" i="161"/>
  <c r="AO76" i="161"/>
  <c r="AO17" i="161"/>
  <c r="AO41" i="161"/>
  <c r="AO65" i="161"/>
  <c r="AO6" i="161"/>
  <c r="AO30" i="161"/>
  <c r="AO54" i="161"/>
  <c r="AO78" i="161"/>
  <c r="AO19" i="161"/>
  <c r="AO43" i="161"/>
  <c r="AO67" i="161"/>
  <c r="AO8" i="161"/>
  <c r="AO32" i="161"/>
  <c r="AO56" i="161"/>
  <c r="AO68" i="161"/>
  <c r="AO9" i="161"/>
  <c r="AO33" i="161"/>
  <c r="AO57" i="161"/>
  <c r="AO69" i="161"/>
  <c r="AO10" i="161"/>
  <c r="AO34" i="161"/>
  <c r="AO58" i="161"/>
  <c r="AO70" i="161"/>
  <c r="AO11" i="161"/>
  <c r="AO35" i="161"/>
  <c r="AO47" i="161"/>
  <c r="AO83" i="161"/>
  <c r="AO2" i="161"/>
  <c r="AO12" i="161"/>
  <c r="AO24" i="161"/>
  <c r="AO36" i="161"/>
  <c r="AO48" i="161"/>
  <c r="AO60" i="161"/>
  <c r="AO72" i="161"/>
  <c r="AO84" i="161"/>
  <c r="AO3" i="161"/>
  <c r="AO14" i="161"/>
  <c r="AO26" i="161"/>
  <c r="AO38" i="161"/>
  <c r="AO50" i="161"/>
  <c r="AO62" i="161"/>
  <c r="AO74" i="161"/>
  <c r="AK27" i="161"/>
  <c r="AK51" i="161"/>
  <c r="AK75" i="161"/>
  <c r="AK16" i="161"/>
  <c r="AK40" i="161"/>
  <c r="AK64" i="161"/>
  <c r="AK5" i="161"/>
  <c r="AK29" i="161"/>
  <c r="AK53" i="161"/>
  <c r="AK77" i="161"/>
  <c r="AK6" i="161"/>
  <c r="AK30" i="161"/>
  <c r="AK42" i="161"/>
  <c r="AK66" i="161"/>
  <c r="AK7" i="161"/>
  <c r="AK19" i="161"/>
  <c r="AK43" i="161"/>
  <c r="AK79" i="161"/>
  <c r="AK8" i="161"/>
  <c r="AK32" i="161"/>
  <c r="AK56" i="161"/>
  <c r="AK80" i="161"/>
  <c r="AK21" i="161"/>
  <c r="AK45" i="161"/>
  <c r="AK69" i="161"/>
  <c r="AK10" i="161"/>
  <c r="AK34" i="161"/>
  <c r="AK70" i="161"/>
  <c r="AK11" i="161"/>
  <c r="AK13" i="161"/>
  <c r="AK25" i="161"/>
  <c r="AK37" i="161"/>
  <c r="AK49" i="161"/>
  <c r="AK61" i="161"/>
  <c r="AK73" i="161"/>
  <c r="AK85" i="161"/>
  <c r="AK15" i="161"/>
  <c r="AK39" i="161"/>
  <c r="AK63" i="161"/>
  <c r="AK4" i="161"/>
  <c r="AK28" i="161"/>
  <c r="AK52" i="161"/>
  <c r="AK76" i="161"/>
  <c r="AK17" i="161"/>
  <c r="AK41" i="161"/>
  <c r="AK65" i="161"/>
  <c r="AK18" i="161"/>
  <c r="AK54" i="161"/>
  <c r="AK78" i="161"/>
  <c r="AK31" i="161"/>
  <c r="AK55" i="161"/>
  <c r="AK67" i="161"/>
  <c r="AK20" i="161"/>
  <c r="AK44" i="161"/>
  <c r="AK68" i="161"/>
  <c r="AK9" i="161"/>
  <c r="AK33" i="161"/>
  <c r="AK57" i="161"/>
  <c r="AK81" i="161"/>
  <c r="AK22" i="161"/>
  <c r="AK46" i="161"/>
  <c r="AK58" i="161"/>
  <c r="AK82" i="161"/>
  <c r="AK23" i="161"/>
  <c r="AK35" i="161"/>
  <c r="AK47" i="161"/>
  <c r="AK71" i="161"/>
  <c r="AK83" i="161"/>
  <c r="AK2" i="161"/>
  <c r="AK12" i="161"/>
  <c r="AK24" i="161"/>
  <c r="AK36" i="161"/>
  <c r="AK48" i="161"/>
  <c r="AK60" i="161"/>
  <c r="AK72" i="161"/>
  <c r="AK84" i="161"/>
  <c r="AK3" i="161"/>
  <c r="AK14" i="161"/>
  <c r="AK26" i="161"/>
  <c r="AK38" i="161"/>
  <c r="AK50" i="161"/>
  <c r="AK62" i="161"/>
  <c r="AK74" i="161"/>
  <c r="V68" i="161"/>
  <c r="AC10" i="161"/>
  <c r="V7" i="161"/>
  <c r="AC56" i="161"/>
  <c r="AC20" i="161"/>
  <c r="V67" i="161"/>
  <c r="AC55" i="161"/>
  <c r="AC82" i="161"/>
  <c r="V55" i="161"/>
  <c r="AC9" i="161"/>
  <c r="AC8" i="161"/>
  <c r="V20" i="161"/>
  <c r="V19" i="161"/>
  <c r="V80" i="161"/>
  <c r="V8" i="161"/>
  <c r="V79" i="161"/>
  <c r="AC19" i="161"/>
  <c r="V56" i="161"/>
  <c r="AC46" i="161"/>
  <c r="AC81" i="161"/>
  <c r="AC45" i="161"/>
  <c r="V44" i="161"/>
  <c r="AC80" i="161"/>
  <c r="AC44" i="161"/>
  <c r="V43" i="161"/>
  <c r="AC79" i="161"/>
  <c r="AC43" i="161"/>
  <c r="AC7" i="161"/>
  <c r="V32" i="161"/>
  <c r="AC70" i="161"/>
  <c r="AC34" i="161"/>
  <c r="V31" i="161"/>
  <c r="AC69" i="161"/>
  <c r="AC33" i="161"/>
  <c r="AG24" i="161"/>
  <c r="AG2" i="161"/>
  <c r="V18" i="161"/>
  <c r="V64" i="161"/>
  <c r="V40" i="161"/>
  <c r="V16" i="161"/>
  <c r="AC78" i="161"/>
  <c r="AC66" i="161"/>
  <c r="AC42" i="161"/>
  <c r="AC30" i="161"/>
  <c r="AC18" i="161"/>
  <c r="AC6" i="161"/>
  <c r="V3" i="161"/>
  <c r="V63" i="161"/>
  <c r="V39" i="161"/>
  <c r="V15" i="161"/>
  <c r="AC41" i="161"/>
  <c r="AC5" i="161"/>
  <c r="V62" i="161"/>
  <c r="V26" i="161"/>
  <c r="AC64" i="161"/>
  <c r="AC16" i="161"/>
  <c r="V49" i="161"/>
  <c r="AC2" i="161"/>
  <c r="AC75" i="161"/>
  <c r="AC63" i="161"/>
  <c r="AC51" i="161"/>
  <c r="AC39" i="161"/>
  <c r="AC27" i="161"/>
  <c r="AC15" i="161"/>
  <c r="AC3" i="161"/>
  <c r="V84" i="161"/>
  <c r="V72" i="161"/>
  <c r="V60" i="161"/>
  <c r="V48" i="161"/>
  <c r="V36" i="161"/>
  <c r="V24" i="161"/>
  <c r="V12" i="161"/>
  <c r="AC86" i="161"/>
  <c r="AC74" i="161"/>
  <c r="AC62" i="161"/>
  <c r="AC50" i="161"/>
  <c r="AC38" i="161"/>
  <c r="AC26" i="161"/>
  <c r="AC14" i="161"/>
  <c r="AG86" i="161"/>
  <c r="V75" i="161"/>
  <c r="V51" i="161"/>
  <c r="V27" i="161"/>
  <c r="AC77" i="161"/>
  <c r="AC53" i="161"/>
  <c r="AC17" i="161"/>
  <c r="V74" i="161"/>
  <c r="V38" i="161"/>
  <c r="V14" i="161"/>
  <c r="AC52" i="161"/>
  <c r="AC4" i="161"/>
  <c r="V37" i="161"/>
  <c r="V59" i="161"/>
  <c r="V35" i="161"/>
  <c r="V11" i="161"/>
  <c r="AC73" i="161"/>
  <c r="AC61" i="161"/>
  <c r="AC37" i="161"/>
  <c r="AC25" i="161"/>
  <c r="AC13" i="161"/>
  <c r="V66" i="161"/>
  <c r="V42" i="161"/>
  <c r="V30" i="161"/>
  <c r="V6" i="161"/>
  <c r="V65" i="161"/>
  <c r="V2" i="161"/>
  <c r="AC28" i="161"/>
  <c r="V73" i="161"/>
  <c r="V13" i="161"/>
  <c r="V71" i="161"/>
  <c r="V23" i="161"/>
  <c r="AC85" i="161"/>
  <c r="AC49" i="161"/>
  <c r="V82" i="161"/>
  <c r="V70" i="161"/>
  <c r="V58" i="161"/>
  <c r="V46" i="161"/>
  <c r="V34" i="161"/>
  <c r="V22" i="161"/>
  <c r="V10" i="161"/>
  <c r="AC84" i="161"/>
  <c r="AC72" i="161"/>
  <c r="AC60" i="161"/>
  <c r="AC48" i="161"/>
  <c r="AC36" i="161"/>
  <c r="AC24" i="161"/>
  <c r="AC12" i="161"/>
  <c r="V78" i="161"/>
  <c r="V54" i="161"/>
  <c r="V77" i="161"/>
  <c r="V53" i="161"/>
  <c r="V41" i="161"/>
  <c r="V29" i="161"/>
  <c r="V17" i="161"/>
  <c r="V5" i="161"/>
  <c r="V76" i="161"/>
  <c r="V52" i="161"/>
  <c r="V28" i="161"/>
  <c r="V4" i="161"/>
  <c r="AC65" i="161"/>
  <c r="AC29" i="161"/>
  <c r="V86" i="161"/>
  <c r="V50" i="161"/>
  <c r="AC76" i="161"/>
  <c r="AC40" i="161"/>
  <c r="V85" i="161"/>
  <c r="V61" i="161"/>
  <c r="V25" i="161"/>
  <c r="V83" i="161"/>
  <c r="V47" i="161"/>
  <c r="V81" i="161"/>
  <c r="V69" i="161"/>
  <c r="V57" i="161"/>
  <c r="V45" i="161"/>
  <c r="V33" i="161"/>
  <c r="V21" i="161"/>
  <c r="AC83" i="161"/>
  <c r="AC71" i="161"/>
  <c r="AC59" i="161"/>
  <c r="AC47" i="161"/>
  <c r="AC35" i="161"/>
  <c r="AC23" i="161"/>
  <c r="AG15" i="161"/>
  <c r="AG51" i="161"/>
  <c r="AG16" i="161"/>
  <c r="AG52" i="161"/>
  <c r="AG17" i="161"/>
  <c r="AG53" i="161"/>
  <c r="AG18" i="161"/>
  <c r="AG54" i="161"/>
  <c r="AG79" i="161"/>
  <c r="AG57" i="161"/>
  <c r="AG27" i="161"/>
  <c r="AG75" i="161"/>
  <c r="AG28" i="161"/>
  <c r="AG64" i="161"/>
  <c r="AG5" i="161"/>
  <c r="AG41" i="161"/>
  <c r="AG65" i="161"/>
  <c r="AG6" i="161"/>
  <c r="AG42" i="161"/>
  <c r="AG66" i="161"/>
  <c r="AG19" i="161"/>
  <c r="AG43" i="161"/>
  <c r="AG67" i="161"/>
  <c r="AG20" i="161"/>
  <c r="AG44" i="161"/>
  <c r="AG80" i="161"/>
  <c r="AG21" i="161"/>
  <c r="AG45" i="161"/>
  <c r="AG69" i="161"/>
  <c r="AG10" i="161"/>
  <c r="AG34" i="161"/>
  <c r="AG46" i="161"/>
  <c r="AG82" i="161"/>
  <c r="AG11" i="161"/>
  <c r="AG35" i="161"/>
  <c r="AG71" i="161"/>
  <c r="AG13" i="161"/>
  <c r="AG25" i="161"/>
  <c r="AG37" i="161"/>
  <c r="AG49" i="161"/>
  <c r="AG61" i="161"/>
  <c r="AG73" i="161"/>
  <c r="AG85" i="161"/>
  <c r="AG39" i="161"/>
  <c r="AG63" i="161"/>
  <c r="AG4" i="161"/>
  <c r="AG40" i="161"/>
  <c r="AG76" i="161"/>
  <c r="AG29" i="161"/>
  <c r="AG77" i="161"/>
  <c r="AG30" i="161"/>
  <c r="AG78" i="161"/>
  <c r="AG7" i="161"/>
  <c r="AG31" i="161"/>
  <c r="AG55" i="161"/>
  <c r="AG8" i="161"/>
  <c r="AG32" i="161"/>
  <c r="AG56" i="161"/>
  <c r="AG68" i="161"/>
  <c r="AG9" i="161"/>
  <c r="AG33" i="161"/>
  <c r="AG81" i="161"/>
  <c r="AG22" i="161"/>
  <c r="AG58" i="161"/>
  <c r="AG70" i="161"/>
  <c r="AG23" i="161"/>
  <c r="AG47" i="161"/>
  <c r="AG59" i="161"/>
  <c r="AG83" i="161"/>
  <c r="AG12" i="161"/>
  <c r="AG36" i="161"/>
  <c r="AG48" i="161"/>
  <c r="AG60" i="161"/>
  <c r="AG72" i="161"/>
  <c r="AG84" i="161"/>
  <c r="AG3" i="161"/>
  <c r="AG14" i="161"/>
  <c r="AG26" i="161"/>
  <c r="AG38" i="161"/>
  <c r="AG50" i="161"/>
  <c r="AG62" i="161"/>
  <c r="AG74" i="161"/>
  <c r="AE511" i="128" l="1"/>
  <c r="AE505" i="128"/>
  <c r="AE499" i="128"/>
  <c r="AE493" i="128"/>
  <c r="AE487" i="128"/>
  <c r="AE481" i="128"/>
  <c r="AE475" i="128"/>
  <c r="AE469" i="128"/>
  <c r="AE463" i="128"/>
  <c r="AE457" i="128"/>
  <c r="AE451" i="128"/>
  <c r="AE445" i="128"/>
  <c r="AE439" i="128"/>
  <c r="AE433" i="128"/>
  <c r="AE427" i="128"/>
  <c r="AE421" i="128"/>
  <c r="AE415" i="128"/>
  <c r="AE409" i="128"/>
  <c r="AE403" i="128"/>
  <c r="AE397" i="128"/>
  <c r="AE391" i="128"/>
  <c r="AE385" i="128"/>
  <c r="AE379" i="128"/>
  <c r="AE373" i="128"/>
  <c r="AE367" i="128"/>
  <c r="AE361" i="128"/>
  <c r="AE355" i="128"/>
  <c r="AE349" i="128"/>
  <c r="AE343" i="128"/>
  <c r="AE337" i="128"/>
  <c r="AE331" i="128"/>
  <c r="AE325" i="128"/>
  <c r="AE319" i="128"/>
  <c r="AE313" i="128"/>
  <c r="AE307" i="128"/>
  <c r="AE301" i="128"/>
  <c r="AE295" i="128"/>
  <c r="AE289" i="128"/>
  <c r="AE283" i="128"/>
  <c r="AE277" i="128"/>
  <c r="AE271" i="128"/>
  <c r="AE265" i="128"/>
  <c r="AE259" i="128"/>
  <c r="AE253" i="128"/>
  <c r="AE247" i="128"/>
  <c r="AE241" i="128"/>
  <c r="AE235" i="128"/>
  <c r="AE229" i="128"/>
  <c r="AE223" i="128"/>
  <c r="AE217" i="128"/>
  <c r="AE211" i="128"/>
  <c r="AE205" i="128"/>
  <c r="AE199" i="128"/>
  <c r="AE193" i="128"/>
  <c r="AE187" i="128"/>
  <c r="AE181" i="128"/>
  <c r="AE175" i="128"/>
  <c r="AE169" i="128"/>
  <c r="AE163" i="128"/>
  <c r="AE157" i="128"/>
  <c r="AE151" i="128"/>
  <c r="AE145" i="128"/>
  <c r="AE139" i="128"/>
  <c r="AE133" i="128"/>
  <c r="AE127" i="128"/>
  <c r="AE121" i="128"/>
  <c r="AE115" i="128"/>
  <c r="AE109" i="128"/>
  <c r="AE103" i="128"/>
  <c r="AE97" i="128"/>
  <c r="AE91" i="128"/>
  <c r="AE85" i="128"/>
  <c r="AE79" i="128"/>
  <c r="AE73" i="128"/>
  <c r="AE67" i="128"/>
  <c r="AE61" i="128"/>
  <c r="AE55" i="128"/>
  <c r="AE49" i="128"/>
  <c r="AE43" i="128"/>
  <c r="AE37" i="128"/>
  <c r="AE31" i="128"/>
  <c r="AE25" i="128"/>
  <c r="AE19" i="128"/>
  <c r="AE13" i="128"/>
  <c r="AE7" i="128"/>
  <c r="S6" i="128"/>
  <c r="AD511" i="128"/>
  <c r="AD505" i="128"/>
  <c r="AD499" i="128"/>
  <c r="AD493" i="128"/>
  <c r="AD487" i="128"/>
  <c r="AD481" i="128"/>
  <c r="AD475" i="128"/>
  <c r="AD469" i="128"/>
  <c r="AD463" i="128"/>
  <c r="AD457" i="128"/>
  <c r="AD451" i="128"/>
  <c r="AD445" i="128"/>
  <c r="AD439" i="128"/>
  <c r="AD433" i="128"/>
  <c r="AD427" i="128"/>
  <c r="AD421" i="128"/>
  <c r="AD415" i="128"/>
  <c r="AD409" i="128"/>
  <c r="AD403" i="128"/>
  <c r="AD397" i="128"/>
  <c r="AD391" i="128"/>
  <c r="AD385" i="128"/>
  <c r="AD379" i="128"/>
  <c r="AD373" i="128"/>
  <c r="AD367" i="128"/>
  <c r="AD361" i="128"/>
  <c r="AD355" i="128"/>
  <c r="AD349" i="128"/>
  <c r="AD343" i="128"/>
  <c r="AD337" i="128"/>
  <c r="AD331" i="128"/>
  <c r="AD325" i="128"/>
  <c r="AD319" i="128"/>
  <c r="AD313" i="128"/>
  <c r="AD307" i="128"/>
  <c r="AD301" i="128"/>
  <c r="AD295" i="128"/>
  <c r="AD289" i="128"/>
  <c r="AD283" i="128"/>
  <c r="AD277" i="128"/>
  <c r="AD271" i="128"/>
  <c r="AD265" i="128"/>
  <c r="AD259" i="128"/>
  <c r="AD253" i="128"/>
  <c r="AD247" i="128"/>
  <c r="AD241" i="128"/>
  <c r="AD235" i="128"/>
  <c r="AD229" i="128"/>
  <c r="AD223" i="128"/>
  <c r="AD217" i="128"/>
  <c r="AD211" i="128"/>
  <c r="AD205" i="128"/>
  <c r="AD199" i="128"/>
  <c r="AD193" i="128"/>
  <c r="AD187" i="128"/>
  <c r="AD181" i="128"/>
  <c r="AD175" i="128"/>
  <c r="AD169" i="128"/>
  <c r="AD163" i="128"/>
  <c r="AD157" i="128"/>
  <c r="AD151" i="128"/>
  <c r="AD145" i="128"/>
  <c r="AD139" i="128"/>
  <c r="AD133" i="128"/>
  <c r="AD127" i="128"/>
  <c r="AD121" i="128"/>
  <c r="AD115" i="128"/>
  <c r="AD109" i="128"/>
  <c r="AD103" i="128"/>
  <c r="AD97" i="128"/>
  <c r="AD91" i="128"/>
  <c r="AD85" i="128"/>
  <c r="AD79" i="128"/>
  <c r="AD73" i="128"/>
  <c r="AD67" i="128"/>
  <c r="AD61" i="128"/>
  <c r="AD55" i="128"/>
  <c r="AD49" i="128"/>
  <c r="AD43" i="128"/>
  <c r="AD37" i="128"/>
  <c r="AD31" i="128"/>
  <c r="AD25" i="128"/>
  <c r="AD19" i="128"/>
  <c r="AD13" i="128"/>
  <c r="B99" i="105" l="1"/>
  <c r="B97" i="105"/>
  <c r="B101" i="105"/>
  <c r="B100" i="105"/>
  <c r="B98" i="105"/>
  <c r="B101" i="99"/>
  <c r="B100" i="99"/>
  <c r="B99" i="99"/>
  <c r="B98" i="99"/>
  <c r="B97" i="99"/>
  <c r="M92" i="142" l="1"/>
  <c r="P2" i="128" l="1"/>
  <c r="F89" i="162"/>
  <c r="E89" i="162"/>
  <c r="D89" i="162"/>
  <c r="F89" i="161"/>
  <c r="E89" i="161"/>
  <c r="D89" i="161"/>
  <c r="D89" i="159"/>
  <c r="F89" i="159"/>
  <c r="E89" i="159"/>
  <c r="D89" i="160"/>
  <c r="F89" i="160"/>
  <c r="E89" i="160"/>
  <c r="D89" i="158"/>
  <c r="F89" i="158"/>
  <c r="E89" i="158"/>
  <c r="E89" i="157"/>
  <c r="F89" i="157"/>
  <c r="D89" i="157"/>
  <c r="D87" i="159" l="1"/>
  <c r="E87" i="159"/>
  <c r="F87" i="159"/>
  <c r="G87" i="159"/>
  <c r="I87" i="159"/>
  <c r="J87" i="159"/>
  <c r="B87" i="159"/>
  <c r="D87" i="161"/>
  <c r="E87" i="161"/>
  <c r="F87" i="161"/>
  <c r="G87" i="161"/>
  <c r="I87" i="161"/>
  <c r="J87" i="161"/>
  <c r="B87" i="161"/>
  <c r="D87" i="162"/>
  <c r="E87" i="162"/>
  <c r="F87" i="162"/>
  <c r="G87" i="162"/>
  <c r="I87" i="162"/>
  <c r="J87" i="162"/>
  <c r="B87" i="162"/>
  <c r="AC511" i="128" l="1"/>
  <c r="AC510" i="128"/>
  <c r="AC509" i="128"/>
  <c r="AC508" i="128"/>
  <c r="AC507" i="128"/>
  <c r="AC506" i="128"/>
  <c r="AC505" i="128"/>
  <c r="AC504" i="128"/>
  <c r="AC503" i="128"/>
  <c r="AC502" i="128"/>
  <c r="AC501" i="128"/>
  <c r="AC500" i="128"/>
  <c r="AC499" i="128"/>
  <c r="AC498" i="128"/>
  <c r="AC497" i="128"/>
  <c r="AC496" i="128"/>
  <c r="AC495" i="128"/>
  <c r="AC494" i="128"/>
  <c r="AC493" i="128"/>
  <c r="AC492" i="128"/>
  <c r="AC491" i="128"/>
  <c r="AC490" i="128"/>
  <c r="AC489" i="128"/>
  <c r="AC488" i="128"/>
  <c r="AC487" i="128"/>
  <c r="AC486" i="128"/>
  <c r="AC485" i="128"/>
  <c r="AC484" i="128"/>
  <c r="AC483" i="128"/>
  <c r="AC482" i="128"/>
  <c r="AC481" i="128"/>
  <c r="AC480" i="128"/>
  <c r="AC479" i="128"/>
  <c r="AC478" i="128"/>
  <c r="AC477" i="128"/>
  <c r="AC476" i="128"/>
  <c r="AC475" i="128"/>
  <c r="AC474" i="128"/>
  <c r="AC473" i="128"/>
  <c r="AC472" i="128"/>
  <c r="AC471" i="128"/>
  <c r="AC470" i="128"/>
  <c r="AC469" i="128"/>
  <c r="AC468" i="128"/>
  <c r="AC467" i="128"/>
  <c r="AC466" i="128"/>
  <c r="AC465" i="128"/>
  <c r="AC464" i="128"/>
  <c r="AC463" i="128"/>
  <c r="AC462" i="128"/>
  <c r="AC461" i="128"/>
  <c r="AC460" i="128"/>
  <c r="AC459" i="128"/>
  <c r="AC458" i="128"/>
  <c r="AC457" i="128"/>
  <c r="AC456" i="128"/>
  <c r="AC455" i="128"/>
  <c r="AC454" i="128"/>
  <c r="AC453" i="128"/>
  <c r="AC452" i="128"/>
  <c r="AC451" i="128"/>
  <c r="AC450" i="128"/>
  <c r="AC449" i="128"/>
  <c r="AC448" i="128"/>
  <c r="AC447" i="128"/>
  <c r="AC446" i="128"/>
  <c r="AC445" i="128"/>
  <c r="AC444" i="128"/>
  <c r="AC443" i="128"/>
  <c r="AC442" i="128"/>
  <c r="AC441" i="128"/>
  <c r="AC440" i="128"/>
  <c r="AC439" i="128"/>
  <c r="AC438" i="128"/>
  <c r="AC437" i="128"/>
  <c r="AC436" i="128"/>
  <c r="AC435" i="128"/>
  <c r="AC434" i="128"/>
  <c r="AC433" i="128"/>
  <c r="AC432" i="128"/>
  <c r="AC431" i="128"/>
  <c r="AC430" i="128"/>
  <c r="AC429" i="128"/>
  <c r="AC428" i="128"/>
  <c r="AC427" i="128"/>
  <c r="AC426" i="128"/>
  <c r="AC425" i="128"/>
  <c r="AC424" i="128"/>
  <c r="AC423" i="128"/>
  <c r="AC422" i="128"/>
  <c r="AC421" i="128"/>
  <c r="AC420" i="128"/>
  <c r="AC419" i="128"/>
  <c r="AC418" i="128"/>
  <c r="AC417" i="128"/>
  <c r="AC416" i="128"/>
  <c r="AC415" i="128"/>
  <c r="AC414" i="128"/>
  <c r="AC413" i="128"/>
  <c r="AC412" i="128"/>
  <c r="AC411" i="128"/>
  <c r="AC410" i="128"/>
  <c r="AC409" i="128"/>
  <c r="AC408" i="128"/>
  <c r="AC407" i="128"/>
  <c r="AC406" i="128"/>
  <c r="AC405" i="128"/>
  <c r="AC404" i="128"/>
  <c r="AC403" i="128"/>
  <c r="AC402" i="128"/>
  <c r="AC401" i="128"/>
  <c r="AC400" i="128"/>
  <c r="AC399" i="128"/>
  <c r="AC398" i="128"/>
  <c r="AC397" i="128"/>
  <c r="AC396" i="128"/>
  <c r="AC395" i="128"/>
  <c r="AC394" i="128"/>
  <c r="AC393" i="128"/>
  <c r="AC392" i="128"/>
  <c r="AC391" i="128"/>
  <c r="AC390" i="128"/>
  <c r="AC389" i="128"/>
  <c r="AC388" i="128"/>
  <c r="AC387" i="128"/>
  <c r="AC386" i="128"/>
  <c r="AC385" i="128"/>
  <c r="AC384" i="128"/>
  <c r="AC383" i="128"/>
  <c r="AC382" i="128"/>
  <c r="AC381" i="128"/>
  <c r="AC380" i="128"/>
  <c r="AC379" i="128"/>
  <c r="AC378" i="128"/>
  <c r="AC377" i="128"/>
  <c r="AC376" i="128"/>
  <c r="AC375" i="128"/>
  <c r="AC374" i="128"/>
  <c r="AC373" i="128"/>
  <c r="AC372" i="128"/>
  <c r="AC371" i="128"/>
  <c r="AC370" i="128"/>
  <c r="AC369" i="128"/>
  <c r="AC368" i="128"/>
  <c r="AC367" i="128"/>
  <c r="AC366" i="128"/>
  <c r="AC365" i="128"/>
  <c r="AC364" i="128"/>
  <c r="AC363" i="128"/>
  <c r="AC362" i="128"/>
  <c r="AC361" i="128"/>
  <c r="AC360" i="128"/>
  <c r="AC359" i="128"/>
  <c r="AC358" i="128"/>
  <c r="AC357" i="128"/>
  <c r="AC356" i="128"/>
  <c r="AC355" i="128"/>
  <c r="AC354" i="128"/>
  <c r="AC353" i="128"/>
  <c r="AC352" i="128"/>
  <c r="AC351" i="128"/>
  <c r="AC350" i="128"/>
  <c r="AC349" i="128"/>
  <c r="AC348" i="128"/>
  <c r="AC347" i="128"/>
  <c r="AC346" i="128"/>
  <c r="AC345" i="128"/>
  <c r="AC344" i="128"/>
  <c r="AC343" i="128"/>
  <c r="AC342" i="128"/>
  <c r="AC341" i="128"/>
  <c r="AC340" i="128"/>
  <c r="AC339" i="128"/>
  <c r="AC338" i="128"/>
  <c r="AC337" i="128"/>
  <c r="AC336" i="128"/>
  <c r="AC335" i="128"/>
  <c r="AC334" i="128"/>
  <c r="AC333" i="128"/>
  <c r="AC332" i="128"/>
  <c r="AC331" i="128"/>
  <c r="AC330" i="128"/>
  <c r="AC329" i="128"/>
  <c r="AC328" i="128"/>
  <c r="AC327" i="128"/>
  <c r="AC326" i="128"/>
  <c r="AC325" i="128"/>
  <c r="AC324" i="128"/>
  <c r="AC323" i="128"/>
  <c r="AC322" i="128"/>
  <c r="AC321" i="128"/>
  <c r="AC320" i="128"/>
  <c r="AC319" i="128"/>
  <c r="AC318" i="128"/>
  <c r="AC317" i="128"/>
  <c r="AC316" i="128"/>
  <c r="AC315" i="128"/>
  <c r="AC314" i="128"/>
  <c r="AC313" i="128"/>
  <c r="AC312" i="128"/>
  <c r="AC311" i="128"/>
  <c r="AC310" i="128"/>
  <c r="AC309" i="128"/>
  <c r="AC308" i="128"/>
  <c r="AC307" i="128"/>
  <c r="AC306" i="128"/>
  <c r="AC305" i="128"/>
  <c r="AC304" i="128"/>
  <c r="AC303" i="128"/>
  <c r="AC302" i="128"/>
  <c r="AC301" i="128"/>
  <c r="AC300" i="128"/>
  <c r="AC299" i="128"/>
  <c r="AC298" i="128"/>
  <c r="AC297" i="128"/>
  <c r="AC296" i="128"/>
  <c r="AC295" i="128"/>
  <c r="AC294" i="128"/>
  <c r="AC293" i="128"/>
  <c r="AC292" i="128"/>
  <c r="AC291" i="128"/>
  <c r="AC290" i="128"/>
  <c r="AC289" i="128"/>
  <c r="AC288" i="128"/>
  <c r="AC287" i="128"/>
  <c r="AC286" i="128"/>
  <c r="AC285" i="128"/>
  <c r="AC284" i="128"/>
  <c r="AC283" i="128"/>
  <c r="AC282" i="128"/>
  <c r="AC281" i="128"/>
  <c r="AC280" i="128"/>
  <c r="AC279" i="128"/>
  <c r="AC278" i="128"/>
  <c r="AC277" i="128"/>
  <c r="AC276" i="128"/>
  <c r="AC275" i="128"/>
  <c r="AC274" i="128"/>
  <c r="AC273" i="128"/>
  <c r="AC272" i="128"/>
  <c r="AC271" i="128"/>
  <c r="AC270" i="128"/>
  <c r="AC269" i="128"/>
  <c r="AC268" i="128"/>
  <c r="AC267" i="128"/>
  <c r="AC266" i="128"/>
  <c r="AC265" i="128"/>
  <c r="AC264" i="128"/>
  <c r="AC263" i="128"/>
  <c r="AC262" i="128"/>
  <c r="AC261" i="128"/>
  <c r="AC260" i="128"/>
  <c r="AC259" i="128"/>
  <c r="AC258" i="128"/>
  <c r="AC257" i="128"/>
  <c r="AC256" i="128"/>
  <c r="AC255" i="128"/>
  <c r="AC254" i="128"/>
  <c r="AC253" i="128"/>
  <c r="AC252" i="128"/>
  <c r="AC251" i="128"/>
  <c r="AC250" i="128"/>
  <c r="AC249" i="128"/>
  <c r="AC248" i="128"/>
  <c r="AC247" i="128"/>
  <c r="AC246" i="128"/>
  <c r="AC245" i="128"/>
  <c r="AC244" i="128"/>
  <c r="AC243" i="128"/>
  <c r="AC242" i="128"/>
  <c r="AC241" i="128"/>
  <c r="AC240" i="128"/>
  <c r="AC239" i="128"/>
  <c r="AC238" i="128"/>
  <c r="AC237" i="128"/>
  <c r="AC236" i="128"/>
  <c r="AC235" i="128"/>
  <c r="AC234" i="128"/>
  <c r="AC233" i="128"/>
  <c r="AC232" i="128"/>
  <c r="AC231" i="128"/>
  <c r="AC230" i="128"/>
  <c r="AC229" i="128"/>
  <c r="AC228" i="128"/>
  <c r="AC227" i="128"/>
  <c r="AC226" i="128"/>
  <c r="AC225" i="128"/>
  <c r="AC224" i="128"/>
  <c r="AC223" i="128"/>
  <c r="AC222" i="128"/>
  <c r="AC221" i="128"/>
  <c r="AC220" i="128"/>
  <c r="AC219" i="128"/>
  <c r="AC218" i="128"/>
  <c r="AC217" i="128"/>
  <c r="AC216" i="128"/>
  <c r="AC215" i="128"/>
  <c r="AC214" i="128"/>
  <c r="AC213" i="128"/>
  <c r="AC212" i="128"/>
  <c r="AC211" i="128"/>
  <c r="AC210" i="128"/>
  <c r="AC209" i="128"/>
  <c r="AC208" i="128"/>
  <c r="AC207" i="128"/>
  <c r="AC206" i="128"/>
  <c r="AC205" i="128"/>
  <c r="AC204" i="128"/>
  <c r="AC203" i="128"/>
  <c r="AC202" i="128"/>
  <c r="AC201" i="128"/>
  <c r="AC200" i="128"/>
  <c r="AC199" i="128"/>
  <c r="AC198" i="128"/>
  <c r="AC197" i="128"/>
  <c r="AC196" i="128"/>
  <c r="AC195" i="128"/>
  <c r="AC194" i="128"/>
  <c r="AC193" i="128"/>
  <c r="AC192" i="128"/>
  <c r="AC191" i="128"/>
  <c r="AC190" i="128"/>
  <c r="AC189" i="128"/>
  <c r="AC188" i="128"/>
  <c r="AC187" i="128"/>
  <c r="AC186" i="128"/>
  <c r="AC185" i="128"/>
  <c r="AC184" i="128"/>
  <c r="AC183" i="128"/>
  <c r="AC182" i="128"/>
  <c r="AC181" i="128"/>
  <c r="AC180" i="128"/>
  <c r="AC179" i="128"/>
  <c r="AC178" i="128"/>
  <c r="AC177" i="128"/>
  <c r="AC176" i="128"/>
  <c r="AC175" i="128"/>
  <c r="AC174" i="128"/>
  <c r="AC173" i="128"/>
  <c r="AC172" i="128"/>
  <c r="AC171" i="128"/>
  <c r="AC170" i="128"/>
  <c r="AC169" i="128"/>
  <c r="AC168" i="128"/>
  <c r="AC167" i="128"/>
  <c r="AC166" i="128"/>
  <c r="AC165" i="128"/>
  <c r="AC164" i="128"/>
  <c r="AC163" i="128"/>
  <c r="AC162" i="128"/>
  <c r="AC161" i="128"/>
  <c r="AC160" i="128"/>
  <c r="AC159" i="128"/>
  <c r="AC158" i="128"/>
  <c r="AC157" i="128"/>
  <c r="AC156" i="128"/>
  <c r="AC155" i="128"/>
  <c r="AC154" i="128"/>
  <c r="AC153" i="128"/>
  <c r="AC152" i="128"/>
  <c r="AC151" i="128"/>
  <c r="AC150" i="128"/>
  <c r="AC149" i="128"/>
  <c r="AC148" i="128"/>
  <c r="AC147" i="128"/>
  <c r="AC146" i="128"/>
  <c r="AC145" i="128"/>
  <c r="AC144" i="128"/>
  <c r="AC143" i="128"/>
  <c r="AC142" i="128"/>
  <c r="AC141" i="128"/>
  <c r="AC140" i="128"/>
  <c r="AC139" i="128"/>
  <c r="AC138" i="128"/>
  <c r="AC137" i="128"/>
  <c r="AC136" i="128"/>
  <c r="AC135" i="128"/>
  <c r="AC134" i="128"/>
  <c r="AC133" i="128"/>
  <c r="AC132" i="128"/>
  <c r="AC131" i="128"/>
  <c r="AC130" i="128"/>
  <c r="AC129" i="128"/>
  <c r="AC128" i="128"/>
  <c r="AC127" i="128"/>
  <c r="AC126" i="128"/>
  <c r="AC125" i="128"/>
  <c r="AC124" i="128"/>
  <c r="AC123" i="128"/>
  <c r="AC122" i="128"/>
  <c r="AC121" i="128"/>
  <c r="AC120" i="128"/>
  <c r="AC119" i="128"/>
  <c r="AC118" i="128"/>
  <c r="AC117" i="128"/>
  <c r="AC116" i="128"/>
  <c r="AC115" i="128"/>
  <c r="AC114" i="128"/>
  <c r="AC113" i="128"/>
  <c r="AC112" i="128"/>
  <c r="AC111" i="128"/>
  <c r="AC110" i="128"/>
  <c r="AC109" i="128"/>
  <c r="AC108" i="128"/>
  <c r="AC107" i="128"/>
  <c r="AC106" i="128"/>
  <c r="AC105" i="128"/>
  <c r="AC104" i="128"/>
  <c r="AC103" i="128"/>
  <c r="AC102" i="128"/>
  <c r="AC101" i="128"/>
  <c r="AC100" i="128"/>
  <c r="AC99" i="128"/>
  <c r="AC98" i="128"/>
  <c r="AC97" i="128"/>
  <c r="AC96" i="128"/>
  <c r="AC95" i="128"/>
  <c r="AC94" i="128"/>
  <c r="AC93" i="128"/>
  <c r="AC92" i="128"/>
  <c r="AC91" i="128"/>
  <c r="AC90" i="128"/>
  <c r="AC89" i="128"/>
  <c r="AC88" i="128"/>
  <c r="AC87" i="128"/>
  <c r="AC86" i="128"/>
  <c r="AC85" i="128"/>
  <c r="AC84" i="128"/>
  <c r="AC83" i="128"/>
  <c r="AC82" i="128"/>
  <c r="AC81" i="128"/>
  <c r="AC80" i="128"/>
  <c r="AC79" i="128"/>
  <c r="AC78" i="128"/>
  <c r="AC77" i="128"/>
  <c r="AC76" i="128"/>
  <c r="AC75" i="128"/>
  <c r="AC74" i="128"/>
  <c r="AC73" i="128"/>
  <c r="AC72" i="128"/>
  <c r="AC71" i="128"/>
  <c r="AC70" i="128"/>
  <c r="AC69" i="128"/>
  <c r="AC68" i="128"/>
  <c r="AC67" i="128"/>
  <c r="AC66" i="128"/>
  <c r="AC65" i="128"/>
  <c r="AC64" i="128"/>
  <c r="AC63" i="128"/>
  <c r="AC62" i="128"/>
  <c r="AC61" i="128"/>
  <c r="AC60" i="128"/>
  <c r="AC59" i="128"/>
  <c r="AC58" i="128"/>
  <c r="AC57" i="128"/>
  <c r="AC56" i="128"/>
  <c r="AC55" i="128"/>
  <c r="AC54" i="128"/>
  <c r="AC53" i="128"/>
  <c r="AC52" i="128"/>
  <c r="AC51" i="128"/>
  <c r="AC50" i="128"/>
  <c r="AC49" i="128"/>
  <c r="AC48" i="128"/>
  <c r="AC47" i="128"/>
  <c r="AC46" i="128"/>
  <c r="AC45" i="128"/>
  <c r="AC44" i="128"/>
  <c r="AC43" i="128"/>
  <c r="AC42" i="128"/>
  <c r="AC41" i="128"/>
  <c r="AC40" i="128"/>
  <c r="AC39" i="128"/>
  <c r="AC38" i="128"/>
  <c r="AC37" i="128"/>
  <c r="AC36" i="128"/>
  <c r="AC35" i="128"/>
  <c r="AC34" i="128"/>
  <c r="AC33" i="128"/>
  <c r="AC32" i="128"/>
  <c r="AC31" i="128"/>
  <c r="AC30" i="128"/>
  <c r="AC29" i="128"/>
  <c r="AC28" i="128"/>
  <c r="AC27" i="128"/>
  <c r="AC26" i="128"/>
  <c r="AC25" i="128"/>
  <c r="AC24" i="128"/>
  <c r="AC23" i="128"/>
  <c r="AC22" i="128"/>
  <c r="AC21" i="128"/>
  <c r="AC20" i="128"/>
  <c r="AC19" i="128"/>
  <c r="AC18" i="128"/>
  <c r="AC17" i="128"/>
  <c r="AC16" i="128"/>
  <c r="AC15" i="128"/>
  <c r="AC14" i="128"/>
  <c r="AC13" i="128"/>
  <c r="AC12" i="128"/>
  <c r="AC11" i="128"/>
  <c r="AC10" i="128"/>
  <c r="AC9" i="128"/>
  <c r="AC8" i="128"/>
  <c r="AC7" i="128"/>
  <c r="AC6" i="128"/>
  <c r="AC5" i="128"/>
  <c r="AC4" i="128"/>
  <c r="AC3" i="128"/>
  <c r="AC2" i="128"/>
  <c r="AB511" i="128"/>
  <c r="AB510" i="128"/>
  <c r="AB509" i="128"/>
  <c r="AB508" i="128"/>
  <c r="AB507" i="128"/>
  <c r="AB506" i="128"/>
  <c r="AB505" i="128"/>
  <c r="AB504" i="128"/>
  <c r="AB503" i="128"/>
  <c r="AB502" i="128"/>
  <c r="AB501" i="128"/>
  <c r="AB500" i="128"/>
  <c r="AB499" i="128"/>
  <c r="AB498" i="128"/>
  <c r="AB497" i="128"/>
  <c r="AB496" i="128"/>
  <c r="AB495" i="128"/>
  <c r="AB494" i="128"/>
  <c r="AB493" i="128"/>
  <c r="AB492" i="128"/>
  <c r="AB491" i="128"/>
  <c r="AB490" i="128"/>
  <c r="AB489" i="128"/>
  <c r="AB488" i="128"/>
  <c r="AB487" i="128"/>
  <c r="AB486" i="128"/>
  <c r="AB485" i="128"/>
  <c r="AB484" i="128"/>
  <c r="AB483" i="128"/>
  <c r="AB482" i="128"/>
  <c r="AB481" i="128"/>
  <c r="AB480" i="128"/>
  <c r="AB479" i="128"/>
  <c r="AB478" i="128"/>
  <c r="AB477" i="128"/>
  <c r="AB476" i="128"/>
  <c r="AB475" i="128"/>
  <c r="AB474" i="128"/>
  <c r="AB473" i="128"/>
  <c r="AB472" i="128"/>
  <c r="AB471" i="128"/>
  <c r="AB470" i="128"/>
  <c r="AB469" i="128"/>
  <c r="AB468" i="128"/>
  <c r="AB467" i="128"/>
  <c r="AB466" i="128"/>
  <c r="AB465" i="128"/>
  <c r="AB464" i="128"/>
  <c r="AB463" i="128"/>
  <c r="AB462" i="128"/>
  <c r="AB461" i="128"/>
  <c r="AB460" i="128"/>
  <c r="AB459" i="128"/>
  <c r="AB458" i="128"/>
  <c r="AB457" i="128"/>
  <c r="AB456" i="128"/>
  <c r="AB455" i="128"/>
  <c r="AB454" i="128"/>
  <c r="AB453" i="128"/>
  <c r="AB452" i="128"/>
  <c r="AB451" i="128"/>
  <c r="AB450" i="128"/>
  <c r="AB449" i="128"/>
  <c r="AB448" i="128"/>
  <c r="AB447" i="128"/>
  <c r="AB446" i="128"/>
  <c r="AB445" i="128"/>
  <c r="AB444" i="128"/>
  <c r="AB443" i="128"/>
  <c r="AB442" i="128"/>
  <c r="AB441" i="128"/>
  <c r="AB440" i="128"/>
  <c r="AB439" i="128"/>
  <c r="AB438" i="128"/>
  <c r="AB437" i="128"/>
  <c r="AB436" i="128"/>
  <c r="AB435" i="128"/>
  <c r="AB434" i="128"/>
  <c r="AB433" i="128"/>
  <c r="AB432" i="128"/>
  <c r="AB431" i="128"/>
  <c r="AB430" i="128"/>
  <c r="AB429" i="128"/>
  <c r="AB428" i="128"/>
  <c r="AB427" i="128"/>
  <c r="AB426" i="128"/>
  <c r="AB425" i="128"/>
  <c r="AB424" i="128"/>
  <c r="AB423" i="128"/>
  <c r="AB422" i="128"/>
  <c r="AB421" i="128"/>
  <c r="AB420" i="128"/>
  <c r="AB419" i="128"/>
  <c r="AB418" i="128"/>
  <c r="AB417" i="128"/>
  <c r="AB416" i="128"/>
  <c r="AB415" i="128"/>
  <c r="AB414" i="128"/>
  <c r="AB413" i="128"/>
  <c r="AB412" i="128"/>
  <c r="AB411" i="128"/>
  <c r="AB410" i="128"/>
  <c r="AB409" i="128"/>
  <c r="AB408" i="128"/>
  <c r="AB407" i="128"/>
  <c r="AB406" i="128"/>
  <c r="AB405" i="128"/>
  <c r="AB404" i="128"/>
  <c r="AB403" i="128"/>
  <c r="AB402" i="128"/>
  <c r="AB401" i="128"/>
  <c r="AB400" i="128"/>
  <c r="AB399" i="128"/>
  <c r="AB398" i="128"/>
  <c r="AB397" i="128"/>
  <c r="AB396" i="128"/>
  <c r="AB395" i="128"/>
  <c r="AB394" i="128"/>
  <c r="AB393" i="128"/>
  <c r="AB392" i="128"/>
  <c r="AB391" i="128"/>
  <c r="AB390" i="128"/>
  <c r="AB389" i="128"/>
  <c r="AB388" i="128"/>
  <c r="AB387" i="128"/>
  <c r="AB386" i="128"/>
  <c r="AB385" i="128"/>
  <c r="AB384" i="128"/>
  <c r="AB383" i="128"/>
  <c r="AB382" i="128"/>
  <c r="AB381" i="128"/>
  <c r="AB380" i="128"/>
  <c r="AB379" i="128"/>
  <c r="AB378" i="128"/>
  <c r="AB377" i="128"/>
  <c r="AB376" i="128"/>
  <c r="AB375" i="128"/>
  <c r="AB374" i="128"/>
  <c r="AB373" i="128"/>
  <c r="AB372" i="128"/>
  <c r="AB371" i="128"/>
  <c r="AB370" i="128"/>
  <c r="AB369" i="128"/>
  <c r="AB368" i="128"/>
  <c r="AB367" i="128"/>
  <c r="AB366" i="128"/>
  <c r="AB365" i="128"/>
  <c r="AB364" i="128"/>
  <c r="AB363" i="128"/>
  <c r="AB362" i="128"/>
  <c r="AB361" i="128"/>
  <c r="AB360" i="128"/>
  <c r="AB359" i="128"/>
  <c r="AB358" i="128"/>
  <c r="AB357" i="128"/>
  <c r="AB356" i="128"/>
  <c r="AB355" i="128"/>
  <c r="AB354" i="128"/>
  <c r="AB353" i="128"/>
  <c r="AB352" i="128"/>
  <c r="AB351" i="128"/>
  <c r="AB350" i="128"/>
  <c r="AB349" i="128"/>
  <c r="AB348" i="128"/>
  <c r="AB347" i="128"/>
  <c r="AB346" i="128"/>
  <c r="AB345" i="128"/>
  <c r="AB344" i="128"/>
  <c r="AB343" i="128"/>
  <c r="AB342" i="128"/>
  <c r="AB341" i="128"/>
  <c r="AB340" i="128"/>
  <c r="AB339" i="128"/>
  <c r="AB338" i="128"/>
  <c r="AB337" i="128"/>
  <c r="AB336" i="128"/>
  <c r="AB335" i="128"/>
  <c r="AB334" i="128"/>
  <c r="AB333" i="128"/>
  <c r="AB332" i="128"/>
  <c r="AB331" i="128"/>
  <c r="AB330" i="128"/>
  <c r="AB329" i="128"/>
  <c r="AB328" i="128"/>
  <c r="AB327" i="128"/>
  <c r="AB326" i="128"/>
  <c r="AB325" i="128"/>
  <c r="AB324" i="128"/>
  <c r="AB323" i="128"/>
  <c r="AB322" i="128"/>
  <c r="AB321" i="128"/>
  <c r="AB320" i="128"/>
  <c r="AB319" i="128"/>
  <c r="AB318" i="128"/>
  <c r="AB317" i="128"/>
  <c r="AB316" i="128"/>
  <c r="AB315" i="128"/>
  <c r="AB314" i="128"/>
  <c r="AB313" i="128"/>
  <c r="AB312" i="128"/>
  <c r="AB311" i="128"/>
  <c r="AB310" i="128"/>
  <c r="AB309" i="128"/>
  <c r="AB308" i="128"/>
  <c r="AB307" i="128"/>
  <c r="AB306" i="128"/>
  <c r="AB305" i="128"/>
  <c r="AB304" i="128"/>
  <c r="AB303" i="128"/>
  <c r="AB302" i="128"/>
  <c r="AB301" i="128"/>
  <c r="AB300" i="128"/>
  <c r="AB299" i="128"/>
  <c r="AB298" i="128"/>
  <c r="AB297" i="128"/>
  <c r="AB296" i="128"/>
  <c r="AB295" i="128"/>
  <c r="AB294" i="128"/>
  <c r="AB293" i="128"/>
  <c r="AB292" i="128"/>
  <c r="AB291" i="128"/>
  <c r="AB290" i="128"/>
  <c r="AB289" i="128"/>
  <c r="AB288" i="128"/>
  <c r="AB287" i="128"/>
  <c r="AB286" i="128"/>
  <c r="AB285" i="128"/>
  <c r="AB284" i="128"/>
  <c r="AB283" i="128"/>
  <c r="AB282" i="128"/>
  <c r="AB281" i="128"/>
  <c r="AB280" i="128"/>
  <c r="AB279" i="128"/>
  <c r="AB278" i="128"/>
  <c r="AB277" i="128"/>
  <c r="AB276" i="128"/>
  <c r="AB275" i="128"/>
  <c r="AB274" i="128"/>
  <c r="AB273" i="128"/>
  <c r="AB272" i="128"/>
  <c r="AB271" i="128"/>
  <c r="AB270" i="128"/>
  <c r="AB269" i="128"/>
  <c r="AB268" i="128"/>
  <c r="AB267" i="128"/>
  <c r="AB266" i="128"/>
  <c r="AB265" i="128"/>
  <c r="AB264" i="128"/>
  <c r="AB263" i="128"/>
  <c r="AB262" i="128"/>
  <c r="AB261" i="128"/>
  <c r="AB260" i="128"/>
  <c r="AB259" i="128"/>
  <c r="AB258" i="128"/>
  <c r="AB257" i="128"/>
  <c r="AB256" i="128"/>
  <c r="AB255" i="128"/>
  <c r="AB254" i="128"/>
  <c r="AB253" i="128"/>
  <c r="AB252" i="128"/>
  <c r="AB251" i="128"/>
  <c r="AB250" i="128"/>
  <c r="AB249" i="128"/>
  <c r="AB248" i="128"/>
  <c r="AB247" i="128"/>
  <c r="AB246" i="128"/>
  <c r="AB245" i="128"/>
  <c r="AB244" i="128"/>
  <c r="AB243" i="128"/>
  <c r="AB242" i="128"/>
  <c r="AB241" i="128"/>
  <c r="AB240" i="128"/>
  <c r="AB239" i="128"/>
  <c r="AB238" i="128"/>
  <c r="AB237" i="128"/>
  <c r="AB236" i="128"/>
  <c r="AB235" i="128"/>
  <c r="AB234" i="128"/>
  <c r="AB233" i="128"/>
  <c r="AB232" i="128"/>
  <c r="AB231" i="128"/>
  <c r="AB230" i="128"/>
  <c r="AB229" i="128"/>
  <c r="AB228" i="128"/>
  <c r="AB227" i="128"/>
  <c r="AB226" i="128"/>
  <c r="AB225" i="128"/>
  <c r="AB224" i="128"/>
  <c r="AB223" i="128"/>
  <c r="AB222" i="128"/>
  <c r="AB221" i="128"/>
  <c r="AB220" i="128"/>
  <c r="AB219" i="128"/>
  <c r="AB218" i="128"/>
  <c r="AB217" i="128"/>
  <c r="AB216" i="128"/>
  <c r="AB215" i="128"/>
  <c r="AB214" i="128"/>
  <c r="AB213" i="128"/>
  <c r="AB212" i="128"/>
  <c r="AB211" i="128"/>
  <c r="AB210" i="128"/>
  <c r="AB209" i="128"/>
  <c r="AB208" i="128"/>
  <c r="AB207" i="128"/>
  <c r="AB206" i="128"/>
  <c r="AB205" i="128"/>
  <c r="AB204" i="128"/>
  <c r="AB203" i="128"/>
  <c r="AB202" i="128"/>
  <c r="AB201" i="128"/>
  <c r="AB200" i="128"/>
  <c r="AB199" i="128"/>
  <c r="AB198" i="128"/>
  <c r="AB197" i="128"/>
  <c r="AB196" i="128"/>
  <c r="AB195" i="128"/>
  <c r="AB194" i="128"/>
  <c r="AB193" i="128"/>
  <c r="AB192" i="128"/>
  <c r="AB191" i="128"/>
  <c r="AB190" i="128"/>
  <c r="AB189" i="128"/>
  <c r="AB188" i="128"/>
  <c r="AB187" i="128"/>
  <c r="AB186" i="128"/>
  <c r="AB185" i="128"/>
  <c r="AB184" i="128"/>
  <c r="AB183" i="128"/>
  <c r="AB182" i="128"/>
  <c r="AB181" i="128"/>
  <c r="AB180" i="128"/>
  <c r="AB179" i="128"/>
  <c r="AB178" i="128"/>
  <c r="AB177" i="128"/>
  <c r="AB176" i="128"/>
  <c r="AB175" i="128"/>
  <c r="AB174" i="128"/>
  <c r="AB173" i="128"/>
  <c r="AB172" i="128"/>
  <c r="AB171" i="128"/>
  <c r="AB170" i="128"/>
  <c r="AB169" i="128"/>
  <c r="AB168" i="128"/>
  <c r="AB167" i="128"/>
  <c r="AB166" i="128"/>
  <c r="AB165" i="128"/>
  <c r="AB164" i="128"/>
  <c r="AB163" i="128"/>
  <c r="AB162" i="128"/>
  <c r="AB161" i="128"/>
  <c r="AB160" i="128"/>
  <c r="AB159" i="128"/>
  <c r="AB158" i="128"/>
  <c r="AB157" i="128"/>
  <c r="AB156" i="128"/>
  <c r="AB155" i="128"/>
  <c r="AB154" i="128"/>
  <c r="AB153" i="128"/>
  <c r="AB152" i="128"/>
  <c r="AB151" i="128"/>
  <c r="AB150" i="128"/>
  <c r="AB149" i="128"/>
  <c r="AB148" i="128"/>
  <c r="AB147" i="128"/>
  <c r="AB146" i="128"/>
  <c r="AB145" i="128"/>
  <c r="AB144" i="128"/>
  <c r="AB143" i="128"/>
  <c r="AB142" i="128"/>
  <c r="AB141" i="128"/>
  <c r="AB140" i="128"/>
  <c r="AB139" i="128"/>
  <c r="AB138" i="128"/>
  <c r="AB137" i="128"/>
  <c r="AB136" i="128"/>
  <c r="AB135" i="128"/>
  <c r="AB134" i="128"/>
  <c r="AB133" i="128"/>
  <c r="AB132" i="128"/>
  <c r="AB131" i="128"/>
  <c r="AB130" i="128"/>
  <c r="AB129" i="128"/>
  <c r="AB128" i="128"/>
  <c r="AB127" i="128"/>
  <c r="AB126" i="128"/>
  <c r="AB125" i="128"/>
  <c r="AB124" i="128"/>
  <c r="AB123" i="128"/>
  <c r="AB122" i="128"/>
  <c r="AB121" i="128"/>
  <c r="AB120" i="128"/>
  <c r="AB119" i="128"/>
  <c r="AB118" i="128"/>
  <c r="AB117" i="128"/>
  <c r="AB116" i="128"/>
  <c r="AB115" i="128"/>
  <c r="AB114" i="128"/>
  <c r="AB113" i="128"/>
  <c r="AB112" i="128"/>
  <c r="AB111" i="128"/>
  <c r="AB110" i="128"/>
  <c r="AB109" i="128"/>
  <c r="AB108" i="128"/>
  <c r="AB107" i="128"/>
  <c r="AB106" i="128"/>
  <c r="AB105" i="128"/>
  <c r="AB104" i="128"/>
  <c r="AB103" i="128"/>
  <c r="AB102" i="128"/>
  <c r="AB101" i="128"/>
  <c r="AB100" i="128"/>
  <c r="AB99" i="128"/>
  <c r="AB98" i="128"/>
  <c r="AB97" i="128"/>
  <c r="AB96" i="128"/>
  <c r="AB95" i="128"/>
  <c r="AB94" i="128"/>
  <c r="AB93" i="128"/>
  <c r="AB92" i="128"/>
  <c r="AB91" i="128"/>
  <c r="AB90" i="128"/>
  <c r="AB89" i="128"/>
  <c r="AB88" i="128"/>
  <c r="AB87" i="128"/>
  <c r="AB86" i="128"/>
  <c r="AB85" i="128"/>
  <c r="AB84" i="128"/>
  <c r="AB83" i="128"/>
  <c r="AB82" i="128"/>
  <c r="AB81" i="128"/>
  <c r="AB80" i="128"/>
  <c r="AB79" i="128"/>
  <c r="AB78" i="128"/>
  <c r="AB77" i="128"/>
  <c r="AB76" i="128"/>
  <c r="AB75" i="128"/>
  <c r="AB74" i="128"/>
  <c r="AB73" i="128"/>
  <c r="AB72" i="128"/>
  <c r="AB71" i="128"/>
  <c r="AB70" i="128"/>
  <c r="AB69" i="128"/>
  <c r="AB68" i="128"/>
  <c r="AB67" i="128"/>
  <c r="AB66" i="128"/>
  <c r="AB65" i="128"/>
  <c r="AB64" i="128"/>
  <c r="AB63" i="128"/>
  <c r="AB62" i="128"/>
  <c r="AB61" i="128"/>
  <c r="AB60" i="128"/>
  <c r="AB59" i="128"/>
  <c r="AB58" i="128"/>
  <c r="AB57" i="128"/>
  <c r="AB56" i="128"/>
  <c r="AB55" i="128"/>
  <c r="AB54" i="128"/>
  <c r="AB53" i="128"/>
  <c r="AB52" i="128"/>
  <c r="AB51" i="128"/>
  <c r="AB50" i="128"/>
  <c r="AB49" i="128"/>
  <c r="AB48" i="128"/>
  <c r="AB47" i="128"/>
  <c r="AB46" i="128"/>
  <c r="AB45" i="128"/>
  <c r="AB44" i="128"/>
  <c r="AB43" i="128"/>
  <c r="AB42" i="128"/>
  <c r="AB41" i="128"/>
  <c r="AB40" i="128"/>
  <c r="AB39" i="128"/>
  <c r="AB38" i="128"/>
  <c r="AB37" i="128"/>
  <c r="AB36" i="128"/>
  <c r="AB35" i="128"/>
  <c r="AB34" i="128"/>
  <c r="AB33" i="128"/>
  <c r="AB32" i="128"/>
  <c r="AB31" i="128"/>
  <c r="AB30" i="128"/>
  <c r="AB29" i="128"/>
  <c r="AB28" i="128"/>
  <c r="AB27" i="128"/>
  <c r="AB26" i="128"/>
  <c r="AB25" i="128"/>
  <c r="AB24" i="128"/>
  <c r="AB23" i="128"/>
  <c r="AB22" i="128"/>
  <c r="AB21" i="128"/>
  <c r="AB20" i="128"/>
  <c r="AB19" i="128"/>
  <c r="AB18" i="128"/>
  <c r="AB17" i="128"/>
  <c r="AB16" i="128"/>
  <c r="AB15" i="128"/>
  <c r="AB14" i="128"/>
  <c r="AB13" i="128"/>
  <c r="AB12" i="128"/>
  <c r="AB11" i="128"/>
  <c r="AB10" i="128"/>
  <c r="AB9" i="128"/>
  <c r="AB8" i="128"/>
  <c r="AB7" i="128"/>
  <c r="AB6" i="128"/>
  <c r="AB5" i="128"/>
  <c r="AB4" i="128"/>
  <c r="AB3" i="128"/>
  <c r="AB2" i="128"/>
  <c r="AA511" i="128"/>
  <c r="AA510" i="128"/>
  <c r="AA509" i="128"/>
  <c r="AA508" i="128"/>
  <c r="AA507" i="128"/>
  <c r="AA506" i="128"/>
  <c r="AA505" i="128"/>
  <c r="AA504" i="128"/>
  <c r="AA503" i="128"/>
  <c r="AA502" i="128"/>
  <c r="AA501" i="128"/>
  <c r="AA500" i="128"/>
  <c r="AA499" i="128"/>
  <c r="AA498" i="128"/>
  <c r="AA497" i="128"/>
  <c r="AA496" i="128"/>
  <c r="AA495" i="128"/>
  <c r="AA494" i="128"/>
  <c r="AA493" i="128"/>
  <c r="AA492" i="128"/>
  <c r="AA491" i="128"/>
  <c r="AA490" i="128"/>
  <c r="AA489" i="128"/>
  <c r="AA488" i="128"/>
  <c r="AA487" i="128"/>
  <c r="AA486" i="128"/>
  <c r="AA485" i="128"/>
  <c r="AA484" i="128"/>
  <c r="AA483" i="128"/>
  <c r="AA482" i="128"/>
  <c r="AA481" i="128"/>
  <c r="AA480" i="128"/>
  <c r="AA479" i="128"/>
  <c r="AA478" i="128"/>
  <c r="AA477" i="128"/>
  <c r="AA476" i="128"/>
  <c r="AA475" i="128"/>
  <c r="AA474" i="128"/>
  <c r="AA473" i="128"/>
  <c r="AA472" i="128"/>
  <c r="AA471" i="128"/>
  <c r="AA470" i="128"/>
  <c r="AA469" i="128"/>
  <c r="AA468" i="128"/>
  <c r="AA467" i="128"/>
  <c r="AA466" i="128"/>
  <c r="AA465" i="128"/>
  <c r="AA464" i="128"/>
  <c r="AA463" i="128"/>
  <c r="AA462" i="128"/>
  <c r="AA461" i="128"/>
  <c r="AA460" i="128"/>
  <c r="AA459" i="128"/>
  <c r="AA458" i="128"/>
  <c r="AA457" i="128"/>
  <c r="AA456" i="128"/>
  <c r="AA455" i="128"/>
  <c r="AA454" i="128"/>
  <c r="AA453" i="128"/>
  <c r="AA452" i="128"/>
  <c r="AA451" i="128"/>
  <c r="AA450" i="128"/>
  <c r="AA449" i="128"/>
  <c r="AA448" i="128"/>
  <c r="AA447" i="128"/>
  <c r="AA446" i="128"/>
  <c r="AA445" i="128"/>
  <c r="AA444" i="128"/>
  <c r="AA443" i="128"/>
  <c r="AA442" i="128"/>
  <c r="AA441" i="128"/>
  <c r="AA440" i="128"/>
  <c r="AA439" i="128"/>
  <c r="AA438" i="128"/>
  <c r="AA437" i="128"/>
  <c r="AA436" i="128"/>
  <c r="AA435" i="128"/>
  <c r="AA434" i="128"/>
  <c r="AA433" i="128"/>
  <c r="AA432" i="128"/>
  <c r="AA431" i="128"/>
  <c r="AA430" i="128"/>
  <c r="AA429" i="128"/>
  <c r="AA428" i="128"/>
  <c r="AA427" i="128"/>
  <c r="AA426" i="128"/>
  <c r="AA425" i="128"/>
  <c r="AA424" i="128"/>
  <c r="AA423" i="128"/>
  <c r="AA422" i="128"/>
  <c r="AA421" i="128"/>
  <c r="AA420" i="128"/>
  <c r="AA419" i="128"/>
  <c r="AA418" i="128"/>
  <c r="AA417" i="128"/>
  <c r="AA416" i="128"/>
  <c r="AA415" i="128"/>
  <c r="AA414" i="128"/>
  <c r="AA413" i="128"/>
  <c r="AA412" i="128"/>
  <c r="AA411" i="128"/>
  <c r="AA410" i="128"/>
  <c r="AA409" i="128"/>
  <c r="AA408" i="128"/>
  <c r="AA407" i="128"/>
  <c r="AA406" i="128"/>
  <c r="AA405" i="128"/>
  <c r="AA404" i="128"/>
  <c r="AA403" i="128"/>
  <c r="AA402" i="128"/>
  <c r="AA401" i="128"/>
  <c r="AA400" i="128"/>
  <c r="AA399" i="128"/>
  <c r="AA398" i="128"/>
  <c r="AA397" i="128"/>
  <c r="AA396" i="128"/>
  <c r="AA395" i="128"/>
  <c r="AA394" i="128"/>
  <c r="AA393" i="128"/>
  <c r="AA392" i="128"/>
  <c r="AA391" i="128"/>
  <c r="AA390" i="128"/>
  <c r="AA389" i="128"/>
  <c r="AA388" i="128"/>
  <c r="AA387" i="128"/>
  <c r="AA386" i="128"/>
  <c r="AA385" i="128"/>
  <c r="AA384" i="128"/>
  <c r="AA383" i="128"/>
  <c r="AA382" i="128"/>
  <c r="AA381" i="128"/>
  <c r="AA380" i="128"/>
  <c r="AA379" i="128"/>
  <c r="AA378" i="128"/>
  <c r="AA377" i="128"/>
  <c r="AA376" i="128"/>
  <c r="AA375" i="128"/>
  <c r="AA374" i="128"/>
  <c r="AA373" i="128"/>
  <c r="AA372" i="128"/>
  <c r="AA371" i="128"/>
  <c r="AA370" i="128"/>
  <c r="AA369" i="128"/>
  <c r="AA368" i="128"/>
  <c r="AA367" i="128"/>
  <c r="AA366" i="128"/>
  <c r="AA365" i="128"/>
  <c r="AA364" i="128"/>
  <c r="AA363" i="128"/>
  <c r="AA362" i="128"/>
  <c r="AA361" i="128"/>
  <c r="AA360" i="128"/>
  <c r="AA359" i="128"/>
  <c r="AA358" i="128"/>
  <c r="AA357" i="128"/>
  <c r="AA356" i="128"/>
  <c r="AA355" i="128"/>
  <c r="AA354" i="128"/>
  <c r="AA353" i="128"/>
  <c r="AA352" i="128"/>
  <c r="AA351" i="128"/>
  <c r="AA350" i="128"/>
  <c r="AA349" i="128"/>
  <c r="AA348" i="128"/>
  <c r="AA347" i="128"/>
  <c r="AA346" i="128"/>
  <c r="AA345" i="128"/>
  <c r="AA344" i="128"/>
  <c r="AA343" i="128"/>
  <c r="AA342" i="128"/>
  <c r="AA341" i="128"/>
  <c r="AA340" i="128"/>
  <c r="AA339" i="128"/>
  <c r="AA338" i="128"/>
  <c r="AA337" i="128"/>
  <c r="AA336" i="128"/>
  <c r="AA335" i="128"/>
  <c r="AA334" i="128"/>
  <c r="AA333" i="128"/>
  <c r="AA332" i="128"/>
  <c r="AA331" i="128"/>
  <c r="AA330" i="128"/>
  <c r="AA329" i="128"/>
  <c r="AA328" i="128"/>
  <c r="AA327" i="128"/>
  <c r="AA326" i="128"/>
  <c r="AA325" i="128"/>
  <c r="AA324" i="128"/>
  <c r="AA323" i="128"/>
  <c r="AA322" i="128"/>
  <c r="AA321" i="128"/>
  <c r="AA320" i="128"/>
  <c r="AA319" i="128"/>
  <c r="AA318" i="128"/>
  <c r="AA317" i="128"/>
  <c r="AA316" i="128"/>
  <c r="AA315" i="128"/>
  <c r="AA314" i="128"/>
  <c r="AA313" i="128"/>
  <c r="AA312" i="128"/>
  <c r="AA311" i="128"/>
  <c r="AA310" i="128"/>
  <c r="AA309" i="128"/>
  <c r="AA308" i="128"/>
  <c r="AA307" i="128"/>
  <c r="AA306" i="128"/>
  <c r="AA305" i="128"/>
  <c r="AA304" i="128"/>
  <c r="AA303" i="128"/>
  <c r="AA302" i="128"/>
  <c r="AA301" i="128"/>
  <c r="AA300" i="128"/>
  <c r="AA299" i="128"/>
  <c r="AA298" i="128"/>
  <c r="AA297" i="128"/>
  <c r="AA296" i="128"/>
  <c r="AA295" i="128"/>
  <c r="AA294" i="128"/>
  <c r="AA293" i="128"/>
  <c r="AA292" i="128"/>
  <c r="AA291" i="128"/>
  <c r="AA290" i="128"/>
  <c r="AA289" i="128"/>
  <c r="AA288" i="128"/>
  <c r="AA287" i="128"/>
  <c r="AA286" i="128"/>
  <c r="AA285" i="128"/>
  <c r="AA284" i="128"/>
  <c r="AA283" i="128"/>
  <c r="AA282" i="128"/>
  <c r="AA281" i="128"/>
  <c r="AA280" i="128"/>
  <c r="AA279" i="128"/>
  <c r="AA278" i="128"/>
  <c r="AA277" i="128"/>
  <c r="AA276" i="128"/>
  <c r="AA275" i="128"/>
  <c r="AA274" i="128"/>
  <c r="AA273" i="128"/>
  <c r="AA272" i="128"/>
  <c r="AA271" i="128"/>
  <c r="AA270" i="128"/>
  <c r="AA269" i="128"/>
  <c r="AA268" i="128"/>
  <c r="AA267" i="128"/>
  <c r="AA266" i="128"/>
  <c r="AA265" i="128"/>
  <c r="AA264" i="128"/>
  <c r="AA263" i="128"/>
  <c r="AA262" i="128"/>
  <c r="AA261" i="128"/>
  <c r="AA260" i="128"/>
  <c r="AA259" i="128"/>
  <c r="AA258" i="128"/>
  <c r="AA257" i="128"/>
  <c r="AA256" i="128"/>
  <c r="AA255" i="128"/>
  <c r="AA254" i="128"/>
  <c r="AA253" i="128"/>
  <c r="AA252" i="128"/>
  <c r="AA251" i="128"/>
  <c r="AA250" i="128"/>
  <c r="AA249" i="128"/>
  <c r="AA248" i="128"/>
  <c r="AA247" i="128"/>
  <c r="AA246" i="128"/>
  <c r="AA245" i="128"/>
  <c r="AA244" i="128"/>
  <c r="AA243" i="128"/>
  <c r="AA242" i="128"/>
  <c r="AA241" i="128"/>
  <c r="AA240" i="128"/>
  <c r="AA239" i="128"/>
  <c r="AA238" i="128"/>
  <c r="AA237" i="128"/>
  <c r="AA236" i="128"/>
  <c r="AA235" i="128"/>
  <c r="AA234" i="128"/>
  <c r="AA233" i="128"/>
  <c r="AA232" i="128"/>
  <c r="AA231" i="128"/>
  <c r="AA230" i="128"/>
  <c r="AA229" i="128"/>
  <c r="AA228" i="128"/>
  <c r="AA227" i="128"/>
  <c r="AA226" i="128"/>
  <c r="AA225" i="128"/>
  <c r="AA224" i="128"/>
  <c r="AA223" i="128"/>
  <c r="AA222" i="128"/>
  <c r="AA221" i="128"/>
  <c r="AA220" i="128"/>
  <c r="AA219" i="128"/>
  <c r="AA218" i="128"/>
  <c r="AA217" i="128"/>
  <c r="AA216" i="128"/>
  <c r="AA215" i="128"/>
  <c r="AA214" i="128"/>
  <c r="AA213" i="128"/>
  <c r="AA212" i="128"/>
  <c r="AA211" i="128"/>
  <c r="AA210" i="128"/>
  <c r="AA209" i="128"/>
  <c r="AA208" i="128"/>
  <c r="AA207" i="128"/>
  <c r="AA206" i="128"/>
  <c r="AA205" i="128"/>
  <c r="AA204" i="128"/>
  <c r="AA203" i="128"/>
  <c r="AA202" i="128"/>
  <c r="AA201" i="128"/>
  <c r="AA200" i="128"/>
  <c r="AA199" i="128"/>
  <c r="AA198" i="128"/>
  <c r="AA197" i="128"/>
  <c r="AA196" i="128"/>
  <c r="AA195" i="128"/>
  <c r="AA194" i="128"/>
  <c r="AA193" i="128"/>
  <c r="AA192" i="128"/>
  <c r="AA191" i="128"/>
  <c r="AA190" i="128"/>
  <c r="AA189" i="128"/>
  <c r="AA188" i="128"/>
  <c r="AA187" i="128"/>
  <c r="AA186" i="128"/>
  <c r="AA185" i="128"/>
  <c r="AA184" i="128"/>
  <c r="AA183" i="128"/>
  <c r="AA182" i="128"/>
  <c r="AA181" i="128"/>
  <c r="AA180" i="128"/>
  <c r="AA179" i="128"/>
  <c r="AA178" i="128"/>
  <c r="AA177" i="128"/>
  <c r="AA176" i="128"/>
  <c r="AA175" i="128"/>
  <c r="AA174" i="128"/>
  <c r="AA173" i="128"/>
  <c r="AA172" i="128"/>
  <c r="AA171" i="128"/>
  <c r="AA170" i="128"/>
  <c r="AA169" i="128"/>
  <c r="AA168" i="128"/>
  <c r="AA167" i="128"/>
  <c r="AA166" i="128"/>
  <c r="AA165" i="128"/>
  <c r="AA164" i="128"/>
  <c r="AA163" i="128"/>
  <c r="AA162" i="128"/>
  <c r="AA161" i="128"/>
  <c r="AA160" i="128"/>
  <c r="AA159" i="128"/>
  <c r="AA158" i="128"/>
  <c r="AA157" i="128"/>
  <c r="AA156" i="128"/>
  <c r="AA155" i="128"/>
  <c r="AA154" i="128"/>
  <c r="AA153" i="128"/>
  <c r="AA152" i="128"/>
  <c r="AA151" i="128"/>
  <c r="AA150" i="128"/>
  <c r="AA149" i="128"/>
  <c r="AA148" i="128"/>
  <c r="AA147" i="128"/>
  <c r="AA146" i="128"/>
  <c r="AA145" i="128"/>
  <c r="AA144" i="128"/>
  <c r="AA143" i="128"/>
  <c r="AA142" i="128"/>
  <c r="AA141" i="128"/>
  <c r="AA140" i="128"/>
  <c r="AA139" i="128"/>
  <c r="AA138" i="128"/>
  <c r="AA137" i="128"/>
  <c r="AA136" i="128"/>
  <c r="AA135" i="128"/>
  <c r="AA134" i="128"/>
  <c r="AA133" i="128"/>
  <c r="AA132" i="128"/>
  <c r="AA131" i="128"/>
  <c r="AA130" i="128"/>
  <c r="AA129" i="128"/>
  <c r="AA128" i="128"/>
  <c r="AA127" i="128"/>
  <c r="AA126" i="128"/>
  <c r="AA125" i="128"/>
  <c r="AA124" i="128"/>
  <c r="AA123" i="128"/>
  <c r="AA122" i="128"/>
  <c r="AA121" i="128"/>
  <c r="AA120" i="128"/>
  <c r="AA119" i="128"/>
  <c r="AA118" i="128"/>
  <c r="AA117" i="128"/>
  <c r="AA116" i="128"/>
  <c r="AA115" i="128"/>
  <c r="AA114" i="128"/>
  <c r="AA113" i="128"/>
  <c r="AA112" i="128"/>
  <c r="AA111" i="128"/>
  <c r="AA110" i="128"/>
  <c r="AA109" i="128"/>
  <c r="AA108" i="128"/>
  <c r="AA107" i="128"/>
  <c r="AA106" i="128"/>
  <c r="AA105" i="128"/>
  <c r="AA104" i="128"/>
  <c r="AA103" i="128"/>
  <c r="AA102" i="128"/>
  <c r="AA101" i="128"/>
  <c r="AA100" i="128"/>
  <c r="AA99" i="128"/>
  <c r="AA98" i="128"/>
  <c r="AA97" i="128"/>
  <c r="AA96" i="128"/>
  <c r="AA95" i="128"/>
  <c r="AA94" i="128"/>
  <c r="AA93" i="128"/>
  <c r="AA92" i="128"/>
  <c r="AA91" i="128"/>
  <c r="AA90" i="128"/>
  <c r="AA89" i="128"/>
  <c r="AA88" i="128"/>
  <c r="AA87" i="128"/>
  <c r="AA86" i="128"/>
  <c r="AA85" i="128"/>
  <c r="AA84" i="128"/>
  <c r="AA83" i="128"/>
  <c r="AA82" i="128"/>
  <c r="AA81" i="128"/>
  <c r="AA80" i="128"/>
  <c r="AA79" i="128"/>
  <c r="AA78" i="128"/>
  <c r="AA77" i="128"/>
  <c r="AA76" i="128"/>
  <c r="AA75" i="128"/>
  <c r="AA74" i="128"/>
  <c r="AA73" i="128"/>
  <c r="AA72" i="128"/>
  <c r="AA71" i="128"/>
  <c r="AA70" i="128"/>
  <c r="AA69" i="128"/>
  <c r="AA68" i="128"/>
  <c r="AA67" i="128"/>
  <c r="AA66" i="128"/>
  <c r="AA65" i="128"/>
  <c r="AA64" i="128"/>
  <c r="AA63" i="128"/>
  <c r="AA62" i="128"/>
  <c r="AA61" i="128"/>
  <c r="AA60" i="128"/>
  <c r="AA59" i="128"/>
  <c r="AA58" i="128"/>
  <c r="AA57" i="128"/>
  <c r="AA56" i="128"/>
  <c r="AA55" i="128"/>
  <c r="AA54" i="128"/>
  <c r="AA53" i="128"/>
  <c r="AA52" i="128"/>
  <c r="AA51" i="128"/>
  <c r="AA50" i="128"/>
  <c r="AA49" i="128"/>
  <c r="AA48" i="128"/>
  <c r="AA47" i="128"/>
  <c r="AA46" i="128"/>
  <c r="AA45" i="128"/>
  <c r="AA44" i="128"/>
  <c r="AA43" i="128"/>
  <c r="AA42" i="128"/>
  <c r="AA41" i="128"/>
  <c r="AA40" i="128"/>
  <c r="AA39" i="128"/>
  <c r="AA38" i="128"/>
  <c r="AA37" i="128"/>
  <c r="AA36" i="128"/>
  <c r="AA35" i="128"/>
  <c r="AA34" i="128"/>
  <c r="AA33" i="128"/>
  <c r="AA32" i="128"/>
  <c r="AA31" i="128"/>
  <c r="AA30" i="128"/>
  <c r="AA29" i="128"/>
  <c r="AA28" i="128"/>
  <c r="AA27" i="128"/>
  <c r="AA26" i="128"/>
  <c r="AA25" i="128"/>
  <c r="AA24" i="128"/>
  <c r="AA23" i="128"/>
  <c r="AA22" i="128"/>
  <c r="AA21" i="128"/>
  <c r="AA20" i="128"/>
  <c r="AA19" i="128"/>
  <c r="AA18" i="128"/>
  <c r="AA17" i="128"/>
  <c r="AA16" i="128"/>
  <c r="AA15" i="128"/>
  <c r="AA14" i="128"/>
  <c r="AA13" i="128"/>
  <c r="AA12" i="128"/>
  <c r="AA11" i="128"/>
  <c r="AA10" i="128"/>
  <c r="AA9" i="128"/>
  <c r="AA8" i="128"/>
  <c r="AA7" i="128"/>
  <c r="AA6" i="128"/>
  <c r="AA5" i="128"/>
  <c r="AA4" i="128"/>
  <c r="AA3" i="128"/>
  <c r="AA2" i="128"/>
  <c r="Z511" i="128"/>
  <c r="Z510" i="128"/>
  <c r="Z509" i="128"/>
  <c r="Z508" i="128"/>
  <c r="Z507" i="128"/>
  <c r="Z506" i="128"/>
  <c r="Z505" i="128"/>
  <c r="Z504" i="128"/>
  <c r="Z503" i="128"/>
  <c r="Z502" i="128"/>
  <c r="Z501" i="128"/>
  <c r="Z500" i="128"/>
  <c r="Z499" i="128"/>
  <c r="Z498" i="128"/>
  <c r="Z497" i="128"/>
  <c r="Z496" i="128"/>
  <c r="Z495" i="128"/>
  <c r="Z494" i="128"/>
  <c r="Z493" i="128"/>
  <c r="Z492" i="128"/>
  <c r="Z491" i="128"/>
  <c r="Z490" i="128"/>
  <c r="Z489" i="128"/>
  <c r="Z488" i="128"/>
  <c r="Z487" i="128"/>
  <c r="Z486" i="128"/>
  <c r="Z485" i="128"/>
  <c r="Z484" i="128"/>
  <c r="Z483" i="128"/>
  <c r="Z482" i="128"/>
  <c r="Z481" i="128"/>
  <c r="Z480" i="128"/>
  <c r="Z479" i="128"/>
  <c r="Z478" i="128"/>
  <c r="Z477" i="128"/>
  <c r="Z476" i="128"/>
  <c r="Z475" i="128"/>
  <c r="Z474" i="128"/>
  <c r="Z473" i="128"/>
  <c r="Z472" i="128"/>
  <c r="Z471" i="128"/>
  <c r="Z470" i="128"/>
  <c r="Z469" i="128"/>
  <c r="Z468" i="128"/>
  <c r="Z467" i="128"/>
  <c r="Z466" i="128"/>
  <c r="Z465" i="128"/>
  <c r="Z464" i="128"/>
  <c r="Z463" i="128"/>
  <c r="Z462" i="128"/>
  <c r="Z461" i="128"/>
  <c r="Z460" i="128"/>
  <c r="Z459" i="128"/>
  <c r="Z458" i="128"/>
  <c r="Z457" i="128"/>
  <c r="Z456" i="128"/>
  <c r="Z455" i="128"/>
  <c r="Z454" i="128"/>
  <c r="Z453" i="128"/>
  <c r="Z452" i="128"/>
  <c r="Z451" i="128"/>
  <c r="Z450" i="128"/>
  <c r="Z449" i="128"/>
  <c r="Z448" i="128"/>
  <c r="Z447" i="128"/>
  <c r="Z446" i="128"/>
  <c r="Z445" i="128"/>
  <c r="Z444" i="128"/>
  <c r="Z443" i="128"/>
  <c r="Z442" i="128"/>
  <c r="Z441" i="128"/>
  <c r="Z440" i="128"/>
  <c r="Z439" i="128"/>
  <c r="Z438" i="128"/>
  <c r="Z437" i="128"/>
  <c r="Z436" i="128"/>
  <c r="Z435" i="128"/>
  <c r="Z434" i="128"/>
  <c r="Z433" i="128"/>
  <c r="Z432" i="128"/>
  <c r="Z431" i="128"/>
  <c r="Z430" i="128"/>
  <c r="Z429" i="128"/>
  <c r="Z428" i="128"/>
  <c r="Z427" i="128"/>
  <c r="Z426" i="128"/>
  <c r="Z425" i="128"/>
  <c r="Z424" i="128"/>
  <c r="Z423" i="128"/>
  <c r="Z422" i="128"/>
  <c r="Z421" i="128"/>
  <c r="Z420" i="128"/>
  <c r="Z419" i="128"/>
  <c r="Z418" i="128"/>
  <c r="Z417" i="128"/>
  <c r="Z416" i="128"/>
  <c r="Z415" i="128"/>
  <c r="Z414" i="128"/>
  <c r="Z413" i="128"/>
  <c r="Z412" i="128"/>
  <c r="Z411" i="128"/>
  <c r="Z410" i="128"/>
  <c r="Z409" i="128"/>
  <c r="Z408" i="128"/>
  <c r="Z407" i="128"/>
  <c r="Z406" i="128"/>
  <c r="Z405" i="128"/>
  <c r="Z404" i="128"/>
  <c r="Z403" i="128"/>
  <c r="Z402" i="128"/>
  <c r="Z401" i="128"/>
  <c r="Z400" i="128"/>
  <c r="Z399" i="128"/>
  <c r="Z398" i="128"/>
  <c r="Z397" i="128"/>
  <c r="Z396" i="128"/>
  <c r="Z395" i="128"/>
  <c r="Z394" i="128"/>
  <c r="Z393" i="128"/>
  <c r="Z392" i="128"/>
  <c r="Z391" i="128"/>
  <c r="Z390" i="128"/>
  <c r="Z389" i="128"/>
  <c r="Z388" i="128"/>
  <c r="Z387" i="128"/>
  <c r="Z386" i="128"/>
  <c r="Z385" i="128"/>
  <c r="Z384" i="128"/>
  <c r="Z383" i="128"/>
  <c r="Z382" i="128"/>
  <c r="Z381" i="128"/>
  <c r="Z380" i="128"/>
  <c r="Z379" i="128"/>
  <c r="Z378" i="128"/>
  <c r="Z377" i="128"/>
  <c r="Z376" i="128"/>
  <c r="Z375" i="128"/>
  <c r="Z374" i="128"/>
  <c r="Z373" i="128"/>
  <c r="Z372" i="128"/>
  <c r="Z371" i="128"/>
  <c r="Z370" i="128"/>
  <c r="Z369" i="128"/>
  <c r="Z368" i="128"/>
  <c r="Z367" i="128"/>
  <c r="Z366" i="128"/>
  <c r="Z365" i="128"/>
  <c r="Z364" i="128"/>
  <c r="Z363" i="128"/>
  <c r="Z362" i="128"/>
  <c r="Z361" i="128"/>
  <c r="Z360" i="128"/>
  <c r="Z359" i="128"/>
  <c r="Z358" i="128"/>
  <c r="Z357" i="128"/>
  <c r="Z356" i="128"/>
  <c r="Z355" i="128"/>
  <c r="Z354" i="128"/>
  <c r="Z353" i="128"/>
  <c r="Z352" i="128"/>
  <c r="Z351" i="128"/>
  <c r="Z350" i="128"/>
  <c r="Z349" i="128"/>
  <c r="Z348" i="128"/>
  <c r="Z347" i="128"/>
  <c r="Z346" i="128"/>
  <c r="Z345" i="128"/>
  <c r="Z344" i="128"/>
  <c r="Z343" i="128"/>
  <c r="Z342" i="128"/>
  <c r="Z341" i="128"/>
  <c r="Z340" i="128"/>
  <c r="Z339" i="128"/>
  <c r="Z338" i="128"/>
  <c r="Z337" i="128"/>
  <c r="Z336" i="128"/>
  <c r="Z335" i="128"/>
  <c r="Z334" i="128"/>
  <c r="Z333" i="128"/>
  <c r="Z332" i="128"/>
  <c r="Z331" i="128"/>
  <c r="Z330" i="128"/>
  <c r="Z329" i="128"/>
  <c r="Z328" i="128"/>
  <c r="Z327" i="128"/>
  <c r="Z326" i="128"/>
  <c r="Z325" i="128"/>
  <c r="Z324" i="128"/>
  <c r="Z323" i="128"/>
  <c r="Z322" i="128"/>
  <c r="Z321" i="128"/>
  <c r="Z320" i="128"/>
  <c r="Z319" i="128"/>
  <c r="Z318" i="128"/>
  <c r="Z317" i="128"/>
  <c r="Z316" i="128"/>
  <c r="Z315" i="128"/>
  <c r="Z314" i="128"/>
  <c r="Z313" i="128"/>
  <c r="Z312" i="128"/>
  <c r="Z311" i="128"/>
  <c r="Z310" i="128"/>
  <c r="Z309" i="128"/>
  <c r="Z308" i="128"/>
  <c r="Z307" i="128"/>
  <c r="Z306" i="128"/>
  <c r="Z305" i="128"/>
  <c r="Z304" i="128"/>
  <c r="Z303" i="128"/>
  <c r="Z302" i="128"/>
  <c r="Z301" i="128"/>
  <c r="Z300" i="128"/>
  <c r="Z299" i="128"/>
  <c r="Z298" i="128"/>
  <c r="Z297" i="128"/>
  <c r="Z296" i="128"/>
  <c r="Z295" i="128"/>
  <c r="Z294" i="128"/>
  <c r="Z293" i="128"/>
  <c r="Z292" i="128"/>
  <c r="Z291" i="128"/>
  <c r="Z290" i="128"/>
  <c r="Z289" i="128"/>
  <c r="Z288" i="128"/>
  <c r="Z287" i="128"/>
  <c r="Z286" i="128"/>
  <c r="Z285" i="128"/>
  <c r="Z284" i="128"/>
  <c r="Z283" i="128"/>
  <c r="Z282" i="128"/>
  <c r="Z281" i="128"/>
  <c r="Z280" i="128"/>
  <c r="Z279" i="128"/>
  <c r="Z278" i="128"/>
  <c r="Z277" i="128"/>
  <c r="Z276" i="128"/>
  <c r="Z275" i="128"/>
  <c r="Z274" i="128"/>
  <c r="Z273" i="128"/>
  <c r="Z272" i="128"/>
  <c r="Z271" i="128"/>
  <c r="Z270" i="128"/>
  <c r="Z269" i="128"/>
  <c r="Z268" i="128"/>
  <c r="Z267" i="128"/>
  <c r="Z266" i="128"/>
  <c r="Z265" i="128"/>
  <c r="Z264" i="128"/>
  <c r="Z263" i="128"/>
  <c r="Z262" i="128"/>
  <c r="Z261" i="128"/>
  <c r="Z260" i="128"/>
  <c r="Z259" i="128"/>
  <c r="Z258" i="128"/>
  <c r="Z257" i="128"/>
  <c r="Z256" i="128"/>
  <c r="Z255" i="128"/>
  <c r="Z254" i="128"/>
  <c r="Z253" i="128"/>
  <c r="Z252" i="128"/>
  <c r="Z251" i="128"/>
  <c r="Z250" i="128"/>
  <c r="Z249" i="128"/>
  <c r="Z248" i="128"/>
  <c r="Z247" i="128"/>
  <c r="Z246" i="128"/>
  <c r="Z245" i="128"/>
  <c r="Z244" i="128"/>
  <c r="Z243" i="128"/>
  <c r="Z242" i="128"/>
  <c r="Z241" i="128"/>
  <c r="Z240" i="128"/>
  <c r="Z239" i="128"/>
  <c r="Z238" i="128"/>
  <c r="Z237" i="128"/>
  <c r="Z236" i="128"/>
  <c r="Z235" i="128"/>
  <c r="Z234" i="128"/>
  <c r="Z233" i="128"/>
  <c r="Z232" i="128"/>
  <c r="Z231" i="128"/>
  <c r="Z230" i="128"/>
  <c r="Z229" i="128"/>
  <c r="Z228" i="128"/>
  <c r="Z227" i="128"/>
  <c r="Z226" i="128"/>
  <c r="Z225" i="128"/>
  <c r="Z224" i="128"/>
  <c r="Z223" i="128"/>
  <c r="Z222" i="128"/>
  <c r="Z221" i="128"/>
  <c r="Z220" i="128"/>
  <c r="Z219" i="128"/>
  <c r="Z218" i="128"/>
  <c r="Z217" i="128"/>
  <c r="Z216" i="128"/>
  <c r="Z215" i="128"/>
  <c r="Z214" i="128"/>
  <c r="Z213" i="128"/>
  <c r="Z212" i="128"/>
  <c r="Z211" i="128"/>
  <c r="Z210" i="128"/>
  <c r="Z209" i="128"/>
  <c r="Z208" i="128"/>
  <c r="Z207" i="128"/>
  <c r="Z206" i="128"/>
  <c r="Z205" i="128"/>
  <c r="Z204" i="128"/>
  <c r="Z203" i="128"/>
  <c r="Z202" i="128"/>
  <c r="Z201" i="128"/>
  <c r="Z200" i="128"/>
  <c r="Z199" i="128"/>
  <c r="Z198" i="128"/>
  <c r="Z197" i="128"/>
  <c r="Z196" i="128"/>
  <c r="Z195" i="128"/>
  <c r="Z194" i="128"/>
  <c r="Z193" i="128"/>
  <c r="Z192" i="128"/>
  <c r="Z191" i="128"/>
  <c r="Z190" i="128"/>
  <c r="Z189" i="128"/>
  <c r="Z188" i="128"/>
  <c r="Z187" i="128"/>
  <c r="Z186" i="128"/>
  <c r="Z185" i="128"/>
  <c r="Z184" i="128"/>
  <c r="Z183" i="128"/>
  <c r="Z182" i="128"/>
  <c r="Z181" i="128"/>
  <c r="Z180" i="128"/>
  <c r="Z179" i="128"/>
  <c r="Z178" i="128"/>
  <c r="Z177" i="128"/>
  <c r="Z176" i="128"/>
  <c r="Z175" i="128"/>
  <c r="Z174" i="128"/>
  <c r="Z173" i="128"/>
  <c r="Z172" i="128"/>
  <c r="Z171" i="128"/>
  <c r="Z170" i="128"/>
  <c r="Z169" i="128"/>
  <c r="Z168" i="128"/>
  <c r="Z167" i="128"/>
  <c r="Z166" i="128"/>
  <c r="Z165" i="128"/>
  <c r="Z164" i="128"/>
  <c r="Z163" i="128"/>
  <c r="Z162" i="128"/>
  <c r="Z161" i="128"/>
  <c r="Z160" i="128"/>
  <c r="Z159" i="128"/>
  <c r="Z158" i="128"/>
  <c r="Z157" i="128"/>
  <c r="Z156" i="128"/>
  <c r="Z155" i="128"/>
  <c r="Z154" i="128"/>
  <c r="Z153" i="128"/>
  <c r="Z152" i="128"/>
  <c r="Z151" i="128"/>
  <c r="Z150" i="128"/>
  <c r="Z149" i="128"/>
  <c r="Z148" i="128"/>
  <c r="Z147" i="128"/>
  <c r="Z146" i="128"/>
  <c r="Z145" i="128"/>
  <c r="Z144" i="128"/>
  <c r="Z143" i="128"/>
  <c r="Z142" i="128"/>
  <c r="Z141" i="128"/>
  <c r="Z140" i="128"/>
  <c r="Z139" i="128"/>
  <c r="Z138" i="128"/>
  <c r="Z137" i="128"/>
  <c r="Z136" i="128"/>
  <c r="Z135" i="128"/>
  <c r="Z134" i="128"/>
  <c r="Z133" i="128"/>
  <c r="Z132" i="128"/>
  <c r="Z131" i="128"/>
  <c r="Z130" i="128"/>
  <c r="Z129" i="128"/>
  <c r="Z128" i="128"/>
  <c r="Z127" i="128"/>
  <c r="Z126" i="128"/>
  <c r="Z125" i="128"/>
  <c r="Z124" i="128"/>
  <c r="Z123" i="128"/>
  <c r="Z122" i="128"/>
  <c r="Z121" i="128"/>
  <c r="Z120" i="128"/>
  <c r="Z119" i="128"/>
  <c r="Z118" i="128"/>
  <c r="Z117" i="128"/>
  <c r="Z116" i="128"/>
  <c r="Z115" i="128"/>
  <c r="Z114" i="128"/>
  <c r="Z113" i="128"/>
  <c r="Z112" i="128"/>
  <c r="Z111" i="128"/>
  <c r="Z110" i="128"/>
  <c r="Z109" i="128"/>
  <c r="Z108" i="128"/>
  <c r="Z107" i="128"/>
  <c r="Z106" i="128"/>
  <c r="Z105" i="128"/>
  <c r="Z104" i="128"/>
  <c r="Z103" i="128"/>
  <c r="Z102" i="128"/>
  <c r="Z101" i="128"/>
  <c r="Z100" i="128"/>
  <c r="Z99" i="128"/>
  <c r="Z98" i="128"/>
  <c r="Z97" i="128"/>
  <c r="Z96" i="128"/>
  <c r="Z95" i="128"/>
  <c r="Z94" i="128"/>
  <c r="Z93" i="128"/>
  <c r="Z92" i="128"/>
  <c r="Z91" i="128"/>
  <c r="Z90" i="128"/>
  <c r="Z89" i="128"/>
  <c r="Z88" i="128"/>
  <c r="Z87" i="128"/>
  <c r="Z86" i="128"/>
  <c r="Z85" i="128"/>
  <c r="Z84" i="128"/>
  <c r="Z83" i="128"/>
  <c r="Z82" i="128"/>
  <c r="Z81" i="128"/>
  <c r="Z80" i="128"/>
  <c r="Z79" i="128"/>
  <c r="Z78" i="128"/>
  <c r="Z77" i="128"/>
  <c r="Z76" i="128"/>
  <c r="Z75" i="128"/>
  <c r="Z74" i="128"/>
  <c r="Z73" i="128"/>
  <c r="Z72" i="128"/>
  <c r="Z71" i="128"/>
  <c r="Z70" i="128"/>
  <c r="Z69" i="128"/>
  <c r="Z68" i="128"/>
  <c r="Z67" i="128"/>
  <c r="Z66" i="128"/>
  <c r="Z65" i="128"/>
  <c r="Z64" i="128"/>
  <c r="Z63" i="128"/>
  <c r="Z62" i="128"/>
  <c r="Z61" i="128"/>
  <c r="Z60" i="128"/>
  <c r="Z59" i="128"/>
  <c r="Z58" i="128"/>
  <c r="Z57" i="128"/>
  <c r="Z56" i="128"/>
  <c r="Z55" i="128"/>
  <c r="Z54" i="128"/>
  <c r="Z53" i="128"/>
  <c r="Z52" i="128"/>
  <c r="Z51" i="128"/>
  <c r="Z50" i="128"/>
  <c r="Z49" i="128"/>
  <c r="Z48" i="128"/>
  <c r="Z47" i="128"/>
  <c r="Z46" i="128"/>
  <c r="Z45" i="128"/>
  <c r="Z44" i="128"/>
  <c r="Z43" i="128"/>
  <c r="Z42" i="128"/>
  <c r="Z41" i="128"/>
  <c r="Z40" i="128"/>
  <c r="Z39" i="128"/>
  <c r="Z38" i="128"/>
  <c r="Z37" i="128"/>
  <c r="Z36" i="128"/>
  <c r="Z35" i="128"/>
  <c r="Z34" i="128"/>
  <c r="Z33" i="128"/>
  <c r="Z32" i="128"/>
  <c r="Z31" i="128"/>
  <c r="Z30" i="128"/>
  <c r="Z29" i="128"/>
  <c r="Z28" i="128"/>
  <c r="Z27" i="128"/>
  <c r="Z26" i="128"/>
  <c r="Z25" i="128"/>
  <c r="Z24" i="128"/>
  <c r="Z23" i="128"/>
  <c r="Z22" i="128"/>
  <c r="Z21" i="128"/>
  <c r="Z20" i="128"/>
  <c r="Z19" i="128"/>
  <c r="Z18" i="128"/>
  <c r="Z17" i="128"/>
  <c r="Z16" i="128"/>
  <c r="Z15" i="128"/>
  <c r="Z14" i="128"/>
  <c r="Z13" i="128"/>
  <c r="Z12" i="128"/>
  <c r="Z11" i="128"/>
  <c r="Z10" i="128"/>
  <c r="Z9" i="128"/>
  <c r="Z8" i="128"/>
  <c r="Z7" i="128"/>
  <c r="Z6" i="128"/>
  <c r="Z5" i="128"/>
  <c r="Z4" i="128"/>
  <c r="Z3" i="128"/>
  <c r="Z2" i="128"/>
  <c r="Y511" i="128"/>
  <c r="Y510" i="128"/>
  <c r="Y509" i="128"/>
  <c r="Y508" i="128"/>
  <c r="Y507" i="128"/>
  <c r="Y506" i="128"/>
  <c r="Y505" i="128"/>
  <c r="Y504" i="128"/>
  <c r="Y503" i="128"/>
  <c r="Y502" i="128"/>
  <c r="Y501" i="128"/>
  <c r="Y500" i="128"/>
  <c r="Y499" i="128"/>
  <c r="Y498" i="128"/>
  <c r="Y497" i="128"/>
  <c r="Y496" i="128"/>
  <c r="Y495" i="128"/>
  <c r="Y494" i="128"/>
  <c r="Y493" i="128"/>
  <c r="Y492" i="128"/>
  <c r="Y491" i="128"/>
  <c r="Y490" i="128"/>
  <c r="Y489" i="128"/>
  <c r="Y488" i="128"/>
  <c r="Y487" i="128"/>
  <c r="Y486" i="128"/>
  <c r="Y485" i="128"/>
  <c r="Y484" i="128"/>
  <c r="Y483" i="128"/>
  <c r="Y482" i="128"/>
  <c r="Y481" i="128"/>
  <c r="Y480" i="128"/>
  <c r="Y479" i="128"/>
  <c r="Y478" i="128"/>
  <c r="Y477" i="128"/>
  <c r="Y476" i="128"/>
  <c r="Y475" i="128"/>
  <c r="Y474" i="128"/>
  <c r="Y473" i="128"/>
  <c r="Y472" i="128"/>
  <c r="Y471" i="128"/>
  <c r="Y470" i="128"/>
  <c r="Y469" i="128"/>
  <c r="Y468" i="128"/>
  <c r="Y467" i="128"/>
  <c r="Y466" i="128"/>
  <c r="Y465" i="128"/>
  <c r="Y464" i="128"/>
  <c r="Y463" i="128"/>
  <c r="Y462" i="128"/>
  <c r="Y461" i="128"/>
  <c r="Y460" i="128"/>
  <c r="Y459" i="128"/>
  <c r="Y458" i="128"/>
  <c r="Y457" i="128"/>
  <c r="Y456" i="128"/>
  <c r="Y455" i="128"/>
  <c r="Y454" i="128"/>
  <c r="Y453" i="128"/>
  <c r="Y452" i="128"/>
  <c r="Y451" i="128"/>
  <c r="Y450" i="128"/>
  <c r="Y449" i="128"/>
  <c r="Y448" i="128"/>
  <c r="Y447" i="128"/>
  <c r="Y446" i="128"/>
  <c r="Y445" i="128"/>
  <c r="Y444" i="128"/>
  <c r="Y443" i="128"/>
  <c r="Y442" i="128"/>
  <c r="Y441" i="128"/>
  <c r="Y440" i="128"/>
  <c r="Y439" i="128"/>
  <c r="Y438" i="128"/>
  <c r="Y437" i="128"/>
  <c r="Y436" i="128"/>
  <c r="Y435" i="128"/>
  <c r="Y434" i="128"/>
  <c r="Y433" i="128"/>
  <c r="Y432" i="128"/>
  <c r="Y431" i="128"/>
  <c r="Y430" i="128"/>
  <c r="Y429" i="128"/>
  <c r="Y428" i="128"/>
  <c r="Y427" i="128"/>
  <c r="Y426" i="128"/>
  <c r="Y425" i="128"/>
  <c r="Y424" i="128"/>
  <c r="Y423" i="128"/>
  <c r="Y422" i="128"/>
  <c r="Y421" i="128"/>
  <c r="Y420" i="128"/>
  <c r="Y419" i="128"/>
  <c r="Y418" i="128"/>
  <c r="Y417" i="128"/>
  <c r="Y416" i="128"/>
  <c r="Y415" i="128"/>
  <c r="Y414" i="128"/>
  <c r="Y413" i="128"/>
  <c r="Y412" i="128"/>
  <c r="Y411" i="128"/>
  <c r="Y410" i="128"/>
  <c r="Y409" i="128"/>
  <c r="Y408" i="128"/>
  <c r="Y407" i="128"/>
  <c r="Y406" i="128"/>
  <c r="Y405" i="128"/>
  <c r="Y404" i="128"/>
  <c r="Y403" i="128"/>
  <c r="Y402" i="128"/>
  <c r="Y401" i="128"/>
  <c r="Y400" i="128"/>
  <c r="Y399" i="128"/>
  <c r="Y398" i="128"/>
  <c r="Y397" i="128"/>
  <c r="Y396" i="128"/>
  <c r="Y395" i="128"/>
  <c r="Y394" i="128"/>
  <c r="Y393" i="128"/>
  <c r="Y392" i="128"/>
  <c r="Y391" i="128"/>
  <c r="Y390" i="128"/>
  <c r="Y389" i="128"/>
  <c r="Y388" i="128"/>
  <c r="Y387" i="128"/>
  <c r="Y386" i="128"/>
  <c r="Y385" i="128"/>
  <c r="Y384" i="128"/>
  <c r="Y383" i="128"/>
  <c r="Y382" i="128"/>
  <c r="Y381" i="128"/>
  <c r="Y380" i="128"/>
  <c r="Y379" i="128"/>
  <c r="Y378" i="128"/>
  <c r="Y377" i="128"/>
  <c r="Y376" i="128"/>
  <c r="Y375" i="128"/>
  <c r="Y374" i="128"/>
  <c r="Y373" i="128"/>
  <c r="Y372" i="128"/>
  <c r="Y371" i="128"/>
  <c r="Y370" i="128"/>
  <c r="Y369" i="128"/>
  <c r="Y368" i="128"/>
  <c r="Y367" i="128"/>
  <c r="Y366" i="128"/>
  <c r="Y365" i="128"/>
  <c r="Y364" i="128"/>
  <c r="Y363" i="128"/>
  <c r="Y362" i="128"/>
  <c r="Y361" i="128"/>
  <c r="Y360" i="128"/>
  <c r="Y359" i="128"/>
  <c r="Y358" i="128"/>
  <c r="Y357" i="128"/>
  <c r="Y356" i="128"/>
  <c r="Y355" i="128"/>
  <c r="Y354" i="128"/>
  <c r="Y353" i="128"/>
  <c r="Y352" i="128"/>
  <c r="Y351" i="128"/>
  <c r="Y350" i="128"/>
  <c r="Y349" i="128"/>
  <c r="Y348" i="128"/>
  <c r="Y347" i="128"/>
  <c r="Y346" i="128"/>
  <c r="Y345" i="128"/>
  <c r="Y344" i="128"/>
  <c r="Y343" i="128"/>
  <c r="Y342" i="128"/>
  <c r="Y341" i="128"/>
  <c r="Y340" i="128"/>
  <c r="Y339" i="128"/>
  <c r="Y338" i="128"/>
  <c r="Y337" i="128"/>
  <c r="Y336" i="128"/>
  <c r="Y335" i="128"/>
  <c r="Y334" i="128"/>
  <c r="Y333" i="128"/>
  <c r="Y332" i="128"/>
  <c r="Y331" i="128"/>
  <c r="Y330" i="128"/>
  <c r="Y329" i="128"/>
  <c r="Y328" i="128"/>
  <c r="Y327" i="128"/>
  <c r="Y326" i="128"/>
  <c r="Y325" i="128"/>
  <c r="Y324" i="128"/>
  <c r="Y323" i="128"/>
  <c r="Y322" i="128"/>
  <c r="Y321" i="128"/>
  <c r="Y320" i="128"/>
  <c r="Y319" i="128"/>
  <c r="Y318" i="128"/>
  <c r="Y317" i="128"/>
  <c r="Y316" i="128"/>
  <c r="Y315" i="128"/>
  <c r="Y314" i="128"/>
  <c r="Y313" i="128"/>
  <c r="Y312" i="128"/>
  <c r="Y311" i="128"/>
  <c r="Y310" i="128"/>
  <c r="Y309" i="128"/>
  <c r="Y308" i="128"/>
  <c r="Y307" i="128"/>
  <c r="Y306" i="128"/>
  <c r="Y305" i="128"/>
  <c r="Y304" i="128"/>
  <c r="Y303" i="128"/>
  <c r="Y302" i="128"/>
  <c r="Y301" i="128"/>
  <c r="Y300" i="128"/>
  <c r="Y299" i="128"/>
  <c r="Y298" i="128"/>
  <c r="Y297" i="128"/>
  <c r="Y296" i="128"/>
  <c r="Y295" i="128"/>
  <c r="Y294" i="128"/>
  <c r="Y293" i="128"/>
  <c r="Y292" i="128"/>
  <c r="Y291" i="128"/>
  <c r="Y290" i="128"/>
  <c r="Y289" i="128"/>
  <c r="Y288" i="128"/>
  <c r="Y287" i="128"/>
  <c r="Y286" i="128"/>
  <c r="Y285" i="128"/>
  <c r="Y284" i="128"/>
  <c r="Y283" i="128"/>
  <c r="Y282" i="128"/>
  <c r="Y281" i="128"/>
  <c r="Y280" i="128"/>
  <c r="Y279" i="128"/>
  <c r="Y278" i="128"/>
  <c r="Y277" i="128"/>
  <c r="Y276" i="128"/>
  <c r="Y275" i="128"/>
  <c r="Y274" i="128"/>
  <c r="Y273" i="128"/>
  <c r="Y272" i="128"/>
  <c r="Y271" i="128"/>
  <c r="Y270" i="128"/>
  <c r="Y269" i="128"/>
  <c r="Y268" i="128"/>
  <c r="Y267" i="128"/>
  <c r="Y266" i="128"/>
  <c r="Y265" i="128"/>
  <c r="Y264" i="128"/>
  <c r="Y263" i="128"/>
  <c r="Y262" i="128"/>
  <c r="Y261" i="128"/>
  <c r="Y260" i="128"/>
  <c r="Y259" i="128"/>
  <c r="Y258" i="128"/>
  <c r="Y257" i="128"/>
  <c r="Y256" i="128"/>
  <c r="Y255" i="128"/>
  <c r="Y254" i="128"/>
  <c r="Y253" i="128"/>
  <c r="Y252" i="128"/>
  <c r="Y251" i="128"/>
  <c r="Y250" i="128"/>
  <c r="Y249" i="128"/>
  <c r="Y248" i="128"/>
  <c r="Y247" i="128"/>
  <c r="Y246" i="128"/>
  <c r="Y245" i="128"/>
  <c r="Y244" i="128"/>
  <c r="Y243" i="128"/>
  <c r="Y242" i="128"/>
  <c r="Y241" i="128"/>
  <c r="Y240" i="128"/>
  <c r="Y239" i="128"/>
  <c r="Y238" i="128"/>
  <c r="Y237" i="128"/>
  <c r="Y236" i="128"/>
  <c r="Y235" i="128"/>
  <c r="Y234" i="128"/>
  <c r="Y233" i="128"/>
  <c r="Y232" i="128"/>
  <c r="Y231" i="128"/>
  <c r="Y230" i="128"/>
  <c r="Y229" i="128"/>
  <c r="Y228" i="128"/>
  <c r="Y227" i="128"/>
  <c r="Y226" i="128"/>
  <c r="Y225" i="128"/>
  <c r="Y224" i="128"/>
  <c r="Y223" i="128"/>
  <c r="Y222" i="128"/>
  <c r="Y221" i="128"/>
  <c r="Y220" i="128"/>
  <c r="Y219" i="128"/>
  <c r="Y218" i="128"/>
  <c r="Y217" i="128"/>
  <c r="Y216" i="128"/>
  <c r="Y215" i="128"/>
  <c r="Y214" i="128"/>
  <c r="Y213" i="128"/>
  <c r="Y212" i="128"/>
  <c r="Y211" i="128"/>
  <c r="Y210" i="128"/>
  <c r="Y209" i="128"/>
  <c r="Y208" i="128"/>
  <c r="Y207" i="128"/>
  <c r="Y206" i="128"/>
  <c r="Y205" i="128"/>
  <c r="Y204" i="128"/>
  <c r="Y203" i="128"/>
  <c r="Y202" i="128"/>
  <c r="Y201" i="128"/>
  <c r="Y200" i="128"/>
  <c r="Y199" i="128"/>
  <c r="Y198" i="128"/>
  <c r="Y197" i="128"/>
  <c r="Y196" i="128"/>
  <c r="Y195" i="128"/>
  <c r="Y194" i="128"/>
  <c r="Y193" i="128"/>
  <c r="Y192" i="128"/>
  <c r="Y191" i="128"/>
  <c r="Y190" i="128"/>
  <c r="Y189" i="128"/>
  <c r="Y188" i="128"/>
  <c r="Y187" i="128"/>
  <c r="Y186" i="128"/>
  <c r="Y185" i="128"/>
  <c r="Y184" i="128"/>
  <c r="Y183" i="128"/>
  <c r="Y182" i="128"/>
  <c r="Y181" i="128"/>
  <c r="Y180" i="128"/>
  <c r="Y179" i="128"/>
  <c r="Y178" i="128"/>
  <c r="Y177" i="128"/>
  <c r="Y176" i="128"/>
  <c r="Y175" i="128"/>
  <c r="Y174" i="128"/>
  <c r="Y173" i="128"/>
  <c r="Y172" i="128"/>
  <c r="Y171" i="128"/>
  <c r="Y170" i="128"/>
  <c r="Y169" i="128"/>
  <c r="Y168" i="128"/>
  <c r="Y167" i="128"/>
  <c r="Y166" i="128"/>
  <c r="Y165" i="128"/>
  <c r="Y164" i="128"/>
  <c r="Y163" i="128"/>
  <c r="Y162" i="128"/>
  <c r="Y161" i="128"/>
  <c r="Y160" i="128"/>
  <c r="Y159" i="128"/>
  <c r="Y158" i="128"/>
  <c r="Y157" i="128"/>
  <c r="Y156" i="128"/>
  <c r="Y155" i="128"/>
  <c r="Y154" i="128"/>
  <c r="Y153" i="128"/>
  <c r="Y152" i="128"/>
  <c r="Y151" i="128"/>
  <c r="Y150" i="128"/>
  <c r="Y149" i="128"/>
  <c r="Y148" i="128"/>
  <c r="Y147" i="128"/>
  <c r="Y146" i="128"/>
  <c r="Y145" i="128"/>
  <c r="Y144" i="128"/>
  <c r="Y143" i="128"/>
  <c r="Y142" i="128"/>
  <c r="Y141" i="128"/>
  <c r="Y140" i="128"/>
  <c r="Y139" i="128"/>
  <c r="Y138" i="128"/>
  <c r="Y137" i="128"/>
  <c r="Y136" i="128"/>
  <c r="Y135" i="128"/>
  <c r="Y134" i="128"/>
  <c r="Y133" i="128"/>
  <c r="Y132" i="128"/>
  <c r="Y131" i="128"/>
  <c r="Y130" i="128"/>
  <c r="Y129" i="128"/>
  <c r="Y128" i="128"/>
  <c r="Y127" i="128"/>
  <c r="Y126" i="128"/>
  <c r="Y125" i="128"/>
  <c r="Y124" i="128"/>
  <c r="Y123" i="128"/>
  <c r="Y122" i="128"/>
  <c r="Y121" i="128"/>
  <c r="Y120" i="128"/>
  <c r="Y119" i="128"/>
  <c r="Y118" i="128"/>
  <c r="Y117" i="128"/>
  <c r="Y116" i="128"/>
  <c r="Y115" i="128"/>
  <c r="Y114" i="128"/>
  <c r="Y113" i="128"/>
  <c r="Y112" i="128"/>
  <c r="Y111" i="128"/>
  <c r="Y110" i="128"/>
  <c r="Y109" i="128"/>
  <c r="Y108" i="128"/>
  <c r="Y107" i="128"/>
  <c r="Y106" i="128"/>
  <c r="Y105" i="128"/>
  <c r="Y104" i="128"/>
  <c r="Y103" i="128"/>
  <c r="Y102" i="128"/>
  <c r="Y101" i="128"/>
  <c r="Y100" i="128"/>
  <c r="Y99" i="128"/>
  <c r="Y98" i="128"/>
  <c r="Y97" i="128"/>
  <c r="Y96" i="128"/>
  <c r="Y95" i="128"/>
  <c r="Y94" i="128"/>
  <c r="Y93" i="128"/>
  <c r="Y92" i="128"/>
  <c r="Y91" i="128"/>
  <c r="Y90" i="128"/>
  <c r="Y89" i="128"/>
  <c r="Y88" i="128"/>
  <c r="Y87" i="128"/>
  <c r="Y86" i="128"/>
  <c r="Y85" i="128"/>
  <c r="Y84" i="128"/>
  <c r="Y83" i="128"/>
  <c r="Y82" i="128"/>
  <c r="Y81" i="128"/>
  <c r="Y80" i="128"/>
  <c r="Y79" i="128"/>
  <c r="Y78" i="128"/>
  <c r="Y77" i="128"/>
  <c r="Y76" i="128"/>
  <c r="Y75" i="128"/>
  <c r="Y74" i="128"/>
  <c r="Y73" i="128"/>
  <c r="Y72" i="128"/>
  <c r="Y71" i="128"/>
  <c r="Y70" i="128"/>
  <c r="Y69" i="128"/>
  <c r="Y68" i="128"/>
  <c r="Y67" i="128"/>
  <c r="Y66" i="128"/>
  <c r="Y65" i="128"/>
  <c r="Y64" i="128"/>
  <c r="Y63" i="128"/>
  <c r="Y62" i="128"/>
  <c r="Y61" i="128"/>
  <c r="Y60" i="128"/>
  <c r="Y59" i="128"/>
  <c r="Y58" i="128"/>
  <c r="Y57" i="128"/>
  <c r="Y56" i="128"/>
  <c r="Y55" i="128"/>
  <c r="Y54" i="128"/>
  <c r="Y53" i="128"/>
  <c r="Y52" i="128"/>
  <c r="Y51" i="128"/>
  <c r="Y50" i="128"/>
  <c r="Y49" i="128"/>
  <c r="Y48" i="128"/>
  <c r="Y47" i="128"/>
  <c r="Y46" i="128"/>
  <c r="Y45" i="128"/>
  <c r="Y44" i="128"/>
  <c r="Y43" i="128"/>
  <c r="Y42" i="128"/>
  <c r="Y41" i="128"/>
  <c r="Y40" i="128"/>
  <c r="Y39" i="128"/>
  <c r="Y38" i="128"/>
  <c r="Y37" i="128"/>
  <c r="Y36" i="128"/>
  <c r="Y35" i="128"/>
  <c r="Y34" i="128"/>
  <c r="Y33" i="128"/>
  <c r="Y32" i="128"/>
  <c r="Y31" i="128"/>
  <c r="Y30" i="128"/>
  <c r="Y29" i="128"/>
  <c r="Y28" i="128"/>
  <c r="Y27" i="128"/>
  <c r="Y26" i="128"/>
  <c r="Y25" i="128"/>
  <c r="Y24" i="128"/>
  <c r="Y23" i="128"/>
  <c r="Y22" i="128"/>
  <c r="Y21" i="128"/>
  <c r="Y20" i="128"/>
  <c r="Y19" i="128"/>
  <c r="Y18" i="128"/>
  <c r="Y17" i="128"/>
  <c r="Y16" i="128"/>
  <c r="Y15" i="128"/>
  <c r="Y14" i="128"/>
  <c r="Y13" i="128"/>
  <c r="Y12" i="128"/>
  <c r="Y11" i="128"/>
  <c r="Y10" i="128"/>
  <c r="Y9" i="128"/>
  <c r="Y8" i="128"/>
  <c r="Y7" i="128"/>
  <c r="Y6" i="128"/>
  <c r="Y5" i="128"/>
  <c r="Y4" i="128"/>
  <c r="Y3" i="128"/>
  <c r="Y2" i="128"/>
  <c r="X511" i="128"/>
  <c r="X510" i="128"/>
  <c r="X509" i="128"/>
  <c r="X508" i="128"/>
  <c r="X507" i="128"/>
  <c r="X506" i="128"/>
  <c r="X505" i="128"/>
  <c r="X504" i="128"/>
  <c r="X503" i="128"/>
  <c r="X502" i="128"/>
  <c r="X501" i="128"/>
  <c r="X500" i="128"/>
  <c r="X499" i="128"/>
  <c r="X498" i="128"/>
  <c r="X497" i="128"/>
  <c r="X496" i="128"/>
  <c r="X495" i="128"/>
  <c r="X494" i="128"/>
  <c r="X493" i="128"/>
  <c r="X492" i="128"/>
  <c r="X491" i="128"/>
  <c r="X490" i="128"/>
  <c r="X489" i="128"/>
  <c r="X488" i="128"/>
  <c r="X487" i="128"/>
  <c r="X486" i="128"/>
  <c r="X485" i="128"/>
  <c r="X484" i="128"/>
  <c r="X483" i="128"/>
  <c r="X482" i="128"/>
  <c r="X481" i="128"/>
  <c r="X480" i="128"/>
  <c r="X479" i="128"/>
  <c r="X478" i="128"/>
  <c r="X477" i="128"/>
  <c r="X476" i="128"/>
  <c r="X475" i="128"/>
  <c r="X474" i="128"/>
  <c r="X473" i="128"/>
  <c r="X472" i="128"/>
  <c r="X471" i="128"/>
  <c r="X470" i="128"/>
  <c r="X469" i="128"/>
  <c r="X468" i="128"/>
  <c r="X467" i="128"/>
  <c r="X466" i="128"/>
  <c r="X465" i="128"/>
  <c r="X464" i="128"/>
  <c r="X463" i="128"/>
  <c r="X462" i="128"/>
  <c r="X461" i="128"/>
  <c r="X460" i="128"/>
  <c r="X459" i="128"/>
  <c r="X458" i="128"/>
  <c r="X457" i="128"/>
  <c r="X456" i="128"/>
  <c r="X455" i="128"/>
  <c r="X454" i="128"/>
  <c r="X453" i="128"/>
  <c r="X452" i="128"/>
  <c r="X451" i="128"/>
  <c r="X450" i="128"/>
  <c r="X449" i="128"/>
  <c r="X448" i="128"/>
  <c r="X447" i="128"/>
  <c r="X446" i="128"/>
  <c r="X445" i="128"/>
  <c r="X444" i="128"/>
  <c r="X443" i="128"/>
  <c r="X442" i="128"/>
  <c r="X441" i="128"/>
  <c r="X440" i="128"/>
  <c r="X439" i="128"/>
  <c r="X438" i="128"/>
  <c r="X437" i="128"/>
  <c r="X436" i="128"/>
  <c r="X435" i="128"/>
  <c r="X434" i="128"/>
  <c r="X433" i="128"/>
  <c r="X432" i="128"/>
  <c r="X431" i="128"/>
  <c r="X430" i="128"/>
  <c r="X429" i="128"/>
  <c r="X428" i="128"/>
  <c r="X427" i="128"/>
  <c r="X426" i="128"/>
  <c r="X425" i="128"/>
  <c r="X424" i="128"/>
  <c r="X423" i="128"/>
  <c r="X422" i="128"/>
  <c r="X421" i="128"/>
  <c r="X420" i="128"/>
  <c r="X419" i="128"/>
  <c r="X418" i="128"/>
  <c r="X417" i="128"/>
  <c r="X416" i="128"/>
  <c r="X415" i="128"/>
  <c r="X414" i="128"/>
  <c r="X413" i="128"/>
  <c r="X412" i="128"/>
  <c r="X411" i="128"/>
  <c r="X410" i="128"/>
  <c r="X409" i="128"/>
  <c r="X408" i="128"/>
  <c r="X407" i="128"/>
  <c r="X406" i="128"/>
  <c r="X405" i="128"/>
  <c r="X404" i="128"/>
  <c r="X403" i="128"/>
  <c r="X402" i="128"/>
  <c r="X401" i="128"/>
  <c r="X400" i="128"/>
  <c r="X399" i="128"/>
  <c r="X398" i="128"/>
  <c r="X397" i="128"/>
  <c r="X396" i="128"/>
  <c r="X395" i="128"/>
  <c r="X394" i="128"/>
  <c r="X393" i="128"/>
  <c r="X392" i="128"/>
  <c r="X391" i="128"/>
  <c r="X390" i="128"/>
  <c r="X389" i="128"/>
  <c r="X388" i="128"/>
  <c r="X387" i="128"/>
  <c r="X386" i="128"/>
  <c r="X385" i="128"/>
  <c r="X384" i="128"/>
  <c r="X383" i="128"/>
  <c r="X382" i="128"/>
  <c r="X381" i="128"/>
  <c r="X380" i="128"/>
  <c r="X379" i="128"/>
  <c r="X378" i="128"/>
  <c r="X377" i="128"/>
  <c r="X376" i="128"/>
  <c r="X375" i="128"/>
  <c r="X374" i="128"/>
  <c r="X373" i="128"/>
  <c r="X372" i="128"/>
  <c r="X371" i="128"/>
  <c r="X370" i="128"/>
  <c r="X369" i="128"/>
  <c r="X368" i="128"/>
  <c r="X367" i="128"/>
  <c r="X366" i="128"/>
  <c r="X365" i="128"/>
  <c r="X364" i="128"/>
  <c r="X363" i="128"/>
  <c r="X362" i="128"/>
  <c r="X361" i="128"/>
  <c r="X360" i="128"/>
  <c r="X359" i="128"/>
  <c r="X358" i="128"/>
  <c r="X357" i="128"/>
  <c r="X356" i="128"/>
  <c r="X355" i="128"/>
  <c r="X354" i="128"/>
  <c r="X353" i="128"/>
  <c r="X352" i="128"/>
  <c r="X351" i="128"/>
  <c r="X350" i="128"/>
  <c r="X349" i="128"/>
  <c r="X348" i="128"/>
  <c r="X347" i="128"/>
  <c r="X346" i="128"/>
  <c r="X345" i="128"/>
  <c r="X344" i="128"/>
  <c r="X343" i="128"/>
  <c r="X342" i="128"/>
  <c r="X341" i="128"/>
  <c r="X340" i="128"/>
  <c r="X339" i="128"/>
  <c r="X338" i="128"/>
  <c r="X337" i="128"/>
  <c r="X336" i="128"/>
  <c r="X335" i="128"/>
  <c r="X334" i="128"/>
  <c r="X333" i="128"/>
  <c r="X332" i="128"/>
  <c r="X331" i="128"/>
  <c r="X330" i="128"/>
  <c r="X329" i="128"/>
  <c r="X328" i="128"/>
  <c r="X327" i="128"/>
  <c r="X326" i="128"/>
  <c r="X325" i="128"/>
  <c r="X324" i="128"/>
  <c r="X323" i="128"/>
  <c r="X322" i="128"/>
  <c r="X321" i="128"/>
  <c r="X320" i="128"/>
  <c r="X319" i="128"/>
  <c r="X318" i="128"/>
  <c r="X317" i="128"/>
  <c r="X316" i="128"/>
  <c r="X315" i="128"/>
  <c r="X314" i="128"/>
  <c r="X313" i="128"/>
  <c r="X312" i="128"/>
  <c r="X311" i="128"/>
  <c r="X310" i="128"/>
  <c r="X309" i="128"/>
  <c r="X308" i="128"/>
  <c r="X307" i="128"/>
  <c r="X306" i="128"/>
  <c r="X305" i="128"/>
  <c r="X304" i="128"/>
  <c r="X303" i="128"/>
  <c r="X302" i="128"/>
  <c r="X301" i="128"/>
  <c r="X300" i="128"/>
  <c r="X299" i="128"/>
  <c r="X298" i="128"/>
  <c r="X297" i="128"/>
  <c r="X296" i="128"/>
  <c r="X295" i="128"/>
  <c r="X294" i="128"/>
  <c r="X293" i="128"/>
  <c r="X292" i="128"/>
  <c r="X291" i="128"/>
  <c r="X290" i="128"/>
  <c r="X289" i="128"/>
  <c r="X288" i="128"/>
  <c r="X287" i="128"/>
  <c r="X286" i="128"/>
  <c r="X285" i="128"/>
  <c r="X284" i="128"/>
  <c r="X283" i="128"/>
  <c r="X282" i="128"/>
  <c r="X281" i="128"/>
  <c r="X280" i="128"/>
  <c r="X279" i="128"/>
  <c r="X278" i="128"/>
  <c r="X277" i="128"/>
  <c r="X276" i="128"/>
  <c r="X275" i="128"/>
  <c r="X274" i="128"/>
  <c r="X273" i="128"/>
  <c r="X272" i="128"/>
  <c r="X271" i="128"/>
  <c r="X270" i="128"/>
  <c r="X269" i="128"/>
  <c r="X268" i="128"/>
  <c r="X267" i="128"/>
  <c r="X266" i="128"/>
  <c r="X265" i="128"/>
  <c r="X264" i="128"/>
  <c r="X263" i="128"/>
  <c r="X262" i="128"/>
  <c r="X261" i="128"/>
  <c r="X260" i="128"/>
  <c r="X259" i="128"/>
  <c r="X258" i="128"/>
  <c r="X257" i="128"/>
  <c r="X256" i="128"/>
  <c r="X255" i="128"/>
  <c r="X254" i="128"/>
  <c r="X253" i="128"/>
  <c r="X252" i="128"/>
  <c r="X251" i="128"/>
  <c r="X250" i="128"/>
  <c r="X249" i="128"/>
  <c r="X248" i="128"/>
  <c r="X247" i="128"/>
  <c r="X246" i="128"/>
  <c r="X245" i="128"/>
  <c r="X244" i="128"/>
  <c r="X243" i="128"/>
  <c r="X242" i="128"/>
  <c r="X241" i="128"/>
  <c r="X240" i="128"/>
  <c r="X239" i="128"/>
  <c r="X238" i="128"/>
  <c r="X237" i="128"/>
  <c r="X236" i="128"/>
  <c r="X235" i="128"/>
  <c r="X234" i="128"/>
  <c r="X233" i="128"/>
  <c r="X232" i="128"/>
  <c r="X231" i="128"/>
  <c r="X230" i="128"/>
  <c r="X229" i="128"/>
  <c r="X228" i="128"/>
  <c r="X227" i="128"/>
  <c r="X226" i="128"/>
  <c r="X225" i="128"/>
  <c r="X224" i="128"/>
  <c r="X223" i="128"/>
  <c r="X222" i="128"/>
  <c r="X221" i="128"/>
  <c r="X220" i="128"/>
  <c r="X219" i="128"/>
  <c r="X218" i="128"/>
  <c r="X217" i="128"/>
  <c r="X216" i="128"/>
  <c r="X215" i="128"/>
  <c r="X214" i="128"/>
  <c r="X213" i="128"/>
  <c r="X212" i="128"/>
  <c r="X211" i="128"/>
  <c r="X210" i="128"/>
  <c r="X209" i="128"/>
  <c r="X208" i="128"/>
  <c r="X207" i="128"/>
  <c r="X206" i="128"/>
  <c r="X205" i="128"/>
  <c r="X204" i="128"/>
  <c r="X203" i="128"/>
  <c r="X202" i="128"/>
  <c r="X201" i="128"/>
  <c r="X200" i="128"/>
  <c r="X199" i="128"/>
  <c r="X198" i="128"/>
  <c r="X197" i="128"/>
  <c r="X196" i="128"/>
  <c r="X195" i="128"/>
  <c r="X194" i="128"/>
  <c r="X193" i="128"/>
  <c r="X192" i="128"/>
  <c r="X191" i="128"/>
  <c r="X190" i="128"/>
  <c r="X189" i="128"/>
  <c r="X188" i="128"/>
  <c r="X187" i="128"/>
  <c r="X186" i="128"/>
  <c r="X185" i="128"/>
  <c r="X184" i="128"/>
  <c r="X183" i="128"/>
  <c r="X182" i="128"/>
  <c r="X181" i="128"/>
  <c r="X180" i="128"/>
  <c r="X179" i="128"/>
  <c r="X178" i="128"/>
  <c r="X177" i="128"/>
  <c r="X176" i="128"/>
  <c r="X175" i="128"/>
  <c r="X174" i="128"/>
  <c r="X173" i="128"/>
  <c r="X172" i="128"/>
  <c r="X171" i="128"/>
  <c r="X170" i="128"/>
  <c r="X169" i="128"/>
  <c r="X168" i="128"/>
  <c r="X167" i="128"/>
  <c r="X166" i="128"/>
  <c r="X165" i="128"/>
  <c r="X164" i="128"/>
  <c r="X163" i="128"/>
  <c r="X162" i="128"/>
  <c r="X161" i="128"/>
  <c r="X160" i="128"/>
  <c r="X159" i="128"/>
  <c r="X158" i="128"/>
  <c r="X157" i="128"/>
  <c r="X156" i="128"/>
  <c r="X155" i="128"/>
  <c r="X154" i="128"/>
  <c r="X153" i="128"/>
  <c r="X152" i="128"/>
  <c r="X151" i="128"/>
  <c r="X150" i="128"/>
  <c r="X149" i="128"/>
  <c r="X148" i="128"/>
  <c r="X147" i="128"/>
  <c r="X146" i="128"/>
  <c r="X145" i="128"/>
  <c r="X144" i="128"/>
  <c r="X143" i="128"/>
  <c r="X142" i="128"/>
  <c r="X141" i="128"/>
  <c r="X140" i="128"/>
  <c r="X139" i="128"/>
  <c r="X138" i="128"/>
  <c r="X137" i="128"/>
  <c r="X136" i="128"/>
  <c r="X135" i="128"/>
  <c r="X134" i="128"/>
  <c r="X133" i="128"/>
  <c r="X132" i="128"/>
  <c r="X131" i="128"/>
  <c r="X130" i="128"/>
  <c r="X129" i="128"/>
  <c r="X128" i="128"/>
  <c r="X127" i="128"/>
  <c r="X126" i="128"/>
  <c r="X125" i="128"/>
  <c r="X124" i="128"/>
  <c r="X123" i="128"/>
  <c r="X122" i="128"/>
  <c r="X121" i="128"/>
  <c r="X120" i="128"/>
  <c r="X119" i="128"/>
  <c r="X118" i="128"/>
  <c r="X117" i="128"/>
  <c r="X116" i="128"/>
  <c r="X115" i="128"/>
  <c r="X114" i="128"/>
  <c r="X113" i="128"/>
  <c r="X112" i="128"/>
  <c r="X111" i="128"/>
  <c r="X110" i="128"/>
  <c r="X109" i="128"/>
  <c r="X108" i="128"/>
  <c r="X107" i="128"/>
  <c r="X106" i="128"/>
  <c r="X105" i="128"/>
  <c r="X104" i="128"/>
  <c r="X103" i="128"/>
  <c r="X102" i="128"/>
  <c r="X101" i="128"/>
  <c r="X100" i="128"/>
  <c r="X99" i="128"/>
  <c r="X98" i="128"/>
  <c r="X97" i="128"/>
  <c r="X96" i="128"/>
  <c r="X95" i="128"/>
  <c r="X94" i="128"/>
  <c r="X93" i="128"/>
  <c r="X92" i="128"/>
  <c r="X91" i="128"/>
  <c r="X90" i="128"/>
  <c r="X89" i="128"/>
  <c r="X88" i="128"/>
  <c r="X87" i="128"/>
  <c r="X86" i="128"/>
  <c r="X85" i="128"/>
  <c r="X84" i="128"/>
  <c r="X83" i="128"/>
  <c r="X82" i="128"/>
  <c r="X81" i="128"/>
  <c r="X80" i="128"/>
  <c r="X79" i="128"/>
  <c r="X78" i="128"/>
  <c r="X77" i="128"/>
  <c r="X76" i="128"/>
  <c r="X75" i="128"/>
  <c r="X74" i="128"/>
  <c r="X73" i="128"/>
  <c r="X72" i="128"/>
  <c r="X71" i="128"/>
  <c r="X70" i="128"/>
  <c r="X69" i="128"/>
  <c r="X68" i="128"/>
  <c r="X67" i="128"/>
  <c r="X66" i="128"/>
  <c r="X65" i="128"/>
  <c r="X64" i="128"/>
  <c r="X63" i="128"/>
  <c r="X62" i="128"/>
  <c r="X61" i="128"/>
  <c r="X60" i="128"/>
  <c r="X59" i="128"/>
  <c r="X58" i="128"/>
  <c r="X57" i="128"/>
  <c r="X56" i="128"/>
  <c r="X55" i="128"/>
  <c r="X54" i="128"/>
  <c r="X53" i="128"/>
  <c r="X52" i="128"/>
  <c r="X51" i="128"/>
  <c r="X50" i="128"/>
  <c r="X49" i="128"/>
  <c r="X48" i="128"/>
  <c r="X47" i="128"/>
  <c r="X46" i="128"/>
  <c r="X45" i="128"/>
  <c r="X44" i="128"/>
  <c r="X43" i="128"/>
  <c r="X42" i="128"/>
  <c r="X41" i="128"/>
  <c r="X40" i="128"/>
  <c r="X39" i="128"/>
  <c r="X38" i="128"/>
  <c r="X37" i="128"/>
  <c r="X36" i="128"/>
  <c r="X35" i="128"/>
  <c r="X34" i="128"/>
  <c r="X33" i="128"/>
  <c r="X32" i="128"/>
  <c r="X31" i="128"/>
  <c r="X30" i="128"/>
  <c r="X29" i="128"/>
  <c r="X28" i="128"/>
  <c r="X27" i="128"/>
  <c r="X26" i="128"/>
  <c r="X25" i="128"/>
  <c r="X24" i="128"/>
  <c r="X23" i="128"/>
  <c r="X22" i="128"/>
  <c r="X21" i="128"/>
  <c r="X20" i="128"/>
  <c r="X19" i="128"/>
  <c r="X18" i="128"/>
  <c r="X17" i="128"/>
  <c r="X16" i="128"/>
  <c r="X15" i="128"/>
  <c r="X14" i="128"/>
  <c r="X13" i="128"/>
  <c r="X12" i="128"/>
  <c r="X11" i="128"/>
  <c r="X10" i="128"/>
  <c r="X9" i="128"/>
  <c r="X8" i="128"/>
  <c r="X7" i="128"/>
  <c r="X6" i="128"/>
  <c r="X5" i="128"/>
  <c r="X4" i="128"/>
  <c r="X3" i="128"/>
  <c r="X2" i="128"/>
  <c r="V81" i="111" l="1"/>
  <c r="W511" i="128"/>
  <c r="W505" i="128"/>
  <c r="W499" i="128"/>
  <c r="W493" i="128"/>
  <c r="W487" i="128"/>
  <c r="W481" i="128"/>
  <c r="W475" i="128"/>
  <c r="W469" i="128"/>
  <c r="W463" i="128"/>
  <c r="W457" i="128"/>
  <c r="W451" i="128"/>
  <c r="W445" i="128"/>
  <c r="W439" i="128"/>
  <c r="W433" i="128"/>
  <c r="W427" i="128"/>
  <c r="W421" i="128"/>
  <c r="W415" i="128"/>
  <c r="W409" i="128"/>
  <c r="W403" i="128"/>
  <c r="W397" i="128"/>
  <c r="W391" i="128"/>
  <c r="W385" i="128"/>
  <c r="W379" i="128"/>
  <c r="W373" i="128"/>
  <c r="W367" i="128"/>
  <c r="W361" i="128"/>
  <c r="W355" i="128"/>
  <c r="W349" i="128"/>
  <c r="W343" i="128"/>
  <c r="W337" i="128"/>
  <c r="W331" i="128"/>
  <c r="W325" i="128"/>
  <c r="W319" i="128"/>
  <c r="W313" i="128"/>
  <c r="W307" i="128"/>
  <c r="W301" i="128"/>
  <c r="W295" i="128"/>
  <c r="W289" i="128"/>
  <c r="W283" i="128"/>
  <c r="W277" i="128"/>
  <c r="W271" i="128"/>
  <c r="W265" i="128"/>
  <c r="W259" i="128"/>
  <c r="W253" i="128"/>
  <c r="W247" i="128"/>
  <c r="W241" i="128"/>
  <c r="W235" i="128"/>
  <c r="W229" i="128"/>
  <c r="W223" i="128"/>
  <c r="W217" i="128"/>
  <c r="W211" i="128"/>
  <c r="W205" i="128"/>
  <c r="W199" i="128"/>
  <c r="W193" i="128"/>
  <c r="W187" i="128"/>
  <c r="W181" i="128"/>
  <c r="W175" i="128"/>
  <c r="W169" i="128"/>
  <c r="W163" i="128"/>
  <c r="W157" i="128"/>
  <c r="W151" i="128"/>
  <c r="W145" i="128"/>
  <c r="W139" i="128"/>
  <c r="W133" i="128"/>
  <c r="W127" i="128"/>
  <c r="W121" i="128"/>
  <c r="W115" i="128"/>
  <c r="W109" i="128"/>
  <c r="W103" i="128"/>
  <c r="W97" i="128"/>
  <c r="W91" i="128"/>
  <c r="W85" i="128"/>
  <c r="W79" i="128"/>
  <c r="W73" i="128"/>
  <c r="W67" i="128"/>
  <c r="W61" i="128"/>
  <c r="W55" i="128"/>
  <c r="W49" i="128"/>
  <c r="W43" i="128"/>
  <c r="W37" i="128"/>
  <c r="W31" i="128"/>
  <c r="W25" i="128"/>
  <c r="W19" i="128"/>
  <c r="W13" i="128"/>
  <c r="W7" i="128"/>
  <c r="V5" i="111"/>
  <c r="V6" i="128"/>
  <c r="V510" i="128"/>
  <c r="V504" i="128"/>
  <c r="V498" i="128"/>
  <c r="V492" i="128"/>
  <c r="V486" i="128"/>
  <c r="V480" i="128"/>
  <c r="V474" i="128"/>
  <c r="V468" i="128"/>
  <c r="V462" i="128"/>
  <c r="V456" i="128"/>
  <c r="V450" i="128"/>
  <c r="V444" i="128"/>
  <c r="V438" i="128"/>
  <c r="V432" i="128"/>
  <c r="V426" i="128"/>
  <c r="V420" i="128"/>
  <c r="V414" i="128"/>
  <c r="V408" i="128"/>
  <c r="V402" i="128"/>
  <c r="V396" i="128"/>
  <c r="V390" i="128"/>
  <c r="V384" i="128"/>
  <c r="V378" i="128"/>
  <c r="V372" i="128"/>
  <c r="V366" i="128"/>
  <c r="V360" i="128"/>
  <c r="V354" i="128"/>
  <c r="V348" i="128"/>
  <c r="V342" i="128"/>
  <c r="V336" i="128"/>
  <c r="V330" i="128"/>
  <c r="V324" i="128"/>
  <c r="V318" i="128"/>
  <c r="V312" i="128"/>
  <c r="V306" i="128"/>
  <c r="V300" i="128"/>
  <c r="V294" i="128"/>
  <c r="V288" i="128"/>
  <c r="V282" i="128"/>
  <c r="V276" i="128"/>
  <c r="V270" i="128"/>
  <c r="V264" i="128"/>
  <c r="V258" i="128"/>
  <c r="V252" i="128"/>
  <c r="V246" i="128"/>
  <c r="V240" i="128"/>
  <c r="V234" i="128"/>
  <c r="V228" i="128"/>
  <c r="V222" i="128"/>
  <c r="V216" i="128"/>
  <c r="V210" i="128"/>
  <c r="V204" i="128"/>
  <c r="V198" i="128"/>
  <c r="V192" i="128"/>
  <c r="V186" i="128"/>
  <c r="V180" i="128"/>
  <c r="V174" i="128"/>
  <c r="V168" i="128"/>
  <c r="V162" i="128"/>
  <c r="V156" i="128"/>
  <c r="V150" i="128"/>
  <c r="V144" i="128"/>
  <c r="V138" i="128"/>
  <c r="V132" i="128"/>
  <c r="V126" i="128"/>
  <c r="V120" i="128"/>
  <c r="V114" i="128"/>
  <c r="V108" i="128"/>
  <c r="V102" i="128"/>
  <c r="V96" i="128"/>
  <c r="V90" i="128"/>
  <c r="V84" i="128"/>
  <c r="V78" i="128"/>
  <c r="V72" i="128"/>
  <c r="V66" i="128"/>
  <c r="V60" i="128"/>
  <c r="V54" i="128"/>
  <c r="V48" i="128"/>
  <c r="V42" i="128"/>
  <c r="V36" i="128"/>
  <c r="V30" i="128"/>
  <c r="V24" i="128"/>
  <c r="V18" i="128"/>
  <c r="V12" i="128"/>
  <c r="S510" i="128"/>
  <c r="S504" i="128"/>
  <c r="S498" i="128"/>
  <c r="S492" i="128"/>
  <c r="S486" i="128"/>
  <c r="S480" i="128"/>
  <c r="S474" i="128"/>
  <c r="S468" i="128"/>
  <c r="S462" i="128"/>
  <c r="S456" i="128"/>
  <c r="S450" i="128"/>
  <c r="S444" i="128"/>
  <c r="S438" i="128"/>
  <c r="S432" i="128"/>
  <c r="S426" i="128"/>
  <c r="S420" i="128"/>
  <c r="S414" i="128"/>
  <c r="S408" i="128"/>
  <c r="S402" i="128"/>
  <c r="S396" i="128"/>
  <c r="S390" i="128"/>
  <c r="S384" i="128"/>
  <c r="S378" i="128"/>
  <c r="S372" i="128"/>
  <c r="S366" i="128"/>
  <c r="S360" i="128"/>
  <c r="S354" i="128"/>
  <c r="S348" i="128"/>
  <c r="S342" i="128"/>
  <c r="S336" i="128"/>
  <c r="S330" i="128"/>
  <c r="S324" i="128"/>
  <c r="S318" i="128"/>
  <c r="S312" i="128"/>
  <c r="S306" i="128"/>
  <c r="S300" i="128"/>
  <c r="S294" i="128"/>
  <c r="S288" i="128"/>
  <c r="S282" i="128"/>
  <c r="S276" i="128"/>
  <c r="S270" i="128"/>
  <c r="S264" i="128"/>
  <c r="S258" i="128"/>
  <c r="S252" i="128"/>
  <c r="S246" i="128"/>
  <c r="S240" i="128"/>
  <c r="S234" i="128"/>
  <c r="S228" i="128"/>
  <c r="S222" i="128"/>
  <c r="S216" i="128"/>
  <c r="S210" i="128"/>
  <c r="S204" i="128"/>
  <c r="S198" i="128"/>
  <c r="S192" i="128"/>
  <c r="S186" i="128"/>
  <c r="S180" i="128"/>
  <c r="S174" i="128"/>
  <c r="S168" i="128"/>
  <c r="S162" i="128"/>
  <c r="S156" i="128"/>
  <c r="S150" i="128"/>
  <c r="S144" i="128"/>
  <c r="S138" i="128"/>
  <c r="S132" i="128"/>
  <c r="S126" i="128"/>
  <c r="S120" i="128"/>
  <c r="S114" i="128"/>
  <c r="S108" i="128"/>
  <c r="S102" i="128"/>
  <c r="S96" i="128"/>
  <c r="S90" i="128"/>
  <c r="S84" i="128"/>
  <c r="S78" i="128"/>
  <c r="S72" i="128"/>
  <c r="S66" i="128"/>
  <c r="S60" i="128"/>
  <c r="S54" i="128"/>
  <c r="S48" i="128"/>
  <c r="S42" i="128"/>
  <c r="S36" i="128"/>
  <c r="S30" i="128"/>
  <c r="S24" i="128"/>
  <c r="S18" i="128"/>
  <c r="S12" i="128"/>
  <c r="R508" i="128"/>
  <c r="R502" i="128"/>
  <c r="R496" i="128"/>
  <c r="R490" i="128"/>
  <c r="R484" i="128"/>
  <c r="R478" i="128"/>
  <c r="R472" i="128"/>
  <c r="R466" i="128"/>
  <c r="R460" i="128"/>
  <c r="R454" i="128"/>
  <c r="R448" i="128"/>
  <c r="R442" i="128"/>
  <c r="R436" i="128"/>
  <c r="R430" i="128"/>
  <c r="R424" i="128"/>
  <c r="R418" i="128"/>
  <c r="R412" i="128"/>
  <c r="R406" i="128"/>
  <c r="R400" i="128"/>
  <c r="R394" i="128"/>
  <c r="R388" i="128"/>
  <c r="R382" i="128"/>
  <c r="R376" i="128"/>
  <c r="R370" i="128"/>
  <c r="R364" i="128"/>
  <c r="R358" i="128"/>
  <c r="R352" i="128"/>
  <c r="R346" i="128"/>
  <c r="R340" i="128"/>
  <c r="R334" i="128"/>
  <c r="R328" i="128"/>
  <c r="R322" i="128"/>
  <c r="R316" i="128"/>
  <c r="R310" i="128"/>
  <c r="R304" i="128"/>
  <c r="R298" i="128"/>
  <c r="R292" i="128"/>
  <c r="R286" i="128"/>
  <c r="R280" i="128"/>
  <c r="R274" i="128"/>
  <c r="R268" i="128"/>
  <c r="R262" i="128"/>
  <c r="R256" i="128"/>
  <c r="R250" i="128"/>
  <c r="R244" i="128"/>
  <c r="R238" i="128"/>
  <c r="R232" i="128"/>
  <c r="R226" i="128"/>
  <c r="R220" i="128"/>
  <c r="R214" i="128"/>
  <c r="R208" i="128"/>
  <c r="R202" i="128"/>
  <c r="R196" i="128"/>
  <c r="R190" i="128"/>
  <c r="R184" i="128"/>
  <c r="R178" i="128"/>
  <c r="R172" i="128"/>
  <c r="R166" i="128"/>
  <c r="R160" i="128"/>
  <c r="R154" i="128"/>
  <c r="R148" i="128"/>
  <c r="R142" i="128"/>
  <c r="R136" i="128"/>
  <c r="R130" i="128"/>
  <c r="R124" i="128"/>
  <c r="R118" i="128"/>
  <c r="R112" i="128"/>
  <c r="R106" i="128"/>
  <c r="R100" i="128"/>
  <c r="R94" i="128"/>
  <c r="R88" i="128"/>
  <c r="R82" i="128"/>
  <c r="R76" i="128"/>
  <c r="R70" i="128"/>
  <c r="R64" i="128"/>
  <c r="R58" i="128"/>
  <c r="R52" i="128"/>
  <c r="R46" i="128"/>
  <c r="R40" i="128"/>
  <c r="R34" i="128"/>
  <c r="R28" i="128"/>
  <c r="R22" i="128"/>
  <c r="R16" i="128"/>
  <c r="R10" i="128"/>
  <c r="R4" i="128"/>
  <c r="B95" i="148"/>
  <c r="B95" i="147"/>
  <c r="B95" i="146"/>
  <c r="B95" i="145"/>
  <c r="B95" i="144"/>
  <c r="B96" i="143"/>
  <c r="B95" i="118" l="1"/>
  <c r="B95" i="114"/>
  <c r="B95" i="117"/>
  <c r="B95" i="106"/>
  <c r="B95" i="116"/>
  <c r="B95" i="107"/>
  <c r="AP10" i="154"/>
  <c r="AP9" i="154"/>
  <c r="AQ16" i="154"/>
  <c r="AP16" i="154"/>
  <c r="AO16" i="154"/>
  <c r="AP15" i="154"/>
  <c r="AP14" i="154"/>
  <c r="AP12" i="154"/>
  <c r="AP11" i="154"/>
  <c r="AP8" i="154"/>
  <c r="AP7" i="154"/>
  <c r="AP6" i="154"/>
  <c r="G3" i="154"/>
  <c r="G4" i="154"/>
  <c r="G5" i="154"/>
  <c r="G6" i="154"/>
  <c r="G7" i="154"/>
  <c r="G8" i="154"/>
  <c r="G9" i="154"/>
  <c r="G10" i="154"/>
  <c r="G11" i="154"/>
  <c r="G12" i="154"/>
  <c r="G13" i="154"/>
  <c r="G14" i="154"/>
  <c r="G15" i="154"/>
  <c r="G16" i="154"/>
  <c r="G17" i="154"/>
  <c r="G18" i="154"/>
  <c r="G19" i="154"/>
  <c r="G20" i="154"/>
  <c r="G21" i="154"/>
  <c r="G22" i="154"/>
  <c r="G23" i="154"/>
  <c r="G24" i="154"/>
  <c r="G25" i="154"/>
  <c r="G26" i="154"/>
  <c r="G27" i="154"/>
  <c r="G28" i="154"/>
  <c r="G29" i="154"/>
  <c r="G30" i="154"/>
  <c r="G31" i="154"/>
  <c r="G32" i="154"/>
  <c r="G33" i="154"/>
  <c r="G34" i="154"/>
  <c r="G35" i="154"/>
  <c r="G36" i="154"/>
  <c r="G37" i="154"/>
  <c r="G38" i="154"/>
  <c r="G39" i="154"/>
  <c r="G40" i="154"/>
  <c r="G41" i="154"/>
  <c r="G42" i="154"/>
  <c r="G43" i="154"/>
  <c r="G44" i="154"/>
  <c r="G45" i="154"/>
  <c r="G46" i="154"/>
  <c r="G47" i="154"/>
  <c r="G48" i="154"/>
  <c r="G49" i="154"/>
  <c r="G50" i="154"/>
  <c r="G51" i="154"/>
  <c r="G52" i="154"/>
  <c r="G53" i="154"/>
  <c r="G54" i="154"/>
  <c r="G55" i="154"/>
  <c r="G56" i="154"/>
  <c r="G57" i="154"/>
  <c r="G58" i="154"/>
  <c r="G59" i="154"/>
  <c r="G60" i="154"/>
  <c r="G61" i="154"/>
  <c r="G62" i="154"/>
  <c r="G63" i="154"/>
  <c r="G64" i="154"/>
  <c r="G65" i="154"/>
  <c r="G66" i="154"/>
  <c r="G67" i="154"/>
  <c r="G68" i="154"/>
  <c r="G69" i="154"/>
  <c r="G70" i="154"/>
  <c r="G71" i="154"/>
  <c r="G72" i="154"/>
  <c r="G73" i="154"/>
  <c r="G74" i="154"/>
  <c r="G75" i="154"/>
  <c r="G76" i="154"/>
  <c r="G77" i="154"/>
  <c r="G78" i="154"/>
  <c r="G79" i="154"/>
  <c r="G80" i="154"/>
  <c r="G81" i="154"/>
  <c r="G82" i="154"/>
  <c r="G83" i="154"/>
  <c r="G84" i="154"/>
  <c r="G85" i="154"/>
  <c r="G86" i="154"/>
  <c r="G2" i="154"/>
  <c r="AI87" i="154"/>
  <c r="AI86" i="154"/>
  <c r="AI85" i="154"/>
  <c r="AI84" i="154"/>
  <c r="AI83" i="154"/>
  <c r="AI82" i="154"/>
  <c r="AI81" i="154"/>
  <c r="AI80" i="154"/>
  <c r="AI79" i="154"/>
  <c r="AI78" i="154"/>
  <c r="AI77" i="154"/>
  <c r="AI76" i="154"/>
  <c r="AI75" i="154"/>
  <c r="AI74" i="154"/>
  <c r="AI73" i="154"/>
  <c r="AI72" i="154"/>
  <c r="AI71" i="154"/>
  <c r="AI70" i="154"/>
  <c r="AI69" i="154"/>
  <c r="AI68" i="154"/>
  <c r="AI67" i="154"/>
  <c r="AI66" i="154"/>
  <c r="AI65" i="154"/>
  <c r="AI64" i="154"/>
  <c r="AI63" i="154"/>
  <c r="AI62" i="154"/>
  <c r="AI61" i="154"/>
  <c r="AI60" i="154"/>
  <c r="AI59" i="154"/>
  <c r="AI58" i="154"/>
  <c r="AI57" i="154"/>
  <c r="AI56" i="154"/>
  <c r="AI55" i="154"/>
  <c r="AI54" i="154"/>
  <c r="AI53" i="154"/>
  <c r="AI52" i="154"/>
  <c r="AI51" i="154"/>
  <c r="AI50" i="154"/>
  <c r="AI49" i="154"/>
  <c r="AI48" i="154"/>
  <c r="AI47" i="154"/>
  <c r="AI46" i="154"/>
  <c r="AI45" i="154"/>
  <c r="AI44" i="154"/>
  <c r="AI43" i="154"/>
  <c r="AI42" i="154"/>
  <c r="AI41" i="154"/>
  <c r="AI40" i="154"/>
  <c r="AI39" i="154"/>
  <c r="AI38" i="154"/>
  <c r="AI37" i="154"/>
  <c r="AI36" i="154"/>
  <c r="AI35" i="154"/>
  <c r="AI34" i="154"/>
  <c r="AI33" i="154"/>
  <c r="AI32" i="154"/>
  <c r="AI31" i="154"/>
  <c r="AI30" i="154"/>
  <c r="AI29" i="154"/>
  <c r="AI28" i="154"/>
  <c r="AI27" i="154"/>
  <c r="AI26" i="154"/>
  <c r="AI25" i="154"/>
  <c r="AI24" i="154"/>
  <c r="AI23" i="154"/>
  <c r="AI22" i="154"/>
  <c r="AI21" i="154"/>
  <c r="AI20" i="154"/>
  <c r="AI19" i="154"/>
  <c r="AI18" i="154"/>
  <c r="AI17" i="154"/>
  <c r="AI16" i="154"/>
  <c r="AI15" i="154"/>
  <c r="AI14" i="154"/>
  <c r="AI13" i="154"/>
  <c r="AI12" i="154"/>
  <c r="AI11" i="154"/>
  <c r="AI10" i="154"/>
  <c r="AI9" i="154"/>
  <c r="AI8" i="154"/>
  <c r="AI7" i="154"/>
  <c r="AI6" i="154"/>
  <c r="AI5" i="154"/>
  <c r="AI4" i="154"/>
  <c r="AI3" i="154"/>
  <c r="J19" i="130"/>
  <c r="M2" i="128"/>
  <c r="L2" i="128"/>
  <c r="K2" i="128"/>
  <c r="J2" i="128"/>
  <c r="F2" i="128"/>
  <c r="E2" i="128"/>
  <c r="D2" i="128"/>
  <c r="K19" i="130"/>
  <c r="K2" i="130"/>
  <c r="H2" i="130"/>
  <c r="L8" i="154"/>
  <c r="L7" i="154"/>
  <c r="L6" i="154"/>
  <c r="S87" i="154"/>
  <c r="E2" i="150"/>
  <c r="V33" i="154"/>
  <c r="R19" i="154"/>
  <c r="R31" i="154"/>
  <c r="R32" i="154"/>
  <c r="R45" i="154"/>
  <c r="N3" i="154"/>
  <c r="R67" i="154" s="1"/>
  <c r="M3" i="154"/>
  <c r="T34" i="154" s="1"/>
  <c r="L3" i="154"/>
  <c r="N4" i="154"/>
  <c r="R28" i="154" s="1"/>
  <c r="M4" i="154"/>
  <c r="L4" i="154"/>
  <c r="V65" i="154" s="1"/>
  <c r="F2" i="150"/>
  <c r="AE87" i="9"/>
  <c r="AE86" i="130"/>
  <c r="AA86" i="130"/>
  <c r="Z3" i="130"/>
  <c r="AA3" i="130"/>
  <c r="AB3" i="130"/>
  <c r="AC3" i="130"/>
  <c r="AD3" i="130"/>
  <c r="AE3" i="130"/>
  <c r="Z4" i="130"/>
  <c r="AA4" i="130"/>
  <c r="AB4" i="130"/>
  <c r="AC4" i="130"/>
  <c r="AD4" i="130"/>
  <c r="AE4" i="130"/>
  <c r="Z5" i="130"/>
  <c r="AA5" i="130"/>
  <c r="AB5" i="130"/>
  <c r="AC5" i="130"/>
  <c r="AD5" i="130"/>
  <c r="AE5" i="130"/>
  <c r="Z6" i="130"/>
  <c r="AA6" i="130"/>
  <c r="AB6" i="130"/>
  <c r="AC6" i="130"/>
  <c r="AD6" i="130"/>
  <c r="AE6" i="130"/>
  <c r="Z7" i="130"/>
  <c r="AA7" i="130"/>
  <c r="AB7" i="130"/>
  <c r="AC7" i="130"/>
  <c r="AD7" i="130"/>
  <c r="AE7" i="130"/>
  <c r="Z8" i="130"/>
  <c r="AA8" i="130"/>
  <c r="AB8" i="130"/>
  <c r="AC8" i="130"/>
  <c r="AD8" i="130"/>
  <c r="AE8" i="130"/>
  <c r="Z9" i="130"/>
  <c r="AA9" i="130"/>
  <c r="AB9" i="130"/>
  <c r="AC9" i="130"/>
  <c r="AD9" i="130"/>
  <c r="AE9" i="130"/>
  <c r="Z10" i="130"/>
  <c r="AA10" i="130"/>
  <c r="AB10" i="130"/>
  <c r="AC10" i="130"/>
  <c r="AD10" i="130"/>
  <c r="AE10" i="130"/>
  <c r="Z11" i="130"/>
  <c r="AA11" i="130"/>
  <c r="AB11" i="130"/>
  <c r="AC11" i="130"/>
  <c r="AD11" i="130"/>
  <c r="AE11" i="130"/>
  <c r="Z12" i="130"/>
  <c r="AA12" i="130"/>
  <c r="AB12" i="130"/>
  <c r="AC12" i="130"/>
  <c r="AD12" i="130"/>
  <c r="AE12" i="130"/>
  <c r="Z13" i="130"/>
  <c r="AA13" i="130"/>
  <c r="AB13" i="130"/>
  <c r="AC13" i="130"/>
  <c r="AD13" i="130"/>
  <c r="AE13" i="130"/>
  <c r="Z14" i="130"/>
  <c r="AA14" i="130"/>
  <c r="AB14" i="130"/>
  <c r="AC14" i="130"/>
  <c r="AD14" i="130"/>
  <c r="AE14" i="130"/>
  <c r="Z15" i="130"/>
  <c r="AA15" i="130"/>
  <c r="AB15" i="130"/>
  <c r="AC15" i="130"/>
  <c r="AD15" i="130"/>
  <c r="AE15" i="130"/>
  <c r="Z16" i="130"/>
  <c r="AA16" i="130"/>
  <c r="AB16" i="130"/>
  <c r="AC16" i="130"/>
  <c r="AD16" i="130"/>
  <c r="AE16" i="130"/>
  <c r="Z17" i="130"/>
  <c r="AA17" i="130"/>
  <c r="AB17" i="130"/>
  <c r="AC17" i="130"/>
  <c r="AD17" i="130"/>
  <c r="AE17" i="130"/>
  <c r="Z18" i="130"/>
  <c r="AA18" i="130"/>
  <c r="AB18" i="130"/>
  <c r="AC18" i="130"/>
  <c r="AD18" i="130"/>
  <c r="AE18" i="130"/>
  <c r="Z19" i="130"/>
  <c r="AA19" i="130"/>
  <c r="AB19" i="130"/>
  <c r="AC19" i="130"/>
  <c r="AD19" i="130"/>
  <c r="AE19" i="130"/>
  <c r="Z20" i="130"/>
  <c r="AB20" i="130"/>
  <c r="Z21" i="130"/>
  <c r="AA21" i="130"/>
  <c r="AB21" i="130"/>
  <c r="AC21" i="130"/>
  <c r="AD21" i="130"/>
  <c r="AE21" i="130"/>
  <c r="Z22" i="130"/>
  <c r="AA22" i="130"/>
  <c r="AB22" i="130"/>
  <c r="AC22" i="130"/>
  <c r="AD22" i="130"/>
  <c r="AE22" i="130"/>
  <c r="Z23" i="130"/>
  <c r="AA23" i="130"/>
  <c r="AB23" i="130"/>
  <c r="AC23" i="130"/>
  <c r="AD23" i="130"/>
  <c r="AE23" i="130"/>
  <c r="Z24" i="130"/>
  <c r="AA24" i="130"/>
  <c r="AB24" i="130"/>
  <c r="AC24" i="130"/>
  <c r="AD24" i="130"/>
  <c r="AE24" i="130"/>
  <c r="Z26" i="130"/>
  <c r="AA26" i="130"/>
  <c r="AB26" i="130"/>
  <c r="AC26" i="130"/>
  <c r="AD26" i="130"/>
  <c r="AE26" i="130"/>
  <c r="Z27" i="130"/>
  <c r="AA27" i="130"/>
  <c r="AB27" i="130"/>
  <c r="AC27" i="130"/>
  <c r="AD27" i="130"/>
  <c r="AE27" i="130"/>
  <c r="Z28" i="130"/>
  <c r="AA28" i="130"/>
  <c r="AB28" i="130"/>
  <c r="AC28" i="130"/>
  <c r="AD28" i="130"/>
  <c r="AE28" i="130"/>
  <c r="Z29" i="130"/>
  <c r="AA29" i="130"/>
  <c r="AB29" i="130"/>
  <c r="AC29" i="130"/>
  <c r="AD29" i="130"/>
  <c r="AE29" i="130"/>
  <c r="Z30" i="130"/>
  <c r="AA30" i="130"/>
  <c r="AB30" i="130"/>
  <c r="AC30" i="130"/>
  <c r="AD30" i="130"/>
  <c r="AE30" i="130"/>
  <c r="Z31" i="130"/>
  <c r="AA31" i="130"/>
  <c r="AB31" i="130"/>
  <c r="AC31" i="130"/>
  <c r="AD31" i="130"/>
  <c r="AE31" i="130"/>
  <c r="Z32" i="130"/>
  <c r="AA32" i="130"/>
  <c r="AB32" i="130"/>
  <c r="AC32" i="130"/>
  <c r="AD32" i="130"/>
  <c r="AE32" i="130"/>
  <c r="Z33" i="130"/>
  <c r="AA33" i="130"/>
  <c r="AB33" i="130"/>
  <c r="AC33" i="130"/>
  <c r="AD33" i="130"/>
  <c r="AE33" i="130"/>
  <c r="Z34" i="130"/>
  <c r="AA34" i="130"/>
  <c r="AB34" i="130"/>
  <c r="AC34" i="130"/>
  <c r="AD34" i="130"/>
  <c r="AE34" i="130"/>
  <c r="Z35" i="130"/>
  <c r="AA35" i="130"/>
  <c r="AB35" i="130"/>
  <c r="AC35" i="130"/>
  <c r="AD35" i="130"/>
  <c r="AE35" i="130"/>
  <c r="Z36" i="130"/>
  <c r="AA36" i="130"/>
  <c r="AB36" i="130"/>
  <c r="AC36" i="130"/>
  <c r="AD36" i="130"/>
  <c r="AE36" i="130"/>
  <c r="Z37" i="130"/>
  <c r="AA37" i="130"/>
  <c r="AB37" i="130"/>
  <c r="AC37" i="130"/>
  <c r="AD37" i="130"/>
  <c r="AE37" i="130"/>
  <c r="Z38" i="130"/>
  <c r="AA38" i="130"/>
  <c r="AB38" i="130"/>
  <c r="AC38" i="130"/>
  <c r="AD38" i="130"/>
  <c r="AE38" i="130"/>
  <c r="Z39" i="130"/>
  <c r="AA39" i="130"/>
  <c r="AB39" i="130"/>
  <c r="AC39" i="130"/>
  <c r="AD39" i="130"/>
  <c r="AE39" i="130"/>
  <c r="Z40" i="130"/>
  <c r="Z41" i="130"/>
  <c r="AA41" i="130"/>
  <c r="AB41" i="130"/>
  <c r="AC41" i="130"/>
  <c r="AD41" i="130"/>
  <c r="AE41" i="130"/>
  <c r="Z42" i="130"/>
  <c r="AA42" i="130"/>
  <c r="AB42" i="130"/>
  <c r="AC42" i="130"/>
  <c r="AD42" i="130"/>
  <c r="AE42" i="130"/>
  <c r="Z43" i="130"/>
  <c r="AA43" i="130"/>
  <c r="AB43" i="130"/>
  <c r="AC43" i="130"/>
  <c r="AD43" i="130"/>
  <c r="AE43" i="130"/>
  <c r="Z44" i="130"/>
  <c r="AA44" i="130"/>
  <c r="AB44" i="130"/>
  <c r="AC44" i="130"/>
  <c r="AD44" i="130"/>
  <c r="AE44" i="130"/>
  <c r="Z45" i="130"/>
  <c r="AA45" i="130"/>
  <c r="AB45" i="130"/>
  <c r="AC45" i="130"/>
  <c r="AD45" i="130"/>
  <c r="AE45" i="130"/>
  <c r="Z46" i="130"/>
  <c r="AA46" i="130"/>
  <c r="AB46" i="130"/>
  <c r="AC46" i="130"/>
  <c r="AD46" i="130"/>
  <c r="AE46" i="130"/>
  <c r="Z47" i="130"/>
  <c r="AA47" i="130"/>
  <c r="AB47" i="130"/>
  <c r="AC47" i="130"/>
  <c r="AD47" i="130"/>
  <c r="AE47" i="130"/>
  <c r="Z48" i="130"/>
  <c r="AA48" i="130"/>
  <c r="AB48" i="130"/>
  <c r="AC48" i="130"/>
  <c r="AD48" i="130"/>
  <c r="AE48" i="130"/>
  <c r="Z49" i="130"/>
  <c r="AA49" i="130"/>
  <c r="AB49" i="130"/>
  <c r="AC49" i="130"/>
  <c r="AD49" i="130"/>
  <c r="AE49" i="130"/>
  <c r="Z50" i="130"/>
  <c r="AA50" i="130"/>
  <c r="AB50" i="130"/>
  <c r="AC50" i="130"/>
  <c r="AD50" i="130"/>
  <c r="AE50" i="130"/>
  <c r="Z51" i="130"/>
  <c r="AA51" i="130"/>
  <c r="AB51" i="130"/>
  <c r="AC51" i="130"/>
  <c r="AD51" i="130"/>
  <c r="AE51" i="130"/>
  <c r="Z52" i="130"/>
  <c r="AA52" i="130"/>
  <c r="AB52" i="130"/>
  <c r="AC52" i="130"/>
  <c r="AD52" i="130"/>
  <c r="AE52" i="130"/>
  <c r="Z53" i="130"/>
  <c r="AA53" i="130"/>
  <c r="AB53" i="130"/>
  <c r="AC53" i="130"/>
  <c r="AD53" i="130"/>
  <c r="AE53" i="130"/>
  <c r="Z54" i="130"/>
  <c r="AA54" i="130"/>
  <c r="AB54" i="130"/>
  <c r="AC54" i="130"/>
  <c r="AD54" i="130"/>
  <c r="AE54" i="130"/>
  <c r="Z55" i="130"/>
  <c r="AA55" i="130"/>
  <c r="AB55" i="130"/>
  <c r="AC55" i="130"/>
  <c r="AD55" i="130"/>
  <c r="AE55" i="130"/>
  <c r="Z56" i="130"/>
  <c r="AA56" i="130"/>
  <c r="AB56" i="130"/>
  <c r="AC56" i="130"/>
  <c r="AD56" i="130"/>
  <c r="AE56" i="130"/>
  <c r="Z57" i="130"/>
  <c r="AA57" i="130"/>
  <c r="AB57" i="130"/>
  <c r="AC57" i="130"/>
  <c r="AD57" i="130"/>
  <c r="AE57" i="130"/>
  <c r="Z58" i="130"/>
  <c r="AA58" i="130"/>
  <c r="AB58" i="130"/>
  <c r="AC58" i="130"/>
  <c r="AD58" i="130"/>
  <c r="AE58" i="130"/>
  <c r="Z59" i="130"/>
  <c r="AA59" i="130"/>
  <c r="AB59" i="130"/>
  <c r="AC59" i="130"/>
  <c r="AD59" i="130"/>
  <c r="AE59" i="130"/>
  <c r="Z60" i="130"/>
  <c r="AA60" i="130"/>
  <c r="AB60" i="130"/>
  <c r="AC60" i="130"/>
  <c r="AD60" i="130"/>
  <c r="AE60" i="130"/>
  <c r="Z61" i="130"/>
  <c r="AA61" i="130"/>
  <c r="AB61" i="130"/>
  <c r="AC61" i="130"/>
  <c r="AD61" i="130"/>
  <c r="AE61" i="130"/>
  <c r="Z62" i="130"/>
  <c r="AA62" i="130"/>
  <c r="AB62" i="130"/>
  <c r="AC62" i="130"/>
  <c r="AD62" i="130"/>
  <c r="AE62" i="130"/>
  <c r="Z63" i="130"/>
  <c r="AA63" i="130"/>
  <c r="AB63" i="130"/>
  <c r="AC63" i="130"/>
  <c r="AD63" i="130"/>
  <c r="AE63" i="130"/>
  <c r="Z64" i="130"/>
  <c r="AA64" i="130"/>
  <c r="AB64" i="130"/>
  <c r="AC64" i="130"/>
  <c r="AD64" i="130"/>
  <c r="AE64" i="130"/>
  <c r="Z65" i="130"/>
  <c r="AA65" i="130"/>
  <c r="AB65" i="130"/>
  <c r="AC65" i="130"/>
  <c r="AD65" i="130"/>
  <c r="AE65" i="130"/>
  <c r="Z66" i="130"/>
  <c r="AA66" i="130"/>
  <c r="AB66" i="130"/>
  <c r="AC66" i="130"/>
  <c r="AD66" i="130"/>
  <c r="AE66" i="130"/>
  <c r="Z67" i="130"/>
  <c r="AA67" i="130"/>
  <c r="AB67" i="130"/>
  <c r="AC67" i="130"/>
  <c r="AD67" i="130"/>
  <c r="AE67" i="130"/>
  <c r="Z68" i="130"/>
  <c r="AA68" i="130"/>
  <c r="AB68" i="130"/>
  <c r="AC68" i="130"/>
  <c r="AD68" i="130"/>
  <c r="AE68" i="130"/>
  <c r="Z69" i="130"/>
  <c r="AA69" i="130"/>
  <c r="AB69" i="130"/>
  <c r="AC69" i="130"/>
  <c r="AD69" i="130"/>
  <c r="AE69" i="130"/>
  <c r="Z70" i="130"/>
  <c r="AA70" i="130"/>
  <c r="AB70" i="130"/>
  <c r="AC70" i="130"/>
  <c r="AD70" i="130"/>
  <c r="Z71" i="130"/>
  <c r="AD71" i="130"/>
  <c r="Z72" i="130"/>
  <c r="AA72" i="130"/>
  <c r="AB72" i="130"/>
  <c r="AC72" i="130"/>
  <c r="AD72" i="130"/>
  <c r="AE72" i="130"/>
  <c r="Z73" i="130"/>
  <c r="AA73" i="130"/>
  <c r="AB73" i="130"/>
  <c r="AC73" i="130"/>
  <c r="AD73" i="130"/>
  <c r="AE73" i="130"/>
  <c r="Z74" i="130"/>
  <c r="AA74" i="130"/>
  <c r="AB74" i="130"/>
  <c r="AC74" i="130"/>
  <c r="AD74" i="130"/>
  <c r="AE74" i="130"/>
  <c r="Z75" i="130"/>
  <c r="AA75" i="130"/>
  <c r="AB75" i="130"/>
  <c r="AC75" i="130"/>
  <c r="AD75" i="130"/>
  <c r="AE75" i="130"/>
  <c r="Z76" i="130"/>
  <c r="AA76" i="130"/>
  <c r="AB76" i="130"/>
  <c r="AC76" i="130"/>
  <c r="AD76" i="130"/>
  <c r="AE76" i="130"/>
  <c r="Z77" i="130"/>
  <c r="AA77" i="130"/>
  <c r="AB77" i="130"/>
  <c r="AC77" i="130"/>
  <c r="AD77" i="130"/>
  <c r="AE77" i="130"/>
  <c r="Z78" i="130"/>
  <c r="AA78" i="130"/>
  <c r="AB78" i="130"/>
  <c r="AC78" i="130"/>
  <c r="AD78" i="130"/>
  <c r="AE78" i="130"/>
  <c r="Z79" i="130"/>
  <c r="AA79" i="130"/>
  <c r="AB79" i="130"/>
  <c r="AC79" i="130"/>
  <c r="AD79" i="130"/>
  <c r="AE79" i="130"/>
  <c r="Z80" i="130"/>
  <c r="AA80" i="130"/>
  <c r="AB80" i="130"/>
  <c r="AC80" i="130"/>
  <c r="AD80" i="130"/>
  <c r="AE80" i="130"/>
  <c r="Z81" i="130"/>
  <c r="AA81" i="130"/>
  <c r="AB81" i="130"/>
  <c r="AC81" i="130"/>
  <c r="AD81" i="130"/>
  <c r="AE81" i="130"/>
  <c r="Z82" i="130"/>
  <c r="AA82" i="130"/>
  <c r="AB82" i="130"/>
  <c r="AC82" i="130"/>
  <c r="AD82" i="130"/>
  <c r="AE82" i="130"/>
  <c r="Z83" i="130"/>
  <c r="AA83" i="130"/>
  <c r="AB83" i="130"/>
  <c r="AC83" i="130"/>
  <c r="AD83" i="130"/>
  <c r="AE83" i="130"/>
  <c r="Z84" i="130"/>
  <c r="AA84" i="130"/>
  <c r="AB84" i="130"/>
  <c r="AC84" i="130"/>
  <c r="AD84" i="130"/>
  <c r="AE84" i="130"/>
  <c r="Z85" i="130"/>
  <c r="AA85" i="130"/>
  <c r="AB85" i="130"/>
  <c r="AC85" i="130"/>
  <c r="AD85" i="130"/>
  <c r="AE85" i="130"/>
  <c r="Z86" i="130"/>
  <c r="AB86" i="130"/>
  <c r="AC86" i="130"/>
  <c r="AD86" i="130"/>
  <c r="AA2" i="130"/>
  <c r="AB2" i="130"/>
  <c r="AC2" i="130"/>
  <c r="AD2" i="130"/>
  <c r="AE2" i="130"/>
  <c r="Z2" i="130"/>
  <c r="Y3" i="130"/>
  <c r="Y4" i="130"/>
  <c r="Y5" i="130"/>
  <c r="Y6" i="130"/>
  <c r="Y7" i="130"/>
  <c r="Y8" i="130"/>
  <c r="Y9" i="130"/>
  <c r="Y10" i="130"/>
  <c r="Y11" i="130"/>
  <c r="Y12" i="130"/>
  <c r="Y13" i="130"/>
  <c r="Y14" i="130"/>
  <c r="Y15" i="130"/>
  <c r="Y16" i="130"/>
  <c r="Y17" i="130"/>
  <c r="Y18" i="130"/>
  <c r="Y19" i="130"/>
  <c r="Y20" i="130"/>
  <c r="AE20" i="130" s="1"/>
  <c r="Y21" i="130"/>
  <c r="Y22" i="130"/>
  <c r="Y23" i="130"/>
  <c r="Y24" i="130"/>
  <c r="Y25" i="130"/>
  <c r="AE25" i="130" s="1"/>
  <c r="Y26" i="130"/>
  <c r="Y27" i="130"/>
  <c r="Y28" i="130"/>
  <c r="Y29" i="130"/>
  <c r="Y30" i="130"/>
  <c r="Y31" i="130"/>
  <c r="Y32" i="130"/>
  <c r="Y33" i="130"/>
  <c r="Y34" i="130"/>
  <c r="Y35" i="130"/>
  <c r="Y36" i="130"/>
  <c r="Y37" i="130"/>
  <c r="Y38" i="130"/>
  <c r="Y39" i="130"/>
  <c r="Y40" i="130"/>
  <c r="AE40" i="130" s="1"/>
  <c r="Y41" i="130"/>
  <c r="Y42" i="130"/>
  <c r="Y43" i="130"/>
  <c r="Y44" i="130"/>
  <c r="Y45" i="130"/>
  <c r="Y46" i="130"/>
  <c r="Y47" i="130"/>
  <c r="Y48" i="130"/>
  <c r="Y49" i="130"/>
  <c r="Y50" i="130"/>
  <c r="Y51" i="130"/>
  <c r="Y52" i="130"/>
  <c r="Y53" i="130"/>
  <c r="Y54" i="130"/>
  <c r="Y55" i="130"/>
  <c r="Y56" i="130"/>
  <c r="Y57" i="130"/>
  <c r="Y58" i="130"/>
  <c r="Y59" i="130"/>
  <c r="Y60" i="130"/>
  <c r="Y61" i="130"/>
  <c r="Y62" i="130"/>
  <c r="Y63" i="130"/>
  <c r="Y64" i="130"/>
  <c r="Y65" i="130"/>
  <c r="Y66" i="130"/>
  <c r="Y67" i="130"/>
  <c r="Y68" i="130"/>
  <c r="Y69" i="130"/>
  <c r="Y70" i="130"/>
  <c r="AE70" i="130" s="1"/>
  <c r="Y71" i="130"/>
  <c r="AE71" i="130" s="1"/>
  <c r="Y72" i="130"/>
  <c r="Y73" i="130"/>
  <c r="Y74" i="130"/>
  <c r="Y75" i="130"/>
  <c r="Y76" i="130"/>
  <c r="Y77" i="130"/>
  <c r="Y78" i="130"/>
  <c r="Y79" i="130"/>
  <c r="Y80" i="130"/>
  <c r="Y81" i="130"/>
  <c r="Y82" i="130"/>
  <c r="Y83" i="130"/>
  <c r="Y84" i="130"/>
  <c r="Y85" i="130"/>
  <c r="Y86" i="130"/>
  <c r="Y2" i="130"/>
  <c r="X3" i="130"/>
  <c r="X4" i="130"/>
  <c r="X5" i="130"/>
  <c r="X6" i="130"/>
  <c r="X7" i="130"/>
  <c r="X8" i="130"/>
  <c r="X9" i="130"/>
  <c r="X10" i="130"/>
  <c r="X11" i="130"/>
  <c r="X12" i="130"/>
  <c r="X13" i="130"/>
  <c r="X14" i="130"/>
  <c r="X15" i="130"/>
  <c r="X16" i="130"/>
  <c r="X17" i="130"/>
  <c r="X18" i="130"/>
  <c r="X19" i="130"/>
  <c r="X20" i="130"/>
  <c r="AD20" i="130" s="1"/>
  <c r="X21" i="130"/>
  <c r="X22" i="130"/>
  <c r="X23" i="130"/>
  <c r="X24" i="130"/>
  <c r="X25" i="130"/>
  <c r="AD25" i="130" s="1"/>
  <c r="X26" i="130"/>
  <c r="X27" i="130"/>
  <c r="X28" i="130"/>
  <c r="X29" i="130"/>
  <c r="X30" i="130"/>
  <c r="X31" i="130"/>
  <c r="X32" i="130"/>
  <c r="X33" i="130"/>
  <c r="X34" i="130"/>
  <c r="X35" i="130"/>
  <c r="X36" i="130"/>
  <c r="X37" i="130"/>
  <c r="X38" i="130"/>
  <c r="X39" i="130"/>
  <c r="X40" i="130"/>
  <c r="AD40" i="130" s="1"/>
  <c r="X41" i="130"/>
  <c r="X42" i="130"/>
  <c r="X43" i="130"/>
  <c r="X44" i="130"/>
  <c r="X45" i="130"/>
  <c r="X46" i="130"/>
  <c r="X47" i="130"/>
  <c r="X48" i="130"/>
  <c r="X49" i="130"/>
  <c r="X50" i="130"/>
  <c r="X51" i="130"/>
  <c r="X52" i="130"/>
  <c r="X53" i="130"/>
  <c r="X54" i="130"/>
  <c r="X55" i="130"/>
  <c r="X56" i="130"/>
  <c r="X57" i="130"/>
  <c r="X58" i="130"/>
  <c r="X59" i="130"/>
  <c r="X60" i="130"/>
  <c r="X61" i="130"/>
  <c r="X62" i="130"/>
  <c r="X63" i="130"/>
  <c r="X64" i="130"/>
  <c r="X65" i="130"/>
  <c r="X66" i="130"/>
  <c r="X67" i="130"/>
  <c r="X68" i="130"/>
  <c r="X69" i="130"/>
  <c r="X70" i="130"/>
  <c r="X71" i="130"/>
  <c r="X72" i="130"/>
  <c r="X73" i="130"/>
  <c r="X74" i="130"/>
  <c r="X75" i="130"/>
  <c r="X76" i="130"/>
  <c r="X77" i="130"/>
  <c r="X78" i="130"/>
  <c r="X79" i="130"/>
  <c r="X80" i="130"/>
  <c r="X81" i="130"/>
  <c r="X82" i="130"/>
  <c r="X83" i="130"/>
  <c r="X84" i="130"/>
  <c r="X85" i="130"/>
  <c r="X86" i="130"/>
  <c r="X2" i="130"/>
  <c r="W3" i="130"/>
  <c r="W4" i="130"/>
  <c r="W5" i="130"/>
  <c r="W6" i="130"/>
  <c r="W7" i="130"/>
  <c r="W8" i="130"/>
  <c r="W9" i="130"/>
  <c r="W10" i="130"/>
  <c r="W11" i="130"/>
  <c r="W12" i="130"/>
  <c r="W13" i="130"/>
  <c r="W14" i="130"/>
  <c r="W15" i="130"/>
  <c r="W16" i="130"/>
  <c r="W17" i="130"/>
  <c r="W18" i="130"/>
  <c r="W19" i="130"/>
  <c r="W20" i="130"/>
  <c r="AC20" i="130" s="1"/>
  <c r="W21" i="130"/>
  <c r="W22" i="130"/>
  <c r="W23" i="130"/>
  <c r="W24" i="130"/>
  <c r="W25" i="130"/>
  <c r="AC25" i="130" s="1"/>
  <c r="W26" i="130"/>
  <c r="W27" i="130"/>
  <c r="W28" i="130"/>
  <c r="W29" i="130"/>
  <c r="W30" i="130"/>
  <c r="W31" i="130"/>
  <c r="W32" i="130"/>
  <c r="W33" i="130"/>
  <c r="W34" i="130"/>
  <c r="W35" i="130"/>
  <c r="W36" i="130"/>
  <c r="W37" i="130"/>
  <c r="W38" i="130"/>
  <c r="W39" i="130"/>
  <c r="W40" i="130"/>
  <c r="AC40" i="130" s="1"/>
  <c r="W41" i="130"/>
  <c r="W42" i="130"/>
  <c r="W43" i="130"/>
  <c r="W44" i="130"/>
  <c r="W45" i="130"/>
  <c r="W46" i="130"/>
  <c r="W47" i="130"/>
  <c r="W48" i="130"/>
  <c r="W49" i="130"/>
  <c r="W50" i="130"/>
  <c r="W51" i="130"/>
  <c r="W52" i="130"/>
  <c r="W53" i="130"/>
  <c r="W54" i="130"/>
  <c r="W55" i="130"/>
  <c r="W56" i="130"/>
  <c r="W57" i="130"/>
  <c r="W58" i="130"/>
  <c r="W59" i="130"/>
  <c r="W60" i="130"/>
  <c r="W61" i="130"/>
  <c r="W62" i="130"/>
  <c r="W63" i="130"/>
  <c r="W64" i="130"/>
  <c r="W65" i="130"/>
  <c r="W66" i="130"/>
  <c r="W67" i="130"/>
  <c r="W68" i="130"/>
  <c r="W69" i="130"/>
  <c r="W70" i="130"/>
  <c r="W71" i="130"/>
  <c r="AC71" i="130" s="1"/>
  <c r="W72" i="130"/>
  <c r="W73" i="130"/>
  <c r="W74" i="130"/>
  <c r="W75" i="130"/>
  <c r="W76" i="130"/>
  <c r="W77" i="130"/>
  <c r="W78" i="130"/>
  <c r="W79" i="130"/>
  <c r="W80" i="130"/>
  <c r="W81" i="130"/>
  <c r="W82" i="130"/>
  <c r="W83" i="130"/>
  <c r="W84" i="130"/>
  <c r="W85" i="130"/>
  <c r="W86" i="130"/>
  <c r="W2" i="130"/>
  <c r="V3" i="130"/>
  <c r="V4" i="130"/>
  <c r="V5" i="130"/>
  <c r="V6" i="130"/>
  <c r="V7" i="130"/>
  <c r="V8" i="130"/>
  <c r="V9" i="130"/>
  <c r="V10" i="130"/>
  <c r="V11" i="130"/>
  <c r="V12" i="130"/>
  <c r="V13" i="130"/>
  <c r="V14" i="130"/>
  <c r="V15" i="130"/>
  <c r="V16" i="130"/>
  <c r="V17" i="130"/>
  <c r="V18" i="130"/>
  <c r="V19" i="130"/>
  <c r="V20" i="130"/>
  <c r="V21" i="130"/>
  <c r="V22" i="130"/>
  <c r="V23" i="130"/>
  <c r="V24" i="130"/>
  <c r="V25" i="130"/>
  <c r="AB25" i="130" s="1"/>
  <c r="V26" i="130"/>
  <c r="V27" i="130"/>
  <c r="V28" i="130"/>
  <c r="V29" i="130"/>
  <c r="V30" i="130"/>
  <c r="V31" i="130"/>
  <c r="V32" i="130"/>
  <c r="V33" i="130"/>
  <c r="V34" i="130"/>
  <c r="V35" i="130"/>
  <c r="V36" i="130"/>
  <c r="V37" i="130"/>
  <c r="V38" i="130"/>
  <c r="V39" i="130"/>
  <c r="V40" i="130"/>
  <c r="AB40" i="130" s="1"/>
  <c r="V41" i="130"/>
  <c r="V42" i="130"/>
  <c r="V43" i="130"/>
  <c r="V44" i="130"/>
  <c r="V45" i="130"/>
  <c r="V46" i="130"/>
  <c r="V47" i="130"/>
  <c r="V48" i="130"/>
  <c r="V49" i="130"/>
  <c r="V50" i="130"/>
  <c r="V51" i="130"/>
  <c r="V52" i="130"/>
  <c r="V53" i="130"/>
  <c r="V54" i="130"/>
  <c r="V55" i="130"/>
  <c r="V56" i="130"/>
  <c r="V57" i="130"/>
  <c r="V58" i="130"/>
  <c r="V59" i="130"/>
  <c r="V60" i="130"/>
  <c r="V61" i="130"/>
  <c r="V62" i="130"/>
  <c r="V63" i="130"/>
  <c r="V64" i="130"/>
  <c r="V65" i="130"/>
  <c r="V66" i="130"/>
  <c r="V67" i="130"/>
  <c r="V68" i="130"/>
  <c r="V69" i="130"/>
  <c r="V70" i="130"/>
  <c r="V71" i="130"/>
  <c r="AB71" i="130" s="1"/>
  <c r="V72" i="130"/>
  <c r="V73" i="130"/>
  <c r="V74" i="130"/>
  <c r="V75" i="130"/>
  <c r="V76" i="130"/>
  <c r="V77" i="130"/>
  <c r="V78" i="130"/>
  <c r="V79" i="130"/>
  <c r="V80" i="130"/>
  <c r="V81" i="130"/>
  <c r="V82" i="130"/>
  <c r="V83" i="130"/>
  <c r="V84" i="130"/>
  <c r="V85" i="130"/>
  <c r="V86" i="130"/>
  <c r="V2" i="130"/>
  <c r="U3" i="130"/>
  <c r="U4" i="130"/>
  <c r="U5" i="130"/>
  <c r="U6" i="130"/>
  <c r="U7" i="130"/>
  <c r="U8" i="130"/>
  <c r="U9" i="130"/>
  <c r="U10" i="130"/>
  <c r="U11" i="130"/>
  <c r="U12" i="130"/>
  <c r="U13" i="130"/>
  <c r="U14" i="130"/>
  <c r="U15" i="130"/>
  <c r="U16" i="130"/>
  <c r="U17" i="130"/>
  <c r="U18" i="130"/>
  <c r="U19" i="130"/>
  <c r="U20" i="130"/>
  <c r="AA20" i="130" s="1"/>
  <c r="U21" i="130"/>
  <c r="U22" i="130"/>
  <c r="U23" i="130"/>
  <c r="U24" i="130"/>
  <c r="U25" i="130"/>
  <c r="AA25" i="130" s="1"/>
  <c r="U26" i="130"/>
  <c r="U27" i="130"/>
  <c r="U28" i="130"/>
  <c r="U29" i="130"/>
  <c r="U30" i="130"/>
  <c r="U31" i="130"/>
  <c r="U32" i="130"/>
  <c r="U33" i="130"/>
  <c r="U34" i="130"/>
  <c r="U35" i="130"/>
  <c r="U36" i="130"/>
  <c r="U37" i="130"/>
  <c r="U38" i="130"/>
  <c r="U39" i="130"/>
  <c r="U40" i="130"/>
  <c r="AA40" i="130" s="1"/>
  <c r="U41" i="130"/>
  <c r="U42" i="130"/>
  <c r="U43" i="130"/>
  <c r="U44" i="130"/>
  <c r="U45" i="130"/>
  <c r="U46" i="130"/>
  <c r="U47" i="130"/>
  <c r="U48" i="130"/>
  <c r="U49" i="130"/>
  <c r="U50" i="130"/>
  <c r="U51" i="130"/>
  <c r="U52" i="130"/>
  <c r="U53" i="130"/>
  <c r="U54" i="130"/>
  <c r="U55" i="130"/>
  <c r="U56" i="130"/>
  <c r="U57" i="130"/>
  <c r="U58" i="130"/>
  <c r="U59" i="130"/>
  <c r="U60" i="130"/>
  <c r="U61" i="130"/>
  <c r="U62" i="130"/>
  <c r="U63" i="130"/>
  <c r="U64" i="130"/>
  <c r="U65" i="130"/>
  <c r="U66" i="130"/>
  <c r="U67" i="130"/>
  <c r="U68" i="130"/>
  <c r="U69" i="130"/>
  <c r="U70" i="130"/>
  <c r="U71" i="130"/>
  <c r="AA71" i="130" s="1"/>
  <c r="U72" i="130"/>
  <c r="U73" i="130"/>
  <c r="U74" i="130"/>
  <c r="U75" i="130"/>
  <c r="U76" i="130"/>
  <c r="U77" i="130"/>
  <c r="U78" i="130"/>
  <c r="U79" i="130"/>
  <c r="U80" i="130"/>
  <c r="U81" i="130"/>
  <c r="U82" i="130"/>
  <c r="U83" i="130"/>
  <c r="U84" i="130"/>
  <c r="U85" i="130"/>
  <c r="U86" i="130"/>
  <c r="U2" i="130"/>
  <c r="T86" i="130"/>
  <c r="T3" i="130"/>
  <c r="T4" i="130"/>
  <c r="T5" i="130"/>
  <c r="T6" i="130"/>
  <c r="T7" i="130"/>
  <c r="T8" i="130"/>
  <c r="T9" i="130"/>
  <c r="T10" i="130"/>
  <c r="T11" i="130"/>
  <c r="T12" i="130"/>
  <c r="T13" i="130"/>
  <c r="T14" i="130"/>
  <c r="T15" i="130"/>
  <c r="T16" i="130"/>
  <c r="T17" i="130"/>
  <c r="T18" i="130"/>
  <c r="T19" i="130"/>
  <c r="T20" i="130"/>
  <c r="T21" i="130"/>
  <c r="T22" i="130"/>
  <c r="T23" i="130"/>
  <c r="T24" i="130"/>
  <c r="T25" i="130"/>
  <c r="Z25" i="130" s="1"/>
  <c r="T26" i="130"/>
  <c r="T27" i="130"/>
  <c r="T28" i="130"/>
  <c r="T29" i="130"/>
  <c r="T30" i="130"/>
  <c r="T31" i="130"/>
  <c r="T32" i="130"/>
  <c r="T33" i="130"/>
  <c r="T34" i="130"/>
  <c r="T35" i="130"/>
  <c r="T36" i="130"/>
  <c r="T37" i="130"/>
  <c r="T38" i="130"/>
  <c r="T39" i="130"/>
  <c r="T40" i="130"/>
  <c r="T41" i="130"/>
  <c r="T42" i="130"/>
  <c r="T43" i="130"/>
  <c r="T44" i="130"/>
  <c r="T45" i="130"/>
  <c r="T46" i="130"/>
  <c r="T47" i="130"/>
  <c r="T48" i="130"/>
  <c r="T49" i="130"/>
  <c r="T50" i="130"/>
  <c r="T51" i="130"/>
  <c r="T52" i="130"/>
  <c r="T53" i="130"/>
  <c r="T54" i="130"/>
  <c r="T55" i="130"/>
  <c r="T56" i="130"/>
  <c r="T57" i="130"/>
  <c r="T58" i="130"/>
  <c r="T59" i="130"/>
  <c r="T60" i="130"/>
  <c r="T61" i="130"/>
  <c r="T62" i="130"/>
  <c r="T63" i="130"/>
  <c r="T64" i="130"/>
  <c r="T65" i="130"/>
  <c r="T66" i="130"/>
  <c r="T67" i="130"/>
  <c r="T68" i="130"/>
  <c r="T69" i="130"/>
  <c r="T70" i="130"/>
  <c r="T71" i="130"/>
  <c r="T72" i="130"/>
  <c r="T73" i="130"/>
  <c r="T74" i="130"/>
  <c r="T75" i="130"/>
  <c r="T76" i="130"/>
  <c r="T77" i="130"/>
  <c r="T78" i="130"/>
  <c r="T79" i="130"/>
  <c r="T80" i="130"/>
  <c r="T81" i="130"/>
  <c r="T82" i="130"/>
  <c r="T83" i="130"/>
  <c r="T84" i="130"/>
  <c r="T85" i="130"/>
  <c r="T2" i="130"/>
  <c r="H98" i="1"/>
  <c r="K24" i="1"/>
  <c r="I89" i="102"/>
  <c r="CO45" i="150"/>
  <c r="CO70" i="150"/>
  <c r="CO69" i="150"/>
  <c r="CO42" i="150"/>
  <c r="CO39" i="150"/>
  <c r="CO33" i="150"/>
  <c r="CO32" i="150"/>
  <c r="CZ3" i="150"/>
  <c r="CZ4" i="150"/>
  <c r="CZ5" i="150"/>
  <c r="CZ6" i="150"/>
  <c r="CZ7" i="150"/>
  <c r="CZ8" i="150"/>
  <c r="CZ9" i="150"/>
  <c r="CZ10" i="150"/>
  <c r="CZ11" i="150"/>
  <c r="CZ12" i="150"/>
  <c r="CZ13" i="150"/>
  <c r="CZ14" i="150"/>
  <c r="CZ15" i="150"/>
  <c r="CZ16" i="150"/>
  <c r="CZ17" i="150"/>
  <c r="CZ18" i="150"/>
  <c r="CZ19" i="150"/>
  <c r="CZ20" i="150"/>
  <c r="CX87" i="150" s="1"/>
  <c r="CZ21" i="150"/>
  <c r="CZ22" i="150"/>
  <c r="CZ23" i="150"/>
  <c r="CZ24" i="150"/>
  <c r="CZ25" i="150"/>
  <c r="CZ26" i="150"/>
  <c r="CZ27" i="150"/>
  <c r="CZ28" i="150"/>
  <c r="CZ29" i="150"/>
  <c r="CZ30" i="150"/>
  <c r="CZ31" i="150"/>
  <c r="CO36" i="150" s="1"/>
  <c r="CZ32" i="150"/>
  <c r="CO31" i="150" s="1"/>
  <c r="CZ33" i="150"/>
  <c r="CZ34" i="150"/>
  <c r="CZ35" i="150"/>
  <c r="CO34" i="150" s="1"/>
  <c r="CZ36" i="150"/>
  <c r="CO35" i="150" s="1"/>
  <c r="CZ37" i="150"/>
  <c r="CO80" i="150" s="1"/>
  <c r="CZ38" i="150"/>
  <c r="CO83" i="150" s="1"/>
  <c r="CZ39" i="150"/>
  <c r="CO81" i="150" s="1"/>
  <c r="CZ40" i="150"/>
  <c r="CO85" i="150" s="1"/>
  <c r="CZ41" i="150"/>
  <c r="CO82" i="150" s="1"/>
  <c r="CZ42" i="150"/>
  <c r="CO86" i="150" s="1"/>
  <c r="CZ43" i="150"/>
  <c r="CO84" i="150" s="1"/>
  <c r="CZ44" i="150"/>
  <c r="CZ45" i="150"/>
  <c r="CO40" i="150" s="1"/>
  <c r="CZ46" i="150"/>
  <c r="CO41" i="150" s="1"/>
  <c r="CZ47" i="150"/>
  <c r="DA47" i="150" s="1"/>
  <c r="CZ48" i="150"/>
  <c r="CO43" i="150" s="1"/>
  <c r="CZ49" i="150"/>
  <c r="CO44" i="150" s="1"/>
  <c r="CZ50" i="150"/>
  <c r="CO50" i="150" s="1"/>
  <c r="CZ51" i="150"/>
  <c r="CO46" i="150" s="1"/>
  <c r="CZ52" i="150"/>
  <c r="CZ53" i="150"/>
  <c r="CZ54" i="150"/>
  <c r="CZ55" i="150"/>
  <c r="CZ56" i="150"/>
  <c r="CZ57" i="150"/>
  <c r="CZ58" i="150"/>
  <c r="CZ59" i="150"/>
  <c r="CZ60" i="150"/>
  <c r="CZ61" i="150"/>
  <c r="CZ62" i="150"/>
  <c r="CZ63" i="150"/>
  <c r="DA63" i="150" s="1"/>
  <c r="CZ64" i="150"/>
  <c r="CO67" i="150" s="1"/>
  <c r="CZ65" i="150"/>
  <c r="CZ66" i="150"/>
  <c r="CO59" i="150" s="1"/>
  <c r="CZ67" i="150"/>
  <c r="CO68" i="150" s="1"/>
  <c r="CZ68" i="150"/>
  <c r="CO60" i="150" s="1"/>
  <c r="CZ69" i="150"/>
  <c r="CO71" i="150" s="1"/>
  <c r="CZ70" i="150"/>
  <c r="CZ71" i="150"/>
  <c r="CZ72" i="150"/>
  <c r="CZ73" i="150"/>
  <c r="CZ74" i="150"/>
  <c r="CZ75" i="150"/>
  <c r="CZ76" i="150"/>
  <c r="CZ77" i="150"/>
  <c r="CO75" i="150" s="1"/>
  <c r="CZ78" i="150"/>
  <c r="CZ79" i="150"/>
  <c r="CZ80" i="150"/>
  <c r="CZ81" i="150"/>
  <c r="CZ82" i="150"/>
  <c r="DA82" i="150" s="1"/>
  <c r="CZ83" i="150"/>
  <c r="CZ84" i="150"/>
  <c r="DA84" i="150" s="1"/>
  <c r="CZ85" i="150"/>
  <c r="CO38" i="150" s="1"/>
  <c r="CZ86" i="150"/>
  <c r="CO37" i="150" s="1"/>
  <c r="CZ2" i="150"/>
  <c r="CN3" i="150"/>
  <c r="CN4" i="150"/>
  <c r="CN5" i="150"/>
  <c r="CN6" i="150"/>
  <c r="CN7" i="150"/>
  <c r="CN8" i="150"/>
  <c r="CN9" i="150"/>
  <c r="CN10" i="150"/>
  <c r="CN11" i="150"/>
  <c r="CN12" i="150"/>
  <c r="CN13" i="150"/>
  <c r="CN14" i="150"/>
  <c r="CN15" i="150"/>
  <c r="CN16" i="150"/>
  <c r="CN17" i="150"/>
  <c r="CN18" i="150"/>
  <c r="CN19" i="150"/>
  <c r="CN20" i="150"/>
  <c r="CN21" i="150"/>
  <c r="CN22" i="150"/>
  <c r="CN23" i="150"/>
  <c r="CN24" i="150"/>
  <c r="CN25" i="150"/>
  <c r="CN26" i="150"/>
  <c r="CN27" i="150"/>
  <c r="CN28" i="150"/>
  <c r="CN29" i="150"/>
  <c r="CN30" i="150"/>
  <c r="CN31" i="150"/>
  <c r="CN32" i="150"/>
  <c r="CN33" i="150"/>
  <c r="CN34" i="150"/>
  <c r="CN35" i="150"/>
  <c r="CN36" i="150"/>
  <c r="CN37" i="150"/>
  <c r="CN38" i="150"/>
  <c r="CN39" i="150"/>
  <c r="CN40" i="150"/>
  <c r="CN41" i="150"/>
  <c r="CN42" i="150"/>
  <c r="CN43" i="150"/>
  <c r="CN44" i="150"/>
  <c r="CN45" i="150"/>
  <c r="CN46" i="150"/>
  <c r="CN47" i="150"/>
  <c r="CN48" i="150"/>
  <c r="CN49" i="150"/>
  <c r="CN50" i="150"/>
  <c r="CN51" i="150"/>
  <c r="CN52" i="150"/>
  <c r="CN53" i="150"/>
  <c r="CN54" i="150"/>
  <c r="CN55" i="150"/>
  <c r="CN56" i="150"/>
  <c r="CN57" i="150"/>
  <c r="CN58" i="150"/>
  <c r="CN59" i="150"/>
  <c r="CN60" i="150"/>
  <c r="CN61" i="150"/>
  <c r="CN62" i="150"/>
  <c r="CN63" i="150"/>
  <c r="CN64" i="150"/>
  <c r="CN65" i="150"/>
  <c r="CN66" i="150"/>
  <c r="CN67" i="150"/>
  <c r="CN68" i="150"/>
  <c r="CN69" i="150"/>
  <c r="CN70" i="150"/>
  <c r="CN71" i="150"/>
  <c r="CN72" i="150"/>
  <c r="CN73" i="150"/>
  <c r="CN74" i="150"/>
  <c r="CN75" i="150"/>
  <c r="CN76" i="150"/>
  <c r="CN77" i="150"/>
  <c r="CN78" i="150"/>
  <c r="CN79" i="150"/>
  <c r="CN80" i="150"/>
  <c r="CN81" i="150"/>
  <c r="CN82" i="150"/>
  <c r="CN83" i="150"/>
  <c r="CN84" i="150"/>
  <c r="CN85" i="150"/>
  <c r="CN86" i="150"/>
  <c r="CN2" i="150"/>
  <c r="H19" i="130"/>
  <c r="N19" i="130" s="1"/>
  <c r="I19" i="130"/>
  <c r="L19" i="130"/>
  <c r="M19" i="130"/>
  <c r="S19" i="130" s="1"/>
  <c r="O19" i="130"/>
  <c r="P19" i="130"/>
  <c r="Q19" i="130"/>
  <c r="R19" i="130"/>
  <c r="H38" i="130"/>
  <c r="N38" i="130" s="1"/>
  <c r="I38" i="130"/>
  <c r="J38" i="130"/>
  <c r="K38" i="130"/>
  <c r="L38" i="130"/>
  <c r="M38" i="130"/>
  <c r="S38" i="130" s="1"/>
  <c r="O38" i="130"/>
  <c r="P38" i="130"/>
  <c r="Q38" i="130"/>
  <c r="R38" i="130"/>
  <c r="H12" i="130"/>
  <c r="N12" i="130" s="1"/>
  <c r="I12" i="130"/>
  <c r="J12" i="130"/>
  <c r="K12" i="130"/>
  <c r="Q12" i="130" s="1"/>
  <c r="L12" i="130"/>
  <c r="R12" i="130" s="1"/>
  <c r="M12" i="130"/>
  <c r="S12" i="130" s="1"/>
  <c r="O12" i="130"/>
  <c r="P12" i="130"/>
  <c r="E87" i="130"/>
  <c r="H24" i="130"/>
  <c r="N24" i="130" s="1"/>
  <c r="I24" i="130"/>
  <c r="O24" i="130" s="1"/>
  <c r="J24" i="130"/>
  <c r="P24" i="130" s="1"/>
  <c r="K24" i="130"/>
  <c r="Q24" i="130" s="1"/>
  <c r="L24" i="130"/>
  <c r="M24" i="130"/>
  <c r="S24" i="130" s="1"/>
  <c r="R24" i="130"/>
  <c r="BT84" i="150"/>
  <c r="B87" i="130"/>
  <c r="C87" i="130"/>
  <c r="F87" i="130"/>
  <c r="D87" i="130"/>
  <c r="BW18" i="150"/>
  <c r="BW22" i="150"/>
  <c r="BW23" i="150"/>
  <c r="BW54" i="150"/>
  <c r="BW58" i="150"/>
  <c r="BW59" i="150"/>
  <c r="CE2" i="150"/>
  <c r="BW3" i="150" s="1"/>
  <c r="CG2" i="150"/>
  <c r="CC2" i="150"/>
  <c r="BU7" i="150" s="1"/>
  <c r="CG1" i="150"/>
  <c r="BY9" i="150" s="1"/>
  <c r="CE1" i="150"/>
  <c r="BW30" i="150" s="1"/>
  <c r="CC1" i="150"/>
  <c r="V9" i="154" l="1"/>
  <c r="V24" i="154"/>
  <c r="T81" i="154"/>
  <c r="R68" i="154"/>
  <c r="T12" i="154"/>
  <c r="R9" i="154"/>
  <c r="T33" i="154"/>
  <c r="R20" i="154"/>
  <c r="R64" i="154"/>
  <c r="V81" i="154"/>
  <c r="T82" i="154"/>
  <c r="R81" i="154"/>
  <c r="R55" i="154"/>
  <c r="V57" i="154"/>
  <c r="V80" i="154"/>
  <c r="V8" i="154"/>
  <c r="T71" i="154"/>
  <c r="V73" i="154"/>
  <c r="V49" i="154"/>
  <c r="R57" i="154"/>
  <c r="R21" i="154"/>
  <c r="T70" i="154"/>
  <c r="T22" i="154"/>
  <c r="V72" i="154"/>
  <c r="V48" i="154"/>
  <c r="V32" i="154"/>
  <c r="T23" i="154"/>
  <c r="V25" i="154"/>
  <c r="V14" i="154"/>
  <c r="R56" i="154"/>
  <c r="T69" i="154"/>
  <c r="T21" i="154"/>
  <c r="V71" i="154"/>
  <c r="V47" i="154"/>
  <c r="V23" i="154"/>
  <c r="R10" i="154"/>
  <c r="R52" i="154"/>
  <c r="R16" i="154"/>
  <c r="T58" i="154"/>
  <c r="T10" i="154"/>
  <c r="V69" i="154"/>
  <c r="V45" i="154"/>
  <c r="V21" i="154"/>
  <c r="T59" i="154"/>
  <c r="V22" i="154"/>
  <c r="T11" i="154"/>
  <c r="V44" i="154"/>
  <c r="R8" i="154"/>
  <c r="V85" i="154"/>
  <c r="V13" i="154"/>
  <c r="R79" i="154"/>
  <c r="R43" i="154"/>
  <c r="R7" i="154"/>
  <c r="T46" i="154"/>
  <c r="V84" i="154"/>
  <c r="V60" i="154"/>
  <c r="V36" i="154"/>
  <c r="V12" i="154"/>
  <c r="V56" i="154"/>
  <c r="V46" i="154"/>
  <c r="T57" i="154"/>
  <c r="T9" i="154"/>
  <c r="V20" i="154"/>
  <c r="R80" i="154"/>
  <c r="V37" i="154"/>
  <c r="R76" i="154"/>
  <c r="R40" i="154"/>
  <c r="R4" i="154"/>
  <c r="T45" i="154"/>
  <c r="V83" i="154"/>
  <c r="V59" i="154"/>
  <c r="V35" i="154"/>
  <c r="V11" i="154"/>
  <c r="V70" i="154"/>
  <c r="V68" i="154"/>
  <c r="R44" i="154"/>
  <c r="T47" i="154"/>
  <c r="V61" i="154"/>
  <c r="R69" i="154"/>
  <c r="R33" i="154"/>
  <c r="T83" i="154"/>
  <c r="T35" i="154"/>
  <c r="V82" i="154"/>
  <c r="V58" i="154"/>
  <c r="V34" i="154"/>
  <c r="V10" i="154"/>
  <c r="R78" i="154"/>
  <c r="R66" i="154"/>
  <c r="R54" i="154"/>
  <c r="R42" i="154"/>
  <c r="R30" i="154"/>
  <c r="R18" i="154"/>
  <c r="R6" i="154"/>
  <c r="R77" i="154"/>
  <c r="R65" i="154"/>
  <c r="R53" i="154"/>
  <c r="R41" i="154"/>
  <c r="R29" i="154"/>
  <c r="R17" i="154"/>
  <c r="R5" i="154"/>
  <c r="R2" i="154"/>
  <c r="R75" i="154"/>
  <c r="R39" i="154"/>
  <c r="R3" i="154"/>
  <c r="R86" i="154"/>
  <c r="R38" i="154"/>
  <c r="R14" i="154"/>
  <c r="R85" i="154"/>
  <c r="R73" i="154"/>
  <c r="R61" i="154"/>
  <c r="R49" i="154"/>
  <c r="R37" i="154"/>
  <c r="R25" i="154"/>
  <c r="R13" i="154"/>
  <c r="R27" i="154"/>
  <c r="R50" i="154"/>
  <c r="R84" i="154"/>
  <c r="R72" i="154"/>
  <c r="R60" i="154"/>
  <c r="R48" i="154"/>
  <c r="R36" i="154"/>
  <c r="R24" i="154"/>
  <c r="R12" i="154"/>
  <c r="R63" i="154"/>
  <c r="R62" i="154"/>
  <c r="R26" i="154"/>
  <c r="R83" i="154"/>
  <c r="R71" i="154"/>
  <c r="R59" i="154"/>
  <c r="R47" i="154"/>
  <c r="R35" i="154"/>
  <c r="R23" i="154"/>
  <c r="R11" i="154"/>
  <c r="R51" i="154"/>
  <c r="R15" i="154"/>
  <c r="R74" i="154"/>
  <c r="R82" i="154"/>
  <c r="R70" i="154"/>
  <c r="R58" i="154"/>
  <c r="R46" i="154"/>
  <c r="R34" i="154"/>
  <c r="R22" i="154"/>
  <c r="V79" i="154"/>
  <c r="V55" i="154"/>
  <c r="V43" i="154"/>
  <c r="V31" i="154"/>
  <c r="V7" i="154"/>
  <c r="V78" i="154"/>
  <c r="V66" i="154"/>
  <c r="V54" i="154"/>
  <c r="V42" i="154"/>
  <c r="V30" i="154"/>
  <c r="V6" i="154"/>
  <c r="V77" i="154"/>
  <c r="V53" i="154"/>
  <c r="V41" i="154"/>
  <c r="V29" i="154"/>
  <c r="V17" i="154"/>
  <c r="V5" i="154"/>
  <c r="V2" i="154"/>
  <c r="V76" i="154"/>
  <c r="V64" i="154"/>
  <c r="V52" i="154"/>
  <c r="V40" i="154"/>
  <c r="V28" i="154"/>
  <c r="V4" i="154"/>
  <c r="V75" i="154"/>
  <c r="V63" i="154"/>
  <c r="V51" i="154"/>
  <c r="V39" i="154"/>
  <c r="V27" i="154"/>
  <c r="V15" i="154"/>
  <c r="V3" i="154"/>
  <c r="V67" i="154"/>
  <c r="V19" i="154"/>
  <c r="V18" i="154"/>
  <c r="V16" i="154"/>
  <c r="V86" i="154"/>
  <c r="V74" i="154"/>
  <c r="V62" i="154"/>
  <c r="V50" i="154"/>
  <c r="V38" i="154"/>
  <c r="V26" i="154"/>
  <c r="T65" i="154"/>
  <c r="T52" i="154"/>
  <c r="T4" i="154"/>
  <c r="T2" i="154"/>
  <c r="T75" i="154"/>
  <c r="T63" i="154"/>
  <c r="T51" i="154"/>
  <c r="T39" i="154"/>
  <c r="T27" i="154"/>
  <c r="T15" i="154"/>
  <c r="T3" i="154"/>
  <c r="T56" i="154"/>
  <c r="T32" i="154"/>
  <c r="T67" i="154"/>
  <c r="T31" i="154"/>
  <c r="T66" i="154"/>
  <c r="T30" i="154"/>
  <c r="T53" i="154"/>
  <c r="T17" i="154"/>
  <c r="T64" i="154"/>
  <c r="T16" i="154"/>
  <c r="T86" i="154"/>
  <c r="T74" i="154"/>
  <c r="T62" i="154"/>
  <c r="T50" i="154"/>
  <c r="T38" i="154"/>
  <c r="T26" i="154"/>
  <c r="T14" i="154"/>
  <c r="T68" i="154"/>
  <c r="T20" i="154"/>
  <c r="T55" i="154"/>
  <c r="T7" i="154"/>
  <c r="T54" i="154"/>
  <c r="T18" i="154"/>
  <c r="T77" i="154"/>
  <c r="T29" i="154"/>
  <c r="T40" i="154"/>
  <c r="T85" i="154"/>
  <c r="T73" i="154"/>
  <c r="T61" i="154"/>
  <c r="T49" i="154"/>
  <c r="T37" i="154"/>
  <c r="T25" i="154"/>
  <c r="T13" i="154"/>
  <c r="T80" i="154"/>
  <c r="T44" i="154"/>
  <c r="T8" i="154"/>
  <c r="T79" i="154"/>
  <c r="T43" i="154"/>
  <c r="T19" i="154"/>
  <c r="T78" i="154"/>
  <c r="T42" i="154"/>
  <c r="T6" i="154"/>
  <c r="T41" i="154"/>
  <c r="T5" i="154"/>
  <c r="T76" i="154"/>
  <c r="T28" i="154"/>
  <c r="T84" i="154"/>
  <c r="T72" i="154"/>
  <c r="T60" i="154"/>
  <c r="T48" i="154"/>
  <c r="T36" i="154"/>
  <c r="T24" i="154"/>
  <c r="BY44" i="150"/>
  <c r="BY12" i="150"/>
  <c r="BY20" i="150"/>
  <c r="BY8" i="150"/>
  <c r="BW2" i="150"/>
  <c r="BW47" i="150"/>
  <c r="BW11" i="150"/>
  <c r="BW82" i="150"/>
  <c r="BW46" i="150"/>
  <c r="BW10" i="150"/>
  <c r="BW78" i="150"/>
  <c r="BW42" i="150"/>
  <c r="BW6" i="150"/>
  <c r="BW34" i="150"/>
  <c r="BW53" i="150"/>
  <c r="BU4" i="150"/>
  <c r="BW66" i="150"/>
  <c r="BY56" i="150"/>
  <c r="BY32" i="150"/>
  <c r="BW17" i="150"/>
  <c r="BW77" i="150"/>
  <c r="BW41" i="150"/>
  <c r="BW5" i="150"/>
  <c r="BW71" i="150"/>
  <c r="BW35" i="150"/>
  <c r="BY80" i="150"/>
  <c r="BW70" i="150"/>
  <c r="BY68" i="150"/>
  <c r="BW12" i="150"/>
  <c r="BW65" i="150"/>
  <c r="BW29" i="150"/>
  <c r="BY51" i="150"/>
  <c r="BU62" i="150"/>
  <c r="BU38" i="150"/>
  <c r="BU14" i="150"/>
  <c r="BY79" i="150"/>
  <c r="BY67" i="150"/>
  <c r="BY43" i="150"/>
  <c r="BY31" i="150"/>
  <c r="BY7" i="150"/>
  <c r="BU73" i="150"/>
  <c r="BU49" i="150"/>
  <c r="BU25" i="150"/>
  <c r="BW81" i="150"/>
  <c r="BW57" i="150"/>
  <c r="BW33" i="150"/>
  <c r="BW21" i="150"/>
  <c r="BY78" i="150"/>
  <c r="BY54" i="150"/>
  <c r="BY18" i="150"/>
  <c r="BU2" i="150"/>
  <c r="BU60" i="150"/>
  <c r="BU48" i="150"/>
  <c r="BU24" i="150"/>
  <c r="BU12" i="150"/>
  <c r="BW80" i="150"/>
  <c r="BW68" i="150"/>
  <c r="BW56" i="150"/>
  <c r="BW44" i="150"/>
  <c r="BW32" i="150"/>
  <c r="BW20" i="150"/>
  <c r="BW8" i="150"/>
  <c r="BY77" i="150"/>
  <c r="BY65" i="150"/>
  <c r="BY53" i="150"/>
  <c r="BY41" i="150"/>
  <c r="BY29" i="150"/>
  <c r="BY17" i="150"/>
  <c r="BY5" i="150"/>
  <c r="BU39" i="150"/>
  <c r="BU74" i="150"/>
  <c r="BU50" i="150"/>
  <c r="BU26" i="150"/>
  <c r="BY55" i="150"/>
  <c r="BY19" i="150"/>
  <c r="BU61" i="150"/>
  <c r="BU37" i="150"/>
  <c r="BU13" i="150"/>
  <c r="BW69" i="150"/>
  <c r="BW45" i="150"/>
  <c r="BW9" i="150"/>
  <c r="BY66" i="150"/>
  <c r="BY42" i="150"/>
  <c r="BY30" i="150"/>
  <c r="BY6" i="150"/>
  <c r="BU72" i="150"/>
  <c r="BU36" i="150"/>
  <c r="BU3" i="150"/>
  <c r="BU71" i="150"/>
  <c r="BU59" i="150"/>
  <c r="BU47" i="150"/>
  <c r="BU35" i="150"/>
  <c r="BU23" i="150"/>
  <c r="BU11" i="150"/>
  <c r="BW79" i="150"/>
  <c r="BW67" i="150"/>
  <c r="BW55" i="150"/>
  <c r="BW43" i="150"/>
  <c r="BW31" i="150"/>
  <c r="BW19" i="150"/>
  <c r="BW7" i="150"/>
  <c r="BY76" i="150"/>
  <c r="BY64" i="150"/>
  <c r="BY52" i="150"/>
  <c r="BY40" i="150"/>
  <c r="BY28" i="150"/>
  <c r="BY16" i="150"/>
  <c r="BY4" i="150"/>
  <c r="BU75" i="150"/>
  <c r="BU27" i="150"/>
  <c r="BU58" i="150"/>
  <c r="BU46" i="150"/>
  <c r="BU22" i="150"/>
  <c r="BY75" i="150"/>
  <c r="BY39" i="150"/>
  <c r="BY3" i="150"/>
  <c r="BU69" i="150"/>
  <c r="BU33" i="150"/>
  <c r="BU9" i="150"/>
  <c r="BY74" i="150"/>
  <c r="BY26" i="150"/>
  <c r="BU51" i="150"/>
  <c r="BW15" i="150"/>
  <c r="BU15" i="150"/>
  <c r="BU70" i="150"/>
  <c r="BU34" i="150"/>
  <c r="BY27" i="150"/>
  <c r="BU57" i="150"/>
  <c r="BU21" i="150"/>
  <c r="BY38" i="150"/>
  <c r="BU80" i="150"/>
  <c r="BU68" i="150"/>
  <c r="BU32" i="150"/>
  <c r="BW64" i="150"/>
  <c r="BW16" i="150"/>
  <c r="BY49" i="150"/>
  <c r="BY13" i="150"/>
  <c r="BU55" i="150"/>
  <c r="BU19" i="150"/>
  <c r="BW63" i="150"/>
  <c r="BW39" i="150"/>
  <c r="BY72" i="150"/>
  <c r="BY24" i="150"/>
  <c r="BU78" i="150"/>
  <c r="BU66" i="150"/>
  <c r="BU54" i="150"/>
  <c r="BU42" i="150"/>
  <c r="BU30" i="150"/>
  <c r="BU18" i="150"/>
  <c r="BU6" i="150"/>
  <c r="BW74" i="150"/>
  <c r="BW62" i="150"/>
  <c r="BW50" i="150"/>
  <c r="BW38" i="150"/>
  <c r="BW26" i="150"/>
  <c r="BW14" i="150"/>
  <c r="BY2" i="150"/>
  <c r="BY71" i="150"/>
  <c r="BY59" i="150"/>
  <c r="BY47" i="150"/>
  <c r="BY35" i="150"/>
  <c r="BY23" i="150"/>
  <c r="BY11" i="150"/>
  <c r="BU82" i="150"/>
  <c r="BU10" i="150"/>
  <c r="BY63" i="150"/>
  <c r="BY15" i="150"/>
  <c r="BU81" i="150"/>
  <c r="BU45" i="150"/>
  <c r="BY62" i="150"/>
  <c r="BY50" i="150"/>
  <c r="BY14" i="150"/>
  <c r="BU44" i="150"/>
  <c r="BU8" i="150"/>
  <c r="BW52" i="150"/>
  <c r="BW28" i="150"/>
  <c r="BY73" i="150"/>
  <c r="BY25" i="150"/>
  <c r="BU67" i="150"/>
  <c r="BU31" i="150"/>
  <c r="BW75" i="150"/>
  <c r="BW27" i="150"/>
  <c r="BY48" i="150"/>
  <c r="BU77" i="150"/>
  <c r="BU65" i="150"/>
  <c r="BU53" i="150"/>
  <c r="BU41" i="150"/>
  <c r="BU29" i="150"/>
  <c r="BU17" i="150"/>
  <c r="BU5" i="150"/>
  <c r="BW73" i="150"/>
  <c r="BW61" i="150"/>
  <c r="BW49" i="150"/>
  <c r="BW37" i="150"/>
  <c r="BW25" i="150"/>
  <c r="BW13" i="150"/>
  <c r="BY82" i="150"/>
  <c r="BY70" i="150"/>
  <c r="BY58" i="150"/>
  <c r="BY46" i="150"/>
  <c r="BY34" i="150"/>
  <c r="BY22" i="150"/>
  <c r="BY10" i="150"/>
  <c r="BU63" i="150"/>
  <c r="BU56" i="150"/>
  <c r="BU20" i="150"/>
  <c r="BW76" i="150"/>
  <c r="BW40" i="150"/>
  <c r="BW4" i="150"/>
  <c r="BY61" i="150"/>
  <c r="BY37" i="150"/>
  <c r="BU79" i="150"/>
  <c r="BU43" i="150"/>
  <c r="BW51" i="150"/>
  <c r="BY60" i="150"/>
  <c r="BY36" i="150"/>
  <c r="BU76" i="150"/>
  <c r="BU64" i="150"/>
  <c r="BU52" i="150"/>
  <c r="BU40" i="150"/>
  <c r="BU28" i="150"/>
  <c r="BU16" i="150"/>
  <c r="BW72" i="150"/>
  <c r="BW60" i="150"/>
  <c r="BW48" i="150"/>
  <c r="BW36" i="150"/>
  <c r="BW24" i="150"/>
  <c r="BY81" i="150"/>
  <c r="BY69" i="150"/>
  <c r="BY57" i="150"/>
  <c r="BY45" i="150"/>
  <c r="BY33" i="150"/>
  <c r="BY21" i="150"/>
  <c r="AZ44" i="150"/>
  <c r="AZ76" i="150"/>
  <c r="BA52" i="150"/>
  <c r="BB38" i="150"/>
  <c r="AZ80" i="150"/>
  <c r="BA42" i="150"/>
  <c r="BB4" i="150"/>
  <c r="AZ66" i="150"/>
  <c r="BA73" i="150"/>
  <c r="BB75" i="150"/>
  <c r="AZ32" i="150"/>
  <c r="BA37" i="150"/>
  <c r="BB12" i="150"/>
  <c r="AZ69" i="150"/>
  <c r="BA77" i="150"/>
  <c r="BB45" i="150"/>
  <c r="AZ64" i="150"/>
  <c r="BA55" i="150"/>
  <c r="BB32" i="150"/>
  <c r="AZ41" i="150"/>
  <c r="BA19" i="150"/>
  <c r="BB51" i="150"/>
  <c r="AZ79" i="150"/>
  <c r="BA66" i="150"/>
  <c r="BB37" i="150"/>
  <c r="AZ62" i="150"/>
  <c r="BA69" i="150"/>
  <c r="BB47" i="150"/>
  <c r="AZ78" i="150"/>
  <c r="BA82" i="150"/>
  <c r="BB16" i="150"/>
  <c r="AZ71" i="150"/>
  <c r="BA49" i="150"/>
  <c r="BB72" i="150"/>
  <c r="BA67" i="150"/>
  <c r="BB28" i="150"/>
  <c r="AZ7" i="150"/>
  <c r="BA86" i="150"/>
  <c r="BB49" i="150"/>
  <c r="AZ38" i="150"/>
  <c r="BA17" i="150"/>
  <c r="BB67" i="150"/>
  <c r="AZ56" i="150"/>
  <c r="BA8" i="150"/>
  <c r="BB3" i="150"/>
  <c r="AZ8" i="150"/>
  <c r="BA11" i="150"/>
  <c r="BB39" i="150"/>
  <c r="AZ53" i="150"/>
  <c r="BA16" i="150"/>
  <c r="BB53" i="150"/>
  <c r="AZ67" i="150"/>
  <c r="BA39" i="150"/>
  <c r="BB11" i="150"/>
  <c r="AZ4" i="150"/>
  <c r="BA64" i="150"/>
  <c r="BB5" i="150"/>
  <c r="AZ83" i="150"/>
  <c r="BA33" i="150"/>
  <c r="BB60" i="150"/>
  <c r="AZ2" i="150"/>
  <c r="BA60" i="150"/>
  <c r="BB61" i="150"/>
  <c r="AZ55" i="150"/>
  <c r="BA56" i="150"/>
  <c r="BB78" i="150"/>
  <c r="AZ68" i="150"/>
  <c r="BA32" i="150"/>
  <c r="BB29" i="150"/>
  <c r="AZ37" i="150"/>
  <c r="BA48" i="150"/>
  <c r="BB23" i="150"/>
  <c r="AZ6" i="150"/>
  <c r="BA72" i="150"/>
  <c r="BB48" i="150"/>
  <c r="AZ77" i="150"/>
  <c r="BA12" i="150"/>
  <c r="BB14" i="150"/>
  <c r="AZ14" i="150"/>
  <c r="BA2" i="150"/>
  <c r="BB57" i="150"/>
  <c r="AZ23" i="150"/>
  <c r="BA85" i="150"/>
  <c r="BB20" i="150"/>
  <c r="AZ45" i="150"/>
  <c r="BA59" i="150"/>
  <c r="BB9" i="150"/>
  <c r="AZ16" i="150"/>
  <c r="BA80" i="150"/>
  <c r="BB56" i="150"/>
  <c r="AZ28" i="150"/>
  <c r="BA5" i="150"/>
  <c r="BB81" i="150"/>
  <c r="AZ3" i="150"/>
  <c r="BA43" i="150"/>
  <c r="BB43" i="150"/>
  <c r="AZ39" i="150"/>
  <c r="BA7" i="150"/>
  <c r="BB15" i="150"/>
  <c r="AZ35" i="150"/>
  <c r="BA14" i="150"/>
  <c r="BB86" i="150"/>
  <c r="AZ27" i="150"/>
  <c r="BA71" i="150"/>
  <c r="BB24" i="150"/>
  <c r="AZ9" i="150"/>
  <c r="BA53" i="150"/>
  <c r="BB82" i="150"/>
  <c r="AZ12" i="150"/>
  <c r="BA79" i="150"/>
  <c r="BB83" i="150"/>
  <c r="AZ42" i="150"/>
  <c r="BA23" i="150"/>
  <c r="BB64" i="150"/>
  <c r="AZ10" i="150"/>
  <c r="BA46" i="150"/>
  <c r="BB17" i="150"/>
  <c r="AZ11" i="150"/>
  <c r="BA58" i="150"/>
  <c r="BB79" i="150"/>
  <c r="AZ40" i="150"/>
  <c r="BA3" i="150"/>
  <c r="BB33" i="150"/>
  <c r="AZ43" i="150"/>
  <c r="BA45" i="150"/>
  <c r="BB8" i="150"/>
  <c r="AZ86" i="150"/>
  <c r="BA30" i="150"/>
  <c r="BB2" i="150"/>
  <c r="AZ21" i="150"/>
  <c r="BA29" i="150"/>
  <c r="BB25" i="150"/>
  <c r="AZ58" i="150"/>
  <c r="BA62" i="150"/>
  <c r="BB80" i="150"/>
  <c r="AZ60" i="150"/>
  <c r="BA31" i="150"/>
  <c r="BB44" i="150"/>
  <c r="AZ46" i="150"/>
  <c r="BA74" i="150"/>
  <c r="BB54" i="150"/>
  <c r="AZ51" i="150"/>
  <c r="BA84" i="150"/>
  <c r="BB84" i="150"/>
  <c r="AZ73" i="150"/>
  <c r="BA75" i="150"/>
  <c r="BB36" i="150"/>
  <c r="AZ65" i="150"/>
  <c r="BA81" i="150"/>
  <c r="BB66" i="150"/>
  <c r="AZ22" i="150"/>
  <c r="BA21" i="150"/>
  <c r="BB77" i="150"/>
  <c r="AZ18" i="150"/>
  <c r="BA78" i="150"/>
  <c r="BB58" i="150"/>
  <c r="AZ29" i="150"/>
  <c r="BA47" i="150"/>
  <c r="BB13" i="150"/>
  <c r="AZ24" i="150"/>
  <c r="BA41" i="150"/>
  <c r="BB7" i="150"/>
  <c r="AZ26" i="150"/>
  <c r="BA28" i="150"/>
  <c r="BB46" i="150"/>
  <c r="AZ48" i="150"/>
  <c r="BA20" i="150"/>
  <c r="BB85" i="150"/>
  <c r="AZ72" i="150"/>
  <c r="BA6" i="150"/>
  <c r="BB69" i="150"/>
  <c r="AZ84" i="150"/>
  <c r="BA70" i="150"/>
  <c r="BB73" i="150"/>
  <c r="AZ52" i="150"/>
  <c r="BA57" i="150"/>
  <c r="BB41" i="150"/>
  <c r="AZ57" i="150"/>
  <c r="BA27" i="150"/>
  <c r="BB30" i="150"/>
  <c r="AZ85" i="150"/>
  <c r="BA50" i="150"/>
  <c r="BB70" i="150"/>
  <c r="AZ30" i="150"/>
  <c r="BA40" i="150"/>
  <c r="BB40" i="150"/>
  <c r="AZ59" i="150"/>
  <c r="BA76" i="150"/>
  <c r="BB76" i="150"/>
  <c r="AZ54" i="150"/>
  <c r="BA4" i="150"/>
  <c r="BB6" i="150"/>
  <c r="AZ61" i="150"/>
  <c r="BA22" i="150"/>
  <c r="BB19" i="150"/>
  <c r="AZ47" i="150"/>
  <c r="BA51" i="150"/>
  <c r="BB26" i="150"/>
  <c r="AZ33" i="150"/>
  <c r="BA65" i="150"/>
  <c r="BB31" i="150"/>
  <c r="AZ20" i="150"/>
  <c r="BA36" i="150"/>
  <c r="BB18" i="150"/>
  <c r="AZ50" i="150"/>
  <c r="BA38" i="150"/>
  <c r="BB63" i="150"/>
  <c r="AZ25" i="150"/>
  <c r="BA10" i="150"/>
  <c r="BB10" i="150"/>
  <c r="AZ81" i="150"/>
  <c r="BA63" i="150"/>
  <c r="BB65" i="150"/>
  <c r="AZ5" i="150"/>
  <c r="BA61" i="150"/>
  <c r="BB52" i="150"/>
  <c r="AZ49" i="150"/>
  <c r="BA68" i="150"/>
  <c r="BB68" i="150"/>
  <c r="AZ34" i="150"/>
  <c r="BA34" i="150"/>
  <c r="BB22" i="150"/>
  <c r="AZ17" i="150"/>
  <c r="BA26" i="150"/>
  <c r="BB34" i="150"/>
  <c r="AZ63" i="150"/>
  <c r="BA9" i="150"/>
  <c r="BB35" i="150"/>
  <c r="AZ82" i="150"/>
  <c r="BA35" i="150"/>
  <c r="BB59" i="150"/>
  <c r="AZ70" i="150"/>
  <c r="BA15" i="150"/>
  <c r="BB27" i="150"/>
  <c r="AZ19" i="150"/>
  <c r="BA24" i="150"/>
  <c r="BB74" i="150"/>
  <c r="AZ15" i="150"/>
  <c r="BA25" i="150"/>
  <c r="BB42" i="150"/>
  <c r="AZ31" i="150"/>
  <c r="BA54" i="150"/>
  <c r="BB55" i="150"/>
  <c r="AZ36" i="150"/>
  <c r="BA18" i="150"/>
  <c r="BB50" i="150"/>
  <c r="AZ74" i="150"/>
  <c r="BA13" i="150"/>
  <c r="BB21" i="150"/>
  <c r="AZ75" i="150"/>
  <c r="BA83" i="150"/>
  <c r="BB62" i="150"/>
  <c r="BA44" i="150"/>
  <c r="BB71" i="150"/>
  <c r="AZ13" i="150"/>
  <c r="BF3" i="150" l="1"/>
  <c r="BE2" i="150"/>
  <c r="BD3" i="150"/>
  <c r="BF2" i="150"/>
  <c r="BD2" i="150"/>
  <c r="D90" i="122"/>
  <c r="C90" i="122"/>
  <c r="B92" i="123"/>
  <c r="B92" i="124"/>
  <c r="B92" i="95"/>
  <c r="B91" i="104"/>
  <c r="C90" i="129"/>
  <c r="D90" i="129"/>
  <c r="E90" i="129"/>
  <c r="F90" i="129"/>
  <c r="G90" i="129"/>
  <c r="B90" i="129"/>
  <c r="B95" i="137"/>
  <c r="B95" i="138"/>
  <c r="B95" i="139"/>
  <c r="B95" i="140"/>
  <c r="B95" i="141"/>
  <c r="B96" i="142"/>
  <c r="B95" i="142"/>
  <c r="BE3" i="150"/>
  <c r="BM39" i="150" l="1"/>
  <c r="BM85" i="150"/>
  <c r="BM2" i="150"/>
  <c r="BM86" i="150"/>
  <c r="BI85" i="150"/>
  <c r="BI86" i="150"/>
  <c r="BK86" i="150"/>
  <c r="BK85" i="150"/>
  <c r="BK21" i="150"/>
  <c r="BK77" i="150"/>
  <c r="BK3" i="150"/>
  <c r="BK32" i="150"/>
  <c r="BK28" i="150"/>
  <c r="BI14" i="150"/>
  <c r="BK31" i="150"/>
  <c r="BK29" i="150"/>
  <c r="BM28" i="150"/>
  <c r="BM69" i="150"/>
  <c r="BK67" i="150"/>
  <c r="BK14" i="150"/>
  <c r="BM36" i="150"/>
  <c r="BM32" i="150"/>
  <c r="BK52" i="150"/>
  <c r="BK72" i="150"/>
  <c r="BK59" i="150"/>
  <c r="BK13" i="150"/>
  <c r="BK27" i="150"/>
  <c r="BM47" i="150"/>
  <c r="BM16" i="150"/>
  <c r="BM64" i="150"/>
  <c r="BM61" i="150"/>
  <c r="BM79" i="150"/>
  <c r="BM13" i="150"/>
  <c r="BM12" i="150"/>
  <c r="BM53" i="150"/>
  <c r="BK15" i="150"/>
  <c r="BK60" i="150"/>
  <c r="BK69" i="150"/>
  <c r="BK45" i="150"/>
  <c r="BK47" i="150"/>
  <c r="BK39" i="150"/>
  <c r="BK12" i="150"/>
  <c r="BM80" i="150"/>
  <c r="BM55" i="150"/>
  <c r="BM74" i="150"/>
  <c r="BM59" i="150"/>
  <c r="BM19" i="150"/>
  <c r="BM35" i="150"/>
  <c r="BK68" i="150"/>
  <c r="BK62" i="150"/>
  <c r="BK64" i="150"/>
  <c r="BK57" i="150"/>
  <c r="BK18" i="150"/>
  <c r="BK83" i="150"/>
  <c r="BM25" i="150"/>
  <c r="BM56" i="150"/>
  <c r="BM71" i="150"/>
  <c r="BM37" i="150"/>
  <c r="BM49" i="150"/>
  <c r="BM41" i="150"/>
  <c r="BM14" i="150"/>
  <c r="BK76" i="150"/>
  <c r="BK2" i="150"/>
  <c r="BK33" i="150"/>
  <c r="BK42" i="150"/>
  <c r="BM6" i="150"/>
  <c r="BM9" i="150"/>
  <c r="BM15" i="150"/>
  <c r="BM50" i="150"/>
  <c r="BM3" i="150"/>
  <c r="BM44" i="150"/>
  <c r="BK10" i="150"/>
  <c r="BK25" i="150"/>
  <c r="BK73" i="150"/>
  <c r="BK65" i="150"/>
  <c r="BM38" i="150"/>
  <c r="BM81" i="150"/>
  <c r="BM24" i="150"/>
  <c r="BK7" i="150"/>
  <c r="BK19" i="150"/>
  <c r="BK26" i="150"/>
  <c r="BM58" i="150"/>
  <c r="BM63" i="150"/>
  <c r="BK16" i="150"/>
  <c r="BK81" i="150"/>
  <c r="BK55" i="150"/>
  <c r="BM8" i="150"/>
  <c r="BM23" i="150"/>
  <c r="BM27" i="150"/>
  <c r="BK37" i="150"/>
  <c r="BK38" i="150"/>
  <c r="BK70" i="150"/>
  <c r="BK51" i="150"/>
  <c r="BM67" i="150"/>
  <c r="BM65" i="150"/>
  <c r="BM17" i="150"/>
  <c r="BM84" i="150"/>
  <c r="BK61" i="150"/>
  <c r="BK41" i="150"/>
  <c r="BK50" i="150"/>
  <c r="BM43" i="150"/>
  <c r="BM30" i="150"/>
  <c r="BM52" i="150"/>
  <c r="BM20" i="150"/>
  <c r="BK56" i="150"/>
  <c r="BK74" i="150"/>
  <c r="BK23" i="150"/>
  <c r="BK9" i="150"/>
  <c r="BM68" i="150"/>
  <c r="BM40" i="150"/>
  <c r="BM66" i="150"/>
  <c r="BM51" i="150"/>
  <c r="BM42" i="150"/>
  <c r="BK78" i="150"/>
  <c r="BK11" i="150"/>
  <c r="BK71" i="150"/>
  <c r="BK44" i="150"/>
  <c r="BK82" i="150"/>
  <c r="BK34" i="150"/>
  <c r="BK43" i="150"/>
  <c r="BM45" i="150"/>
  <c r="BM57" i="150"/>
  <c r="BM22" i="150"/>
  <c r="BM73" i="150"/>
  <c r="BM31" i="150"/>
  <c r="BM21" i="150"/>
  <c r="BM11" i="150"/>
  <c r="BK58" i="150"/>
  <c r="BK22" i="150"/>
  <c r="BK46" i="150"/>
  <c r="BM4" i="150"/>
  <c r="BM76" i="150"/>
  <c r="BM5" i="150"/>
  <c r="BM34" i="150"/>
  <c r="BK75" i="150"/>
  <c r="BK24" i="150"/>
  <c r="BM7" i="150"/>
  <c r="BM26" i="150"/>
  <c r="BM48" i="150"/>
  <c r="BK54" i="150"/>
  <c r="BK63" i="150"/>
  <c r="BK17" i="150"/>
  <c r="BM75" i="150"/>
  <c r="BM18" i="150"/>
  <c r="BK79" i="150"/>
  <c r="BK53" i="150"/>
  <c r="BK80" i="150"/>
  <c r="BK30" i="150"/>
  <c r="BM62" i="150"/>
  <c r="BM54" i="150"/>
  <c r="BM77" i="150"/>
  <c r="BK40" i="150"/>
  <c r="BK5" i="150"/>
  <c r="BK66" i="150"/>
  <c r="BK36" i="150"/>
  <c r="BM60" i="150"/>
  <c r="BM82" i="150"/>
  <c r="BM78" i="150"/>
  <c r="BK49" i="150"/>
  <c r="BK35" i="150"/>
  <c r="BM29" i="150"/>
  <c r="BK4" i="150"/>
  <c r="BK8" i="150"/>
  <c r="BK20" i="150"/>
  <c r="BK48" i="150"/>
  <c r="BK6" i="150"/>
  <c r="BK84" i="150"/>
  <c r="BM72" i="150"/>
  <c r="BM10" i="150"/>
  <c r="BM70" i="150"/>
  <c r="BM46" i="150"/>
  <c r="BM83" i="150"/>
  <c r="BM33" i="150"/>
  <c r="BI22" i="150"/>
  <c r="BI68" i="150"/>
  <c r="BI69" i="150"/>
  <c r="BI35" i="150"/>
  <c r="BI17" i="150"/>
  <c r="BI63" i="150"/>
  <c r="BI50" i="150"/>
  <c r="BI37" i="150"/>
  <c r="BI31" i="150"/>
  <c r="BI15" i="150"/>
  <c r="BI75" i="150"/>
  <c r="BI20" i="150"/>
  <c r="BI53" i="150"/>
  <c r="BI71" i="150"/>
  <c r="BI38" i="150"/>
  <c r="BI54" i="150"/>
  <c r="BI2" i="150"/>
  <c r="BI42" i="150"/>
  <c r="BI67" i="150"/>
  <c r="BI44" i="150"/>
  <c r="BI46" i="150"/>
  <c r="BI34" i="150"/>
  <c r="BI40" i="150"/>
  <c r="BI12" i="150"/>
  <c r="BI27" i="150"/>
  <c r="BI60" i="150"/>
  <c r="BI19" i="150"/>
  <c r="BI78" i="150"/>
  <c r="BI55" i="150"/>
  <c r="BI47" i="150"/>
  <c r="BI65" i="150"/>
  <c r="BI43" i="150"/>
  <c r="BI52" i="150"/>
  <c r="BI13" i="150"/>
  <c r="BI51" i="150"/>
  <c r="BI25" i="150"/>
  <c r="BI61" i="150"/>
  <c r="BI18" i="150"/>
  <c r="BI72" i="150"/>
  <c r="BI9" i="150"/>
  <c r="BI11" i="150"/>
  <c r="BI16" i="150"/>
  <c r="BI49" i="150"/>
  <c r="BI77" i="150"/>
  <c r="BI23" i="150"/>
  <c r="BI79" i="150"/>
  <c r="BI62" i="150"/>
  <c r="BI7" i="150"/>
  <c r="BI73" i="150"/>
  <c r="BI39" i="150"/>
  <c r="BI80" i="150"/>
  <c r="BI30" i="150"/>
  <c r="BI48" i="150"/>
  <c r="BI57" i="150"/>
  <c r="BI32" i="150"/>
  <c r="BI5" i="150"/>
  <c r="BI28" i="150"/>
  <c r="BI59" i="150"/>
  <c r="BI56" i="150"/>
  <c r="BI84" i="150"/>
  <c r="BI10" i="150"/>
  <c r="BI74" i="150"/>
  <c r="BI33" i="150"/>
  <c r="BI64" i="150"/>
  <c r="BI58" i="150"/>
  <c r="BI83" i="150"/>
  <c r="BI29" i="150"/>
  <c r="BI70" i="150"/>
  <c r="BI41" i="150"/>
  <c r="BI66" i="150"/>
  <c r="BI8" i="150"/>
  <c r="BI21" i="150"/>
  <c r="BI45" i="150"/>
  <c r="BI6" i="150"/>
  <c r="BI82" i="150"/>
  <c r="BI36" i="150"/>
  <c r="BI3" i="150"/>
  <c r="BI24" i="150"/>
  <c r="BI76" i="150"/>
  <c r="BI81" i="150"/>
  <c r="BI4" i="150"/>
  <c r="BI26" i="150"/>
  <c r="G4" i="150"/>
  <c r="AS1" i="150"/>
  <c r="AT1" i="150"/>
  <c r="AV10" i="150" s="1"/>
  <c r="F4" i="150"/>
  <c r="F5" i="150"/>
  <c r="G5" i="150"/>
  <c r="E19" i="150" s="1"/>
  <c r="B19" i="150" s="1"/>
  <c r="I3" i="150"/>
  <c r="I4" i="150"/>
  <c r="I5" i="150"/>
  <c r="I6" i="150"/>
  <c r="I7" i="150"/>
  <c r="I8" i="150"/>
  <c r="I9" i="150"/>
  <c r="I10" i="150"/>
  <c r="I11" i="150"/>
  <c r="I12" i="150"/>
  <c r="I13" i="150"/>
  <c r="I14" i="150"/>
  <c r="I15" i="150"/>
  <c r="I16" i="150"/>
  <c r="I17" i="150"/>
  <c r="I18" i="150"/>
  <c r="I19" i="150"/>
  <c r="I20" i="150"/>
  <c r="I21" i="150"/>
  <c r="I22" i="150"/>
  <c r="I23" i="150"/>
  <c r="I24" i="150"/>
  <c r="I25" i="150"/>
  <c r="I26" i="150"/>
  <c r="I27" i="150"/>
  <c r="I28" i="150"/>
  <c r="I29" i="150"/>
  <c r="I30" i="150"/>
  <c r="I31" i="150"/>
  <c r="I32" i="150"/>
  <c r="I33" i="150"/>
  <c r="I34" i="150"/>
  <c r="I35" i="150"/>
  <c r="I36" i="150"/>
  <c r="I37" i="150"/>
  <c r="I38" i="150"/>
  <c r="I39" i="150"/>
  <c r="I40" i="150"/>
  <c r="I41" i="150"/>
  <c r="I42" i="150"/>
  <c r="I43" i="150"/>
  <c r="I44" i="150"/>
  <c r="I45" i="150"/>
  <c r="I46" i="150"/>
  <c r="I47" i="150"/>
  <c r="I48" i="150"/>
  <c r="I49" i="150"/>
  <c r="I50" i="150"/>
  <c r="I51" i="150"/>
  <c r="I52" i="150"/>
  <c r="I53" i="150"/>
  <c r="I54" i="150"/>
  <c r="I55" i="150"/>
  <c r="I56" i="150"/>
  <c r="I57" i="150"/>
  <c r="I58" i="150"/>
  <c r="I59" i="150"/>
  <c r="I60" i="150"/>
  <c r="I61" i="150"/>
  <c r="I62" i="150"/>
  <c r="I63" i="150"/>
  <c r="I64" i="150"/>
  <c r="I65" i="150"/>
  <c r="I66" i="150"/>
  <c r="I67" i="150"/>
  <c r="I68" i="150"/>
  <c r="I69" i="150"/>
  <c r="I70" i="150"/>
  <c r="I71" i="150"/>
  <c r="I72" i="150"/>
  <c r="I73" i="150"/>
  <c r="I74" i="150"/>
  <c r="I75" i="150"/>
  <c r="I76" i="150"/>
  <c r="I77" i="150"/>
  <c r="I78" i="150"/>
  <c r="I79" i="150"/>
  <c r="I80" i="150"/>
  <c r="I81" i="150"/>
  <c r="I82" i="150"/>
  <c r="I83" i="150"/>
  <c r="I84" i="150"/>
  <c r="I85" i="150"/>
  <c r="I86" i="150"/>
  <c r="I2" i="150"/>
  <c r="H3" i="150"/>
  <c r="H4" i="150"/>
  <c r="H5" i="150"/>
  <c r="H6" i="150"/>
  <c r="H7" i="150"/>
  <c r="H8" i="150"/>
  <c r="H9" i="150"/>
  <c r="H10" i="150"/>
  <c r="H11" i="150"/>
  <c r="H12" i="150"/>
  <c r="H13" i="150"/>
  <c r="H14" i="150"/>
  <c r="H15" i="150"/>
  <c r="H16" i="150"/>
  <c r="H17" i="150"/>
  <c r="H18" i="150"/>
  <c r="H19" i="150"/>
  <c r="H20" i="150"/>
  <c r="H21" i="150"/>
  <c r="H22" i="150"/>
  <c r="H23" i="150"/>
  <c r="H24" i="150"/>
  <c r="H25" i="150"/>
  <c r="H26" i="150"/>
  <c r="H27" i="150"/>
  <c r="H28" i="150"/>
  <c r="H29" i="150"/>
  <c r="H30" i="150"/>
  <c r="H31" i="150"/>
  <c r="H32" i="150"/>
  <c r="H33" i="150"/>
  <c r="H34" i="150"/>
  <c r="H35" i="150"/>
  <c r="H36" i="150"/>
  <c r="H37" i="150"/>
  <c r="H38" i="150"/>
  <c r="H39" i="150"/>
  <c r="H40" i="150"/>
  <c r="H41" i="150"/>
  <c r="H42" i="150"/>
  <c r="H43" i="150"/>
  <c r="H44" i="150"/>
  <c r="H45" i="150"/>
  <c r="H46" i="150"/>
  <c r="H47" i="150"/>
  <c r="H48" i="150"/>
  <c r="H49" i="150"/>
  <c r="H50" i="150"/>
  <c r="H51" i="150"/>
  <c r="H52" i="150"/>
  <c r="H53" i="150"/>
  <c r="H54" i="150"/>
  <c r="H55" i="150"/>
  <c r="H56" i="150"/>
  <c r="H57" i="150"/>
  <c r="H58" i="150"/>
  <c r="H59" i="150"/>
  <c r="H60" i="150"/>
  <c r="H61" i="150"/>
  <c r="H62" i="150"/>
  <c r="H63" i="150"/>
  <c r="H64" i="150"/>
  <c r="H65" i="150"/>
  <c r="H66" i="150"/>
  <c r="H67" i="150"/>
  <c r="H68" i="150"/>
  <c r="H69" i="150"/>
  <c r="H70" i="150"/>
  <c r="H71" i="150"/>
  <c r="H72" i="150"/>
  <c r="H73" i="150"/>
  <c r="H74" i="150"/>
  <c r="H75" i="150"/>
  <c r="H76" i="150"/>
  <c r="H77" i="150"/>
  <c r="H78" i="150"/>
  <c r="H79" i="150"/>
  <c r="H80" i="150"/>
  <c r="H81" i="150"/>
  <c r="H82" i="150"/>
  <c r="H83" i="150"/>
  <c r="H84" i="150"/>
  <c r="H85" i="150"/>
  <c r="H86" i="150"/>
  <c r="H2" i="150"/>
  <c r="AV3" i="150" l="1"/>
  <c r="AV57" i="150"/>
  <c r="AV49" i="150"/>
  <c r="AV43" i="150"/>
  <c r="AV36" i="150"/>
  <c r="AV74" i="150"/>
  <c r="AV27" i="150"/>
  <c r="AV82" i="150"/>
  <c r="AV63" i="150"/>
  <c r="AV13" i="150"/>
  <c r="AV85" i="150"/>
  <c r="AV58" i="150"/>
  <c r="AV50" i="150"/>
  <c r="AV45" i="150"/>
  <c r="AV19" i="150"/>
  <c r="AV68" i="150"/>
  <c r="AV76" i="150"/>
  <c r="O2" i="150"/>
  <c r="AV31" i="150"/>
  <c r="AV78" i="150"/>
  <c r="AV54" i="150"/>
  <c r="AV7" i="150"/>
  <c r="AV24" i="150"/>
  <c r="AV14" i="150"/>
  <c r="AV29" i="150"/>
  <c r="AV15" i="150"/>
  <c r="AV64" i="150"/>
  <c r="AV86" i="150"/>
  <c r="AV69" i="150"/>
  <c r="AV12" i="150"/>
  <c r="AV72" i="150"/>
  <c r="AV21" i="150"/>
  <c r="AV44" i="150"/>
  <c r="AV23" i="150"/>
  <c r="AV6" i="150"/>
  <c r="AV56" i="150"/>
  <c r="AV73" i="150"/>
  <c r="AV77" i="150"/>
  <c r="AV5" i="150"/>
  <c r="AV80" i="150"/>
  <c r="AV38" i="150"/>
  <c r="AV26" i="150"/>
  <c r="AV61" i="150"/>
  <c r="AV53" i="150"/>
  <c r="AV51" i="150"/>
  <c r="AV84" i="150"/>
  <c r="AV2" i="150"/>
  <c r="AV20" i="150"/>
  <c r="AV41" i="150"/>
  <c r="AV32" i="150"/>
  <c r="AV16" i="150"/>
  <c r="AV48" i="150"/>
  <c r="AV79" i="150"/>
  <c r="AV22" i="150"/>
  <c r="AV52" i="150"/>
  <c r="AV42" i="150"/>
  <c r="AV18" i="150"/>
  <c r="AV67" i="150"/>
  <c r="AV66" i="150"/>
  <c r="AV71" i="150"/>
  <c r="AV37" i="150"/>
  <c r="AV60" i="150"/>
  <c r="AV39" i="150"/>
  <c r="AV59" i="150"/>
  <c r="AV62" i="150"/>
  <c r="AV65" i="150"/>
  <c r="AV4" i="150"/>
  <c r="AV40" i="150"/>
  <c r="AV8" i="150"/>
  <c r="AV75" i="150"/>
  <c r="AV81" i="150"/>
  <c r="AV33" i="150"/>
  <c r="AV83" i="150"/>
  <c r="AV17" i="150"/>
  <c r="AV70" i="150"/>
  <c r="AV30" i="150"/>
  <c r="AV25" i="150"/>
  <c r="AV35" i="150"/>
  <c r="AV28" i="150"/>
  <c r="AV55" i="150"/>
  <c r="AV34" i="150"/>
  <c r="AV9" i="150"/>
  <c r="AV46" i="150"/>
  <c r="AV47" i="150"/>
  <c r="AV11" i="150"/>
  <c r="R18" i="150"/>
  <c r="Q18" i="150" s="1"/>
  <c r="T51" i="150"/>
  <c r="R82" i="150"/>
  <c r="Q82" i="150" s="1"/>
  <c r="T50" i="150"/>
  <c r="R20" i="150"/>
  <c r="Q20" i="150" s="1"/>
  <c r="T74" i="150"/>
  <c r="T49" i="150"/>
  <c r="T16" i="150"/>
  <c r="R80" i="150"/>
  <c r="Q80" i="150" s="1"/>
  <c r="R53" i="150"/>
  <c r="Q53" i="150" s="1"/>
  <c r="R8" i="150"/>
  <c r="Q8" i="150" s="1"/>
  <c r="T28" i="150"/>
  <c r="T73" i="150"/>
  <c r="T41" i="150"/>
  <c r="T15" i="150"/>
  <c r="R79" i="150"/>
  <c r="Q79" i="150" s="1"/>
  <c r="R46" i="150"/>
  <c r="Q46" i="150" s="1"/>
  <c r="R7" i="150"/>
  <c r="Q7" i="150" s="1"/>
  <c r="T65" i="150"/>
  <c r="T40" i="150"/>
  <c r="T14" i="150"/>
  <c r="R78" i="150"/>
  <c r="Q78" i="150" s="1"/>
  <c r="R45" i="150"/>
  <c r="Q45" i="150" s="1"/>
  <c r="R6" i="150"/>
  <c r="Q6" i="150" s="1"/>
  <c r="T38" i="150"/>
  <c r="T6" i="150"/>
  <c r="T62" i="150"/>
  <c r="T37" i="150"/>
  <c r="T5" i="150"/>
  <c r="R69" i="150"/>
  <c r="Q69" i="150" s="1"/>
  <c r="R33" i="150"/>
  <c r="Q33" i="150" s="1"/>
  <c r="T78" i="150"/>
  <c r="T53" i="150"/>
  <c r="R57" i="150"/>
  <c r="Q57" i="150" s="1"/>
  <c r="T77" i="150"/>
  <c r="T26" i="150"/>
  <c r="R22" i="150"/>
  <c r="Q22" i="150" s="1"/>
  <c r="T25" i="150"/>
  <c r="R21" i="150"/>
  <c r="Q21" i="150" s="1"/>
  <c r="R81" i="150"/>
  <c r="Q81" i="150" s="1"/>
  <c r="T39" i="150"/>
  <c r="R77" i="150"/>
  <c r="Q77" i="150" s="1"/>
  <c r="R5" i="150"/>
  <c r="Q5" i="150" s="1"/>
  <c r="R70" i="150"/>
  <c r="Q70" i="150" s="1"/>
  <c r="T86" i="150"/>
  <c r="T61" i="150"/>
  <c r="T30" i="150"/>
  <c r="T4" i="150"/>
  <c r="R67" i="150"/>
  <c r="Q67" i="150" s="1"/>
  <c r="R32" i="150"/>
  <c r="Q32" i="150" s="1"/>
  <c r="R30" i="150"/>
  <c r="Q30" i="150" s="1"/>
  <c r="T52" i="150"/>
  <c r="R56" i="150"/>
  <c r="Q56" i="150" s="1"/>
  <c r="T76" i="150"/>
  <c r="R55" i="150"/>
  <c r="Q55" i="150" s="1"/>
  <c r="T75" i="150"/>
  <c r="T17" i="150"/>
  <c r="R54" i="150"/>
  <c r="Q54" i="150" s="1"/>
  <c r="T64" i="150"/>
  <c r="T13" i="150"/>
  <c r="R43" i="150"/>
  <c r="Q43" i="150" s="1"/>
  <c r="T63" i="150"/>
  <c r="R34" i="150"/>
  <c r="Q34" i="150" s="1"/>
  <c r="T85" i="150"/>
  <c r="T54" i="150"/>
  <c r="T29" i="150"/>
  <c r="T2" i="150"/>
  <c r="R58" i="150"/>
  <c r="Q58" i="150" s="1"/>
  <c r="R31" i="150"/>
  <c r="Q31" i="150" s="1"/>
  <c r="E67" i="150"/>
  <c r="B67" i="150" s="1"/>
  <c r="E34" i="150"/>
  <c r="B34" i="150" s="1"/>
  <c r="E8" i="150"/>
  <c r="B8" i="150" s="1"/>
  <c r="E7" i="150"/>
  <c r="B7" i="150" s="1"/>
  <c r="E32" i="150"/>
  <c r="B32" i="150" s="1"/>
  <c r="E83" i="150"/>
  <c r="B83" i="150" s="1"/>
  <c r="E57" i="150"/>
  <c r="B57" i="150" s="1"/>
  <c r="E31" i="150"/>
  <c r="B31" i="150" s="1"/>
  <c r="E33" i="150"/>
  <c r="B33" i="150" s="1"/>
  <c r="E58" i="150"/>
  <c r="B58" i="150" s="1"/>
  <c r="E82" i="150"/>
  <c r="B82" i="150" s="1"/>
  <c r="E56" i="150"/>
  <c r="B56" i="150" s="1"/>
  <c r="E23" i="150"/>
  <c r="B23" i="150" s="1"/>
  <c r="E22" i="150"/>
  <c r="B22" i="150" s="1"/>
  <c r="E46" i="150"/>
  <c r="B46" i="150" s="1"/>
  <c r="T27" i="150"/>
  <c r="T3" i="150"/>
  <c r="R68" i="150"/>
  <c r="Q68" i="150" s="1"/>
  <c r="R44" i="150"/>
  <c r="Q44" i="150" s="1"/>
  <c r="R19" i="150"/>
  <c r="Q19" i="150" s="1"/>
  <c r="E71" i="150"/>
  <c r="B71" i="150" s="1"/>
  <c r="E45" i="150"/>
  <c r="B45" i="150" s="1"/>
  <c r="E13" i="150"/>
  <c r="B13" i="150" s="1"/>
  <c r="E25" i="150"/>
  <c r="B25" i="150" s="1"/>
  <c r="E37" i="150"/>
  <c r="B37" i="150" s="1"/>
  <c r="E49" i="150"/>
  <c r="B49" i="150" s="1"/>
  <c r="E61" i="150"/>
  <c r="B61" i="150" s="1"/>
  <c r="E73" i="150"/>
  <c r="B73" i="150" s="1"/>
  <c r="E85" i="150"/>
  <c r="B85" i="150" s="1"/>
  <c r="E14" i="150"/>
  <c r="B14" i="150" s="1"/>
  <c r="E26" i="150"/>
  <c r="B26" i="150" s="1"/>
  <c r="E38" i="150"/>
  <c r="B38" i="150" s="1"/>
  <c r="E50" i="150"/>
  <c r="B50" i="150" s="1"/>
  <c r="E62" i="150"/>
  <c r="B62" i="150" s="1"/>
  <c r="E74" i="150"/>
  <c r="B74" i="150" s="1"/>
  <c r="E86" i="150"/>
  <c r="B86" i="150" s="1"/>
  <c r="E16" i="150"/>
  <c r="B16" i="150" s="1"/>
  <c r="E40" i="150"/>
  <c r="B40" i="150" s="1"/>
  <c r="E64" i="150"/>
  <c r="B64" i="150" s="1"/>
  <c r="E17" i="150"/>
  <c r="B17" i="150" s="1"/>
  <c r="E53" i="150"/>
  <c r="B53" i="150" s="1"/>
  <c r="E77" i="150"/>
  <c r="B77" i="150" s="1"/>
  <c r="E6" i="150"/>
  <c r="B6" i="150" s="1"/>
  <c r="E30" i="150"/>
  <c r="B30" i="150" s="1"/>
  <c r="E54" i="150"/>
  <c r="B54" i="150" s="1"/>
  <c r="E78" i="150"/>
  <c r="B78" i="150" s="1"/>
  <c r="E3" i="150"/>
  <c r="B3" i="150" s="1"/>
  <c r="E15" i="150"/>
  <c r="B15" i="150" s="1"/>
  <c r="E27" i="150"/>
  <c r="B27" i="150" s="1"/>
  <c r="E39" i="150"/>
  <c r="B39" i="150" s="1"/>
  <c r="E51" i="150"/>
  <c r="B51" i="150" s="1"/>
  <c r="E63" i="150"/>
  <c r="B63" i="150" s="1"/>
  <c r="E75" i="150"/>
  <c r="B75" i="150" s="1"/>
  <c r="B2" i="150"/>
  <c r="E4" i="150"/>
  <c r="B4" i="150" s="1"/>
  <c r="E28" i="150"/>
  <c r="B28" i="150" s="1"/>
  <c r="E52" i="150"/>
  <c r="B52" i="150" s="1"/>
  <c r="E76" i="150"/>
  <c r="B76" i="150" s="1"/>
  <c r="E5" i="150"/>
  <c r="B5" i="150" s="1"/>
  <c r="E29" i="150"/>
  <c r="B29" i="150" s="1"/>
  <c r="E41" i="150"/>
  <c r="B41" i="150" s="1"/>
  <c r="E65" i="150"/>
  <c r="B65" i="150" s="1"/>
  <c r="E18" i="150"/>
  <c r="B18" i="150" s="1"/>
  <c r="E42" i="150"/>
  <c r="B42" i="150" s="1"/>
  <c r="E66" i="150"/>
  <c r="B66" i="150" s="1"/>
  <c r="E12" i="150"/>
  <c r="B12" i="150" s="1"/>
  <c r="E24" i="150"/>
  <c r="B24" i="150" s="1"/>
  <c r="E36" i="150"/>
  <c r="B36" i="150" s="1"/>
  <c r="E48" i="150"/>
  <c r="B48" i="150" s="1"/>
  <c r="E60" i="150"/>
  <c r="B60" i="150" s="1"/>
  <c r="E72" i="150"/>
  <c r="B72" i="150" s="1"/>
  <c r="E84" i="150"/>
  <c r="B84" i="150" s="1"/>
  <c r="E80" i="150"/>
  <c r="B80" i="150" s="1"/>
  <c r="E21" i="150"/>
  <c r="B21" i="150" s="1"/>
  <c r="E79" i="150"/>
  <c r="B79" i="150" s="1"/>
  <c r="E70" i="150"/>
  <c r="B70" i="150" s="1"/>
  <c r="E44" i="150"/>
  <c r="B44" i="150" s="1"/>
  <c r="E11" i="150"/>
  <c r="B11" i="150" s="1"/>
  <c r="E81" i="150"/>
  <c r="B81" i="150" s="1"/>
  <c r="E20" i="150"/>
  <c r="B20" i="150" s="1"/>
  <c r="R12" i="150"/>
  <c r="Q12" i="150" s="1"/>
  <c r="R24" i="150"/>
  <c r="Q24" i="150" s="1"/>
  <c r="R36" i="150"/>
  <c r="Q36" i="150" s="1"/>
  <c r="R48" i="150"/>
  <c r="Q48" i="150" s="1"/>
  <c r="R60" i="150"/>
  <c r="Q60" i="150" s="1"/>
  <c r="R72" i="150"/>
  <c r="Q72" i="150" s="1"/>
  <c r="R84" i="150"/>
  <c r="Q84" i="150" s="1"/>
  <c r="T8" i="150"/>
  <c r="T20" i="150"/>
  <c r="T32" i="150"/>
  <c r="T44" i="150"/>
  <c r="T56" i="150"/>
  <c r="T68" i="150"/>
  <c r="T80" i="150"/>
  <c r="R13" i="150"/>
  <c r="Q13" i="150" s="1"/>
  <c r="R25" i="150"/>
  <c r="Q25" i="150" s="1"/>
  <c r="R37" i="150"/>
  <c r="Q37" i="150" s="1"/>
  <c r="R49" i="150"/>
  <c r="Q49" i="150" s="1"/>
  <c r="R61" i="150"/>
  <c r="Q61" i="150" s="1"/>
  <c r="R73" i="150"/>
  <c r="Q73" i="150" s="1"/>
  <c r="R85" i="150"/>
  <c r="Q85" i="150" s="1"/>
  <c r="T9" i="150"/>
  <c r="T21" i="150"/>
  <c r="T33" i="150"/>
  <c r="T45" i="150"/>
  <c r="T57" i="150"/>
  <c r="T69" i="150"/>
  <c r="T81" i="150"/>
  <c r="R3" i="150"/>
  <c r="Q3" i="150" s="1"/>
  <c r="R27" i="150"/>
  <c r="Q27" i="150" s="1"/>
  <c r="R51" i="150"/>
  <c r="Q51" i="150" s="1"/>
  <c r="R63" i="150"/>
  <c r="Q63" i="150" s="1"/>
  <c r="R2" i="150"/>
  <c r="Q2" i="150" s="1"/>
  <c r="T23" i="150"/>
  <c r="T47" i="150"/>
  <c r="T71" i="150"/>
  <c r="R28" i="150"/>
  <c r="Q28" i="150" s="1"/>
  <c r="R52" i="150"/>
  <c r="Q52" i="150" s="1"/>
  <c r="R76" i="150"/>
  <c r="Q76" i="150" s="1"/>
  <c r="T12" i="150"/>
  <c r="T24" i="150"/>
  <c r="T36" i="150"/>
  <c r="T48" i="150"/>
  <c r="T60" i="150"/>
  <c r="T72" i="150"/>
  <c r="T84" i="150"/>
  <c r="R14" i="150"/>
  <c r="Q14" i="150" s="1"/>
  <c r="R26" i="150"/>
  <c r="Q26" i="150" s="1"/>
  <c r="R38" i="150"/>
  <c r="Q38" i="150" s="1"/>
  <c r="R50" i="150"/>
  <c r="Q50" i="150" s="1"/>
  <c r="R62" i="150"/>
  <c r="Q62" i="150" s="1"/>
  <c r="R74" i="150"/>
  <c r="Q74" i="150" s="1"/>
  <c r="R86" i="150"/>
  <c r="Q86" i="150" s="1"/>
  <c r="T10" i="150"/>
  <c r="T22" i="150"/>
  <c r="T34" i="150"/>
  <c r="T46" i="150"/>
  <c r="T58" i="150"/>
  <c r="T70" i="150"/>
  <c r="T82" i="150"/>
  <c r="R15" i="150"/>
  <c r="Q15" i="150" s="1"/>
  <c r="R39" i="150"/>
  <c r="Q39" i="150" s="1"/>
  <c r="R75" i="150"/>
  <c r="Q75" i="150" s="1"/>
  <c r="T11" i="150"/>
  <c r="T35" i="150"/>
  <c r="T59" i="150"/>
  <c r="T83" i="150"/>
  <c r="R4" i="150"/>
  <c r="Q4" i="150" s="1"/>
  <c r="R16" i="150"/>
  <c r="Q16" i="150" s="1"/>
  <c r="R40" i="150"/>
  <c r="Q40" i="150" s="1"/>
  <c r="R64" i="150"/>
  <c r="Q64" i="150" s="1"/>
  <c r="R17" i="150"/>
  <c r="Q17" i="150" s="1"/>
  <c r="R29" i="150"/>
  <c r="Q29" i="150" s="1"/>
  <c r="R11" i="150"/>
  <c r="Q11" i="150" s="1"/>
  <c r="R23" i="150"/>
  <c r="Q23" i="150" s="1"/>
  <c r="R35" i="150"/>
  <c r="Q35" i="150" s="1"/>
  <c r="R47" i="150"/>
  <c r="Q47" i="150" s="1"/>
  <c r="R59" i="150"/>
  <c r="Q59" i="150" s="1"/>
  <c r="R71" i="150"/>
  <c r="Q71" i="150" s="1"/>
  <c r="R83" i="150"/>
  <c r="Q83" i="150" s="1"/>
  <c r="T7" i="150"/>
  <c r="T19" i="150"/>
  <c r="T31" i="150"/>
  <c r="T43" i="150"/>
  <c r="T55" i="150"/>
  <c r="T67" i="150"/>
  <c r="T79" i="150"/>
  <c r="R66" i="150"/>
  <c r="Q66" i="150" s="1"/>
  <c r="R42" i="150"/>
  <c r="Q42" i="150" s="1"/>
  <c r="R10" i="150"/>
  <c r="Q10" i="150" s="1"/>
  <c r="E69" i="150"/>
  <c r="B69" i="150" s="1"/>
  <c r="E43" i="150"/>
  <c r="B43" i="150" s="1"/>
  <c r="E10" i="150"/>
  <c r="B10" i="150" s="1"/>
  <c r="E59" i="150"/>
  <c r="B59" i="150" s="1"/>
  <c r="E55" i="150"/>
  <c r="B55" i="150" s="1"/>
  <c r="E47" i="150"/>
  <c r="B47" i="150" s="1"/>
  <c r="T66" i="150"/>
  <c r="T42" i="150"/>
  <c r="T18" i="150"/>
  <c r="R65" i="150"/>
  <c r="Q65" i="150" s="1"/>
  <c r="R41" i="150"/>
  <c r="Q41" i="150" s="1"/>
  <c r="R9" i="150"/>
  <c r="Q9" i="150" s="1"/>
  <c r="E68" i="150"/>
  <c r="B68" i="150" s="1"/>
  <c r="E35" i="150"/>
  <c r="B35" i="150" s="1"/>
  <c r="E9" i="150"/>
  <c r="B9" i="150" s="1"/>
  <c r="N109" i="128" l="1"/>
  <c r="N108" i="128"/>
  <c r="N107" i="128"/>
  <c r="N106" i="128"/>
  <c r="N105" i="128"/>
  <c r="N104" i="128"/>
  <c r="M511" i="128"/>
  <c r="M510" i="128"/>
  <c r="M509" i="128"/>
  <c r="M508" i="128"/>
  <c r="M507" i="128"/>
  <c r="M506" i="128"/>
  <c r="M505" i="128"/>
  <c r="M504" i="128"/>
  <c r="M503" i="128"/>
  <c r="M502" i="128"/>
  <c r="M501" i="128"/>
  <c r="M500" i="128"/>
  <c r="M499" i="128"/>
  <c r="M498" i="128"/>
  <c r="M497" i="128"/>
  <c r="M496" i="128"/>
  <c r="M495" i="128"/>
  <c r="M494" i="128"/>
  <c r="M493" i="128"/>
  <c r="M492" i="128"/>
  <c r="M491" i="128"/>
  <c r="M490" i="128"/>
  <c r="M489" i="128"/>
  <c r="M488" i="128"/>
  <c r="M487" i="128"/>
  <c r="M486" i="128"/>
  <c r="M485" i="128"/>
  <c r="M484" i="128"/>
  <c r="M483" i="128"/>
  <c r="M482" i="128"/>
  <c r="M481" i="128"/>
  <c r="M480" i="128"/>
  <c r="M479" i="128"/>
  <c r="M478" i="128"/>
  <c r="M477" i="128"/>
  <c r="M476" i="128"/>
  <c r="M475" i="128"/>
  <c r="M474" i="128"/>
  <c r="M473" i="128"/>
  <c r="M472" i="128"/>
  <c r="M471" i="128"/>
  <c r="M470" i="128"/>
  <c r="M469" i="128"/>
  <c r="M468" i="128"/>
  <c r="M467" i="128"/>
  <c r="M466" i="128"/>
  <c r="M465" i="128"/>
  <c r="M464" i="128"/>
  <c r="M463" i="128"/>
  <c r="M462" i="128"/>
  <c r="M461" i="128"/>
  <c r="M460" i="128"/>
  <c r="M459" i="128"/>
  <c r="M458" i="128"/>
  <c r="M457" i="128"/>
  <c r="M456" i="128"/>
  <c r="M455" i="128"/>
  <c r="M454" i="128"/>
  <c r="M453" i="128"/>
  <c r="M452" i="128"/>
  <c r="M451" i="128"/>
  <c r="M450" i="128"/>
  <c r="M449" i="128"/>
  <c r="M448" i="128"/>
  <c r="M447" i="128"/>
  <c r="M446" i="128"/>
  <c r="M445" i="128"/>
  <c r="M444" i="128"/>
  <c r="M443" i="128"/>
  <c r="M442" i="128"/>
  <c r="M441" i="128"/>
  <c r="M440" i="128"/>
  <c r="M439" i="128"/>
  <c r="M438" i="128"/>
  <c r="M437" i="128"/>
  <c r="M436" i="128"/>
  <c r="M435" i="128"/>
  <c r="M434" i="128"/>
  <c r="M433" i="128"/>
  <c r="M432" i="128"/>
  <c r="M431" i="128"/>
  <c r="M430" i="128"/>
  <c r="M429" i="128"/>
  <c r="M428" i="128"/>
  <c r="M427" i="128"/>
  <c r="M426" i="128"/>
  <c r="M425" i="128"/>
  <c r="M424" i="128"/>
  <c r="M423" i="128"/>
  <c r="M422" i="128"/>
  <c r="M421" i="128"/>
  <c r="M420" i="128"/>
  <c r="M419" i="128"/>
  <c r="M418" i="128"/>
  <c r="M417" i="128"/>
  <c r="M416" i="128"/>
  <c r="M415" i="128"/>
  <c r="M414" i="128"/>
  <c r="M413" i="128"/>
  <c r="M412" i="128"/>
  <c r="M411" i="128"/>
  <c r="M410" i="128"/>
  <c r="M409" i="128"/>
  <c r="M408" i="128"/>
  <c r="M407" i="128"/>
  <c r="M406" i="128"/>
  <c r="M405" i="128"/>
  <c r="M404" i="128"/>
  <c r="M403" i="128"/>
  <c r="M402" i="128"/>
  <c r="M401" i="128"/>
  <c r="M400" i="128"/>
  <c r="M399" i="128"/>
  <c r="M398" i="128"/>
  <c r="M397" i="128"/>
  <c r="M396" i="128"/>
  <c r="M395" i="128"/>
  <c r="M394" i="128"/>
  <c r="M393" i="128"/>
  <c r="M392" i="128"/>
  <c r="M391" i="128"/>
  <c r="M390" i="128"/>
  <c r="M389" i="128"/>
  <c r="M388" i="128"/>
  <c r="M387" i="128"/>
  <c r="M386" i="128"/>
  <c r="M385" i="128"/>
  <c r="M384" i="128"/>
  <c r="M383" i="128"/>
  <c r="M382" i="128"/>
  <c r="M381" i="128"/>
  <c r="M380" i="128"/>
  <c r="M379" i="128"/>
  <c r="M378" i="128"/>
  <c r="M377" i="128"/>
  <c r="M376" i="128"/>
  <c r="M375" i="128"/>
  <c r="M374" i="128"/>
  <c r="M373" i="128"/>
  <c r="M372" i="128"/>
  <c r="M371" i="128"/>
  <c r="M370" i="128"/>
  <c r="M369" i="128"/>
  <c r="M368" i="128"/>
  <c r="M367" i="128"/>
  <c r="M366" i="128"/>
  <c r="M365" i="128"/>
  <c r="M364" i="128"/>
  <c r="M363" i="128"/>
  <c r="M362" i="128"/>
  <c r="M361" i="128"/>
  <c r="M360" i="128"/>
  <c r="M359" i="128"/>
  <c r="M358" i="128"/>
  <c r="M357" i="128"/>
  <c r="M356" i="128"/>
  <c r="M355" i="128"/>
  <c r="M354" i="128"/>
  <c r="M353" i="128"/>
  <c r="M352" i="128"/>
  <c r="M351" i="128"/>
  <c r="M350" i="128"/>
  <c r="M349" i="128"/>
  <c r="M348" i="128"/>
  <c r="M347" i="128"/>
  <c r="M346" i="128"/>
  <c r="M345" i="128"/>
  <c r="M344" i="128"/>
  <c r="M343" i="128"/>
  <c r="M342" i="128"/>
  <c r="M341" i="128"/>
  <c r="M340" i="128"/>
  <c r="M339" i="128"/>
  <c r="M338" i="128"/>
  <c r="M337" i="128"/>
  <c r="M336" i="128"/>
  <c r="M335" i="128"/>
  <c r="M334" i="128"/>
  <c r="M333" i="128"/>
  <c r="M332" i="128"/>
  <c r="M331" i="128"/>
  <c r="M330" i="128"/>
  <c r="M329" i="128"/>
  <c r="M328" i="128"/>
  <c r="M327" i="128"/>
  <c r="M326" i="128"/>
  <c r="M325" i="128"/>
  <c r="M324" i="128"/>
  <c r="M323" i="128"/>
  <c r="M322" i="128"/>
  <c r="M321" i="128"/>
  <c r="M320" i="128"/>
  <c r="M319" i="128"/>
  <c r="M318" i="128"/>
  <c r="M317" i="128"/>
  <c r="M316" i="128"/>
  <c r="M315" i="128"/>
  <c r="M314" i="128"/>
  <c r="M313" i="128"/>
  <c r="M312" i="128"/>
  <c r="M311" i="128"/>
  <c r="M310" i="128"/>
  <c r="M309" i="128"/>
  <c r="M308" i="128"/>
  <c r="M307" i="128"/>
  <c r="M306" i="128"/>
  <c r="M305" i="128"/>
  <c r="M304" i="128"/>
  <c r="M303" i="128"/>
  <c r="M302" i="128"/>
  <c r="M301" i="128"/>
  <c r="M300" i="128"/>
  <c r="M299" i="128"/>
  <c r="M298" i="128"/>
  <c r="M297" i="128"/>
  <c r="M296" i="128"/>
  <c r="M295" i="128"/>
  <c r="M294" i="128"/>
  <c r="M293" i="128"/>
  <c r="M292" i="128"/>
  <c r="M291" i="128"/>
  <c r="M290" i="128"/>
  <c r="M289" i="128"/>
  <c r="M288" i="128"/>
  <c r="M287" i="128"/>
  <c r="M286" i="128"/>
  <c r="M285" i="128"/>
  <c r="M284" i="128"/>
  <c r="M283" i="128"/>
  <c r="M282" i="128"/>
  <c r="M281" i="128"/>
  <c r="M280" i="128"/>
  <c r="M279" i="128"/>
  <c r="M278" i="128"/>
  <c r="M277" i="128"/>
  <c r="M276" i="128"/>
  <c r="M275" i="128"/>
  <c r="M274" i="128"/>
  <c r="M273" i="128"/>
  <c r="M272" i="128"/>
  <c r="M271" i="128"/>
  <c r="M270" i="128"/>
  <c r="M269" i="128"/>
  <c r="M268" i="128"/>
  <c r="M267" i="128"/>
  <c r="M266" i="128"/>
  <c r="M265" i="128"/>
  <c r="M264" i="128"/>
  <c r="M263" i="128"/>
  <c r="M262" i="128"/>
  <c r="M261" i="128"/>
  <c r="M260" i="128"/>
  <c r="M259" i="128"/>
  <c r="M258" i="128"/>
  <c r="M257" i="128"/>
  <c r="M256" i="128"/>
  <c r="M255" i="128"/>
  <c r="M254" i="128"/>
  <c r="M253" i="128"/>
  <c r="M252" i="128"/>
  <c r="M251" i="128"/>
  <c r="M250" i="128"/>
  <c r="M249" i="128"/>
  <c r="M248" i="128"/>
  <c r="M247" i="128"/>
  <c r="M246" i="128"/>
  <c r="M245" i="128"/>
  <c r="M244" i="128"/>
  <c r="M243" i="128"/>
  <c r="M242" i="128"/>
  <c r="M241" i="128"/>
  <c r="M240" i="128"/>
  <c r="M239" i="128"/>
  <c r="M238" i="128"/>
  <c r="M237" i="128"/>
  <c r="M236" i="128"/>
  <c r="M235" i="128"/>
  <c r="M234" i="128"/>
  <c r="M233" i="128"/>
  <c r="M232" i="128"/>
  <c r="M231" i="128"/>
  <c r="M230" i="128"/>
  <c r="M229" i="128"/>
  <c r="M228" i="128"/>
  <c r="M227" i="128"/>
  <c r="M226" i="128"/>
  <c r="M225" i="128"/>
  <c r="M224" i="128"/>
  <c r="M223" i="128"/>
  <c r="M222" i="128"/>
  <c r="M221" i="128"/>
  <c r="M220" i="128"/>
  <c r="M219" i="128"/>
  <c r="M218" i="128"/>
  <c r="M217" i="128"/>
  <c r="M216" i="128"/>
  <c r="M215" i="128"/>
  <c r="M214" i="128"/>
  <c r="M213" i="128"/>
  <c r="M212" i="128"/>
  <c r="M211" i="128"/>
  <c r="M210" i="128"/>
  <c r="M209" i="128"/>
  <c r="M208" i="128"/>
  <c r="M207" i="128"/>
  <c r="M206" i="128"/>
  <c r="M205" i="128"/>
  <c r="M204" i="128"/>
  <c r="M203" i="128"/>
  <c r="M202" i="128"/>
  <c r="M201" i="128"/>
  <c r="M200" i="128"/>
  <c r="M199" i="128"/>
  <c r="M198" i="128"/>
  <c r="M197" i="128"/>
  <c r="M196" i="128"/>
  <c r="M195" i="128"/>
  <c r="M194" i="128"/>
  <c r="M193" i="128"/>
  <c r="M192" i="128"/>
  <c r="M191" i="128"/>
  <c r="M190" i="128"/>
  <c r="M189" i="128"/>
  <c r="M188" i="128"/>
  <c r="M187" i="128"/>
  <c r="M186" i="128"/>
  <c r="M185" i="128"/>
  <c r="M184" i="128"/>
  <c r="M183" i="128"/>
  <c r="M182" i="128"/>
  <c r="M181" i="128"/>
  <c r="M180" i="128"/>
  <c r="M179" i="128"/>
  <c r="M178" i="128"/>
  <c r="M177" i="128"/>
  <c r="M176" i="128"/>
  <c r="M175" i="128"/>
  <c r="M174" i="128"/>
  <c r="M173" i="128"/>
  <c r="M172" i="128"/>
  <c r="M171" i="128"/>
  <c r="M170" i="128"/>
  <c r="M169" i="128"/>
  <c r="M168" i="128"/>
  <c r="M167" i="128"/>
  <c r="M166" i="128"/>
  <c r="M165" i="128"/>
  <c r="M164" i="128"/>
  <c r="M163" i="128"/>
  <c r="M162" i="128"/>
  <c r="M161" i="128"/>
  <c r="M160" i="128"/>
  <c r="M159" i="128"/>
  <c r="M158" i="128"/>
  <c r="M157" i="128"/>
  <c r="M156" i="128"/>
  <c r="M155" i="128"/>
  <c r="M154" i="128"/>
  <c r="M153" i="128"/>
  <c r="M152" i="128"/>
  <c r="M151" i="128"/>
  <c r="M150" i="128"/>
  <c r="M149" i="128"/>
  <c r="M148" i="128"/>
  <c r="M147" i="128"/>
  <c r="M146" i="128"/>
  <c r="M145" i="128"/>
  <c r="M144" i="128"/>
  <c r="M143" i="128"/>
  <c r="M142" i="128"/>
  <c r="M141" i="128"/>
  <c r="M140" i="128"/>
  <c r="M139" i="128"/>
  <c r="M138" i="128"/>
  <c r="M137" i="128"/>
  <c r="M136" i="128"/>
  <c r="M135" i="128"/>
  <c r="M134" i="128"/>
  <c r="M133" i="128"/>
  <c r="M132" i="128"/>
  <c r="M131" i="128"/>
  <c r="M130" i="128"/>
  <c r="M129" i="128"/>
  <c r="M128" i="128"/>
  <c r="M127" i="128"/>
  <c r="M126" i="128"/>
  <c r="M125" i="128"/>
  <c r="M124" i="128"/>
  <c r="M123" i="128"/>
  <c r="M122" i="128"/>
  <c r="M121" i="128"/>
  <c r="M120" i="128"/>
  <c r="M119" i="128"/>
  <c r="M118" i="128"/>
  <c r="M117" i="128"/>
  <c r="M116" i="128"/>
  <c r="M115" i="128"/>
  <c r="M114" i="128"/>
  <c r="M113" i="128"/>
  <c r="M112" i="128"/>
  <c r="M111" i="128"/>
  <c r="M110" i="128"/>
  <c r="M109" i="128"/>
  <c r="M108" i="128"/>
  <c r="M107" i="128"/>
  <c r="M106" i="128"/>
  <c r="M105" i="128"/>
  <c r="M104" i="128"/>
  <c r="M103" i="128"/>
  <c r="M102" i="128"/>
  <c r="M101" i="128"/>
  <c r="M100" i="128"/>
  <c r="M99" i="128"/>
  <c r="M98" i="128"/>
  <c r="M97" i="128"/>
  <c r="M96" i="128"/>
  <c r="M95" i="128"/>
  <c r="M94" i="128"/>
  <c r="M93" i="128"/>
  <c r="M92" i="128"/>
  <c r="M91" i="128"/>
  <c r="M90" i="128"/>
  <c r="M89" i="128"/>
  <c r="M88" i="128"/>
  <c r="M87" i="128"/>
  <c r="M86" i="128"/>
  <c r="M85" i="128"/>
  <c r="M84" i="128"/>
  <c r="M83" i="128"/>
  <c r="M82" i="128"/>
  <c r="M81" i="128"/>
  <c r="M80" i="128"/>
  <c r="M79" i="128"/>
  <c r="M78" i="128"/>
  <c r="M77" i="128"/>
  <c r="M76" i="128"/>
  <c r="M75" i="128"/>
  <c r="M74" i="128"/>
  <c r="M73" i="128"/>
  <c r="M72" i="128"/>
  <c r="M71" i="128"/>
  <c r="M70" i="128"/>
  <c r="M69" i="128"/>
  <c r="M68" i="128"/>
  <c r="M67" i="128"/>
  <c r="M66" i="128"/>
  <c r="M65" i="128"/>
  <c r="M64" i="128"/>
  <c r="M63" i="128"/>
  <c r="M62" i="128"/>
  <c r="M61" i="128"/>
  <c r="M60" i="128"/>
  <c r="M59" i="128"/>
  <c r="M58" i="128"/>
  <c r="M57" i="128"/>
  <c r="M56" i="128"/>
  <c r="M55" i="128"/>
  <c r="M54" i="128"/>
  <c r="M53" i="128"/>
  <c r="M52" i="128"/>
  <c r="M51" i="128"/>
  <c r="M50" i="128"/>
  <c r="M49" i="128"/>
  <c r="M48" i="128"/>
  <c r="M47" i="128"/>
  <c r="M46" i="128"/>
  <c r="M45" i="128"/>
  <c r="M44" i="128"/>
  <c r="M43" i="128"/>
  <c r="M42" i="128"/>
  <c r="M41" i="128"/>
  <c r="M40" i="128"/>
  <c r="M39" i="128"/>
  <c r="M38" i="128"/>
  <c r="M37" i="128"/>
  <c r="M36" i="128"/>
  <c r="M35" i="128"/>
  <c r="M34" i="128"/>
  <c r="M33" i="128"/>
  <c r="M32" i="128"/>
  <c r="M31" i="128"/>
  <c r="M30" i="128"/>
  <c r="M29" i="128"/>
  <c r="M28" i="128"/>
  <c r="M27" i="128"/>
  <c r="M26" i="128"/>
  <c r="M25" i="128"/>
  <c r="M24" i="128"/>
  <c r="M23" i="128"/>
  <c r="M22" i="128"/>
  <c r="M21" i="128"/>
  <c r="M20" i="128"/>
  <c r="M19" i="128"/>
  <c r="M18" i="128"/>
  <c r="M17" i="128"/>
  <c r="M16" i="128"/>
  <c r="M15" i="128"/>
  <c r="M14" i="128"/>
  <c r="M13" i="128"/>
  <c r="M12" i="128"/>
  <c r="M11" i="128"/>
  <c r="M10" i="128"/>
  <c r="M9" i="128"/>
  <c r="M8" i="128"/>
  <c r="M7" i="128"/>
  <c r="M6" i="128"/>
  <c r="M5" i="128"/>
  <c r="M4" i="128"/>
  <c r="M3" i="128"/>
  <c r="P104" i="128" l="1"/>
  <c r="Q104" i="128"/>
  <c r="Q105" i="128"/>
  <c r="P105" i="128"/>
  <c r="Q107" i="128"/>
  <c r="P107" i="128"/>
  <c r="P108" i="128"/>
  <c r="Q108" i="128"/>
  <c r="P106" i="128"/>
  <c r="Q106" i="128"/>
  <c r="P109" i="128"/>
  <c r="Q109" i="128"/>
  <c r="L511" i="128"/>
  <c r="L510" i="128"/>
  <c r="L509" i="128"/>
  <c r="L508" i="128"/>
  <c r="L507" i="128"/>
  <c r="L506" i="128"/>
  <c r="L505" i="128"/>
  <c r="L504" i="128"/>
  <c r="L503" i="128"/>
  <c r="L502" i="128"/>
  <c r="L501" i="128"/>
  <c r="L500" i="128"/>
  <c r="L499" i="128"/>
  <c r="L498" i="128"/>
  <c r="L497" i="128"/>
  <c r="L496" i="128"/>
  <c r="L495" i="128"/>
  <c r="L494" i="128"/>
  <c r="L493" i="128"/>
  <c r="L492" i="128"/>
  <c r="L491" i="128"/>
  <c r="L490" i="128"/>
  <c r="L489" i="128"/>
  <c r="L488" i="128"/>
  <c r="L487" i="128"/>
  <c r="L486" i="128"/>
  <c r="L485" i="128"/>
  <c r="L484" i="128"/>
  <c r="L483" i="128"/>
  <c r="L482" i="128"/>
  <c r="L481" i="128"/>
  <c r="L480" i="128"/>
  <c r="L479" i="128"/>
  <c r="L478" i="128"/>
  <c r="L477" i="128"/>
  <c r="L476" i="128"/>
  <c r="L475" i="128"/>
  <c r="L474" i="128"/>
  <c r="L473" i="128"/>
  <c r="L472" i="128"/>
  <c r="L471" i="128"/>
  <c r="L470" i="128"/>
  <c r="L469" i="128"/>
  <c r="L468" i="128"/>
  <c r="L467" i="128"/>
  <c r="L466" i="128"/>
  <c r="L465" i="128"/>
  <c r="L464" i="128"/>
  <c r="L463" i="128"/>
  <c r="L462" i="128"/>
  <c r="L461" i="128"/>
  <c r="L460" i="128"/>
  <c r="L459" i="128"/>
  <c r="L458" i="128"/>
  <c r="L457" i="128"/>
  <c r="L456" i="128"/>
  <c r="L455" i="128"/>
  <c r="L454" i="128"/>
  <c r="L453" i="128"/>
  <c r="L452" i="128"/>
  <c r="L451" i="128"/>
  <c r="L450" i="128"/>
  <c r="L449" i="128"/>
  <c r="L448" i="128"/>
  <c r="L447" i="128"/>
  <c r="L446" i="128"/>
  <c r="L445" i="128"/>
  <c r="L444" i="128"/>
  <c r="L443" i="128"/>
  <c r="L442" i="128"/>
  <c r="L441" i="128"/>
  <c r="L440" i="128"/>
  <c r="L439" i="128"/>
  <c r="L438" i="128"/>
  <c r="L437" i="128"/>
  <c r="L436" i="128"/>
  <c r="L435" i="128"/>
  <c r="L434" i="128"/>
  <c r="L433" i="128"/>
  <c r="L432" i="128"/>
  <c r="L431" i="128"/>
  <c r="L430" i="128"/>
  <c r="L429" i="128"/>
  <c r="L428" i="128"/>
  <c r="L427" i="128"/>
  <c r="L426" i="128"/>
  <c r="L425" i="128"/>
  <c r="L424" i="128"/>
  <c r="L423" i="128"/>
  <c r="L422" i="128"/>
  <c r="L421" i="128"/>
  <c r="L420" i="128"/>
  <c r="L419" i="128"/>
  <c r="L418" i="128"/>
  <c r="L417" i="128"/>
  <c r="L416" i="128"/>
  <c r="L415" i="128"/>
  <c r="L414" i="128"/>
  <c r="L413" i="128"/>
  <c r="L412" i="128"/>
  <c r="L411" i="128"/>
  <c r="L410" i="128"/>
  <c r="L409" i="128"/>
  <c r="L408" i="128"/>
  <c r="L407" i="128"/>
  <c r="L406" i="128"/>
  <c r="L405" i="128"/>
  <c r="L404" i="128"/>
  <c r="L403" i="128"/>
  <c r="L402" i="128"/>
  <c r="L401" i="128"/>
  <c r="L400" i="128"/>
  <c r="L399" i="128"/>
  <c r="L398" i="128"/>
  <c r="L397" i="128"/>
  <c r="L396" i="128"/>
  <c r="L395" i="128"/>
  <c r="L394" i="128"/>
  <c r="L393" i="128"/>
  <c r="L392" i="128"/>
  <c r="L391" i="128"/>
  <c r="L390" i="128"/>
  <c r="L389" i="128"/>
  <c r="L388" i="128"/>
  <c r="L387" i="128"/>
  <c r="L386" i="128"/>
  <c r="L385" i="128"/>
  <c r="L384" i="128"/>
  <c r="L383" i="128"/>
  <c r="L382" i="128"/>
  <c r="L381" i="128"/>
  <c r="L380" i="128"/>
  <c r="L379" i="128"/>
  <c r="L378" i="128"/>
  <c r="L377" i="128"/>
  <c r="L376" i="128"/>
  <c r="L375" i="128"/>
  <c r="L374" i="128"/>
  <c r="L373" i="128"/>
  <c r="L372" i="128"/>
  <c r="L371" i="128"/>
  <c r="L370" i="128"/>
  <c r="L369" i="128"/>
  <c r="L368" i="128"/>
  <c r="L367" i="128"/>
  <c r="L366" i="128"/>
  <c r="L365" i="128"/>
  <c r="L364" i="128"/>
  <c r="L363" i="128"/>
  <c r="L362" i="128"/>
  <c r="L361" i="128"/>
  <c r="L360" i="128"/>
  <c r="L359" i="128"/>
  <c r="L358" i="128"/>
  <c r="L357" i="128"/>
  <c r="L356" i="128"/>
  <c r="L355" i="128"/>
  <c r="L354" i="128"/>
  <c r="L353" i="128"/>
  <c r="L352" i="128"/>
  <c r="L351" i="128"/>
  <c r="L350" i="128"/>
  <c r="L349" i="128"/>
  <c r="L348" i="128"/>
  <c r="L347" i="128"/>
  <c r="L346" i="128"/>
  <c r="L345" i="128"/>
  <c r="L344" i="128"/>
  <c r="L343" i="128"/>
  <c r="L342" i="128"/>
  <c r="L341" i="128"/>
  <c r="L340" i="128"/>
  <c r="L339" i="128"/>
  <c r="L338" i="128"/>
  <c r="L337" i="128"/>
  <c r="L336" i="128"/>
  <c r="L335" i="128"/>
  <c r="L334" i="128"/>
  <c r="L333" i="128"/>
  <c r="L332" i="128"/>
  <c r="L331" i="128"/>
  <c r="L330" i="128"/>
  <c r="L329" i="128"/>
  <c r="L328" i="128"/>
  <c r="L327" i="128"/>
  <c r="L326" i="128"/>
  <c r="L325" i="128"/>
  <c r="L324" i="128"/>
  <c r="L323" i="128"/>
  <c r="L322" i="128"/>
  <c r="L321" i="128"/>
  <c r="L320" i="128"/>
  <c r="L319" i="128"/>
  <c r="L318" i="128"/>
  <c r="L317" i="128"/>
  <c r="L316" i="128"/>
  <c r="L315" i="128"/>
  <c r="L314" i="128"/>
  <c r="L313" i="128"/>
  <c r="L312" i="128"/>
  <c r="L311" i="128"/>
  <c r="L310" i="128"/>
  <c r="L309" i="128"/>
  <c r="L308" i="128"/>
  <c r="L307" i="128"/>
  <c r="L306" i="128"/>
  <c r="L305" i="128"/>
  <c r="L304" i="128"/>
  <c r="L303" i="128"/>
  <c r="L302" i="128"/>
  <c r="L301" i="128"/>
  <c r="L300" i="128"/>
  <c r="L299" i="128"/>
  <c r="L298" i="128"/>
  <c r="L297" i="128"/>
  <c r="L296" i="128"/>
  <c r="L295" i="128"/>
  <c r="L294" i="128"/>
  <c r="L293" i="128"/>
  <c r="L292" i="128"/>
  <c r="L291" i="128"/>
  <c r="L290" i="128"/>
  <c r="L289" i="128"/>
  <c r="L288" i="128"/>
  <c r="L287" i="128"/>
  <c r="L286" i="128"/>
  <c r="L285" i="128"/>
  <c r="L284" i="128"/>
  <c r="L283" i="128"/>
  <c r="L282" i="128"/>
  <c r="L281" i="128"/>
  <c r="L280" i="128"/>
  <c r="L279" i="128"/>
  <c r="L278" i="128"/>
  <c r="L277" i="128"/>
  <c r="L276" i="128"/>
  <c r="L275" i="128"/>
  <c r="L274" i="128"/>
  <c r="L273" i="128"/>
  <c r="L272" i="128"/>
  <c r="L271" i="128"/>
  <c r="L270" i="128"/>
  <c r="L269" i="128"/>
  <c r="L268" i="128"/>
  <c r="L267" i="128"/>
  <c r="L266" i="128"/>
  <c r="L265" i="128"/>
  <c r="L264" i="128"/>
  <c r="L263" i="128"/>
  <c r="L262" i="128"/>
  <c r="L261" i="128"/>
  <c r="L260" i="128"/>
  <c r="L259" i="128"/>
  <c r="L258" i="128"/>
  <c r="L257" i="128"/>
  <c r="L256" i="128"/>
  <c r="L255" i="128"/>
  <c r="L254" i="128"/>
  <c r="L253" i="128"/>
  <c r="L252" i="128"/>
  <c r="L251" i="128"/>
  <c r="L250" i="128"/>
  <c r="L249" i="128"/>
  <c r="L248" i="128"/>
  <c r="L247" i="128"/>
  <c r="L246" i="128"/>
  <c r="L245" i="128"/>
  <c r="L244" i="128"/>
  <c r="L243" i="128"/>
  <c r="L242" i="128"/>
  <c r="L241" i="128"/>
  <c r="L240" i="128"/>
  <c r="L239" i="128"/>
  <c r="L238" i="128"/>
  <c r="L237" i="128"/>
  <c r="L236" i="128"/>
  <c r="L235" i="128"/>
  <c r="L234" i="128"/>
  <c r="L233" i="128"/>
  <c r="L232" i="128"/>
  <c r="L231" i="128"/>
  <c r="L230" i="128"/>
  <c r="L229" i="128"/>
  <c r="L228" i="128"/>
  <c r="L227" i="128"/>
  <c r="L226" i="128"/>
  <c r="L225" i="128"/>
  <c r="L224" i="128"/>
  <c r="L223" i="128"/>
  <c r="L222" i="128"/>
  <c r="L221" i="128"/>
  <c r="L220" i="128"/>
  <c r="L219" i="128"/>
  <c r="L218" i="128"/>
  <c r="L217" i="128"/>
  <c r="L216" i="128"/>
  <c r="L215" i="128"/>
  <c r="L214" i="128"/>
  <c r="L213" i="128"/>
  <c r="L212" i="128"/>
  <c r="L211" i="128"/>
  <c r="L210" i="128"/>
  <c r="L209" i="128"/>
  <c r="L208" i="128"/>
  <c r="L207" i="128"/>
  <c r="L206" i="128"/>
  <c r="L205" i="128"/>
  <c r="L204" i="128"/>
  <c r="L203" i="128"/>
  <c r="L202" i="128"/>
  <c r="L201" i="128"/>
  <c r="L200" i="128"/>
  <c r="L199" i="128"/>
  <c r="L198" i="128"/>
  <c r="L197" i="128"/>
  <c r="L196" i="128"/>
  <c r="L195" i="128"/>
  <c r="L194" i="128"/>
  <c r="L193" i="128"/>
  <c r="L192" i="128"/>
  <c r="L191" i="128"/>
  <c r="L190" i="128"/>
  <c r="L189" i="128"/>
  <c r="L188" i="128"/>
  <c r="L187" i="128"/>
  <c r="L186" i="128"/>
  <c r="L185" i="128"/>
  <c r="L184" i="128"/>
  <c r="L183" i="128"/>
  <c r="L182" i="128"/>
  <c r="L181" i="128"/>
  <c r="L180" i="128"/>
  <c r="L179" i="128"/>
  <c r="L178" i="128"/>
  <c r="L177" i="128"/>
  <c r="L176" i="128"/>
  <c r="L175" i="128"/>
  <c r="L174" i="128"/>
  <c r="L173" i="128"/>
  <c r="L172" i="128"/>
  <c r="L171" i="128"/>
  <c r="L170" i="128"/>
  <c r="L169" i="128"/>
  <c r="L168" i="128"/>
  <c r="L167" i="128"/>
  <c r="L166" i="128"/>
  <c r="L165" i="128"/>
  <c r="L164" i="128"/>
  <c r="L163" i="128"/>
  <c r="L162" i="128"/>
  <c r="L161" i="128"/>
  <c r="L160" i="128"/>
  <c r="L159" i="128"/>
  <c r="L158" i="128"/>
  <c r="L157" i="128"/>
  <c r="L156" i="128"/>
  <c r="L155" i="128"/>
  <c r="L154" i="128"/>
  <c r="L153" i="128"/>
  <c r="L152" i="128"/>
  <c r="L151" i="128"/>
  <c r="L150" i="128"/>
  <c r="L149" i="128"/>
  <c r="L148" i="128"/>
  <c r="L147" i="128"/>
  <c r="L146" i="128"/>
  <c r="L145" i="128"/>
  <c r="L144" i="128"/>
  <c r="L143" i="128"/>
  <c r="L142" i="128"/>
  <c r="L141" i="128"/>
  <c r="L140" i="128"/>
  <c r="L139" i="128"/>
  <c r="L138" i="128"/>
  <c r="L137" i="128"/>
  <c r="L136" i="128"/>
  <c r="L135" i="128"/>
  <c r="L134" i="128"/>
  <c r="L133" i="128"/>
  <c r="L132" i="128"/>
  <c r="L131" i="128"/>
  <c r="L130" i="128"/>
  <c r="L129" i="128"/>
  <c r="L128" i="128"/>
  <c r="L127" i="128"/>
  <c r="L126" i="128"/>
  <c r="L125" i="128"/>
  <c r="L124" i="128"/>
  <c r="L123" i="128"/>
  <c r="L122" i="128"/>
  <c r="L121" i="128"/>
  <c r="L120" i="128"/>
  <c r="L119" i="128"/>
  <c r="L118" i="128"/>
  <c r="L117" i="128"/>
  <c r="L116" i="128"/>
  <c r="L115" i="128"/>
  <c r="L114" i="128"/>
  <c r="L113" i="128"/>
  <c r="L112" i="128"/>
  <c r="L111" i="128"/>
  <c r="L110" i="128"/>
  <c r="L109" i="128"/>
  <c r="L108" i="128"/>
  <c r="L107" i="128"/>
  <c r="L106" i="128"/>
  <c r="L105" i="128"/>
  <c r="L104" i="128"/>
  <c r="L103" i="128"/>
  <c r="L102" i="128"/>
  <c r="L101" i="128"/>
  <c r="L100" i="128"/>
  <c r="L99" i="128"/>
  <c r="L98" i="128"/>
  <c r="L97" i="128"/>
  <c r="L96" i="128"/>
  <c r="L95" i="128"/>
  <c r="L94" i="128"/>
  <c r="L93" i="128"/>
  <c r="L92" i="128"/>
  <c r="L91" i="128"/>
  <c r="L90" i="128"/>
  <c r="L89" i="128"/>
  <c r="L88" i="128"/>
  <c r="L87" i="128"/>
  <c r="L86" i="128"/>
  <c r="L85" i="128"/>
  <c r="L84" i="128"/>
  <c r="L83" i="128"/>
  <c r="L82" i="128"/>
  <c r="L81" i="128"/>
  <c r="L80" i="128"/>
  <c r="L79" i="128"/>
  <c r="L78" i="128"/>
  <c r="L77" i="128"/>
  <c r="L76" i="128"/>
  <c r="L75" i="128"/>
  <c r="L74" i="128"/>
  <c r="L73" i="128"/>
  <c r="L72" i="128"/>
  <c r="L71" i="128"/>
  <c r="L70" i="128"/>
  <c r="L69" i="128"/>
  <c r="L68" i="128"/>
  <c r="L67" i="128"/>
  <c r="L66" i="128"/>
  <c r="L65" i="128"/>
  <c r="L64" i="128"/>
  <c r="L63" i="128"/>
  <c r="L62" i="128"/>
  <c r="L61" i="128"/>
  <c r="L60" i="128"/>
  <c r="L59" i="128"/>
  <c r="L58" i="128"/>
  <c r="L57" i="128"/>
  <c r="L56" i="128"/>
  <c r="L55" i="128"/>
  <c r="L54" i="128"/>
  <c r="L53" i="128"/>
  <c r="L52" i="128"/>
  <c r="L51" i="128"/>
  <c r="L50" i="128"/>
  <c r="L49" i="128"/>
  <c r="L48" i="128"/>
  <c r="L47" i="128"/>
  <c r="L46" i="128"/>
  <c r="L45" i="128"/>
  <c r="L44" i="128"/>
  <c r="L43" i="128"/>
  <c r="L42" i="128"/>
  <c r="L41" i="128"/>
  <c r="L40" i="128"/>
  <c r="L39" i="128"/>
  <c r="L38" i="128"/>
  <c r="L37" i="128"/>
  <c r="L36" i="128"/>
  <c r="L35" i="128"/>
  <c r="L34" i="128"/>
  <c r="L33" i="128"/>
  <c r="L32" i="128"/>
  <c r="L31" i="128"/>
  <c r="L30" i="128"/>
  <c r="L29" i="128"/>
  <c r="L28" i="128"/>
  <c r="L27" i="128"/>
  <c r="L26" i="128"/>
  <c r="L25" i="128"/>
  <c r="L24" i="128"/>
  <c r="L23" i="128"/>
  <c r="L22" i="128"/>
  <c r="L21" i="128"/>
  <c r="L20" i="128"/>
  <c r="L19" i="128"/>
  <c r="L18" i="128"/>
  <c r="L17" i="128"/>
  <c r="L16" i="128"/>
  <c r="L15" i="128"/>
  <c r="L14" i="128"/>
  <c r="L13" i="128"/>
  <c r="L12" i="128"/>
  <c r="L11" i="128"/>
  <c r="L10" i="128"/>
  <c r="L9" i="128"/>
  <c r="L8" i="128"/>
  <c r="L7" i="128"/>
  <c r="L6" i="128"/>
  <c r="L5" i="128"/>
  <c r="L4" i="128"/>
  <c r="L3" i="128"/>
  <c r="K511" i="128" l="1"/>
  <c r="K510" i="128"/>
  <c r="K509" i="128"/>
  <c r="K508" i="128"/>
  <c r="K507" i="128"/>
  <c r="K506" i="128"/>
  <c r="K505" i="128"/>
  <c r="K504" i="128"/>
  <c r="K503" i="128"/>
  <c r="K502" i="128"/>
  <c r="K501" i="128"/>
  <c r="K500" i="128"/>
  <c r="K499" i="128"/>
  <c r="K498" i="128"/>
  <c r="K497" i="128"/>
  <c r="K496" i="128"/>
  <c r="K495" i="128"/>
  <c r="K494" i="128"/>
  <c r="K493" i="128"/>
  <c r="K492" i="128"/>
  <c r="K491" i="128"/>
  <c r="K490" i="128"/>
  <c r="K489" i="128"/>
  <c r="K488" i="128"/>
  <c r="K487" i="128"/>
  <c r="K486" i="128"/>
  <c r="K485" i="128"/>
  <c r="K484" i="128"/>
  <c r="K483" i="128"/>
  <c r="K482" i="128"/>
  <c r="K481" i="128"/>
  <c r="K480" i="128"/>
  <c r="K479" i="128"/>
  <c r="K478" i="128"/>
  <c r="K477" i="128"/>
  <c r="K476" i="128"/>
  <c r="K475" i="128"/>
  <c r="K474" i="128"/>
  <c r="K473" i="128"/>
  <c r="K472" i="128"/>
  <c r="K471" i="128"/>
  <c r="K470" i="128"/>
  <c r="K469" i="128"/>
  <c r="K468" i="128"/>
  <c r="K467" i="128"/>
  <c r="K466" i="128"/>
  <c r="K465" i="128"/>
  <c r="K464" i="128"/>
  <c r="K463" i="128"/>
  <c r="K462" i="128"/>
  <c r="K461" i="128"/>
  <c r="K460" i="128"/>
  <c r="K459" i="128"/>
  <c r="K458" i="128"/>
  <c r="K457" i="128"/>
  <c r="K456" i="128"/>
  <c r="K455" i="128"/>
  <c r="K454" i="128"/>
  <c r="K453" i="128"/>
  <c r="K452" i="128"/>
  <c r="K451" i="128"/>
  <c r="K450" i="128"/>
  <c r="K449" i="128"/>
  <c r="K448" i="128"/>
  <c r="K447" i="128"/>
  <c r="K446" i="128"/>
  <c r="K445" i="128"/>
  <c r="K444" i="128"/>
  <c r="K443" i="128"/>
  <c r="K442" i="128"/>
  <c r="K441" i="128"/>
  <c r="K440" i="128"/>
  <c r="K439" i="128"/>
  <c r="K438" i="128"/>
  <c r="K437" i="128"/>
  <c r="K436" i="128"/>
  <c r="K435" i="128"/>
  <c r="K434" i="128"/>
  <c r="K433" i="128"/>
  <c r="K432" i="128"/>
  <c r="K431" i="128"/>
  <c r="K430" i="128"/>
  <c r="K429" i="128"/>
  <c r="K428" i="128"/>
  <c r="K427" i="128"/>
  <c r="K426" i="128"/>
  <c r="K425" i="128"/>
  <c r="K424" i="128"/>
  <c r="K423" i="128"/>
  <c r="K422" i="128"/>
  <c r="K421" i="128"/>
  <c r="K420" i="128"/>
  <c r="K419" i="128"/>
  <c r="K418" i="128"/>
  <c r="K417" i="128"/>
  <c r="K416" i="128"/>
  <c r="K415" i="128"/>
  <c r="K414" i="128"/>
  <c r="K413" i="128"/>
  <c r="K412" i="128"/>
  <c r="K411" i="128"/>
  <c r="K410" i="128"/>
  <c r="K409" i="128"/>
  <c r="K408" i="128"/>
  <c r="K407" i="128"/>
  <c r="K406" i="128"/>
  <c r="K405" i="128"/>
  <c r="K404" i="128"/>
  <c r="K403" i="128"/>
  <c r="K402" i="128"/>
  <c r="K401" i="128"/>
  <c r="K400" i="128"/>
  <c r="K399" i="128"/>
  <c r="K398" i="128"/>
  <c r="K397" i="128"/>
  <c r="K396" i="128"/>
  <c r="K395" i="128"/>
  <c r="K394" i="128"/>
  <c r="K393" i="128"/>
  <c r="K392" i="128"/>
  <c r="K391" i="128"/>
  <c r="K390" i="128"/>
  <c r="K389" i="128"/>
  <c r="K388" i="128"/>
  <c r="K387" i="128"/>
  <c r="K386" i="128"/>
  <c r="K385" i="128"/>
  <c r="K384" i="128"/>
  <c r="K383" i="128"/>
  <c r="K382" i="128"/>
  <c r="K381" i="128"/>
  <c r="K380" i="128"/>
  <c r="K379" i="128"/>
  <c r="K378" i="128"/>
  <c r="K377" i="128"/>
  <c r="K376" i="128"/>
  <c r="K375" i="128"/>
  <c r="K374" i="128"/>
  <c r="K373" i="128"/>
  <c r="K372" i="128"/>
  <c r="K371" i="128"/>
  <c r="K370" i="128"/>
  <c r="K369" i="128"/>
  <c r="K368" i="128"/>
  <c r="K367" i="128"/>
  <c r="K366" i="128"/>
  <c r="K365" i="128"/>
  <c r="K364" i="128"/>
  <c r="K363" i="128"/>
  <c r="K362" i="128"/>
  <c r="K361" i="128"/>
  <c r="K360" i="128"/>
  <c r="K359" i="128"/>
  <c r="K358" i="128"/>
  <c r="K357" i="128"/>
  <c r="K356" i="128"/>
  <c r="K355" i="128"/>
  <c r="K354" i="128"/>
  <c r="K353" i="128"/>
  <c r="K352" i="128"/>
  <c r="K351" i="128"/>
  <c r="K350" i="128"/>
  <c r="K349" i="128"/>
  <c r="K348" i="128"/>
  <c r="K347" i="128"/>
  <c r="K346" i="128"/>
  <c r="K345" i="128"/>
  <c r="K344" i="128"/>
  <c r="K343" i="128"/>
  <c r="K342" i="128"/>
  <c r="K341" i="128"/>
  <c r="K340" i="128"/>
  <c r="K339" i="128"/>
  <c r="K338" i="128"/>
  <c r="K337" i="128"/>
  <c r="K336" i="128"/>
  <c r="K335" i="128"/>
  <c r="K334" i="128"/>
  <c r="K333" i="128"/>
  <c r="K332" i="128"/>
  <c r="K331" i="128"/>
  <c r="K330" i="128"/>
  <c r="K329" i="128"/>
  <c r="K328" i="128"/>
  <c r="K327" i="128"/>
  <c r="K326" i="128"/>
  <c r="K325" i="128"/>
  <c r="K324" i="128"/>
  <c r="K323" i="128"/>
  <c r="K322" i="128"/>
  <c r="K321" i="128"/>
  <c r="K320" i="128"/>
  <c r="K319" i="128"/>
  <c r="K318" i="128"/>
  <c r="K317" i="128"/>
  <c r="K316" i="128"/>
  <c r="K315" i="128"/>
  <c r="K314" i="128"/>
  <c r="K313" i="128"/>
  <c r="K312" i="128"/>
  <c r="K311" i="128"/>
  <c r="K310" i="128"/>
  <c r="K309" i="128"/>
  <c r="K308" i="128"/>
  <c r="K307" i="128"/>
  <c r="K306" i="128"/>
  <c r="K305" i="128"/>
  <c r="K304" i="128"/>
  <c r="K303" i="128"/>
  <c r="K302" i="128"/>
  <c r="K301" i="128"/>
  <c r="K300" i="128"/>
  <c r="K299" i="128"/>
  <c r="K298" i="128"/>
  <c r="K297" i="128"/>
  <c r="K296" i="128"/>
  <c r="K295" i="128"/>
  <c r="K294" i="128"/>
  <c r="K293" i="128"/>
  <c r="K292" i="128"/>
  <c r="K291" i="128"/>
  <c r="K290" i="128"/>
  <c r="K289" i="128"/>
  <c r="K288" i="128"/>
  <c r="K287" i="128"/>
  <c r="K286" i="128"/>
  <c r="K285" i="128"/>
  <c r="K284" i="128"/>
  <c r="K283" i="128"/>
  <c r="K282" i="128"/>
  <c r="K281" i="128"/>
  <c r="K280" i="128"/>
  <c r="K279" i="128"/>
  <c r="K278" i="128"/>
  <c r="K277" i="128"/>
  <c r="K276" i="128"/>
  <c r="K275" i="128"/>
  <c r="K274" i="128"/>
  <c r="K273" i="128"/>
  <c r="K272" i="128"/>
  <c r="K271" i="128"/>
  <c r="K270" i="128"/>
  <c r="K269" i="128"/>
  <c r="K268" i="128"/>
  <c r="K267" i="128"/>
  <c r="K266" i="128"/>
  <c r="K265" i="128"/>
  <c r="K264" i="128"/>
  <c r="K263" i="128"/>
  <c r="K262" i="128"/>
  <c r="K261" i="128"/>
  <c r="K260" i="128"/>
  <c r="K259" i="128"/>
  <c r="K258" i="128"/>
  <c r="K257" i="128"/>
  <c r="K256" i="128"/>
  <c r="K255" i="128"/>
  <c r="K254" i="128"/>
  <c r="K253" i="128"/>
  <c r="K252" i="128"/>
  <c r="K251" i="128"/>
  <c r="K250" i="128"/>
  <c r="K249" i="128"/>
  <c r="K248" i="128"/>
  <c r="K247" i="128"/>
  <c r="K246" i="128"/>
  <c r="K245" i="128"/>
  <c r="K244" i="128"/>
  <c r="K243" i="128"/>
  <c r="K242" i="128"/>
  <c r="K241" i="128"/>
  <c r="K240" i="128"/>
  <c r="K239" i="128"/>
  <c r="K238" i="128"/>
  <c r="K237" i="128"/>
  <c r="K236" i="128"/>
  <c r="K235" i="128"/>
  <c r="K234" i="128"/>
  <c r="K233" i="128"/>
  <c r="K232" i="128"/>
  <c r="K231" i="128"/>
  <c r="K230" i="128"/>
  <c r="K229" i="128"/>
  <c r="K228" i="128"/>
  <c r="K227" i="128"/>
  <c r="K226" i="128"/>
  <c r="K225" i="128"/>
  <c r="K224" i="128"/>
  <c r="K223" i="128"/>
  <c r="K222" i="128"/>
  <c r="K221" i="128"/>
  <c r="K220" i="128"/>
  <c r="K219" i="128"/>
  <c r="K218" i="128"/>
  <c r="K217" i="128"/>
  <c r="K216" i="128"/>
  <c r="K215" i="128"/>
  <c r="K214" i="128"/>
  <c r="K213" i="128"/>
  <c r="K212" i="128"/>
  <c r="K211" i="128"/>
  <c r="K210" i="128"/>
  <c r="K209" i="128"/>
  <c r="K208" i="128"/>
  <c r="K207" i="128"/>
  <c r="K206" i="128"/>
  <c r="K205" i="128"/>
  <c r="K204" i="128"/>
  <c r="K203" i="128"/>
  <c r="K202" i="128"/>
  <c r="K201" i="128"/>
  <c r="K200" i="128"/>
  <c r="K199" i="128"/>
  <c r="K198" i="128"/>
  <c r="K197" i="128"/>
  <c r="K196" i="128"/>
  <c r="K195" i="128"/>
  <c r="K194" i="128"/>
  <c r="K193" i="128"/>
  <c r="K192" i="128"/>
  <c r="K191" i="128"/>
  <c r="K190" i="128"/>
  <c r="K189" i="128"/>
  <c r="K188" i="128"/>
  <c r="K187" i="128"/>
  <c r="K186" i="128"/>
  <c r="K185" i="128"/>
  <c r="K184" i="128"/>
  <c r="K183" i="128"/>
  <c r="K182" i="128"/>
  <c r="K181" i="128"/>
  <c r="K180" i="128"/>
  <c r="K179" i="128"/>
  <c r="K178" i="128"/>
  <c r="K177" i="128"/>
  <c r="K176" i="128"/>
  <c r="K175" i="128"/>
  <c r="K174" i="128"/>
  <c r="K173" i="128"/>
  <c r="K172" i="128"/>
  <c r="K171" i="128"/>
  <c r="K170" i="128"/>
  <c r="K169" i="128"/>
  <c r="K168" i="128"/>
  <c r="K167" i="128"/>
  <c r="K166" i="128"/>
  <c r="K165" i="128"/>
  <c r="K164" i="128"/>
  <c r="K163" i="128"/>
  <c r="K162" i="128"/>
  <c r="K161" i="128"/>
  <c r="K160" i="128"/>
  <c r="K159" i="128"/>
  <c r="K158" i="128"/>
  <c r="K157" i="128"/>
  <c r="K156" i="128"/>
  <c r="K155" i="128"/>
  <c r="K154" i="128"/>
  <c r="K153" i="128"/>
  <c r="K152" i="128"/>
  <c r="K151" i="128"/>
  <c r="K150" i="128"/>
  <c r="K149" i="128"/>
  <c r="K148" i="128"/>
  <c r="K147" i="128"/>
  <c r="K146" i="128"/>
  <c r="K145" i="128"/>
  <c r="K144" i="128"/>
  <c r="K143" i="128"/>
  <c r="K142" i="128"/>
  <c r="K141" i="128"/>
  <c r="K140" i="128"/>
  <c r="K139" i="128"/>
  <c r="K138" i="128"/>
  <c r="K137" i="128"/>
  <c r="K136" i="128"/>
  <c r="K135" i="128"/>
  <c r="K134" i="128"/>
  <c r="K133" i="128"/>
  <c r="K132" i="128"/>
  <c r="K131" i="128"/>
  <c r="K130" i="128"/>
  <c r="K129" i="128"/>
  <c r="K128" i="128"/>
  <c r="K127" i="128"/>
  <c r="K126" i="128"/>
  <c r="K125" i="128"/>
  <c r="K124" i="128"/>
  <c r="K123" i="128"/>
  <c r="K122" i="128"/>
  <c r="K121" i="128"/>
  <c r="K120" i="128"/>
  <c r="K119" i="128"/>
  <c r="K118" i="128"/>
  <c r="K117" i="128"/>
  <c r="K116" i="128"/>
  <c r="K115" i="128"/>
  <c r="K114" i="128"/>
  <c r="K113" i="128"/>
  <c r="K112" i="128"/>
  <c r="K111" i="128"/>
  <c r="K110" i="128"/>
  <c r="K109" i="128"/>
  <c r="K108" i="128"/>
  <c r="K107" i="128"/>
  <c r="K106" i="128"/>
  <c r="K105" i="128"/>
  <c r="K104" i="128"/>
  <c r="K103" i="128"/>
  <c r="K102" i="128"/>
  <c r="K101" i="128"/>
  <c r="K100" i="128"/>
  <c r="K99" i="128"/>
  <c r="K98" i="128"/>
  <c r="K97" i="128"/>
  <c r="K96" i="128"/>
  <c r="K95" i="128"/>
  <c r="K94" i="128"/>
  <c r="K93" i="128"/>
  <c r="K92" i="128"/>
  <c r="K91" i="128"/>
  <c r="K90" i="128"/>
  <c r="K89" i="128"/>
  <c r="K88" i="128"/>
  <c r="K87" i="128"/>
  <c r="K86" i="128"/>
  <c r="K85" i="128"/>
  <c r="K84" i="128"/>
  <c r="K83" i="128"/>
  <c r="K82" i="128"/>
  <c r="K81" i="128"/>
  <c r="K80" i="128"/>
  <c r="K79" i="128"/>
  <c r="K78" i="128"/>
  <c r="K77" i="128"/>
  <c r="K76" i="128"/>
  <c r="K75" i="128"/>
  <c r="K74" i="128"/>
  <c r="K73" i="128"/>
  <c r="K72" i="128"/>
  <c r="K71" i="128"/>
  <c r="K70" i="128"/>
  <c r="K69" i="128"/>
  <c r="K68" i="128"/>
  <c r="K67" i="128"/>
  <c r="K66" i="128"/>
  <c r="K65" i="128"/>
  <c r="K64" i="128"/>
  <c r="K63" i="128"/>
  <c r="K62" i="128"/>
  <c r="K61" i="128"/>
  <c r="K60" i="128"/>
  <c r="K59" i="128"/>
  <c r="K58" i="128"/>
  <c r="K57" i="128"/>
  <c r="K56" i="128"/>
  <c r="K55" i="128"/>
  <c r="K54" i="128"/>
  <c r="K53" i="128"/>
  <c r="K52" i="128"/>
  <c r="K51" i="128"/>
  <c r="K50" i="128"/>
  <c r="K49" i="128"/>
  <c r="K48" i="128"/>
  <c r="K47" i="128"/>
  <c r="K46" i="128"/>
  <c r="K45" i="128"/>
  <c r="K44" i="128"/>
  <c r="K43" i="128"/>
  <c r="K42" i="128"/>
  <c r="K41" i="128"/>
  <c r="K40" i="128"/>
  <c r="K39" i="128"/>
  <c r="K38" i="128"/>
  <c r="K37" i="128"/>
  <c r="K36" i="128"/>
  <c r="K35" i="128"/>
  <c r="K34" i="128"/>
  <c r="K33" i="128"/>
  <c r="K32" i="128"/>
  <c r="K31" i="128"/>
  <c r="K30" i="128"/>
  <c r="K29" i="128"/>
  <c r="K28" i="128"/>
  <c r="K27" i="128"/>
  <c r="K26" i="128"/>
  <c r="K25" i="128"/>
  <c r="K24" i="128"/>
  <c r="K23" i="128"/>
  <c r="K22" i="128"/>
  <c r="K21" i="128"/>
  <c r="K20" i="128"/>
  <c r="K19" i="128"/>
  <c r="K18" i="128"/>
  <c r="K17" i="128"/>
  <c r="K16" i="128"/>
  <c r="K15" i="128"/>
  <c r="K14" i="128"/>
  <c r="K13" i="128"/>
  <c r="K12" i="128"/>
  <c r="K11" i="128"/>
  <c r="K10" i="128"/>
  <c r="K9" i="128"/>
  <c r="K8" i="128"/>
  <c r="K7" i="128"/>
  <c r="K6" i="128"/>
  <c r="K5" i="128"/>
  <c r="K4" i="128"/>
  <c r="K3" i="128"/>
  <c r="M13" i="130" l="1"/>
  <c r="N73" i="128" s="1"/>
  <c r="M14" i="130"/>
  <c r="S14" i="130" s="1"/>
  <c r="H79" i="128" s="1"/>
  <c r="M15" i="130"/>
  <c r="M16" i="130"/>
  <c r="S16" i="130" s="1"/>
  <c r="H91" i="128" s="1"/>
  <c r="M17" i="130"/>
  <c r="M18" i="130"/>
  <c r="N103" i="128" s="1"/>
  <c r="H109" i="128"/>
  <c r="M20" i="130"/>
  <c r="N115" i="128" s="1"/>
  <c r="M21" i="130"/>
  <c r="M22" i="130"/>
  <c r="M23" i="130"/>
  <c r="H139" i="128"/>
  <c r="M25" i="130"/>
  <c r="N145" i="128" s="1"/>
  <c r="M26" i="130"/>
  <c r="S26" i="130" s="1"/>
  <c r="H151" i="128" s="1"/>
  <c r="M27" i="130"/>
  <c r="M28" i="130"/>
  <c r="S28" i="130" s="1"/>
  <c r="H163" i="128" s="1"/>
  <c r="M29" i="130"/>
  <c r="M30" i="130"/>
  <c r="N175" i="128" s="1"/>
  <c r="M31" i="130"/>
  <c r="M32" i="130"/>
  <c r="N187" i="128" s="1"/>
  <c r="M33" i="130"/>
  <c r="M34" i="130"/>
  <c r="M35" i="130"/>
  <c r="M36" i="130"/>
  <c r="S36" i="130" s="1"/>
  <c r="H211" i="128" s="1"/>
  <c r="M37" i="130"/>
  <c r="N217" i="128" s="1"/>
  <c r="M39" i="130"/>
  <c r="M40" i="130"/>
  <c r="S40" i="130" s="1"/>
  <c r="H235" i="128" s="1"/>
  <c r="M41" i="130"/>
  <c r="M42" i="130"/>
  <c r="N247" i="128" s="1"/>
  <c r="M43" i="130"/>
  <c r="M44" i="130"/>
  <c r="M45" i="130"/>
  <c r="M46" i="130"/>
  <c r="M47" i="130"/>
  <c r="M48" i="130"/>
  <c r="M49" i="130"/>
  <c r="N289" i="128" s="1"/>
  <c r="M50" i="130"/>
  <c r="S50" i="130" s="1"/>
  <c r="H295" i="128" s="1"/>
  <c r="M51" i="130"/>
  <c r="M52" i="130"/>
  <c r="S52" i="130" s="1"/>
  <c r="H307" i="128" s="1"/>
  <c r="M53" i="130"/>
  <c r="M54" i="130"/>
  <c r="N319" i="128" s="1"/>
  <c r="M55" i="130"/>
  <c r="M56" i="130"/>
  <c r="S56" i="130" s="1"/>
  <c r="H331" i="128" s="1"/>
  <c r="M57" i="130"/>
  <c r="M58" i="130"/>
  <c r="M59" i="130"/>
  <c r="M60" i="130"/>
  <c r="M61" i="130"/>
  <c r="N361" i="128" s="1"/>
  <c r="M62" i="130"/>
  <c r="S62" i="130" s="1"/>
  <c r="H367" i="128" s="1"/>
  <c r="M63" i="130"/>
  <c r="M64" i="130"/>
  <c r="S64" i="130" s="1"/>
  <c r="H379" i="128" s="1"/>
  <c r="M65" i="130"/>
  <c r="M66" i="130"/>
  <c r="N391" i="128" s="1"/>
  <c r="M67" i="130"/>
  <c r="M68" i="130"/>
  <c r="S68" i="130" s="1"/>
  <c r="H403" i="128" s="1"/>
  <c r="M69" i="130"/>
  <c r="M70" i="130"/>
  <c r="M71" i="130"/>
  <c r="M72" i="130"/>
  <c r="M73" i="130"/>
  <c r="N433" i="128" s="1"/>
  <c r="M74" i="130"/>
  <c r="S74" i="130" s="1"/>
  <c r="H439" i="128" s="1"/>
  <c r="M75" i="130"/>
  <c r="M76" i="130"/>
  <c r="S76" i="130" s="1"/>
  <c r="H451" i="128" s="1"/>
  <c r="M77" i="130"/>
  <c r="M78" i="130"/>
  <c r="N463" i="128" s="1"/>
  <c r="M79" i="130"/>
  <c r="M80" i="130"/>
  <c r="M81" i="130"/>
  <c r="M82" i="130"/>
  <c r="M83" i="130"/>
  <c r="M84" i="130"/>
  <c r="M85" i="130"/>
  <c r="N505" i="128" s="1"/>
  <c r="M86" i="130"/>
  <c r="S86" i="130" s="1"/>
  <c r="H511" i="128" s="1"/>
  <c r="M11" i="130"/>
  <c r="N61" i="128" s="1"/>
  <c r="M3" i="130"/>
  <c r="S3" i="130" s="1"/>
  <c r="H13" i="128" s="1"/>
  <c r="M4" i="130"/>
  <c r="S4" i="130" s="1"/>
  <c r="H19" i="128" s="1"/>
  <c r="M5" i="130"/>
  <c r="N25" i="128" s="1"/>
  <c r="M6" i="130"/>
  <c r="S6" i="130" s="1"/>
  <c r="H31" i="128" s="1"/>
  <c r="M7" i="130"/>
  <c r="M8" i="130"/>
  <c r="S8" i="130" s="1"/>
  <c r="H43" i="128" s="1"/>
  <c r="M9" i="130"/>
  <c r="M10" i="130"/>
  <c r="M2" i="130"/>
  <c r="H108" i="128"/>
  <c r="H107" i="128"/>
  <c r="H106" i="128"/>
  <c r="H105" i="128"/>
  <c r="H104" i="128"/>
  <c r="F511" i="128"/>
  <c r="F510" i="128"/>
  <c r="F509" i="128"/>
  <c r="F508" i="128"/>
  <c r="F507" i="128"/>
  <c r="F506" i="128"/>
  <c r="F505" i="128"/>
  <c r="F504" i="128"/>
  <c r="F503" i="128"/>
  <c r="F502" i="128"/>
  <c r="F501" i="128"/>
  <c r="F500" i="128"/>
  <c r="F499" i="128"/>
  <c r="F498" i="128"/>
  <c r="F497" i="128"/>
  <c r="F496" i="128"/>
  <c r="F495" i="128"/>
  <c r="F494" i="128"/>
  <c r="F493" i="128"/>
  <c r="F492" i="128"/>
  <c r="F491" i="128"/>
  <c r="F490" i="128"/>
  <c r="F489" i="128"/>
  <c r="F488" i="128"/>
  <c r="F487" i="128"/>
  <c r="F486" i="128"/>
  <c r="F485" i="128"/>
  <c r="F484" i="128"/>
  <c r="F483" i="128"/>
  <c r="F482" i="128"/>
  <c r="F481" i="128"/>
  <c r="F480" i="128"/>
  <c r="F479" i="128"/>
  <c r="F478" i="128"/>
  <c r="F477" i="128"/>
  <c r="F476" i="128"/>
  <c r="F475" i="128"/>
  <c r="F474" i="128"/>
  <c r="F473" i="128"/>
  <c r="F472" i="128"/>
  <c r="F471" i="128"/>
  <c r="F470" i="128"/>
  <c r="F469" i="128"/>
  <c r="F468" i="128"/>
  <c r="F467" i="128"/>
  <c r="F466" i="128"/>
  <c r="F465" i="128"/>
  <c r="F464" i="128"/>
  <c r="F463" i="128"/>
  <c r="F462" i="128"/>
  <c r="F461" i="128"/>
  <c r="F460" i="128"/>
  <c r="F459" i="128"/>
  <c r="F458" i="128"/>
  <c r="F457" i="128"/>
  <c r="F456" i="128"/>
  <c r="F455" i="128"/>
  <c r="F454" i="128"/>
  <c r="F453" i="128"/>
  <c r="F452" i="128"/>
  <c r="F451" i="128"/>
  <c r="F450" i="128"/>
  <c r="F449" i="128"/>
  <c r="F448" i="128"/>
  <c r="F447" i="128"/>
  <c r="F446" i="128"/>
  <c r="F445" i="128"/>
  <c r="F444" i="128"/>
  <c r="F443" i="128"/>
  <c r="F442" i="128"/>
  <c r="F441" i="128"/>
  <c r="F440" i="128"/>
  <c r="F439" i="128"/>
  <c r="F438" i="128"/>
  <c r="F437" i="128"/>
  <c r="F436" i="128"/>
  <c r="F435" i="128"/>
  <c r="F434" i="128"/>
  <c r="F433" i="128"/>
  <c r="F432" i="128"/>
  <c r="F431" i="128"/>
  <c r="F430" i="128"/>
  <c r="F429" i="128"/>
  <c r="F428" i="128"/>
  <c r="F427" i="128"/>
  <c r="F426" i="128"/>
  <c r="F425" i="128"/>
  <c r="F424" i="128"/>
  <c r="F423" i="128"/>
  <c r="F422" i="128"/>
  <c r="F421" i="128"/>
  <c r="F420" i="128"/>
  <c r="F419" i="128"/>
  <c r="F418" i="128"/>
  <c r="F417" i="128"/>
  <c r="F416" i="128"/>
  <c r="F415" i="128"/>
  <c r="F414" i="128"/>
  <c r="F413" i="128"/>
  <c r="F412" i="128"/>
  <c r="F411" i="128"/>
  <c r="F410" i="128"/>
  <c r="F409" i="128"/>
  <c r="F408" i="128"/>
  <c r="F407" i="128"/>
  <c r="F406" i="128"/>
  <c r="F405" i="128"/>
  <c r="F404" i="128"/>
  <c r="F403" i="128"/>
  <c r="F402" i="128"/>
  <c r="F401" i="128"/>
  <c r="F400" i="128"/>
  <c r="F399" i="128"/>
  <c r="F398" i="128"/>
  <c r="F397" i="128"/>
  <c r="F396" i="128"/>
  <c r="F395" i="128"/>
  <c r="F394" i="128"/>
  <c r="F393" i="128"/>
  <c r="F392" i="128"/>
  <c r="F391" i="128"/>
  <c r="F390" i="128"/>
  <c r="F389" i="128"/>
  <c r="F388" i="128"/>
  <c r="F387" i="128"/>
  <c r="F386" i="128"/>
  <c r="F385" i="128"/>
  <c r="F384" i="128"/>
  <c r="F383" i="128"/>
  <c r="F382" i="128"/>
  <c r="F381" i="128"/>
  <c r="F380" i="128"/>
  <c r="F379" i="128"/>
  <c r="F378" i="128"/>
  <c r="F377" i="128"/>
  <c r="F376" i="128"/>
  <c r="F375" i="128"/>
  <c r="F374" i="128"/>
  <c r="F373" i="128"/>
  <c r="F372" i="128"/>
  <c r="F371" i="128"/>
  <c r="F370" i="128"/>
  <c r="F369" i="128"/>
  <c r="F368" i="128"/>
  <c r="F367" i="128"/>
  <c r="F366" i="128"/>
  <c r="F365" i="128"/>
  <c r="F364" i="128"/>
  <c r="F363" i="128"/>
  <c r="F362" i="128"/>
  <c r="F361" i="128"/>
  <c r="F360" i="128"/>
  <c r="F359" i="128"/>
  <c r="F358" i="128"/>
  <c r="F357" i="128"/>
  <c r="F356" i="128"/>
  <c r="F355" i="128"/>
  <c r="F354" i="128"/>
  <c r="F353" i="128"/>
  <c r="F352" i="128"/>
  <c r="F351" i="128"/>
  <c r="F350" i="128"/>
  <c r="F349" i="128"/>
  <c r="F348" i="128"/>
  <c r="F347" i="128"/>
  <c r="F346" i="128"/>
  <c r="F345" i="128"/>
  <c r="F344" i="128"/>
  <c r="F343" i="128"/>
  <c r="F342" i="128"/>
  <c r="F341" i="128"/>
  <c r="F340" i="128"/>
  <c r="F339" i="128"/>
  <c r="F338" i="128"/>
  <c r="F337" i="128"/>
  <c r="F336" i="128"/>
  <c r="F335" i="128"/>
  <c r="F334" i="128"/>
  <c r="F333" i="128"/>
  <c r="F332" i="128"/>
  <c r="F331" i="128"/>
  <c r="F330" i="128"/>
  <c r="F329" i="128"/>
  <c r="F328" i="128"/>
  <c r="F327" i="128"/>
  <c r="F326" i="128"/>
  <c r="F325" i="128"/>
  <c r="F324" i="128"/>
  <c r="F323" i="128"/>
  <c r="F322" i="128"/>
  <c r="F321" i="128"/>
  <c r="F320" i="128"/>
  <c r="F319" i="128"/>
  <c r="F318" i="128"/>
  <c r="F317" i="128"/>
  <c r="F316" i="128"/>
  <c r="F315" i="128"/>
  <c r="F314" i="128"/>
  <c r="F313" i="128"/>
  <c r="F312" i="128"/>
  <c r="F311" i="128"/>
  <c r="F310" i="128"/>
  <c r="F309" i="128"/>
  <c r="F308" i="128"/>
  <c r="F307" i="128"/>
  <c r="F306" i="128"/>
  <c r="F305" i="128"/>
  <c r="F304" i="128"/>
  <c r="F303" i="128"/>
  <c r="F302" i="128"/>
  <c r="F301" i="128"/>
  <c r="F300" i="128"/>
  <c r="F299" i="128"/>
  <c r="F298" i="128"/>
  <c r="F297" i="128"/>
  <c r="F296" i="128"/>
  <c r="F295" i="128"/>
  <c r="F294" i="128"/>
  <c r="F293" i="128"/>
  <c r="F292" i="128"/>
  <c r="F291" i="128"/>
  <c r="F290" i="128"/>
  <c r="F289" i="128"/>
  <c r="F288" i="128"/>
  <c r="F287" i="128"/>
  <c r="F286" i="128"/>
  <c r="F285" i="128"/>
  <c r="F284" i="128"/>
  <c r="F283" i="128"/>
  <c r="F282" i="128"/>
  <c r="F281" i="128"/>
  <c r="F280" i="128"/>
  <c r="F279" i="128"/>
  <c r="F278" i="128"/>
  <c r="F277" i="128"/>
  <c r="F276" i="128"/>
  <c r="F275" i="128"/>
  <c r="F274" i="128"/>
  <c r="F273" i="128"/>
  <c r="F272" i="128"/>
  <c r="F271" i="128"/>
  <c r="F270" i="128"/>
  <c r="F269" i="128"/>
  <c r="F268" i="128"/>
  <c r="F267" i="128"/>
  <c r="F266" i="128"/>
  <c r="F265" i="128"/>
  <c r="F264" i="128"/>
  <c r="F263" i="128"/>
  <c r="F262" i="128"/>
  <c r="F261" i="128"/>
  <c r="F260" i="128"/>
  <c r="F259" i="128"/>
  <c r="F258" i="128"/>
  <c r="F257" i="128"/>
  <c r="F256" i="128"/>
  <c r="F255" i="128"/>
  <c r="F254" i="128"/>
  <c r="F253" i="128"/>
  <c r="F252" i="128"/>
  <c r="F251" i="128"/>
  <c r="F250" i="128"/>
  <c r="F249" i="128"/>
  <c r="F248" i="128"/>
  <c r="F247" i="128"/>
  <c r="F246" i="128"/>
  <c r="F245" i="128"/>
  <c r="F244" i="128"/>
  <c r="F243" i="128"/>
  <c r="F242" i="128"/>
  <c r="F241" i="128"/>
  <c r="F240" i="128"/>
  <c r="F239" i="128"/>
  <c r="F238" i="128"/>
  <c r="F237" i="128"/>
  <c r="F236" i="128"/>
  <c r="F235" i="128"/>
  <c r="F234" i="128"/>
  <c r="F233" i="128"/>
  <c r="F232" i="128"/>
  <c r="F231" i="128"/>
  <c r="F230" i="128"/>
  <c r="F229" i="128"/>
  <c r="F228" i="128"/>
  <c r="F227" i="128"/>
  <c r="F226" i="128"/>
  <c r="F225" i="128"/>
  <c r="F224" i="128"/>
  <c r="F223" i="128"/>
  <c r="F222" i="128"/>
  <c r="F221" i="128"/>
  <c r="F220" i="128"/>
  <c r="F219" i="128"/>
  <c r="F218" i="128"/>
  <c r="F217" i="128"/>
  <c r="F216" i="128"/>
  <c r="F215" i="128"/>
  <c r="F214" i="128"/>
  <c r="F213" i="128"/>
  <c r="F212" i="128"/>
  <c r="F211" i="128"/>
  <c r="F210" i="128"/>
  <c r="F209" i="128"/>
  <c r="F208" i="128"/>
  <c r="F207" i="128"/>
  <c r="F206" i="128"/>
  <c r="F205" i="128"/>
  <c r="F204" i="128"/>
  <c r="F203" i="128"/>
  <c r="F202" i="128"/>
  <c r="F201" i="128"/>
  <c r="F200" i="128"/>
  <c r="F199" i="128"/>
  <c r="F198" i="128"/>
  <c r="F197" i="128"/>
  <c r="F196" i="128"/>
  <c r="F195" i="128"/>
  <c r="F194" i="128"/>
  <c r="F193" i="128"/>
  <c r="F192" i="128"/>
  <c r="F191" i="128"/>
  <c r="F190" i="128"/>
  <c r="F189" i="128"/>
  <c r="F188" i="128"/>
  <c r="F187" i="128"/>
  <c r="F186" i="128"/>
  <c r="F185" i="128"/>
  <c r="F184" i="128"/>
  <c r="F183" i="128"/>
  <c r="F182" i="128"/>
  <c r="F181" i="128"/>
  <c r="F180" i="128"/>
  <c r="F179" i="128"/>
  <c r="F178" i="128"/>
  <c r="F177" i="128"/>
  <c r="F176" i="128"/>
  <c r="F175" i="128"/>
  <c r="F174" i="128"/>
  <c r="F173" i="128"/>
  <c r="F172" i="128"/>
  <c r="F171" i="128"/>
  <c r="F170" i="128"/>
  <c r="F169" i="128"/>
  <c r="F168" i="128"/>
  <c r="F167" i="128"/>
  <c r="F166" i="128"/>
  <c r="F165" i="128"/>
  <c r="F164" i="128"/>
  <c r="F163" i="128"/>
  <c r="F162" i="128"/>
  <c r="F161" i="128"/>
  <c r="F160" i="128"/>
  <c r="F159" i="128"/>
  <c r="F158" i="128"/>
  <c r="F157" i="128"/>
  <c r="F156" i="128"/>
  <c r="F155" i="128"/>
  <c r="F154" i="128"/>
  <c r="F153" i="128"/>
  <c r="F152" i="128"/>
  <c r="F151" i="128"/>
  <c r="F150" i="128"/>
  <c r="F149" i="128"/>
  <c r="F148" i="128"/>
  <c r="F147" i="128"/>
  <c r="F146" i="128"/>
  <c r="F145" i="128"/>
  <c r="F144" i="128"/>
  <c r="F143" i="128"/>
  <c r="F142" i="128"/>
  <c r="F141" i="128"/>
  <c r="F140" i="128"/>
  <c r="F139" i="128"/>
  <c r="F138" i="128"/>
  <c r="F137" i="128"/>
  <c r="F136" i="128"/>
  <c r="F135" i="128"/>
  <c r="F134" i="128"/>
  <c r="F133" i="128"/>
  <c r="F132" i="128"/>
  <c r="F131" i="128"/>
  <c r="F130" i="128"/>
  <c r="F129" i="128"/>
  <c r="F128" i="128"/>
  <c r="F127" i="128"/>
  <c r="F126" i="128"/>
  <c r="F125" i="128"/>
  <c r="F124" i="128"/>
  <c r="F123" i="128"/>
  <c r="F122" i="128"/>
  <c r="F121" i="128"/>
  <c r="F120" i="128"/>
  <c r="F119" i="128"/>
  <c r="F118" i="128"/>
  <c r="F117" i="128"/>
  <c r="F116" i="128"/>
  <c r="F115" i="128"/>
  <c r="F114" i="128"/>
  <c r="F113" i="128"/>
  <c r="F112" i="128"/>
  <c r="F111" i="128"/>
  <c r="F110" i="128"/>
  <c r="F109" i="128"/>
  <c r="F108" i="128"/>
  <c r="F107" i="128"/>
  <c r="F106" i="128"/>
  <c r="F105" i="128"/>
  <c r="F104" i="128"/>
  <c r="F103" i="128"/>
  <c r="F102" i="128"/>
  <c r="F101" i="128"/>
  <c r="F100" i="128"/>
  <c r="F99" i="128"/>
  <c r="F98" i="128"/>
  <c r="F97" i="128"/>
  <c r="F96" i="128"/>
  <c r="F95" i="128"/>
  <c r="F94" i="128"/>
  <c r="F93" i="128"/>
  <c r="F92" i="128"/>
  <c r="F91" i="128"/>
  <c r="F90" i="128"/>
  <c r="F89" i="128"/>
  <c r="F88" i="128"/>
  <c r="F87" i="128"/>
  <c r="F86" i="128"/>
  <c r="F85" i="128"/>
  <c r="F84" i="128"/>
  <c r="F83" i="128"/>
  <c r="F82" i="128"/>
  <c r="F81" i="128"/>
  <c r="F80" i="128"/>
  <c r="F79" i="128"/>
  <c r="F78" i="128"/>
  <c r="F77" i="128"/>
  <c r="F76" i="128"/>
  <c r="F75" i="128"/>
  <c r="F74" i="128"/>
  <c r="F73" i="128"/>
  <c r="F72" i="128"/>
  <c r="F71" i="128"/>
  <c r="F70" i="128"/>
  <c r="F69" i="128"/>
  <c r="F68" i="128"/>
  <c r="F67" i="128"/>
  <c r="F66" i="128"/>
  <c r="F65" i="128"/>
  <c r="F64" i="128"/>
  <c r="F63" i="128"/>
  <c r="F62" i="128"/>
  <c r="F61" i="128"/>
  <c r="F60" i="128"/>
  <c r="F59" i="128"/>
  <c r="F58" i="128"/>
  <c r="F57" i="128"/>
  <c r="F56" i="128"/>
  <c r="F55" i="128"/>
  <c r="F54" i="128"/>
  <c r="F53" i="128"/>
  <c r="F52" i="128"/>
  <c r="F51" i="128"/>
  <c r="F50" i="128"/>
  <c r="O69" i="130"/>
  <c r="H411" i="128" s="1"/>
  <c r="H134" i="128"/>
  <c r="H135" i="128"/>
  <c r="H219" i="128"/>
  <c r="H220" i="128"/>
  <c r="H221" i="128"/>
  <c r="H223" i="128"/>
  <c r="L2" i="130"/>
  <c r="L3" i="130"/>
  <c r="R3" i="130" s="1"/>
  <c r="H12" i="128" s="1"/>
  <c r="L4" i="130"/>
  <c r="L5" i="130"/>
  <c r="L6" i="130"/>
  <c r="L7" i="130"/>
  <c r="R7" i="130" s="1"/>
  <c r="H36" i="128" s="1"/>
  <c r="L8" i="130"/>
  <c r="N42" i="128" s="1"/>
  <c r="L9" i="130"/>
  <c r="N48" i="128" s="1"/>
  <c r="L10" i="130"/>
  <c r="L11" i="130"/>
  <c r="R11" i="130" s="1"/>
  <c r="H60" i="128" s="1"/>
  <c r="L13" i="130"/>
  <c r="R13" i="130" s="1"/>
  <c r="H72" i="128" s="1"/>
  <c r="L14" i="130"/>
  <c r="L15" i="130"/>
  <c r="R15" i="130" s="1"/>
  <c r="H84" i="128" s="1"/>
  <c r="L16" i="130"/>
  <c r="R16" i="130" s="1"/>
  <c r="H90" i="128" s="1"/>
  <c r="L17" i="130"/>
  <c r="L18" i="130"/>
  <c r="R18" i="130" s="1"/>
  <c r="H102" i="128" s="1"/>
  <c r="L20" i="130"/>
  <c r="R20" i="130" s="1"/>
  <c r="H114" i="128" s="1"/>
  <c r="L21" i="130"/>
  <c r="R21" i="130" s="1"/>
  <c r="H120" i="128" s="1"/>
  <c r="L22" i="130"/>
  <c r="L23" i="130"/>
  <c r="R23" i="130" s="1"/>
  <c r="H132" i="128" s="1"/>
  <c r="H138" i="128"/>
  <c r="L25" i="130"/>
  <c r="L26" i="130"/>
  <c r="R26" i="130" s="1"/>
  <c r="H150" i="128" s="1"/>
  <c r="L27" i="130"/>
  <c r="L28" i="130"/>
  <c r="R28" i="130" s="1"/>
  <c r="H162" i="128" s="1"/>
  <c r="L29" i="130"/>
  <c r="L30" i="130"/>
  <c r="L31" i="130"/>
  <c r="L32" i="130"/>
  <c r="R32" i="130" s="1"/>
  <c r="H186" i="128" s="1"/>
  <c r="L33" i="130"/>
  <c r="R33" i="130" s="1"/>
  <c r="H192" i="128" s="1"/>
  <c r="L34" i="130"/>
  <c r="L35" i="130"/>
  <c r="R35" i="130" s="1"/>
  <c r="H204" i="128" s="1"/>
  <c r="L36" i="130"/>
  <c r="R36" i="130" s="1"/>
  <c r="H210" i="128" s="1"/>
  <c r="L37" i="130"/>
  <c r="R37" i="130" s="1"/>
  <c r="H216" i="128" s="1"/>
  <c r="H222" i="128"/>
  <c r="L39" i="130"/>
  <c r="L40" i="130"/>
  <c r="R40" i="130" s="1"/>
  <c r="H234" i="128" s="1"/>
  <c r="L41" i="130"/>
  <c r="L42" i="130"/>
  <c r="L43" i="130"/>
  <c r="L44" i="130"/>
  <c r="R44" i="130" s="1"/>
  <c r="H258" i="128" s="1"/>
  <c r="L45" i="130"/>
  <c r="R45" i="130" s="1"/>
  <c r="H264" i="128" s="1"/>
  <c r="L46" i="130"/>
  <c r="L47" i="130"/>
  <c r="R47" i="130" s="1"/>
  <c r="H276" i="128" s="1"/>
  <c r="L48" i="130"/>
  <c r="R48" i="130" s="1"/>
  <c r="H282" i="128" s="1"/>
  <c r="L49" i="130"/>
  <c r="L50" i="130"/>
  <c r="R50" i="130" s="1"/>
  <c r="H294" i="128" s="1"/>
  <c r="L51" i="130"/>
  <c r="L52" i="130"/>
  <c r="R52" i="130" s="1"/>
  <c r="H306" i="128" s="1"/>
  <c r="L53" i="130"/>
  <c r="L54" i="130"/>
  <c r="R54" i="130" s="1"/>
  <c r="H318" i="128" s="1"/>
  <c r="L55" i="130"/>
  <c r="R55" i="130" s="1"/>
  <c r="H324" i="128" s="1"/>
  <c r="L56" i="130"/>
  <c r="R56" i="130" s="1"/>
  <c r="H330" i="128" s="1"/>
  <c r="L57" i="130"/>
  <c r="R57" i="130" s="1"/>
  <c r="H336" i="128" s="1"/>
  <c r="L58" i="130"/>
  <c r="L59" i="130"/>
  <c r="R59" i="130" s="1"/>
  <c r="H348" i="128" s="1"/>
  <c r="L60" i="130"/>
  <c r="R60" i="130" s="1"/>
  <c r="H354" i="128" s="1"/>
  <c r="L61" i="130"/>
  <c r="L62" i="130"/>
  <c r="L63" i="130"/>
  <c r="L64" i="130"/>
  <c r="R64" i="130" s="1"/>
  <c r="H378" i="128" s="1"/>
  <c r="L65" i="130"/>
  <c r="L66" i="130"/>
  <c r="R66" i="130" s="1"/>
  <c r="H390" i="128" s="1"/>
  <c r="L67" i="130"/>
  <c r="L68" i="130"/>
  <c r="R68" i="130" s="1"/>
  <c r="H402" i="128" s="1"/>
  <c r="L69" i="130"/>
  <c r="R69" i="130" s="1"/>
  <c r="H414" i="128" s="1"/>
  <c r="L70" i="130"/>
  <c r="N420" i="128" s="1"/>
  <c r="L71" i="130"/>
  <c r="R71" i="130" s="1"/>
  <c r="H408" i="128" s="1"/>
  <c r="L72" i="130"/>
  <c r="R72" i="130" s="1"/>
  <c r="H426" i="128" s="1"/>
  <c r="L73" i="130"/>
  <c r="N432" i="128" s="1"/>
  <c r="L74" i="130"/>
  <c r="R74" i="130" s="1"/>
  <c r="H438" i="128" s="1"/>
  <c r="L75" i="130"/>
  <c r="L76" i="130"/>
  <c r="R76" i="130" s="1"/>
  <c r="H450" i="128" s="1"/>
  <c r="L77" i="130"/>
  <c r="L78" i="130"/>
  <c r="L79" i="130"/>
  <c r="L80" i="130"/>
  <c r="R80" i="130" s="1"/>
  <c r="H474" i="128" s="1"/>
  <c r="L81" i="130"/>
  <c r="N480" i="128" s="1"/>
  <c r="L82" i="130"/>
  <c r="L83" i="130"/>
  <c r="N492" i="128" s="1"/>
  <c r="L84" i="130"/>
  <c r="R84" i="130" s="1"/>
  <c r="H498" i="128" s="1"/>
  <c r="L85" i="130"/>
  <c r="R85" i="130" s="1"/>
  <c r="H504" i="128" s="1"/>
  <c r="L86" i="130"/>
  <c r="R86" i="130" s="1"/>
  <c r="H510" i="128" s="1"/>
  <c r="K3" i="130"/>
  <c r="Q3" i="130" s="1"/>
  <c r="H11" i="128" s="1"/>
  <c r="K4" i="130"/>
  <c r="K5" i="130"/>
  <c r="Q5" i="130" s="1"/>
  <c r="H23" i="128" s="1"/>
  <c r="K6" i="130"/>
  <c r="N29" i="128" s="1"/>
  <c r="K7" i="130"/>
  <c r="K8" i="130"/>
  <c r="K9" i="130"/>
  <c r="N47" i="128" s="1"/>
  <c r="K10" i="130"/>
  <c r="Q10" i="130" s="1"/>
  <c r="H53" i="128" s="1"/>
  <c r="K11" i="130"/>
  <c r="Q11" i="130" s="1"/>
  <c r="H59" i="128" s="1"/>
  <c r="K13" i="130"/>
  <c r="N71" i="128" s="1"/>
  <c r="K14" i="130"/>
  <c r="K15" i="130"/>
  <c r="K16" i="130"/>
  <c r="Q16" i="130" s="1"/>
  <c r="H89" i="128" s="1"/>
  <c r="K17" i="130"/>
  <c r="K18" i="130"/>
  <c r="K20" i="130"/>
  <c r="K21" i="130"/>
  <c r="N119" i="128" s="1"/>
  <c r="K22" i="130"/>
  <c r="K23" i="130"/>
  <c r="N131" i="128" s="1"/>
  <c r="H137" i="128"/>
  <c r="K25" i="130"/>
  <c r="K26" i="130"/>
  <c r="Q26" i="130" s="1"/>
  <c r="H149" i="128" s="1"/>
  <c r="K27" i="130"/>
  <c r="K28" i="130"/>
  <c r="Q28" i="130" s="1"/>
  <c r="H161" i="128" s="1"/>
  <c r="K29" i="130"/>
  <c r="Q29" i="130" s="1"/>
  <c r="H167" i="128" s="1"/>
  <c r="K30" i="130"/>
  <c r="K31" i="130"/>
  <c r="K32" i="130"/>
  <c r="K33" i="130"/>
  <c r="K34" i="130"/>
  <c r="K35" i="130"/>
  <c r="N203" i="128" s="1"/>
  <c r="K36" i="130"/>
  <c r="Q36" i="130" s="1"/>
  <c r="H209" i="128" s="1"/>
  <c r="K37" i="130"/>
  <c r="K39" i="130"/>
  <c r="K40" i="130"/>
  <c r="Q40" i="130" s="1"/>
  <c r="H233" i="128" s="1"/>
  <c r="K41" i="130"/>
  <c r="K42" i="130"/>
  <c r="K43" i="130"/>
  <c r="Q43" i="130" s="1"/>
  <c r="H251" i="128" s="1"/>
  <c r="K44" i="130"/>
  <c r="K45" i="130"/>
  <c r="N263" i="128" s="1"/>
  <c r="K46" i="130"/>
  <c r="K47" i="130"/>
  <c r="N275" i="128" s="1"/>
  <c r="K48" i="130"/>
  <c r="Q48" i="130" s="1"/>
  <c r="H281" i="128" s="1"/>
  <c r="K49" i="130"/>
  <c r="N287" i="128" s="1"/>
  <c r="K50" i="130"/>
  <c r="Q50" i="130" s="1"/>
  <c r="H293" i="128" s="1"/>
  <c r="K51" i="130"/>
  <c r="K52" i="130"/>
  <c r="Q52" i="130" s="1"/>
  <c r="H305" i="128" s="1"/>
  <c r="K53" i="130"/>
  <c r="K54" i="130"/>
  <c r="K55" i="130"/>
  <c r="K56" i="130"/>
  <c r="K57" i="130"/>
  <c r="K58" i="130"/>
  <c r="K59" i="130"/>
  <c r="N347" i="128" s="1"/>
  <c r="K60" i="130"/>
  <c r="Q60" i="130" s="1"/>
  <c r="H353" i="128" s="1"/>
  <c r="K61" i="130"/>
  <c r="Q61" i="130" s="1"/>
  <c r="H359" i="128" s="1"/>
  <c r="K62" i="130"/>
  <c r="Q62" i="130" s="1"/>
  <c r="H365" i="128" s="1"/>
  <c r="K63" i="130"/>
  <c r="K64" i="130"/>
  <c r="Q64" i="130" s="1"/>
  <c r="H377" i="128" s="1"/>
  <c r="K65" i="130"/>
  <c r="K66" i="130"/>
  <c r="K67" i="130"/>
  <c r="K68" i="130"/>
  <c r="K69" i="130"/>
  <c r="Q69" i="130" s="1"/>
  <c r="H413" i="128" s="1"/>
  <c r="K70" i="130"/>
  <c r="N419" i="128" s="1"/>
  <c r="K71" i="130"/>
  <c r="N407" i="128" s="1"/>
  <c r="K72" i="130"/>
  <c r="Q72" i="130" s="1"/>
  <c r="H425" i="128" s="1"/>
  <c r="K73" i="130"/>
  <c r="N431" i="128" s="1"/>
  <c r="K74" i="130"/>
  <c r="Q74" i="130" s="1"/>
  <c r="H437" i="128" s="1"/>
  <c r="K75" i="130"/>
  <c r="K76" i="130"/>
  <c r="K77" i="130"/>
  <c r="K78" i="130"/>
  <c r="K79" i="130"/>
  <c r="Q79" i="130" s="1"/>
  <c r="H467" i="128" s="1"/>
  <c r="K80" i="130"/>
  <c r="K81" i="130"/>
  <c r="N479" i="128" s="1"/>
  <c r="K82" i="130"/>
  <c r="K83" i="130"/>
  <c r="N491" i="128" s="1"/>
  <c r="K84" i="130"/>
  <c r="Q84" i="130" s="1"/>
  <c r="H497" i="128" s="1"/>
  <c r="K85" i="130"/>
  <c r="N503" i="128" s="1"/>
  <c r="K86" i="130"/>
  <c r="Q86" i="130" s="1"/>
  <c r="H509" i="128" s="1"/>
  <c r="J3" i="130"/>
  <c r="P3" i="130" s="1"/>
  <c r="H10" i="128" s="1"/>
  <c r="J4" i="130"/>
  <c r="J5" i="130"/>
  <c r="P5" i="130" s="1"/>
  <c r="H22" i="128" s="1"/>
  <c r="J6" i="130"/>
  <c r="N28" i="128" s="1"/>
  <c r="J7" i="130"/>
  <c r="J8" i="130"/>
  <c r="J9" i="130"/>
  <c r="P9" i="130" s="1"/>
  <c r="H46" i="128" s="1"/>
  <c r="J10" i="130"/>
  <c r="P10" i="130" s="1"/>
  <c r="H52" i="128" s="1"/>
  <c r="J11" i="130"/>
  <c r="N58" i="128" s="1"/>
  <c r="J13" i="130"/>
  <c r="N70" i="128" s="1"/>
  <c r="J14" i="130"/>
  <c r="P14" i="130" s="1"/>
  <c r="H76" i="128" s="1"/>
  <c r="J15" i="130"/>
  <c r="J16" i="130"/>
  <c r="P16" i="130" s="1"/>
  <c r="H88" i="128" s="1"/>
  <c r="J17" i="130"/>
  <c r="J18" i="130"/>
  <c r="J20" i="130"/>
  <c r="J21" i="130"/>
  <c r="P21" i="130" s="1"/>
  <c r="H118" i="128" s="1"/>
  <c r="J22" i="130"/>
  <c r="P22" i="130" s="1"/>
  <c r="H124" i="128" s="1"/>
  <c r="J23" i="130"/>
  <c r="N130" i="128" s="1"/>
  <c r="H136" i="128"/>
  <c r="J25" i="130"/>
  <c r="J26" i="130"/>
  <c r="P26" i="130" s="1"/>
  <c r="H148" i="128" s="1"/>
  <c r="J27" i="130"/>
  <c r="J28" i="130"/>
  <c r="J29" i="130"/>
  <c r="P29" i="130" s="1"/>
  <c r="H166" i="128" s="1"/>
  <c r="J30" i="130"/>
  <c r="J31" i="130"/>
  <c r="J32" i="130"/>
  <c r="J33" i="130"/>
  <c r="N190" i="128" s="1"/>
  <c r="J34" i="130"/>
  <c r="P34" i="130" s="1"/>
  <c r="H196" i="128" s="1"/>
  <c r="J35" i="130"/>
  <c r="N202" i="128" s="1"/>
  <c r="J36" i="130"/>
  <c r="P36" i="130" s="1"/>
  <c r="H208" i="128" s="1"/>
  <c r="J37" i="130"/>
  <c r="N214" i="128" s="1"/>
  <c r="J39" i="130"/>
  <c r="J40" i="130"/>
  <c r="J41" i="130"/>
  <c r="P41" i="130" s="1"/>
  <c r="H238" i="128" s="1"/>
  <c r="J42" i="130"/>
  <c r="J43" i="130"/>
  <c r="J44" i="130"/>
  <c r="J45" i="130"/>
  <c r="P45" i="130" s="1"/>
  <c r="H262" i="128" s="1"/>
  <c r="J46" i="130"/>
  <c r="J47" i="130"/>
  <c r="N274" i="128" s="1"/>
  <c r="J48" i="130"/>
  <c r="P48" i="130" s="1"/>
  <c r="H280" i="128" s="1"/>
  <c r="J49" i="130"/>
  <c r="N286" i="128" s="1"/>
  <c r="J50" i="130"/>
  <c r="P50" i="130" s="1"/>
  <c r="H292" i="128" s="1"/>
  <c r="J51" i="130"/>
  <c r="J52" i="130"/>
  <c r="P52" i="130" s="1"/>
  <c r="H304" i="128" s="1"/>
  <c r="J53" i="130"/>
  <c r="P53" i="130" s="1"/>
  <c r="H310" i="128" s="1"/>
  <c r="J54" i="130"/>
  <c r="J55" i="130"/>
  <c r="J56" i="130"/>
  <c r="J57" i="130"/>
  <c r="N334" i="128" s="1"/>
  <c r="J58" i="130"/>
  <c r="J59" i="130"/>
  <c r="N346" i="128" s="1"/>
  <c r="J60" i="130"/>
  <c r="P60" i="130" s="1"/>
  <c r="H352" i="128" s="1"/>
  <c r="J61" i="130"/>
  <c r="N358" i="128" s="1"/>
  <c r="J62" i="130"/>
  <c r="P62" i="130" s="1"/>
  <c r="H364" i="128" s="1"/>
  <c r="J63" i="130"/>
  <c r="J64" i="130"/>
  <c r="J65" i="130"/>
  <c r="J66" i="130"/>
  <c r="J67" i="130"/>
  <c r="N394" i="128" s="1"/>
  <c r="J68" i="130"/>
  <c r="J69" i="130"/>
  <c r="N412" i="128" s="1"/>
  <c r="J70" i="130"/>
  <c r="N418" i="128" s="1"/>
  <c r="J71" i="130"/>
  <c r="P71" i="130" s="1"/>
  <c r="H406" i="128" s="1"/>
  <c r="J72" i="130"/>
  <c r="P72" i="130" s="1"/>
  <c r="H424" i="128" s="1"/>
  <c r="J73" i="130"/>
  <c r="N430" i="128" s="1"/>
  <c r="J74" i="130"/>
  <c r="N436" i="128" s="1"/>
  <c r="J75" i="130"/>
  <c r="J76" i="130"/>
  <c r="J77" i="130"/>
  <c r="N454" i="128" s="1"/>
  <c r="J78" i="130"/>
  <c r="J79" i="130"/>
  <c r="P79" i="130" s="1"/>
  <c r="H466" i="128" s="1"/>
  <c r="J80" i="130"/>
  <c r="J81" i="130"/>
  <c r="N478" i="128" s="1"/>
  <c r="J82" i="130"/>
  <c r="J83" i="130"/>
  <c r="P83" i="130" s="1"/>
  <c r="H490" i="128" s="1"/>
  <c r="J84" i="130"/>
  <c r="N496" i="128" s="1"/>
  <c r="J85" i="130"/>
  <c r="N502" i="128" s="1"/>
  <c r="J86" i="130"/>
  <c r="P86" i="130" s="1"/>
  <c r="H508" i="128" s="1"/>
  <c r="J2" i="130"/>
  <c r="I2" i="130"/>
  <c r="I3" i="130"/>
  <c r="N9" i="128" s="1"/>
  <c r="I4" i="130"/>
  <c r="I5" i="130"/>
  <c r="I6" i="130"/>
  <c r="I7" i="130"/>
  <c r="O7" i="130" s="1"/>
  <c r="H33" i="128" s="1"/>
  <c r="I8" i="130"/>
  <c r="O8" i="130" s="1"/>
  <c r="H39" i="128" s="1"/>
  <c r="I9" i="130"/>
  <c r="I10" i="130"/>
  <c r="N51" i="128" s="1"/>
  <c r="I11" i="130"/>
  <c r="N57" i="128" s="1"/>
  <c r="N63" i="128"/>
  <c r="I13" i="130"/>
  <c r="I14" i="130"/>
  <c r="I15" i="130"/>
  <c r="I16" i="130"/>
  <c r="N87" i="128" s="1"/>
  <c r="I17" i="130"/>
  <c r="I18" i="130"/>
  <c r="O18" i="130" s="1"/>
  <c r="H99" i="128" s="1"/>
  <c r="I20" i="130"/>
  <c r="I21" i="130"/>
  <c r="O21" i="130" s="1"/>
  <c r="H117" i="128" s="1"/>
  <c r="I22" i="130"/>
  <c r="N123" i="128" s="1"/>
  <c r="I23" i="130"/>
  <c r="N129" i="128" s="1"/>
  <c r="I25" i="130"/>
  <c r="I26" i="130"/>
  <c r="N147" i="128" s="1"/>
  <c r="I27" i="130"/>
  <c r="N153" i="128" s="1"/>
  <c r="I28" i="130"/>
  <c r="I29" i="130"/>
  <c r="I30" i="130"/>
  <c r="I31" i="130"/>
  <c r="I32" i="130"/>
  <c r="N183" i="128" s="1"/>
  <c r="I33" i="130"/>
  <c r="N189" i="128" s="1"/>
  <c r="I34" i="130"/>
  <c r="O34" i="130" s="1"/>
  <c r="H195" i="128" s="1"/>
  <c r="I35" i="130"/>
  <c r="I36" i="130"/>
  <c r="N207" i="128" s="1"/>
  <c r="I37" i="130"/>
  <c r="N213" i="128" s="1"/>
  <c r="I39" i="130"/>
  <c r="I40" i="130"/>
  <c r="I41" i="130"/>
  <c r="O41" i="130" s="1"/>
  <c r="H237" i="128" s="1"/>
  <c r="I42" i="130"/>
  <c r="I43" i="130"/>
  <c r="O43" i="130" s="1"/>
  <c r="H249" i="128" s="1"/>
  <c r="I44" i="130"/>
  <c r="O44" i="130" s="1"/>
  <c r="H255" i="128" s="1"/>
  <c r="I45" i="130"/>
  <c r="O45" i="130" s="1"/>
  <c r="H261" i="128" s="1"/>
  <c r="I46" i="130"/>
  <c r="N267" i="128" s="1"/>
  <c r="I47" i="130"/>
  <c r="N273" i="128" s="1"/>
  <c r="I48" i="130"/>
  <c r="O48" i="130" s="1"/>
  <c r="H279" i="128" s="1"/>
  <c r="I49" i="130"/>
  <c r="N285" i="128" s="1"/>
  <c r="I50" i="130"/>
  <c r="N291" i="128" s="1"/>
  <c r="I51" i="130"/>
  <c r="I52" i="130"/>
  <c r="I53" i="130"/>
  <c r="I54" i="130"/>
  <c r="I55" i="130"/>
  <c r="I56" i="130"/>
  <c r="N327" i="128" s="1"/>
  <c r="I57" i="130"/>
  <c r="N333" i="128" s="1"/>
  <c r="I58" i="130"/>
  <c r="O58" i="130" s="1"/>
  <c r="H339" i="128" s="1"/>
  <c r="I59" i="130"/>
  <c r="O59" i="130" s="1"/>
  <c r="H345" i="128" s="1"/>
  <c r="I60" i="130"/>
  <c r="N351" i="128" s="1"/>
  <c r="I61" i="130"/>
  <c r="N357" i="128" s="1"/>
  <c r="I62" i="130"/>
  <c r="O62" i="130" s="1"/>
  <c r="H363" i="128" s="1"/>
  <c r="I63" i="130"/>
  <c r="I64" i="130"/>
  <c r="I65" i="130"/>
  <c r="O65" i="130" s="1"/>
  <c r="H381" i="128" s="1"/>
  <c r="I66" i="130"/>
  <c r="I67" i="130"/>
  <c r="N393" i="128" s="1"/>
  <c r="I68" i="130"/>
  <c r="O68" i="130" s="1"/>
  <c r="H399" i="128" s="1"/>
  <c r="I69" i="130"/>
  <c r="N411" i="128" s="1"/>
  <c r="I70" i="130"/>
  <c r="N417" i="128" s="1"/>
  <c r="I71" i="130"/>
  <c r="I72" i="130"/>
  <c r="O72" i="130" s="1"/>
  <c r="H423" i="128" s="1"/>
  <c r="I73" i="130"/>
  <c r="I74" i="130"/>
  <c r="O74" i="130" s="1"/>
  <c r="H435" i="128" s="1"/>
  <c r="I75" i="130"/>
  <c r="I76" i="130"/>
  <c r="I77" i="130"/>
  <c r="N453" i="128" s="1"/>
  <c r="I78" i="130"/>
  <c r="I79" i="130"/>
  <c r="O79" i="130" s="1"/>
  <c r="H465" i="128" s="1"/>
  <c r="I80" i="130"/>
  <c r="N471" i="128" s="1"/>
  <c r="I81" i="130"/>
  <c r="N477" i="128" s="1"/>
  <c r="I82" i="130"/>
  <c r="O82" i="130" s="1"/>
  <c r="H483" i="128" s="1"/>
  <c r="I83" i="130"/>
  <c r="O83" i="130" s="1"/>
  <c r="H489" i="128" s="1"/>
  <c r="I84" i="130"/>
  <c r="N495" i="128" s="1"/>
  <c r="I85" i="130"/>
  <c r="N501" i="128" s="1"/>
  <c r="I86" i="130"/>
  <c r="O86" i="130" s="1"/>
  <c r="H507" i="128" s="1"/>
  <c r="H3" i="130"/>
  <c r="H4" i="130"/>
  <c r="H5" i="130"/>
  <c r="H6" i="130"/>
  <c r="H7" i="130"/>
  <c r="H8" i="130"/>
  <c r="N8" i="130" s="1"/>
  <c r="H38" i="128" s="1"/>
  <c r="H9" i="130"/>
  <c r="N44" i="128" s="1"/>
  <c r="H10" i="130"/>
  <c r="H11" i="130"/>
  <c r="N62" i="128"/>
  <c r="H13" i="130"/>
  <c r="N68" i="128" s="1"/>
  <c r="H14" i="130"/>
  <c r="H15" i="130"/>
  <c r="H16" i="130"/>
  <c r="N86" i="128" s="1"/>
  <c r="H17" i="130"/>
  <c r="H18" i="130"/>
  <c r="H20" i="130"/>
  <c r="N110" i="128" s="1"/>
  <c r="H21" i="130"/>
  <c r="N21" i="130" s="1"/>
  <c r="H116" i="128" s="1"/>
  <c r="H22" i="130"/>
  <c r="N122" i="128" s="1"/>
  <c r="H23" i="130"/>
  <c r="N128" i="128" s="1"/>
  <c r="H25" i="130"/>
  <c r="H26" i="130"/>
  <c r="N146" i="128" s="1"/>
  <c r="H27" i="130"/>
  <c r="H28" i="130"/>
  <c r="H29" i="130"/>
  <c r="N29" i="130" s="1"/>
  <c r="H164" i="128" s="1"/>
  <c r="H30" i="130"/>
  <c r="H31" i="130"/>
  <c r="H32" i="130"/>
  <c r="N182" i="128" s="1"/>
  <c r="H33" i="130"/>
  <c r="N188" i="128" s="1"/>
  <c r="H34" i="130"/>
  <c r="N34" i="130" s="1"/>
  <c r="H194" i="128" s="1"/>
  <c r="H35" i="130"/>
  <c r="H36" i="130"/>
  <c r="H37" i="130"/>
  <c r="N212" i="128" s="1"/>
  <c r="H39" i="130"/>
  <c r="N39" i="130" s="1"/>
  <c r="H224" i="128" s="1"/>
  <c r="H40" i="130"/>
  <c r="H41" i="130"/>
  <c r="N236" i="128" s="1"/>
  <c r="H42" i="130"/>
  <c r="H43" i="130"/>
  <c r="H44" i="130"/>
  <c r="H45" i="130"/>
  <c r="N45" i="130" s="1"/>
  <c r="H260" i="128" s="1"/>
  <c r="H46" i="130"/>
  <c r="N266" i="128" s="1"/>
  <c r="H47" i="130"/>
  <c r="N272" i="128" s="1"/>
  <c r="H48" i="130"/>
  <c r="N48" i="130" s="1"/>
  <c r="H278" i="128" s="1"/>
  <c r="H49" i="130"/>
  <c r="H50" i="130"/>
  <c r="N290" i="128" s="1"/>
  <c r="H51" i="130"/>
  <c r="H52" i="130"/>
  <c r="H53" i="130"/>
  <c r="N308" i="128" s="1"/>
  <c r="H54" i="130"/>
  <c r="H55" i="130"/>
  <c r="H56" i="130"/>
  <c r="H57" i="130"/>
  <c r="N332" i="128" s="1"/>
  <c r="H58" i="130"/>
  <c r="N58" i="130" s="1"/>
  <c r="H338" i="128" s="1"/>
  <c r="H59" i="130"/>
  <c r="N59" i="130" s="1"/>
  <c r="H344" i="128" s="1"/>
  <c r="H60" i="130"/>
  <c r="H61" i="130"/>
  <c r="N356" i="128" s="1"/>
  <c r="H62" i="130"/>
  <c r="H63" i="130"/>
  <c r="H64" i="130"/>
  <c r="H65" i="130"/>
  <c r="N65" i="130" s="1"/>
  <c r="H380" i="128" s="1"/>
  <c r="H66" i="130"/>
  <c r="H67" i="130"/>
  <c r="N392" i="128" s="1"/>
  <c r="H68" i="130"/>
  <c r="H69" i="130"/>
  <c r="N69" i="130" s="1"/>
  <c r="H410" i="128" s="1"/>
  <c r="H70" i="130"/>
  <c r="N70" i="130" s="1"/>
  <c r="H416" i="128" s="1"/>
  <c r="H71" i="130"/>
  <c r="H72" i="130"/>
  <c r="N72" i="130" s="1"/>
  <c r="H422" i="128" s="1"/>
  <c r="H73" i="130"/>
  <c r="N73" i="130" s="1"/>
  <c r="H428" i="128" s="1"/>
  <c r="H74" i="130"/>
  <c r="N434" i="128" s="1"/>
  <c r="H75" i="130"/>
  <c r="H76" i="130"/>
  <c r="H77" i="130"/>
  <c r="N77" i="130" s="1"/>
  <c r="H452" i="128" s="1"/>
  <c r="H78" i="130"/>
  <c r="H79" i="130"/>
  <c r="N79" i="130" s="1"/>
  <c r="H464" i="128" s="1"/>
  <c r="H80" i="130"/>
  <c r="H81" i="130"/>
  <c r="N81" i="130" s="1"/>
  <c r="H476" i="128" s="1"/>
  <c r="H82" i="130"/>
  <c r="N482" i="128" s="1"/>
  <c r="H83" i="130"/>
  <c r="N83" i="130" s="1"/>
  <c r="H488" i="128" s="1"/>
  <c r="H84" i="130"/>
  <c r="N494" i="128" s="1"/>
  <c r="H85" i="130"/>
  <c r="H86" i="130"/>
  <c r="N86" i="130" s="1"/>
  <c r="H506" i="128" s="1"/>
  <c r="E7" i="128"/>
  <c r="Q503" i="128" l="1"/>
  <c r="P503" i="128"/>
  <c r="P420" i="128"/>
  <c r="Q420" i="128"/>
  <c r="P433" i="128"/>
  <c r="Q433" i="128"/>
  <c r="P289" i="128"/>
  <c r="Q289" i="128"/>
  <c r="P86" i="128"/>
  <c r="Q86" i="128"/>
  <c r="P131" i="128"/>
  <c r="Q131" i="128"/>
  <c r="P47" i="128"/>
  <c r="Q47" i="128"/>
  <c r="P480" i="128"/>
  <c r="Q480" i="128"/>
  <c r="P436" i="128"/>
  <c r="Q436" i="128"/>
  <c r="Q214" i="128"/>
  <c r="P214" i="128"/>
  <c r="P58" i="128"/>
  <c r="Q58" i="128"/>
  <c r="Q407" i="128"/>
  <c r="P407" i="128"/>
  <c r="P275" i="128"/>
  <c r="Q275" i="128"/>
  <c r="Q308" i="128"/>
  <c r="P308" i="128"/>
  <c r="P291" i="128"/>
  <c r="Q291" i="128"/>
  <c r="N141" i="128"/>
  <c r="I90" i="130"/>
  <c r="I87" i="130"/>
  <c r="Q502" i="128"/>
  <c r="P502" i="128"/>
  <c r="P286" i="128"/>
  <c r="Q286" i="128"/>
  <c r="Q68" i="128"/>
  <c r="P68" i="128"/>
  <c r="P501" i="128"/>
  <c r="Q501" i="128"/>
  <c r="P357" i="128"/>
  <c r="Q357" i="128"/>
  <c r="P285" i="128"/>
  <c r="Q285" i="128"/>
  <c r="Q207" i="128"/>
  <c r="P207" i="128"/>
  <c r="P129" i="128"/>
  <c r="Q129" i="128"/>
  <c r="Q51" i="128"/>
  <c r="P51" i="128"/>
  <c r="Q496" i="128"/>
  <c r="P496" i="128"/>
  <c r="P202" i="128"/>
  <c r="Q202" i="128"/>
  <c r="P130" i="128"/>
  <c r="Q130" i="128"/>
  <c r="P479" i="128"/>
  <c r="Q479" i="128"/>
  <c r="P263" i="128"/>
  <c r="Q263" i="128"/>
  <c r="Q29" i="128"/>
  <c r="P29" i="128"/>
  <c r="Q187" i="128"/>
  <c r="P187" i="128"/>
  <c r="P115" i="128"/>
  <c r="Q115" i="128"/>
  <c r="P146" i="128"/>
  <c r="Q146" i="128"/>
  <c r="P62" i="128"/>
  <c r="Q62" i="128"/>
  <c r="Q495" i="128"/>
  <c r="P495" i="128"/>
  <c r="Q351" i="128"/>
  <c r="P351" i="128"/>
  <c r="Q123" i="128"/>
  <c r="P123" i="128"/>
  <c r="P346" i="128"/>
  <c r="Q346" i="128"/>
  <c r="P274" i="128"/>
  <c r="Q274" i="128"/>
  <c r="P434" i="128"/>
  <c r="Q434" i="128"/>
  <c r="P290" i="128"/>
  <c r="Q290" i="128"/>
  <c r="Q212" i="128"/>
  <c r="P212" i="128"/>
  <c r="H90" i="130"/>
  <c r="H87" i="130"/>
  <c r="Q273" i="128"/>
  <c r="P273" i="128"/>
  <c r="P418" i="128"/>
  <c r="Q418" i="128"/>
  <c r="P190" i="128"/>
  <c r="Q190" i="128"/>
  <c r="P175" i="128"/>
  <c r="Q175" i="128"/>
  <c r="P103" i="128"/>
  <c r="Q103" i="128"/>
  <c r="Q42" i="128"/>
  <c r="P42" i="128"/>
  <c r="P361" i="128"/>
  <c r="Q361" i="128"/>
  <c r="P392" i="128"/>
  <c r="Q392" i="128"/>
  <c r="Q153" i="128"/>
  <c r="P153" i="128"/>
  <c r="P70" i="128"/>
  <c r="Q70" i="128"/>
  <c r="P203" i="128"/>
  <c r="Q203" i="128"/>
  <c r="P347" i="128"/>
  <c r="Q347" i="128"/>
  <c r="Q213" i="128"/>
  <c r="P213" i="128"/>
  <c r="Q57" i="128"/>
  <c r="P57" i="128"/>
  <c r="P358" i="128"/>
  <c r="Q358" i="128"/>
  <c r="P419" i="128"/>
  <c r="Q419" i="128"/>
  <c r="Q119" i="128"/>
  <c r="P119" i="128"/>
  <c r="P356" i="128"/>
  <c r="Q356" i="128"/>
  <c r="P417" i="128"/>
  <c r="Q417" i="128"/>
  <c r="Q267" i="128"/>
  <c r="P267" i="128"/>
  <c r="Q412" i="128"/>
  <c r="P412" i="128"/>
  <c r="P463" i="128"/>
  <c r="Q463" i="128"/>
  <c r="P319" i="128"/>
  <c r="Q319" i="128"/>
  <c r="P247" i="128"/>
  <c r="Q247" i="128"/>
  <c r="P494" i="128"/>
  <c r="Q494" i="128"/>
  <c r="Q122" i="128"/>
  <c r="P122" i="128"/>
  <c r="P44" i="128"/>
  <c r="Q44" i="128"/>
  <c r="P477" i="128"/>
  <c r="Q477" i="128"/>
  <c r="P333" i="128"/>
  <c r="Q333" i="128"/>
  <c r="Q183" i="128"/>
  <c r="P183" i="128"/>
  <c r="Q272" i="128"/>
  <c r="P272" i="128"/>
  <c r="Q394" i="128"/>
  <c r="P394" i="128"/>
  <c r="P432" i="128"/>
  <c r="Q432" i="128"/>
  <c r="L90" i="130"/>
  <c r="L87" i="130"/>
  <c r="Q482" i="128"/>
  <c r="P482" i="128"/>
  <c r="Q266" i="128"/>
  <c r="P266" i="128"/>
  <c r="P188" i="128"/>
  <c r="Q188" i="128"/>
  <c r="Q110" i="128"/>
  <c r="P110" i="128"/>
  <c r="Q393" i="128"/>
  <c r="P393" i="128"/>
  <c r="P87" i="128"/>
  <c r="Q87" i="128"/>
  <c r="P71" i="128"/>
  <c r="Q71" i="128"/>
  <c r="P61" i="128"/>
  <c r="Q61" i="128"/>
  <c r="Q453" i="128"/>
  <c r="P453" i="128"/>
  <c r="P431" i="128"/>
  <c r="Q431" i="128"/>
  <c r="P287" i="128"/>
  <c r="Q287" i="128"/>
  <c r="P505" i="128"/>
  <c r="Q505" i="128"/>
  <c r="P147" i="128"/>
  <c r="Q147" i="128"/>
  <c r="Q63" i="128"/>
  <c r="P63" i="128"/>
  <c r="N142" i="128"/>
  <c r="J87" i="130"/>
  <c r="J90" i="130"/>
  <c r="P491" i="128"/>
  <c r="Q491" i="128"/>
  <c r="Q236" i="128"/>
  <c r="P236" i="128"/>
  <c r="Q430" i="128"/>
  <c r="P430" i="128"/>
  <c r="P128" i="128"/>
  <c r="Q128" i="128"/>
  <c r="P189" i="128"/>
  <c r="Q189" i="128"/>
  <c r="P478" i="128"/>
  <c r="Q478" i="128"/>
  <c r="P334" i="128"/>
  <c r="Q334" i="128"/>
  <c r="Q28" i="128"/>
  <c r="P28" i="128"/>
  <c r="P25" i="128"/>
  <c r="Q25" i="128"/>
  <c r="P391" i="128"/>
  <c r="Q391" i="128"/>
  <c r="Q411" i="128"/>
  <c r="P411" i="128"/>
  <c r="Q471" i="128"/>
  <c r="P471" i="128"/>
  <c r="P327" i="128"/>
  <c r="Q327" i="128"/>
  <c r="P332" i="128"/>
  <c r="Q332" i="128"/>
  <c r="Q182" i="128"/>
  <c r="P182" i="128"/>
  <c r="Q9" i="128"/>
  <c r="P9" i="128"/>
  <c r="Q454" i="128"/>
  <c r="P454" i="128"/>
  <c r="N143" i="128"/>
  <c r="K87" i="130"/>
  <c r="K90" i="130"/>
  <c r="P492" i="128"/>
  <c r="Q492" i="128"/>
  <c r="P48" i="128"/>
  <c r="Q48" i="128"/>
  <c r="P217" i="128"/>
  <c r="Q217" i="128"/>
  <c r="P145" i="128"/>
  <c r="Q145" i="128"/>
  <c r="P73" i="128"/>
  <c r="Q73" i="128"/>
  <c r="N2" i="130"/>
  <c r="H2" i="128" s="1"/>
  <c r="S2" i="130"/>
  <c r="H7" i="128" s="1"/>
  <c r="M90" i="130"/>
  <c r="Q23" i="130"/>
  <c r="H131" i="128" s="1"/>
  <c r="O33" i="130"/>
  <c r="H189" i="128" s="1"/>
  <c r="S11" i="130"/>
  <c r="H61" i="128" s="1"/>
  <c r="S20" i="130"/>
  <c r="H115" i="128" s="1"/>
  <c r="S13" i="130"/>
  <c r="H73" i="128" s="1"/>
  <c r="P69" i="130"/>
  <c r="H412" i="128" s="1"/>
  <c r="P84" i="130"/>
  <c r="H496" i="128" s="1"/>
  <c r="Q83" i="130"/>
  <c r="H491" i="128" s="1"/>
  <c r="S54" i="130"/>
  <c r="H319" i="128" s="1"/>
  <c r="N82" i="130"/>
  <c r="H482" i="128" s="1"/>
  <c r="N33" i="130"/>
  <c r="H188" i="128" s="1"/>
  <c r="O46" i="130"/>
  <c r="H267" i="128" s="1"/>
  <c r="N9" i="130"/>
  <c r="H44" i="128" s="1"/>
  <c r="O57" i="130"/>
  <c r="H333" i="128" s="1"/>
  <c r="S78" i="130"/>
  <c r="H463" i="128" s="1"/>
  <c r="S66" i="130"/>
  <c r="H391" i="128" s="1"/>
  <c r="S42" i="130"/>
  <c r="H247" i="128" s="1"/>
  <c r="N41" i="130"/>
  <c r="H236" i="128" s="1"/>
  <c r="O22" i="130"/>
  <c r="H123" i="128" s="1"/>
  <c r="S18" i="130"/>
  <c r="H103" i="128" s="1"/>
  <c r="S73" i="130"/>
  <c r="H433" i="128" s="1"/>
  <c r="N84" i="130"/>
  <c r="H494" i="128" s="1"/>
  <c r="Q47" i="130"/>
  <c r="H275" i="128" s="1"/>
  <c r="S5" i="130"/>
  <c r="H25" i="128" s="1"/>
  <c r="N53" i="130"/>
  <c r="H308" i="128" s="1"/>
  <c r="Q13" i="130"/>
  <c r="H71" i="128" s="1"/>
  <c r="R83" i="130"/>
  <c r="H492" i="128" s="1"/>
  <c r="P47" i="130"/>
  <c r="H274" i="128" s="1"/>
  <c r="S37" i="130"/>
  <c r="H217" i="128" s="1"/>
  <c r="H63" i="128"/>
  <c r="R8" i="130"/>
  <c r="H42" i="128" s="1"/>
  <c r="O3" i="130"/>
  <c r="H9" i="128" s="1"/>
  <c r="P77" i="130"/>
  <c r="H454" i="128" s="1"/>
  <c r="S61" i="130"/>
  <c r="H361" i="128" s="1"/>
  <c r="P57" i="130"/>
  <c r="H334" i="128" s="1"/>
  <c r="P33" i="130"/>
  <c r="H190" i="128" s="1"/>
  <c r="O27" i="130"/>
  <c r="H153" i="128" s="1"/>
  <c r="H62" i="128"/>
  <c r="P73" i="130"/>
  <c r="H430" i="128" s="1"/>
  <c r="O67" i="130"/>
  <c r="H393" i="128" s="1"/>
  <c r="S85" i="130"/>
  <c r="H505" i="128" s="1"/>
  <c r="Q81" i="130"/>
  <c r="H479" i="128" s="1"/>
  <c r="O60" i="130"/>
  <c r="H351" i="128" s="1"/>
  <c r="O50" i="130"/>
  <c r="H291" i="128" s="1"/>
  <c r="N46" i="130"/>
  <c r="H266" i="128" s="1"/>
  <c r="O36" i="130"/>
  <c r="H207" i="128" s="1"/>
  <c r="O26" i="130"/>
  <c r="H147" i="128" s="1"/>
  <c r="N22" i="130"/>
  <c r="H122" i="128" s="1"/>
  <c r="O16" i="130"/>
  <c r="H87" i="128" s="1"/>
  <c r="O11" i="130"/>
  <c r="H57" i="128" s="1"/>
  <c r="N67" i="130"/>
  <c r="H392" i="128" s="1"/>
  <c r="N57" i="130"/>
  <c r="H332" i="128" s="1"/>
  <c r="S32" i="130"/>
  <c r="H187" i="128" s="1"/>
  <c r="P81" i="130"/>
  <c r="H478" i="128" s="1"/>
  <c r="O70" i="130"/>
  <c r="H417" i="128" s="1"/>
  <c r="N50" i="130"/>
  <c r="H290" i="128" s="1"/>
  <c r="S30" i="130"/>
  <c r="H175" i="128" s="1"/>
  <c r="S25" i="130"/>
  <c r="H145" i="128" s="1"/>
  <c r="N16" i="130"/>
  <c r="H86" i="128" s="1"/>
  <c r="O77" i="130"/>
  <c r="H453" i="128" s="1"/>
  <c r="R81" i="130"/>
  <c r="H480" i="128" s="1"/>
  <c r="Q71" i="130"/>
  <c r="H407" i="128" s="1"/>
  <c r="P11" i="130"/>
  <c r="H58" i="128" s="1"/>
  <c r="O81" i="130"/>
  <c r="H477" i="128" s="1"/>
  <c r="Q59" i="130"/>
  <c r="H347" i="128" s="1"/>
  <c r="S49" i="130"/>
  <c r="H289" i="128" s="1"/>
  <c r="Q45" i="130"/>
  <c r="H263" i="128" s="1"/>
  <c r="Q35" i="130"/>
  <c r="H203" i="128" s="1"/>
  <c r="Q21" i="130"/>
  <c r="H119" i="128" s="1"/>
  <c r="O84" i="130"/>
  <c r="H495" i="128" s="1"/>
  <c r="P74" i="130"/>
  <c r="H436" i="128" s="1"/>
  <c r="P59" i="130"/>
  <c r="H346" i="128" s="1"/>
  <c r="P35" i="130"/>
  <c r="H202" i="128" s="1"/>
  <c r="R9" i="130"/>
  <c r="H48" i="128" s="1"/>
  <c r="N499" i="128"/>
  <c r="S84" i="130"/>
  <c r="H499" i="128" s="1"/>
  <c r="N427" i="128"/>
  <c r="S72" i="130"/>
  <c r="H427" i="128" s="1"/>
  <c r="N355" i="128"/>
  <c r="S60" i="130"/>
  <c r="H355" i="128" s="1"/>
  <c r="N283" i="128"/>
  <c r="S48" i="130"/>
  <c r="H283" i="128" s="1"/>
  <c r="N211" i="128"/>
  <c r="N139" i="128"/>
  <c r="N67" i="128"/>
  <c r="H67" i="128"/>
  <c r="N326" i="128"/>
  <c r="N56" i="130"/>
  <c r="H326" i="128" s="1"/>
  <c r="N254" i="128"/>
  <c r="N44" i="130"/>
  <c r="H254" i="128" s="1"/>
  <c r="N32" i="128"/>
  <c r="N7" i="130"/>
  <c r="H32" i="128" s="1"/>
  <c r="N472" i="128"/>
  <c r="P80" i="130"/>
  <c r="H472" i="128" s="1"/>
  <c r="N401" i="128"/>
  <c r="Q68" i="130"/>
  <c r="H401" i="128" s="1"/>
  <c r="N185" i="128"/>
  <c r="Q32" i="130"/>
  <c r="H185" i="128" s="1"/>
  <c r="N113" i="128"/>
  <c r="Q20" i="130"/>
  <c r="H113" i="128" s="1"/>
  <c r="N35" i="128"/>
  <c r="Q7" i="130"/>
  <c r="H35" i="128" s="1"/>
  <c r="N180" i="128"/>
  <c r="S83" i="130"/>
  <c r="H493" i="128" s="1"/>
  <c r="N493" i="128"/>
  <c r="N464" i="128"/>
  <c r="N248" i="128"/>
  <c r="N176" i="128"/>
  <c r="N98" i="128"/>
  <c r="N18" i="130"/>
  <c r="H98" i="128" s="1"/>
  <c r="N26" i="128"/>
  <c r="N6" i="130"/>
  <c r="H26" i="128" s="1"/>
  <c r="N466" i="128"/>
  <c r="N250" i="128"/>
  <c r="N100" i="128"/>
  <c r="N462" i="128"/>
  <c r="R78" i="130"/>
  <c r="H462" i="128" s="1"/>
  <c r="S82" i="130"/>
  <c r="H487" i="128" s="1"/>
  <c r="N487" i="128"/>
  <c r="N458" i="128"/>
  <c r="N78" i="130"/>
  <c r="H458" i="128" s="1"/>
  <c r="N170" i="128"/>
  <c r="N30" i="130"/>
  <c r="H170" i="128" s="1"/>
  <c r="N20" i="128"/>
  <c r="N5" i="130"/>
  <c r="H20" i="128" s="1"/>
  <c r="N460" i="128"/>
  <c r="P78" i="130"/>
  <c r="H460" i="128" s="1"/>
  <c r="N172" i="128"/>
  <c r="P30" i="130"/>
  <c r="H172" i="128" s="1"/>
  <c r="N22" i="128"/>
  <c r="N384" i="128"/>
  <c r="R65" i="130"/>
  <c r="H384" i="128" s="1"/>
  <c r="N20" i="130"/>
  <c r="H110" i="128" s="1"/>
  <c r="N452" i="128"/>
  <c r="N447" i="128"/>
  <c r="O76" i="130"/>
  <c r="H447" i="128" s="1"/>
  <c r="N231" i="128"/>
  <c r="O40" i="130"/>
  <c r="H231" i="128" s="1"/>
  <c r="N81" i="128"/>
  <c r="O15" i="130"/>
  <c r="H81" i="128" s="1"/>
  <c r="N238" i="128"/>
  <c r="N311" i="128"/>
  <c r="Q53" i="130"/>
  <c r="H311" i="128" s="1"/>
  <c r="N89" i="128"/>
  <c r="N234" i="128"/>
  <c r="R31" i="130"/>
  <c r="H180" i="128" s="1"/>
  <c r="Q6" i="130"/>
  <c r="H29" i="128" s="1"/>
  <c r="N398" i="128"/>
  <c r="N68" i="130"/>
  <c r="H398" i="128" s="1"/>
  <c r="N321" i="128"/>
  <c r="N177" i="128"/>
  <c r="N27" i="128"/>
  <c r="O6" i="130"/>
  <c r="H27" i="128" s="1"/>
  <c r="N473" i="128"/>
  <c r="Q80" i="130"/>
  <c r="H473" i="128" s="1"/>
  <c r="N396" i="128"/>
  <c r="R67" i="130"/>
  <c r="H396" i="128" s="1"/>
  <c r="S71" i="130"/>
  <c r="H409" i="128" s="1"/>
  <c r="N409" i="128"/>
  <c r="S35" i="130"/>
  <c r="H205" i="128" s="1"/>
  <c r="N205" i="128"/>
  <c r="N320" i="128"/>
  <c r="N178" i="128"/>
  <c r="P31" i="130"/>
  <c r="H178" i="128" s="1"/>
  <c r="N323" i="128"/>
  <c r="N179" i="128"/>
  <c r="N174" i="128"/>
  <c r="R30" i="130"/>
  <c r="H174" i="128" s="1"/>
  <c r="N343" i="128"/>
  <c r="N199" i="128"/>
  <c r="N314" i="128"/>
  <c r="N54" i="130"/>
  <c r="H314" i="128" s="1"/>
  <c r="N242" i="128"/>
  <c r="N42" i="130"/>
  <c r="H242" i="128" s="1"/>
  <c r="N92" i="128"/>
  <c r="N17" i="130"/>
  <c r="H92" i="128" s="1"/>
  <c r="N309" i="128"/>
  <c r="O53" i="130"/>
  <c r="H309" i="128" s="1"/>
  <c r="N461" i="128"/>
  <c r="Q78" i="130"/>
  <c r="H461" i="128" s="1"/>
  <c r="N173" i="128"/>
  <c r="Q30" i="130"/>
  <c r="H173" i="128" s="1"/>
  <c r="N312" i="128"/>
  <c r="R53" i="130"/>
  <c r="H312" i="128" s="1"/>
  <c r="N32" i="130"/>
  <c r="H182" i="128" s="1"/>
  <c r="N164" i="128"/>
  <c r="N303" i="128"/>
  <c r="O52" i="130"/>
  <c r="H303" i="128" s="1"/>
  <c r="N382" i="128"/>
  <c r="P65" i="130"/>
  <c r="H382" i="128" s="1"/>
  <c r="N166" i="128"/>
  <c r="N88" i="128"/>
  <c r="N16" i="128"/>
  <c r="P4" i="130"/>
  <c r="H16" i="128" s="1"/>
  <c r="N239" i="128"/>
  <c r="Q41" i="130"/>
  <c r="H239" i="128" s="1"/>
  <c r="N17" i="128"/>
  <c r="Q4" i="130"/>
  <c r="H17" i="128" s="1"/>
  <c r="N306" i="128"/>
  <c r="N84" i="128"/>
  <c r="N12" i="128"/>
  <c r="N374" i="128"/>
  <c r="N64" i="130"/>
  <c r="H374" i="128" s="1"/>
  <c r="N230" i="128"/>
  <c r="N40" i="130"/>
  <c r="H230" i="128" s="1"/>
  <c r="N80" i="128"/>
  <c r="N15" i="130"/>
  <c r="H80" i="128" s="1"/>
  <c r="N8" i="128"/>
  <c r="N3" i="130"/>
  <c r="H8" i="128" s="1"/>
  <c r="N369" i="128"/>
  <c r="O63" i="130"/>
  <c r="H369" i="128" s="1"/>
  <c r="N75" i="128"/>
  <c r="N3" i="128"/>
  <c r="O2" i="130"/>
  <c r="H3" i="128" s="1"/>
  <c r="N376" i="128"/>
  <c r="N304" i="128"/>
  <c r="N232" i="128"/>
  <c r="P40" i="130"/>
  <c r="H232" i="128" s="1"/>
  <c r="N160" i="128"/>
  <c r="P28" i="130"/>
  <c r="H160" i="128" s="1"/>
  <c r="N82" i="128"/>
  <c r="P15" i="130"/>
  <c r="H82" i="128" s="1"/>
  <c r="N10" i="128"/>
  <c r="N449" i="128"/>
  <c r="N377" i="128"/>
  <c r="N305" i="128"/>
  <c r="N233" i="128"/>
  <c r="N161" i="128"/>
  <c r="N83" i="128"/>
  <c r="Q15" i="130"/>
  <c r="H83" i="128" s="1"/>
  <c r="N11" i="128"/>
  <c r="N444" i="128"/>
  <c r="R75" i="130"/>
  <c r="H444" i="128" s="1"/>
  <c r="N372" i="128"/>
  <c r="R63" i="130"/>
  <c r="H372" i="128" s="1"/>
  <c r="N300" i="128"/>
  <c r="R51" i="130"/>
  <c r="H300" i="128" s="1"/>
  <c r="N228" i="128"/>
  <c r="R39" i="130"/>
  <c r="H228" i="128" s="1"/>
  <c r="N156" i="128"/>
  <c r="R27" i="130"/>
  <c r="H156" i="128" s="1"/>
  <c r="N78" i="128"/>
  <c r="R14" i="130"/>
  <c r="H78" i="128" s="1"/>
  <c r="N6" i="128"/>
  <c r="R2" i="130"/>
  <c r="H6" i="128" s="1"/>
  <c r="P64" i="130"/>
  <c r="H376" i="128" s="1"/>
  <c r="Q55" i="130"/>
  <c r="H323" i="128" s="1"/>
  <c r="P43" i="130"/>
  <c r="H250" i="128" s="1"/>
  <c r="Q31" i="130"/>
  <c r="H179" i="128" s="1"/>
  <c r="P6" i="130"/>
  <c r="H28" i="128" s="1"/>
  <c r="N470" i="128"/>
  <c r="N80" i="130"/>
  <c r="H470" i="128" s="1"/>
  <c r="N465" i="128"/>
  <c r="N400" i="128"/>
  <c r="P68" i="130"/>
  <c r="H400" i="128" s="1"/>
  <c r="N184" i="128"/>
  <c r="P32" i="130"/>
  <c r="H184" i="128" s="1"/>
  <c r="N34" i="128"/>
  <c r="P7" i="130"/>
  <c r="H34" i="128" s="1"/>
  <c r="N468" i="128"/>
  <c r="N252" i="128"/>
  <c r="N30" i="128"/>
  <c r="R6" i="130"/>
  <c r="H30" i="128" s="1"/>
  <c r="N55" i="128"/>
  <c r="N277" i="128"/>
  <c r="N133" i="128"/>
  <c r="N459" i="128"/>
  <c r="O78" i="130"/>
  <c r="H459" i="128" s="1"/>
  <c r="N315" i="128"/>
  <c r="O54" i="130"/>
  <c r="H315" i="128" s="1"/>
  <c r="N243" i="128"/>
  <c r="O42" i="130"/>
  <c r="H243" i="128" s="1"/>
  <c r="N322" i="128"/>
  <c r="P55" i="130"/>
  <c r="H322" i="128" s="1"/>
  <c r="N395" i="128"/>
  <c r="N251" i="128"/>
  <c r="N101" i="128"/>
  <c r="N318" i="128"/>
  <c r="N96" i="128"/>
  <c r="R17" i="130"/>
  <c r="H96" i="128" s="1"/>
  <c r="N24" i="128"/>
  <c r="S9" i="130"/>
  <c r="H49" i="128" s="1"/>
  <c r="N49" i="128"/>
  <c r="S46" i="130"/>
  <c r="H271" i="128" s="1"/>
  <c r="N271" i="128"/>
  <c r="N127" i="128"/>
  <c r="N237" i="128"/>
  <c r="N165" i="128"/>
  <c r="O29" i="130"/>
  <c r="H165" i="128" s="1"/>
  <c r="N15" i="128"/>
  <c r="O4" i="130"/>
  <c r="H15" i="128" s="1"/>
  <c r="N316" i="128"/>
  <c r="P54" i="130"/>
  <c r="H316" i="128" s="1"/>
  <c r="N244" i="128"/>
  <c r="P42" i="130"/>
  <c r="H244" i="128" s="1"/>
  <c r="N94" i="128"/>
  <c r="P17" i="130"/>
  <c r="H94" i="128" s="1"/>
  <c r="N317" i="128"/>
  <c r="Q54" i="130"/>
  <c r="H317" i="128" s="1"/>
  <c r="N245" i="128"/>
  <c r="Q42" i="130"/>
  <c r="H245" i="128" s="1"/>
  <c r="N95" i="128"/>
  <c r="Q17" i="130"/>
  <c r="H95" i="128" s="1"/>
  <c r="N23" i="128"/>
  <c r="N240" i="128"/>
  <c r="R41" i="130"/>
  <c r="H240" i="128" s="1"/>
  <c r="N90" i="128"/>
  <c r="N18" i="128"/>
  <c r="R4" i="130"/>
  <c r="H18" i="128" s="1"/>
  <c r="N14" i="128"/>
  <c r="N4" i="130"/>
  <c r="H14" i="128" s="1"/>
  <c r="N375" i="128"/>
  <c r="O64" i="130"/>
  <c r="H375" i="128" s="1"/>
  <c r="N159" i="128"/>
  <c r="O28" i="130"/>
  <c r="H159" i="128" s="1"/>
  <c r="N310" i="128"/>
  <c r="N455" i="128"/>
  <c r="Q77" i="130"/>
  <c r="H455" i="128" s="1"/>
  <c r="N450" i="128"/>
  <c r="N162" i="128"/>
  <c r="N446" i="128"/>
  <c r="N76" i="130"/>
  <c r="H446" i="128" s="1"/>
  <c r="N441" i="128"/>
  <c r="O75" i="130"/>
  <c r="H441" i="128" s="1"/>
  <c r="N440" i="128"/>
  <c r="N368" i="128"/>
  <c r="N63" i="130"/>
  <c r="H368" i="128" s="1"/>
  <c r="N224" i="128"/>
  <c r="N152" i="128"/>
  <c r="N27" i="130"/>
  <c r="H152" i="128" s="1"/>
  <c r="N74" i="128"/>
  <c r="N507" i="128"/>
  <c r="N363" i="128"/>
  <c r="N219" i="128"/>
  <c r="N69" i="128"/>
  <c r="O13" i="130"/>
  <c r="H69" i="128" s="1"/>
  <c r="N4" i="128"/>
  <c r="P2" i="130"/>
  <c r="H4" i="128" s="1"/>
  <c r="N370" i="128"/>
  <c r="P63" i="130"/>
  <c r="H370" i="128" s="1"/>
  <c r="N443" i="128"/>
  <c r="Q75" i="130"/>
  <c r="H443" i="128" s="1"/>
  <c r="N371" i="128"/>
  <c r="Q63" i="130"/>
  <c r="H371" i="128" s="1"/>
  <c r="N227" i="128"/>
  <c r="Q39" i="130"/>
  <c r="H227" i="128" s="1"/>
  <c r="N510" i="128"/>
  <c r="N366" i="128"/>
  <c r="N222" i="128"/>
  <c r="N72" i="128"/>
  <c r="O55" i="130"/>
  <c r="H321" i="128" s="1"/>
  <c r="O31" i="130"/>
  <c r="H177" i="128" s="1"/>
  <c r="Q18" i="130"/>
  <c r="H101" i="128" s="1"/>
  <c r="O14" i="130"/>
  <c r="H75" i="128" s="1"/>
  <c r="N249" i="128"/>
  <c r="N99" i="128"/>
  <c r="N328" i="128"/>
  <c r="P56" i="130"/>
  <c r="H328" i="128" s="1"/>
  <c r="N256" i="128"/>
  <c r="P44" i="130"/>
  <c r="H256" i="128" s="1"/>
  <c r="N112" i="128"/>
  <c r="P20" i="130"/>
  <c r="H112" i="128" s="1"/>
  <c r="N329" i="128"/>
  <c r="Q56" i="130"/>
  <c r="H329" i="128" s="1"/>
  <c r="N257" i="128"/>
  <c r="Q44" i="130"/>
  <c r="H257" i="128" s="1"/>
  <c r="N324" i="128"/>
  <c r="N102" i="128"/>
  <c r="S59" i="130"/>
  <c r="H349" i="128" s="1"/>
  <c r="N349" i="128"/>
  <c r="N387" i="128"/>
  <c r="O66" i="130"/>
  <c r="H387" i="128" s="1"/>
  <c r="N171" i="128"/>
  <c r="O30" i="130"/>
  <c r="H171" i="128" s="1"/>
  <c r="N93" i="128"/>
  <c r="O17" i="130"/>
  <c r="H93" i="128" s="1"/>
  <c r="N21" i="128"/>
  <c r="O5" i="130"/>
  <c r="H21" i="128" s="1"/>
  <c r="N467" i="128"/>
  <c r="N390" i="128"/>
  <c r="N246" i="128"/>
  <c r="R42" i="130"/>
  <c r="H246" i="128" s="1"/>
  <c r="S70" i="130"/>
  <c r="H421" i="128" s="1"/>
  <c r="N421" i="128"/>
  <c r="N386" i="128"/>
  <c r="N66" i="130"/>
  <c r="H386" i="128" s="1"/>
  <c r="N381" i="128"/>
  <c r="N388" i="128"/>
  <c r="P66" i="130"/>
  <c r="H388" i="128" s="1"/>
  <c r="N389" i="128"/>
  <c r="Q66" i="130"/>
  <c r="H389" i="128" s="1"/>
  <c r="N456" i="128"/>
  <c r="R77" i="130"/>
  <c r="H456" i="128" s="1"/>
  <c r="N168" i="128"/>
  <c r="R29" i="130"/>
  <c r="H168" i="128" s="1"/>
  <c r="R43" i="130"/>
  <c r="H252" i="128" s="1"/>
  <c r="N380" i="128"/>
  <c r="N383" i="128"/>
  <c r="Q65" i="130"/>
  <c r="H383" i="128" s="1"/>
  <c r="N167" i="128"/>
  <c r="N378" i="128"/>
  <c r="N302" i="128"/>
  <c r="N52" i="130"/>
  <c r="H302" i="128" s="1"/>
  <c r="N158" i="128"/>
  <c r="N28" i="130"/>
  <c r="H158" i="128" s="1"/>
  <c r="N297" i="128"/>
  <c r="O51" i="130"/>
  <c r="H297" i="128" s="1"/>
  <c r="N225" i="128"/>
  <c r="O39" i="130"/>
  <c r="H225" i="128" s="1"/>
  <c r="N448" i="128"/>
  <c r="P76" i="130"/>
  <c r="H448" i="128" s="1"/>
  <c r="N2" i="128"/>
  <c r="I2" i="128"/>
  <c r="N296" i="128"/>
  <c r="N51" i="130"/>
  <c r="H296" i="128" s="1"/>
  <c r="N435" i="128"/>
  <c r="N442" i="128"/>
  <c r="P75" i="130"/>
  <c r="H442" i="128" s="1"/>
  <c r="N298" i="128"/>
  <c r="P51" i="130"/>
  <c r="H298" i="128" s="1"/>
  <c r="N226" i="128"/>
  <c r="P39" i="130"/>
  <c r="H226" i="128" s="1"/>
  <c r="N154" i="128"/>
  <c r="P27" i="130"/>
  <c r="H154" i="128" s="1"/>
  <c r="N76" i="128"/>
  <c r="N5" i="128"/>
  <c r="Q2" i="130"/>
  <c r="N299" i="128"/>
  <c r="Q51" i="130"/>
  <c r="H299" i="128" s="1"/>
  <c r="N155" i="128"/>
  <c r="Q27" i="130"/>
  <c r="H155" i="128" s="1"/>
  <c r="N77" i="128"/>
  <c r="Q14" i="130"/>
  <c r="H77" i="128" s="1"/>
  <c r="N438" i="128"/>
  <c r="N294" i="128"/>
  <c r="N150" i="128"/>
  <c r="Q76" i="130"/>
  <c r="H449" i="128" s="1"/>
  <c r="Q67" i="130"/>
  <c r="H395" i="128" s="1"/>
  <c r="R79" i="130"/>
  <c r="H468" i="128" s="1"/>
  <c r="N75" i="130"/>
  <c r="H440" i="128" s="1"/>
  <c r="P67" i="130"/>
  <c r="H394" i="128" s="1"/>
  <c r="R62" i="130"/>
  <c r="H366" i="128" s="1"/>
  <c r="N55" i="130"/>
  <c r="H320" i="128" s="1"/>
  <c r="N43" i="130"/>
  <c r="H248" i="128" s="1"/>
  <c r="N31" i="130"/>
  <c r="H176" i="128" s="1"/>
  <c r="P18" i="130"/>
  <c r="H100" i="128" s="1"/>
  <c r="N14" i="130"/>
  <c r="H74" i="128" s="1"/>
  <c r="R5" i="130"/>
  <c r="H24" i="128" s="1"/>
  <c r="N218" i="128"/>
  <c r="H218" i="128"/>
  <c r="N509" i="128"/>
  <c r="N221" i="128"/>
  <c r="N288" i="128"/>
  <c r="N26" i="130"/>
  <c r="H146" i="128" s="1"/>
  <c r="S7" i="130"/>
  <c r="H37" i="128" s="1"/>
  <c r="N37" i="128"/>
  <c r="N259" i="128"/>
  <c r="N426" i="128"/>
  <c r="N210" i="128"/>
  <c r="N60" i="128"/>
  <c r="Q85" i="130"/>
  <c r="H503" i="128" s="1"/>
  <c r="R49" i="130"/>
  <c r="H288" i="128" s="1"/>
  <c r="S44" i="130"/>
  <c r="H259" i="128" s="1"/>
  <c r="N13" i="130"/>
  <c r="H68" i="128" s="1"/>
  <c r="N220" i="128"/>
  <c r="N293" i="128"/>
  <c r="N216" i="128"/>
  <c r="N144" i="128"/>
  <c r="N66" i="128"/>
  <c r="N74" i="130"/>
  <c r="H434" i="128" s="1"/>
  <c r="N403" i="128"/>
  <c r="N500" i="128"/>
  <c r="N279" i="128"/>
  <c r="N64" i="128"/>
  <c r="N215" i="128"/>
  <c r="N65" i="128"/>
  <c r="N282" i="128"/>
  <c r="N422" i="128"/>
  <c r="N350" i="128"/>
  <c r="N60" i="130"/>
  <c r="H350" i="128" s="1"/>
  <c r="N278" i="128"/>
  <c r="N206" i="128"/>
  <c r="N36" i="130"/>
  <c r="H206" i="128" s="1"/>
  <c r="N134" i="128"/>
  <c r="N56" i="128"/>
  <c r="N11" i="130"/>
  <c r="H56" i="128" s="1"/>
  <c r="N489" i="128"/>
  <c r="N405" i="128"/>
  <c r="N345" i="128"/>
  <c r="N201" i="128"/>
  <c r="N424" i="128"/>
  <c r="N352" i="128"/>
  <c r="N280" i="128"/>
  <c r="N208" i="128"/>
  <c r="N136" i="128"/>
  <c r="N497" i="128"/>
  <c r="N425" i="128"/>
  <c r="N353" i="128"/>
  <c r="N281" i="128"/>
  <c r="N209" i="128"/>
  <c r="N137" i="128"/>
  <c r="N59" i="128"/>
  <c r="N408" i="128"/>
  <c r="N348" i="128"/>
  <c r="N276" i="128"/>
  <c r="N204" i="128"/>
  <c r="N132" i="128"/>
  <c r="N54" i="128"/>
  <c r="R10" i="130"/>
  <c r="H54" i="128" s="1"/>
  <c r="P85" i="130"/>
  <c r="H502" i="128" s="1"/>
  <c r="R73" i="130"/>
  <c r="H432" i="128" s="1"/>
  <c r="O71" i="130"/>
  <c r="H405" i="128" s="1"/>
  <c r="P61" i="130"/>
  <c r="H358" i="128" s="1"/>
  <c r="Q49" i="130"/>
  <c r="H287" i="128" s="1"/>
  <c r="O47" i="130"/>
  <c r="H273" i="128" s="1"/>
  <c r="Q37" i="130"/>
  <c r="H215" i="128" s="1"/>
  <c r="O35" i="130"/>
  <c r="H201" i="128" s="1"/>
  <c r="R25" i="130"/>
  <c r="H144" i="128" s="1"/>
  <c r="P23" i="130"/>
  <c r="H130" i="128" s="1"/>
  <c r="O10" i="130"/>
  <c r="H51" i="128" s="1"/>
  <c r="N506" i="128"/>
  <c r="N429" i="128"/>
  <c r="O73" i="130"/>
  <c r="H429" i="128" s="1"/>
  <c r="N292" i="128"/>
  <c r="N437" i="128"/>
  <c r="N360" i="128"/>
  <c r="P13" i="130"/>
  <c r="H70" i="128" s="1"/>
  <c r="N475" i="128"/>
  <c r="N498" i="128"/>
  <c r="N488" i="128"/>
  <c r="N404" i="128"/>
  <c r="N71" i="130"/>
  <c r="H404" i="128" s="1"/>
  <c r="N200" i="128"/>
  <c r="N50" i="128"/>
  <c r="N483" i="128"/>
  <c r="N339" i="128"/>
  <c r="N195" i="128"/>
  <c r="N45" i="128"/>
  <c r="O9" i="130"/>
  <c r="H45" i="128" s="1"/>
  <c r="N490" i="128"/>
  <c r="N406" i="128"/>
  <c r="N52" i="128"/>
  <c r="N53" i="128"/>
  <c r="N486" i="128"/>
  <c r="N342" i="128"/>
  <c r="N270" i="128"/>
  <c r="R46" i="130"/>
  <c r="H270" i="128" s="1"/>
  <c r="N198" i="128"/>
  <c r="N126" i="128"/>
  <c r="R22" i="130"/>
  <c r="H126" i="128" s="1"/>
  <c r="O85" i="130"/>
  <c r="H501" i="128" s="1"/>
  <c r="R82" i="130"/>
  <c r="H486" i="128" s="1"/>
  <c r="Q73" i="130"/>
  <c r="H431" i="128" s="1"/>
  <c r="R70" i="130"/>
  <c r="H420" i="128" s="1"/>
  <c r="O61" i="130"/>
  <c r="H357" i="128" s="1"/>
  <c r="R58" i="130"/>
  <c r="H342" i="128" s="1"/>
  <c r="P49" i="130"/>
  <c r="H286" i="128" s="1"/>
  <c r="N47" i="130"/>
  <c r="H272" i="128" s="1"/>
  <c r="P37" i="130"/>
  <c r="H214" i="128" s="1"/>
  <c r="N35" i="130"/>
  <c r="H200" i="128" s="1"/>
  <c r="Q25" i="130"/>
  <c r="H143" i="128" s="1"/>
  <c r="O23" i="130"/>
  <c r="H129" i="128" s="1"/>
  <c r="H66" i="128"/>
  <c r="N10" i="130"/>
  <c r="H50" i="128" s="1"/>
  <c r="N362" i="128"/>
  <c r="N62" i="130"/>
  <c r="H362" i="128" s="1"/>
  <c r="N508" i="128"/>
  <c r="N148" i="128"/>
  <c r="N365" i="128"/>
  <c r="N149" i="128"/>
  <c r="N504" i="128"/>
  <c r="N423" i="128"/>
  <c r="N135" i="128"/>
  <c r="N354" i="128"/>
  <c r="N138" i="128"/>
  <c r="N344" i="128"/>
  <c r="N416" i="128"/>
  <c r="N338" i="128"/>
  <c r="N194" i="128"/>
  <c r="N261" i="128"/>
  <c r="N117" i="128"/>
  <c r="N39" i="128"/>
  <c r="N484" i="128"/>
  <c r="N340" i="128"/>
  <c r="N268" i="128"/>
  <c r="N196" i="128"/>
  <c r="N124" i="128"/>
  <c r="N46" i="128"/>
  <c r="N485" i="128"/>
  <c r="N341" i="128"/>
  <c r="N269" i="128"/>
  <c r="N197" i="128"/>
  <c r="N125" i="128"/>
  <c r="N414" i="128"/>
  <c r="N336" i="128"/>
  <c r="N264" i="128"/>
  <c r="N192" i="128"/>
  <c r="N120" i="128"/>
  <c r="N85" i="130"/>
  <c r="H500" i="128" s="1"/>
  <c r="Q82" i="130"/>
  <c r="H485" i="128" s="1"/>
  <c r="O80" i="130"/>
  <c r="H471" i="128" s="1"/>
  <c r="Q70" i="130"/>
  <c r="H419" i="128" s="1"/>
  <c r="N61" i="130"/>
  <c r="H356" i="128" s="1"/>
  <c r="Q58" i="130"/>
  <c r="H341" i="128" s="1"/>
  <c r="O56" i="130"/>
  <c r="H327" i="128" s="1"/>
  <c r="O49" i="130"/>
  <c r="H285" i="128" s="1"/>
  <c r="Q46" i="130"/>
  <c r="H269" i="128" s="1"/>
  <c r="O37" i="130"/>
  <c r="H213" i="128" s="1"/>
  <c r="R34" i="130"/>
  <c r="H198" i="128" s="1"/>
  <c r="P25" i="130"/>
  <c r="H142" i="128" s="1"/>
  <c r="N23" i="130"/>
  <c r="H128" i="128" s="1"/>
  <c r="H65" i="128"/>
  <c r="N364" i="128"/>
  <c r="R61" i="130"/>
  <c r="H360" i="128" s="1"/>
  <c r="N331" i="128"/>
  <c r="N428" i="128"/>
  <c r="N284" i="128"/>
  <c r="N49" i="130"/>
  <c r="H284" i="128" s="1"/>
  <c r="N140" i="128"/>
  <c r="N25" i="130"/>
  <c r="H140" i="128" s="1"/>
  <c r="N359" i="128"/>
  <c r="N476" i="128"/>
  <c r="N410" i="128"/>
  <c r="N260" i="128"/>
  <c r="N116" i="128"/>
  <c r="N38" i="128"/>
  <c r="N399" i="128"/>
  <c r="N255" i="128"/>
  <c r="N111" i="128"/>
  <c r="N33" i="128"/>
  <c r="N262" i="128"/>
  <c r="N118" i="128"/>
  <c r="N40" i="128"/>
  <c r="P8" i="130"/>
  <c r="H40" i="128" s="1"/>
  <c r="N413" i="128"/>
  <c r="N335" i="128"/>
  <c r="Q57" i="130"/>
  <c r="H335" i="128" s="1"/>
  <c r="N191" i="128"/>
  <c r="Q33" i="130"/>
  <c r="H191" i="128" s="1"/>
  <c r="N41" i="128"/>
  <c r="Q8" i="130"/>
  <c r="H41" i="128" s="1"/>
  <c r="N474" i="128"/>
  <c r="N402" i="128"/>
  <c r="N330" i="128"/>
  <c r="N258" i="128"/>
  <c r="N186" i="128"/>
  <c r="N114" i="128"/>
  <c r="N36" i="128"/>
  <c r="P82" i="130"/>
  <c r="H484" i="128" s="1"/>
  <c r="P70" i="130"/>
  <c r="H418" i="128" s="1"/>
  <c r="P58" i="130"/>
  <c r="H340" i="128" s="1"/>
  <c r="P46" i="130"/>
  <c r="H268" i="128" s="1"/>
  <c r="N37" i="130"/>
  <c r="H212" i="128" s="1"/>
  <c r="Q34" i="130"/>
  <c r="H197" i="128" s="1"/>
  <c r="O32" i="130"/>
  <c r="H183" i="128" s="1"/>
  <c r="O25" i="130"/>
  <c r="H141" i="128" s="1"/>
  <c r="Q22" i="130"/>
  <c r="H125" i="128" s="1"/>
  <c r="O20" i="130"/>
  <c r="H111" i="128" s="1"/>
  <c r="H64" i="128"/>
  <c r="Q9" i="130"/>
  <c r="H47" i="128" s="1"/>
  <c r="N19" i="128"/>
  <c r="S77" i="130"/>
  <c r="H457" i="128" s="1"/>
  <c r="N457" i="128"/>
  <c r="S65" i="130"/>
  <c r="H385" i="128" s="1"/>
  <c r="N385" i="128"/>
  <c r="S53" i="130"/>
  <c r="H313" i="128" s="1"/>
  <c r="N313" i="128"/>
  <c r="S41" i="130"/>
  <c r="H241" i="128" s="1"/>
  <c r="N241" i="128"/>
  <c r="S29" i="130"/>
  <c r="H169" i="128" s="1"/>
  <c r="N169" i="128"/>
  <c r="S17" i="130"/>
  <c r="H97" i="128" s="1"/>
  <c r="N97" i="128"/>
  <c r="N13" i="128"/>
  <c r="N451" i="128"/>
  <c r="N379" i="128"/>
  <c r="N307" i="128"/>
  <c r="N235" i="128"/>
  <c r="N163" i="128"/>
  <c r="N91" i="128"/>
  <c r="S75" i="130"/>
  <c r="H445" i="128" s="1"/>
  <c r="N445" i="128"/>
  <c r="S63" i="130"/>
  <c r="H373" i="128" s="1"/>
  <c r="N373" i="128"/>
  <c r="S51" i="130"/>
  <c r="H301" i="128" s="1"/>
  <c r="N301" i="128"/>
  <c r="S39" i="130"/>
  <c r="H229" i="128" s="1"/>
  <c r="N229" i="128"/>
  <c r="S27" i="130"/>
  <c r="H157" i="128" s="1"/>
  <c r="N157" i="128"/>
  <c r="S15" i="130"/>
  <c r="H85" i="128" s="1"/>
  <c r="N85" i="128"/>
  <c r="N511" i="128"/>
  <c r="N439" i="128"/>
  <c r="N367" i="128"/>
  <c r="N295" i="128"/>
  <c r="N223" i="128"/>
  <c r="N151" i="128"/>
  <c r="N79" i="128"/>
  <c r="N7" i="128"/>
  <c r="N43" i="128"/>
  <c r="S81" i="130"/>
  <c r="H481" i="128" s="1"/>
  <c r="N481" i="128"/>
  <c r="S69" i="130"/>
  <c r="H415" i="128" s="1"/>
  <c r="N415" i="128"/>
  <c r="S57" i="130"/>
  <c r="H337" i="128" s="1"/>
  <c r="N337" i="128"/>
  <c r="S45" i="130"/>
  <c r="H265" i="128" s="1"/>
  <c r="N265" i="128"/>
  <c r="S33" i="130"/>
  <c r="H193" i="128" s="1"/>
  <c r="N193" i="128"/>
  <c r="S21" i="130"/>
  <c r="H121" i="128" s="1"/>
  <c r="N121" i="128"/>
  <c r="N31" i="128"/>
  <c r="S79" i="130"/>
  <c r="H469" i="128" s="1"/>
  <c r="N469" i="128"/>
  <c r="S67" i="130"/>
  <c r="H397" i="128" s="1"/>
  <c r="N397" i="128"/>
  <c r="S55" i="130"/>
  <c r="H325" i="128" s="1"/>
  <c r="N325" i="128"/>
  <c r="S43" i="130"/>
  <c r="H253" i="128" s="1"/>
  <c r="N253" i="128"/>
  <c r="S31" i="130"/>
  <c r="H181" i="128" s="1"/>
  <c r="N181" i="128"/>
  <c r="S80" i="130"/>
  <c r="H475" i="128" s="1"/>
  <c r="S47" i="130"/>
  <c r="H277" i="128" s="1"/>
  <c r="S23" i="130"/>
  <c r="H133" i="128" s="1"/>
  <c r="S58" i="130"/>
  <c r="H343" i="128" s="1"/>
  <c r="S22" i="130"/>
  <c r="H127" i="128" s="1"/>
  <c r="S34" i="130"/>
  <c r="H199" i="128" s="1"/>
  <c r="S10" i="130"/>
  <c r="H55" i="128" s="1"/>
  <c r="G204" i="128"/>
  <c r="J204" i="128" s="1"/>
  <c r="G203" i="128"/>
  <c r="J203" i="128" s="1"/>
  <c r="G202" i="128"/>
  <c r="J202" i="128" s="1"/>
  <c r="Q451" i="128" l="1"/>
  <c r="P451" i="128"/>
  <c r="P399" i="128"/>
  <c r="Q399" i="128"/>
  <c r="Q269" i="128"/>
  <c r="P269" i="128"/>
  <c r="P508" i="128"/>
  <c r="Q508" i="128"/>
  <c r="Q53" i="128"/>
  <c r="P53" i="128"/>
  <c r="Q294" i="128"/>
  <c r="P294" i="128"/>
  <c r="Q154" i="128"/>
  <c r="P154" i="128"/>
  <c r="Q11" i="128"/>
  <c r="P11" i="128"/>
  <c r="P312" i="128"/>
  <c r="Q312" i="128"/>
  <c r="Q447" i="128"/>
  <c r="P447" i="128"/>
  <c r="Q113" i="128"/>
  <c r="P113" i="128"/>
  <c r="P301" i="128"/>
  <c r="Q301" i="128"/>
  <c r="Q341" i="128"/>
  <c r="P341" i="128"/>
  <c r="P204" i="128"/>
  <c r="Q204" i="128"/>
  <c r="P72" i="128"/>
  <c r="Q72" i="128"/>
  <c r="Q368" i="128"/>
  <c r="P368" i="128"/>
  <c r="Q95" i="128"/>
  <c r="P95" i="128"/>
  <c r="P15" i="128"/>
  <c r="Q15" i="128"/>
  <c r="P133" i="128"/>
  <c r="Q133" i="128"/>
  <c r="Q80" i="128"/>
  <c r="P80" i="128"/>
  <c r="Q452" i="128"/>
  <c r="P452" i="128"/>
  <c r="Q223" i="128"/>
  <c r="P223" i="128"/>
  <c r="P416" i="128"/>
  <c r="Q416" i="128"/>
  <c r="P406" i="128"/>
  <c r="Q406" i="128"/>
  <c r="P276" i="128"/>
  <c r="Q276" i="128"/>
  <c r="Q66" i="128"/>
  <c r="P66" i="128"/>
  <c r="P380" i="128"/>
  <c r="Q380" i="128"/>
  <c r="Q222" i="128"/>
  <c r="P222" i="128"/>
  <c r="Q465" i="128"/>
  <c r="P465" i="128"/>
  <c r="Q83" i="128"/>
  <c r="P83" i="128"/>
  <c r="Q173" i="128"/>
  <c r="P173" i="128"/>
  <c r="P325" i="128"/>
  <c r="Q325" i="128"/>
  <c r="Q335" i="128"/>
  <c r="P335" i="128"/>
  <c r="P46" i="128"/>
  <c r="Q46" i="128"/>
  <c r="P348" i="128"/>
  <c r="Q348" i="128"/>
  <c r="P144" i="128"/>
  <c r="Q144" i="128"/>
  <c r="Q77" i="128"/>
  <c r="P77" i="128"/>
  <c r="Q225" i="128"/>
  <c r="P225" i="128"/>
  <c r="P421" i="128"/>
  <c r="Q421" i="128"/>
  <c r="Q366" i="128"/>
  <c r="P366" i="128"/>
  <c r="P375" i="128"/>
  <c r="Q375" i="128"/>
  <c r="Q245" i="128"/>
  <c r="P245" i="128"/>
  <c r="Q251" i="128"/>
  <c r="P251" i="128"/>
  <c r="Q161" i="128"/>
  <c r="P161" i="128"/>
  <c r="P304" i="128"/>
  <c r="Q304" i="128"/>
  <c r="P88" i="128"/>
  <c r="Q88" i="128"/>
  <c r="P458" i="128"/>
  <c r="Q458" i="128"/>
  <c r="P176" i="128"/>
  <c r="Q176" i="128"/>
  <c r="Q367" i="128"/>
  <c r="P367" i="128"/>
  <c r="Q410" i="128"/>
  <c r="P410" i="128"/>
  <c r="Q124" i="128"/>
  <c r="P124" i="128"/>
  <c r="Q138" i="128"/>
  <c r="P138" i="128"/>
  <c r="P350" i="128"/>
  <c r="Q350" i="128"/>
  <c r="P298" i="128"/>
  <c r="Q298" i="128"/>
  <c r="Q441" i="128"/>
  <c r="P441" i="128"/>
  <c r="Q237" i="128"/>
  <c r="P237" i="128"/>
  <c r="Q461" i="128"/>
  <c r="P461" i="128"/>
  <c r="P384" i="128"/>
  <c r="Q384" i="128"/>
  <c r="Q487" i="128"/>
  <c r="P487" i="128"/>
  <c r="P248" i="128"/>
  <c r="Q248" i="128"/>
  <c r="Q79" i="128"/>
  <c r="P79" i="128"/>
  <c r="P457" i="128"/>
  <c r="Q457" i="128"/>
  <c r="Q194" i="128"/>
  <c r="P194" i="128"/>
  <c r="P404" i="128"/>
  <c r="Q404" i="128"/>
  <c r="P132" i="128"/>
  <c r="Q132" i="128"/>
  <c r="Q136" i="128"/>
  <c r="P136" i="128"/>
  <c r="Q210" i="128"/>
  <c r="P210" i="128"/>
  <c r="Q381" i="128"/>
  <c r="P381" i="128"/>
  <c r="Q93" i="128"/>
  <c r="P93" i="128"/>
  <c r="P459" i="128"/>
  <c r="Q459" i="128"/>
  <c r="P160" i="128"/>
  <c r="Q160" i="128"/>
  <c r="Q314" i="128"/>
  <c r="P314" i="128"/>
  <c r="P326" i="128"/>
  <c r="Q326" i="128"/>
  <c r="P253" i="128"/>
  <c r="Q253" i="128"/>
  <c r="P191" i="128"/>
  <c r="Q191" i="128"/>
  <c r="Q38" i="128"/>
  <c r="P38" i="128"/>
  <c r="Q52" i="128"/>
  <c r="P52" i="128"/>
  <c r="Q426" i="128"/>
  <c r="P426" i="128"/>
  <c r="P448" i="128"/>
  <c r="Q448" i="128"/>
  <c r="Q159" i="128"/>
  <c r="P159" i="128"/>
  <c r="Q318" i="128"/>
  <c r="P318" i="128"/>
  <c r="Q78" i="128"/>
  <c r="P78" i="128"/>
  <c r="Q199" i="128"/>
  <c r="P199" i="128"/>
  <c r="P265" i="128"/>
  <c r="Q265" i="128"/>
  <c r="P97" i="128"/>
  <c r="Q97" i="128"/>
  <c r="P116" i="128"/>
  <c r="Q116" i="128"/>
  <c r="P362" i="128"/>
  <c r="Q362" i="128"/>
  <c r="Q498" i="128"/>
  <c r="P498" i="128"/>
  <c r="Q280" i="128"/>
  <c r="P280" i="128"/>
  <c r="Q226" i="128"/>
  <c r="P226" i="128"/>
  <c r="Q440" i="128"/>
  <c r="P440" i="128"/>
  <c r="P277" i="128"/>
  <c r="Q277" i="128"/>
  <c r="P232" i="128"/>
  <c r="Q232" i="128"/>
  <c r="Q98" i="128"/>
  <c r="P98" i="128"/>
  <c r="Q67" i="128"/>
  <c r="P67" i="128"/>
  <c r="Q295" i="128"/>
  <c r="P295" i="128"/>
  <c r="P344" i="128"/>
  <c r="Q344" i="128"/>
  <c r="P490" i="128"/>
  <c r="Q490" i="128"/>
  <c r="Q352" i="128"/>
  <c r="P352" i="128"/>
  <c r="P37" i="128"/>
  <c r="Q37" i="128"/>
  <c r="Q165" i="128"/>
  <c r="P165" i="128"/>
  <c r="Q55" i="128"/>
  <c r="P55" i="128"/>
  <c r="P156" i="128"/>
  <c r="Q156" i="128"/>
  <c r="Q230" i="128"/>
  <c r="P230" i="128"/>
  <c r="P396" i="128"/>
  <c r="Q396" i="128"/>
  <c r="Q89" i="128"/>
  <c r="P89" i="128"/>
  <c r="Q413" i="128"/>
  <c r="P413" i="128"/>
  <c r="P408" i="128"/>
  <c r="Q408" i="128"/>
  <c r="P216" i="128"/>
  <c r="Q216" i="128"/>
  <c r="Q387" i="128"/>
  <c r="P387" i="128"/>
  <c r="Q256" i="128"/>
  <c r="P256" i="128"/>
  <c r="Q395" i="128"/>
  <c r="P395" i="128"/>
  <c r="Q233" i="128"/>
  <c r="P233" i="128"/>
  <c r="Q401" i="128"/>
  <c r="P401" i="128"/>
  <c r="Q211" i="128"/>
  <c r="P211" i="128"/>
  <c r="P397" i="128"/>
  <c r="Q397" i="128"/>
  <c r="Q354" i="128"/>
  <c r="P354" i="128"/>
  <c r="Q293" i="128"/>
  <c r="P293" i="128"/>
  <c r="Q297" i="128"/>
  <c r="P297" i="128"/>
  <c r="P445" i="128"/>
  <c r="Q445" i="128"/>
  <c r="P120" i="128"/>
  <c r="Q120" i="128"/>
  <c r="Q196" i="128"/>
  <c r="P196" i="128"/>
  <c r="P45" i="128"/>
  <c r="Q45" i="128"/>
  <c r="P422" i="128"/>
  <c r="Q422" i="128"/>
  <c r="P168" i="128"/>
  <c r="Q168" i="128"/>
  <c r="P219" i="128"/>
  <c r="Q219" i="128"/>
  <c r="P228" i="128"/>
  <c r="Q228" i="128"/>
  <c r="Q473" i="128"/>
  <c r="P473" i="128"/>
  <c r="P464" i="128"/>
  <c r="Q464" i="128"/>
  <c r="P415" i="128"/>
  <c r="Q415" i="128"/>
  <c r="P241" i="128"/>
  <c r="Q241" i="128"/>
  <c r="Q268" i="128"/>
  <c r="P268" i="128"/>
  <c r="Q437" i="128"/>
  <c r="P437" i="128"/>
  <c r="Q137" i="128"/>
  <c r="P137" i="128"/>
  <c r="Q282" i="128"/>
  <c r="P282" i="128"/>
  <c r="Q446" i="128"/>
  <c r="P446" i="128"/>
  <c r="P322" i="128"/>
  <c r="Q322" i="128"/>
  <c r="P3" i="128"/>
  <c r="Q3" i="128"/>
  <c r="Q309" i="128"/>
  <c r="P309" i="128"/>
  <c r="P91" i="128"/>
  <c r="Q91" i="128"/>
  <c r="Q330" i="128"/>
  <c r="P330" i="128"/>
  <c r="Q423" i="128"/>
  <c r="P423" i="128"/>
  <c r="Q198" i="128"/>
  <c r="P198" i="128"/>
  <c r="Q65" i="128"/>
  <c r="P65" i="128"/>
  <c r="Q221" i="128"/>
  <c r="P221" i="128"/>
  <c r="P299" i="128"/>
  <c r="Q299" i="128"/>
  <c r="P456" i="128"/>
  <c r="Q456" i="128"/>
  <c r="Q102" i="128"/>
  <c r="P102" i="128"/>
  <c r="Q162" i="128"/>
  <c r="P162" i="128"/>
  <c r="Q18" i="128"/>
  <c r="P18" i="128"/>
  <c r="Q94" i="128"/>
  <c r="P94" i="128"/>
  <c r="P300" i="128"/>
  <c r="Q300" i="128"/>
  <c r="Q27" i="128"/>
  <c r="P27" i="128"/>
  <c r="Q142" i="128"/>
  <c r="P142" i="128"/>
  <c r="P481" i="128"/>
  <c r="Q481" i="128"/>
  <c r="Q402" i="128"/>
  <c r="P402" i="128"/>
  <c r="P336" i="128"/>
  <c r="Q336" i="128"/>
  <c r="P504" i="128"/>
  <c r="Q504" i="128"/>
  <c r="P489" i="128"/>
  <c r="Q489" i="128"/>
  <c r="Q509" i="128"/>
  <c r="P509" i="128"/>
  <c r="P324" i="128"/>
  <c r="Q324" i="128"/>
  <c r="Q371" i="128"/>
  <c r="P371" i="128"/>
  <c r="Q306" i="128"/>
  <c r="P306" i="128"/>
  <c r="P92" i="128"/>
  <c r="Q92" i="128"/>
  <c r="P177" i="128"/>
  <c r="Q177" i="128"/>
  <c r="Q258" i="128"/>
  <c r="P258" i="128"/>
  <c r="Q40" i="128"/>
  <c r="P40" i="128"/>
  <c r="P192" i="128"/>
  <c r="Q192" i="128"/>
  <c r="Q135" i="128"/>
  <c r="P135" i="128"/>
  <c r="Q126" i="128"/>
  <c r="P126" i="128"/>
  <c r="Q345" i="128"/>
  <c r="P345" i="128"/>
  <c r="P288" i="128"/>
  <c r="Q288" i="128"/>
  <c r="Q328" i="128"/>
  <c r="P328" i="128"/>
  <c r="Q227" i="128"/>
  <c r="P227" i="128"/>
  <c r="P252" i="128"/>
  <c r="Q252" i="128"/>
  <c r="Q382" i="128"/>
  <c r="P382" i="128"/>
  <c r="Q238" i="128"/>
  <c r="P238" i="128"/>
  <c r="P472" i="128"/>
  <c r="Q472" i="128"/>
  <c r="P143" i="128"/>
  <c r="Q143" i="128"/>
  <c r="P85" i="128"/>
  <c r="Q85" i="128"/>
  <c r="P264" i="128"/>
  <c r="Q264" i="128"/>
  <c r="Q339" i="128"/>
  <c r="P339" i="128"/>
  <c r="P405" i="128"/>
  <c r="Q405" i="128"/>
  <c r="P435" i="128"/>
  <c r="Q435" i="128"/>
  <c r="P158" i="128"/>
  <c r="Q158" i="128"/>
  <c r="P507" i="128"/>
  <c r="Q507" i="128"/>
  <c r="Q449" i="128"/>
  <c r="P449" i="128"/>
  <c r="Q462" i="128"/>
  <c r="P462" i="128"/>
  <c r="P313" i="128"/>
  <c r="Q313" i="128"/>
  <c r="Q484" i="128"/>
  <c r="P484" i="128"/>
  <c r="Q483" i="128"/>
  <c r="P483" i="128"/>
  <c r="Q281" i="128"/>
  <c r="P281" i="128"/>
  <c r="Q215" i="128"/>
  <c r="P215" i="128"/>
  <c r="Q249" i="128"/>
  <c r="P249" i="128"/>
  <c r="P74" i="128"/>
  <c r="Q74" i="128"/>
  <c r="Q90" i="128"/>
  <c r="P90" i="128"/>
  <c r="P49" i="128"/>
  <c r="Q49" i="128"/>
  <c r="P303" i="128"/>
  <c r="Q303" i="128"/>
  <c r="P178" i="128"/>
  <c r="Q178" i="128"/>
  <c r="Q81" i="128"/>
  <c r="P81" i="128"/>
  <c r="Q355" i="128"/>
  <c r="P355" i="128"/>
  <c r="P31" i="128"/>
  <c r="Q31" i="128"/>
  <c r="Q235" i="128"/>
  <c r="P235" i="128"/>
  <c r="Q474" i="128"/>
  <c r="P474" i="128"/>
  <c r="P33" i="128"/>
  <c r="Q33" i="128"/>
  <c r="Q414" i="128"/>
  <c r="P414" i="128"/>
  <c r="Q39" i="128"/>
  <c r="P39" i="128"/>
  <c r="Q149" i="128"/>
  <c r="P149" i="128"/>
  <c r="Q270" i="128"/>
  <c r="P270" i="128"/>
  <c r="Q50" i="128"/>
  <c r="P50" i="128"/>
  <c r="Q429" i="128"/>
  <c r="P429" i="128"/>
  <c r="Q353" i="128"/>
  <c r="P353" i="128"/>
  <c r="Q64" i="128"/>
  <c r="P64" i="128"/>
  <c r="Q5" i="128"/>
  <c r="P5" i="128"/>
  <c r="Q296" i="128"/>
  <c r="P296" i="128"/>
  <c r="P302" i="128"/>
  <c r="Q302" i="128"/>
  <c r="Q389" i="128"/>
  <c r="P389" i="128"/>
  <c r="P244" i="128"/>
  <c r="Q244" i="128"/>
  <c r="P34" i="128"/>
  <c r="Q34" i="128"/>
  <c r="P372" i="128"/>
  <c r="Q372" i="128"/>
  <c r="Q369" i="128"/>
  <c r="P369" i="128"/>
  <c r="Q164" i="128"/>
  <c r="P164" i="128"/>
  <c r="P320" i="128"/>
  <c r="Q320" i="128"/>
  <c r="P321" i="128"/>
  <c r="Q321" i="128"/>
  <c r="P460" i="128"/>
  <c r="Q460" i="128"/>
  <c r="Q250" i="128"/>
  <c r="P250" i="128"/>
  <c r="P157" i="128"/>
  <c r="Q157" i="128"/>
  <c r="P121" i="128"/>
  <c r="Q121" i="128"/>
  <c r="Q43" i="128"/>
  <c r="P43" i="128"/>
  <c r="P307" i="128"/>
  <c r="Q307" i="128"/>
  <c r="P385" i="128"/>
  <c r="Q385" i="128"/>
  <c r="P111" i="128"/>
  <c r="Q111" i="128"/>
  <c r="Q284" i="128"/>
  <c r="P284" i="128"/>
  <c r="Q125" i="128"/>
  <c r="P125" i="128"/>
  <c r="P117" i="128"/>
  <c r="Q117" i="128"/>
  <c r="Q365" i="128"/>
  <c r="P365" i="128"/>
  <c r="Q342" i="128"/>
  <c r="P342" i="128"/>
  <c r="Q200" i="128"/>
  <c r="P200" i="128"/>
  <c r="P506" i="128"/>
  <c r="Q506" i="128"/>
  <c r="Q425" i="128"/>
  <c r="P425" i="128"/>
  <c r="Q56" i="128"/>
  <c r="P56" i="128"/>
  <c r="Q279" i="128"/>
  <c r="P279" i="128"/>
  <c r="P218" i="128"/>
  <c r="Q218" i="128"/>
  <c r="P76" i="128"/>
  <c r="Q76" i="128"/>
  <c r="Q378" i="128"/>
  <c r="P378" i="128"/>
  <c r="Q21" i="128"/>
  <c r="P21" i="128"/>
  <c r="Q257" i="128"/>
  <c r="P257" i="128"/>
  <c r="P443" i="128"/>
  <c r="Q443" i="128"/>
  <c r="Q152" i="128"/>
  <c r="P152" i="128"/>
  <c r="Q455" i="128"/>
  <c r="P455" i="128"/>
  <c r="P240" i="128"/>
  <c r="Q240" i="128"/>
  <c r="P24" i="128"/>
  <c r="Q24" i="128"/>
  <c r="Q315" i="128"/>
  <c r="P315" i="128"/>
  <c r="Q82" i="128"/>
  <c r="P82" i="128"/>
  <c r="Q17" i="128"/>
  <c r="P17" i="128"/>
  <c r="P242" i="128"/>
  <c r="Q242" i="128"/>
  <c r="P205" i="128"/>
  <c r="Q205" i="128"/>
  <c r="Q231" i="128"/>
  <c r="P231" i="128"/>
  <c r="Q466" i="128"/>
  <c r="P466" i="128"/>
  <c r="Q35" i="128"/>
  <c r="P35" i="128"/>
  <c r="Q254" i="128"/>
  <c r="P254" i="128"/>
  <c r="Q427" i="128"/>
  <c r="P427" i="128"/>
  <c r="P193" i="128"/>
  <c r="Q193" i="128"/>
  <c r="Q331" i="128"/>
  <c r="P331" i="128"/>
  <c r="P403" i="128"/>
  <c r="Q403" i="128"/>
  <c r="Q329" i="128"/>
  <c r="P329" i="128"/>
  <c r="Q370" i="128"/>
  <c r="P370" i="128"/>
  <c r="P96" i="128"/>
  <c r="Q96" i="128"/>
  <c r="Q239" i="128"/>
  <c r="P239" i="128"/>
  <c r="P409" i="128"/>
  <c r="Q409" i="128"/>
  <c r="Q26" i="128"/>
  <c r="P26" i="128"/>
  <c r="Q499" i="128"/>
  <c r="P499" i="128"/>
  <c r="Q151" i="128"/>
  <c r="P151" i="128"/>
  <c r="P13" i="128"/>
  <c r="Q13" i="128"/>
  <c r="Q338" i="128"/>
  <c r="P338" i="128"/>
  <c r="Q488" i="128"/>
  <c r="P488" i="128"/>
  <c r="Q208" i="128"/>
  <c r="P208" i="128"/>
  <c r="P206" i="128"/>
  <c r="Q206" i="128"/>
  <c r="Q438" i="128"/>
  <c r="P438" i="128"/>
  <c r="Q383" i="128"/>
  <c r="P383" i="128"/>
  <c r="P400" i="128"/>
  <c r="Q400" i="128"/>
  <c r="P170" i="128"/>
  <c r="Q170" i="128"/>
  <c r="P19" i="128"/>
  <c r="Q19" i="128"/>
  <c r="P364" i="128"/>
  <c r="Q364" i="128"/>
  <c r="Q485" i="128"/>
  <c r="P485" i="128"/>
  <c r="P278" i="128"/>
  <c r="Q278" i="128"/>
  <c r="P259" i="128"/>
  <c r="Q259" i="128"/>
  <c r="Q386" i="128"/>
  <c r="P386" i="128"/>
  <c r="P171" i="128"/>
  <c r="Q171" i="128"/>
  <c r="P112" i="128"/>
  <c r="Q112" i="128"/>
  <c r="P4" i="128"/>
  <c r="Q4" i="128"/>
  <c r="Q101" i="128"/>
  <c r="P101" i="128"/>
  <c r="P16" i="128"/>
  <c r="Q16" i="128"/>
  <c r="P343" i="128"/>
  <c r="Q343" i="128"/>
  <c r="Q234" i="128"/>
  <c r="P234" i="128"/>
  <c r="Q185" i="128"/>
  <c r="P185" i="128"/>
  <c r="P373" i="128"/>
  <c r="Q373" i="128"/>
  <c r="P36" i="128"/>
  <c r="Q36" i="128"/>
  <c r="P260" i="128"/>
  <c r="Q260" i="128"/>
  <c r="P475" i="128"/>
  <c r="Q475" i="128"/>
  <c r="Q139" i="128"/>
  <c r="P139" i="128"/>
  <c r="P337" i="128"/>
  <c r="Q337" i="128"/>
  <c r="P169" i="128"/>
  <c r="Q169" i="128"/>
  <c r="Q114" i="128"/>
  <c r="P114" i="128"/>
  <c r="Q424" i="128"/>
  <c r="P424" i="128"/>
  <c r="Q510" i="128"/>
  <c r="P510" i="128"/>
  <c r="P69" i="128"/>
  <c r="Q69" i="128"/>
  <c r="Q470" i="128"/>
  <c r="P470" i="128"/>
  <c r="P376" i="128"/>
  <c r="Q376" i="128"/>
  <c r="Q166" i="128"/>
  <c r="P166" i="128"/>
  <c r="Q174" i="128"/>
  <c r="P174" i="128"/>
  <c r="Q439" i="128"/>
  <c r="P439" i="128"/>
  <c r="Q186" i="128"/>
  <c r="P186" i="128"/>
  <c r="P476" i="128"/>
  <c r="Q476" i="128"/>
  <c r="P360" i="128"/>
  <c r="Q360" i="128"/>
  <c r="P59" i="128"/>
  <c r="Q59" i="128"/>
  <c r="P201" i="128"/>
  <c r="Q201" i="128"/>
  <c r="Q155" i="128"/>
  <c r="P155" i="128"/>
  <c r="P349" i="128"/>
  <c r="Q349" i="128"/>
  <c r="P14" i="128"/>
  <c r="Q14" i="128"/>
  <c r="Q317" i="128"/>
  <c r="P317" i="128"/>
  <c r="P127" i="128"/>
  <c r="Q127" i="128"/>
  <c r="Q30" i="128"/>
  <c r="P30" i="128"/>
  <c r="Q305" i="128"/>
  <c r="P305" i="128"/>
  <c r="Q374" i="128"/>
  <c r="P374" i="128"/>
  <c r="Q179" i="128"/>
  <c r="P179" i="128"/>
  <c r="Q311" i="128"/>
  <c r="P311" i="128"/>
  <c r="Q22" i="128"/>
  <c r="P22" i="128"/>
  <c r="Q511" i="128"/>
  <c r="P511" i="128"/>
  <c r="P359" i="128"/>
  <c r="Q359" i="128"/>
  <c r="Q195" i="128"/>
  <c r="P195" i="128"/>
  <c r="P220" i="128"/>
  <c r="Q220" i="128"/>
  <c r="P442" i="128"/>
  <c r="Q442" i="128"/>
  <c r="Q246" i="128"/>
  <c r="P246" i="128"/>
  <c r="P363" i="128"/>
  <c r="Q363" i="128"/>
  <c r="Q271" i="128"/>
  <c r="P271" i="128"/>
  <c r="Q377" i="128"/>
  <c r="P377" i="128"/>
  <c r="P12" i="128"/>
  <c r="Q12" i="128"/>
  <c r="Q323" i="128"/>
  <c r="P323" i="128"/>
  <c r="P493" i="128"/>
  <c r="Q493" i="128"/>
  <c r="Q283" i="128"/>
  <c r="P283" i="128"/>
  <c r="Q141" i="128"/>
  <c r="P141" i="128"/>
  <c r="P469" i="128"/>
  <c r="Q469" i="128"/>
  <c r="P118" i="128"/>
  <c r="Q118" i="128"/>
  <c r="P340" i="128"/>
  <c r="Q340" i="128"/>
  <c r="P292" i="128"/>
  <c r="Q292" i="128"/>
  <c r="Q209" i="128"/>
  <c r="P209" i="128"/>
  <c r="Q390" i="128"/>
  <c r="P390" i="128"/>
  <c r="Q99" i="128"/>
  <c r="P99" i="128"/>
  <c r="P468" i="128"/>
  <c r="Q468" i="128"/>
  <c r="P75" i="128"/>
  <c r="Q75" i="128"/>
  <c r="P84" i="128"/>
  <c r="Q84" i="128"/>
  <c r="P172" i="128"/>
  <c r="Q172" i="128"/>
  <c r="Q163" i="128"/>
  <c r="P163" i="128"/>
  <c r="P262" i="128"/>
  <c r="Q262" i="128"/>
  <c r="Q140" i="128"/>
  <c r="P140" i="128"/>
  <c r="Q467" i="128"/>
  <c r="P467" i="128"/>
  <c r="Q450" i="128"/>
  <c r="P450" i="128"/>
  <c r="P243" i="128"/>
  <c r="Q243" i="128"/>
  <c r="Q10" i="128"/>
  <c r="P10" i="128"/>
  <c r="Q100" i="128"/>
  <c r="P100" i="128"/>
  <c r="P180" i="128"/>
  <c r="Q180" i="128"/>
  <c r="P32" i="128"/>
  <c r="Q32" i="128"/>
  <c r="P181" i="128"/>
  <c r="Q181" i="128"/>
  <c r="Q7" i="128"/>
  <c r="P7" i="128"/>
  <c r="P229" i="128"/>
  <c r="Q229" i="128"/>
  <c r="P379" i="128"/>
  <c r="Q379" i="128"/>
  <c r="Q41" i="128"/>
  <c r="P41" i="128"/>
  <c r="Q255" i="128"/>
  <c r="P255" i="128"/>
  <c r="Q428" i="128"/>
  <c r="P428" i="128"/>
  <c r="Q197" i="128"/>
  <c r="P197" i="128"/>
  <c r="P261" i="128"/>
  <c r="Q261" i="128"/>
  <c r="P148" i="128"/>
  <c r="Q148" i="128"/>
  <c r="Q486" i="128"/>
  <c r="P486" i="128"/>
  <c r="Q54" i="128"/>
  <c r="P54" i="128"/>
  <c r="Q497" i="128"/>
  <c r="P497" i="128"/>
  <c r="P134" i="128"/>
  <c r="Q134" i="128"/>
  <c r="P500" i="128"/>
  <c r="Q500" i="128"/>
  <c r="P60" i="128"/>
  <c r="Q60" i="128"/>
  <c r="Q150" i="128"/>
  <c r="P150" i="128"/>
  <c r="Q2" i="128"/>
  <c r="Q167" i="128"/>
  <c r="P167" i="128"/>
  <c r="Q388" i="128"/>
  <c r="P388" i="128"/>
  <c r="Q224" i="128"/>
  <c r="P224" i="128"/>
  <c r="Q310" i="128"/>
  <c r="P310" i="128"/>
  <c r="Q23" i="128"/>
  <c r="P23" i="128"/>
  <c r="Q316" i="128"/>
  <c r="P316" i="128"/>
  <c r="P184" i="128"/>
  <c r="Q184" i="128"/>
  <c r="Q6" i="128"/>
  <c r="P6" i="128"/>
  <c r="P444" i="128"/>
  <c r="Q444" i="128"/>
  <c r="Q8" i="128"/>
  <c r="P8" i="128"/>
  <c r="P398" i="128"/>
  <c r="Q398" i="128"/>
  <c r="P20" i="128"/>
  <c r="Q20" i="128"/>
  <c r="H5" i="128"/>
  <c r="Q87" i="130"/>
  <c r="F49" i="128"/>
  <c r="F48" i="128"/>
  <c r="F47" i="128"/>
  <c r="F46" i="128"/>
  <c r="F45" i="128"/>
  <c r="F44" i="128"/>
  <c r="F43" i="128"/>
  <c r="F42" i="128"/>
  <c r="F41" i="128"/>
  <c r="F40" i="128"/>
  <c r="F39" i="128"/>
  <c r="F38" i="128"/>
  <c r="F37" i="128"/>
  <c r="F36" i="128"/>
  <c r="F35" i="128"/>
  <c r="F34" i="128"/>
  <c r="F33" i="128"/>
  <c r="F32" i="128"/>
  <c r="F31" i="128"/>
  <c r="F30" i="128"/>
  <c r="F29" i="128"/>
  <c r="F28" i="128"/>
  <c r="F27" i="128"/>
  <c r="F26" i="128"/>
  <c r="F25" i="128"/>
  <c r="F24" i="128"/>
  <c r="F23" i="128"/>
  <c r="F22" i="128"/>
  <c r="F21" i="128"/>
  <c r="F20" i="128"/>
  <c r="F19" i="128"/>
  <c r="F18" i="128"/>
  <c r="F17" i="128"/>
  <c r="F16" i="128"/>
  <c r="F15" i="128"/>
  <c r="F14" i="128"/>
  <c r="F13" i="128"/>
  <c r="F12" i="128"/>
  <c r="F11" i="128"/>
  <c r="F10" i="128"/>
  <c r="F9" i="128"/>
  <c r="F8" i="128"/>
  <c r="F7" i="128"/>
  <c r="F6" i="128"/>
  <c r="F5" i="128"/>
  <c r="F4" i="128"/>
  <c r="F3" i="128"/>
  <c r="G436" i="128"/>
  <c r="J436" i="128" s="1"/>
  <c r="G435" i="128"/>
  <c r="J435" i="128" s="1"/>
  <c r="G434" i="128"/>
  <c r="J434" i="128" s="1"/>
  <c r="G511" i="128"/>
  <c r="J511" i="128" s="1"/>
  <c r="G510" i="128"/>
  <c r="J510" i="128" s="1"/>
  <c r="G509" i="128"/>
  <c r="J509" i="128" s="1"/>
  <c r="G508" i="128"/>
  <c r="J508" i="128" s="1"/>
  <c r="G507" i="128"/>
  <c r="J507" i="128" s="1"/>
  <c r="G506" i="128"/>
  <c r="J506" i="128" s="1"/>
  <c r="G505" i="128"/>
  <c r="J505" i="128" s="1"/>
  <c r="G504" i="128"/>
  <c r="J504" i="128" s="1"/>
  <c r="G503" i="128"/>
  <c r="J503" i="128" s="1"/>
  <c r="G502" i="128"/>
  <c r="J502" i="128" s="1"/>
  <c r="G501" i="128"/>
  <c r="J501" i="128" s="1"/>
  <c r="G500" i="128"/>
  <c r="J500" i="128" s="1"/>
  <c r="G499" i="128"/>
  <c r="J499" i="128" s="1"/>
  <c r="G498" i="128"/>
  <c r="J498" i="128" s="1"/>
  <c r="G497" i="128"/>
  <c r="J497" i="128" s="1"/>
  <c r="G496" i="128"/>
  <c r="J496" i="128" s="1"/>
  <c r="G495" i="128"/>
  <c r="J495" i="128" s="1"/>
  <c r="G494" i="128"/>
  <c r="J494" i="128" s="1"/>
  <c r="G493" i="128"/>
  <c r="J493" i="128" s="1"/>
  <c r="G492" i="128"/>
  <c r="J492" i="128" s="1"/>
  <c r="G491" i="128"/>
  <c r="J491" i="128" s="1"/>
  <c r="G490" i="128"/>
  <c r="J490" i="128" s="1"/>
  <c r="G489" i="128"/>
  <c r="J489" i="128" s="1"/>
  <c r="G488" i="128"/>
  <c r="J488" i="128" s="1"/>
  <c r="G487" i="128"/>
  <c r="J487" i="128" s="1"/>
  <c r="G486" i="128"/>
  <c r="J486" i="128" s="1"/>
  <c r="G485" i="128"/>
  <c r="J485" i="128" s="1"/>
  <c r="G484" i="128"/>
  <c r="J484" i="128" s="1"/>
  <c r="G483" i="128"/>
  <c r="J483" i="128" s="1"/>
  <c r="G482" i="128"/>
  <c r="J482" i="128" s="1"/>
  <c r="G481" i="128"/>
  <c r="J481" i="128" s="1"/>
  <c r="G480" i="128"/>
  <c r="J480" i="128" s="1"/>
  <c r="G479" i="128"/>
  <c r="J479" i="128" s="1"/>
  <c r="G478" i="128"/>
  <c r="J478" i="128" s="1"/>
  <c r="G477" i="128"/>
  <c r="J477" i="128" s="1"/>
  <c r="G476" i="128"/>
  <c r="J476" i="128" s="1"/>
  <c r="G475" i="128"/>
  <c r="J475" i="128" s="1"/>
  <c r="G474" i="128"/>
  <c r="J474" i="128" s="1"/>
  <c r="G473" i="128"/>
  <c r="J473" i="128" s="1"/>
  <c r="G472" i="128"/>
  <c r="J472" i="128" s="1"/>
  <c r="G471" i="128"/>
  <c r="J471" i="128" s="1"/>
  <c r="G470" i="128"/>
  <c r="J470" i="128" s="1"/>
  <c r="G469" i="128"/>
  <c r="J469" i="128" s="1"/>
  <c r="G468" i="128"/>
  <c r="J468" i="128" s="1"/>
  <c r="G467" i="128"/>
  <c r="J467" i="128" s="1"/>
  <c r="G466" i="128"/>
  <c r="J466" i="128" s="1"/>
  <c r="G465" i="128"/>
  <c r="J465" i="128" s="1"/>
  <c r="G464" i="128"/>
  <c r="J464" i="128" s="1"/>
  <c r="G463" i="128"/>
  <c r="J463" i="128" s="1"/>
  <c r="G462" i="128"/>
  <c r="J462" i="128" s="1"/>
  <c r="G461" i="128"/>
  <c r="J461" i="128" s="1"/>
  <c r="G460" i="128"/>
  <c r="J460" i="128" s="1"/>
  <c r="G459" i="128"/>
  <c r="J459" i="128" s="1"/>
  <c r="G458" i="128"/>
  <c r="J458" i="128" s="1"/>
  <c r="G457" i="128"/>
  <c r="J457" i="128" s="1"/>
  <c r="G456" i="128"/>
  <c r="J456" i="128" s="1"/>
  <c r="G455" i="128"/>
  <c r="J455" i="128" s="1"/>
  <c r="G454" i="128"/>
  <c r="J454" i="128" s="1"/>
  <c r="G453" i="128"/>
  <c r="J453" i="128" s="1"/>
  <c r="G452" i="128"/>
  <c r="J452" i="128" s="1"/>
  <c r="G451" i="128"/>
  <c r="J451" i="128" s="1"/>
  <c r="G450" i="128"/>
  <c r="J450" i="128" s="1"/>
  <c r="G449" i="128"/>
  <c r="J449" i="128" s="1"/>
  <c r="G448" i="128"/>
  <c r="J448" i="128" s="1"/>
  <c r="G447" i="128"/>
  <c r="J447" i="128" s="1"/>
  <c r="G446" i="128"/>
  <c r="J446" i="128" s="1"/>
  <c r="G445" i="128"/>
  <c r="J445" i="128" s="1"/>
  <c r="G444" i="128"/>
  <c r="J444" i="128" s="1"/>
  <c r="G443" i="128"/>
  <c r="J443" i="128" s="1"/>
  <c r="G442" i="128"/>
  <c r="J442" i="128" s="1"/>
  <c r="G441" i="128"/>
  <c r="J441" i="128" s="1"/>
  <c r="G440" i="128"/>
  <c r="J440" i="128" s="1"/>
  <c r="G439" i="128"/>
  <c r="J439" i="128" s="1"/>
  <c r="G438" i="128"/>
  <c r="J438" i="128" s="1"/>
  <c r="G437" i="128"/>
  <c r="J437" i="128" s="1"/>
  <c r="G433" i="128"/>
  <c r="J433" i="128" s="1"/>
  <c r="G432" i="128"/>
  <c r="J432" i="128" s="1"/>
  <c r="G431" i="128"/>
  <c r="J431" i="128" s="1"/>
  <c r="G430" i="128"/>
  <c r="J430" i="128" s="1"/>
  <c r="G429" i="128"/>
  <c r="J429" i="128" s="1"/>
  <c r="G428" i="128"/>
  <c r="J428" i="128" s="1"/>
  <c r="G427" i="128"/>
  <c r="J427" i="128" s="1"/>
  <c r="G426" i="128"/>
  <c r="J426" i="128" s="1"/>
  <c r="G425" i="128"/>
  <c r="J425" i="128" s="1"/>
  <c r="G424" i="128"/>
  <c r="J424" i="128" s="1"/>
  <c r="G423" i="128"/>
  <c r="J423" i="128" s="1"/>
  <c r="G422" i="128"/>
  <c r="J422" i="128" s="1"/>
  <c r="G421" i="128"/>
  <c r="J421" i="128" s="1"/>
  <c r="G420" i="128"/>
  <c r="J420" i="128" s="1"/>
  <c r="G419" i="128"/>
  <c r="J419" i="128" s="1"/>
  <c r="G418" i="128"/>
  <c r="J418" i="128" s="1"/>
  <c r="G417" i="128"/>
  <c r="J417" i="128" s="1"/>
  <c r="G416" i="128"/>
  <c r="J416" i="128" s="1"/>
  <c r="G415" i="128"/>
  <c r="J415" i="128" s="1"/>
  <c r="G414" i="128"/>
  <c r="J414" i="128" s="1"/>
  <c r="G413" i="128"/>
  <c r="J413" i="128" s="1"/>
  <c r="G412" i="128"/>
  <c r="J412" i="128" s="1"/>
  <c r="G411" i="128"/>
  <c r="J411" i="128" s="1"/>
  <c r="G410" i="128"/>
  <c r="J410" i="128" s="1"/>
  <c r="G409" i="128"/>
  <c r="J409" i="128" s="1"/>
  <c r="G408" i="128"/>
  <c r="J408" i="128" s="1"/>
  <c r="G407" i="128"/>
  <c r="J407" i="128" s="1"/>
  <c r="G406" i="128"/>
  <c r="J406" i="128" s="1"/>
  <c r="G405" i="128"/>
  <c r="J405" i="128" s="1"/>
  <c r="G404" i="128"/>
  <c r="J404" i="128" s="1"/>
  <c r="G403" i="128"/>
  <c r="J403" i="128" s="1"/>
  <c r="G402" i="128"/>
  <c r="J402" i="128" s="1"/>
  <c r="G401" i="128"/>
  <c r="J401" i="128" s="1"/>
  <c r="G400" i="128"/>
  <c r="J400" i="128" s="1"/>
  <c r="G399" i="128"/>
  <c r="J399" i="128" s="1"/>
  <c r="G398" i="128"/>
  <c r="J398" i="128" s="1"/>
  <c r="G397" i="128"/>
  <c r="J397" i="128" s="1"/>
  <c r="G396" i="128"/>
  <c r="J396" i="128" s="1"/>
  <c r="G395" i="128"/>
  <c r="J395" i="128" s="1"/>
  <c r="G394" i="128"/>
  <c r="J394" i="128" s="1"/>
  <c r="G393" i="128"/>
  <c r="J393" i="128" s="1"/>
  <c r="G392" i="128"/>
  <c r="J392" i="128" s="1"/>
  <c r="G391" i="128"/>
  <c r="J391" i="128" s="1"/>
  <c r="G390" i="128"/>
  <c r="J390" i="128" s="1"/>
  <c r="G389" i="128"/>
  <c r="J389" i="128" s="1"/>
  <c r="G388" i="128"/>
  <c r="J388" i="128" s="1"/>
  <c r="G387" i="128"/>
  <c r="J387" i="128" s="1"/>
  <c r="G386" i="128"/>
  <c r="J386" i="128" s="1"/>
  <c r="G385" i="128"/>
  <c r="J385" i="128" s="1"/>
  <c r="G384" i="128"/>
  <c r="J384" i="128" s="1"/>
  <c r="G383" i="128"/>
  <c r="J383" i="128" s="1"/>
  <c r="G382" i="128"/>
  <c r="J382" i="128" s="1"/>
  <c r="G381" i="128"/>
  <c r="J381" i="128" s="1"/>
  <c r="G380" i="128"/>
  <c r="J380" i="128" s="1"/>
  <c r="G379" i="128"/>
  <c r="J379" i="128" s="1"/>
  <c r="G378" i="128"/>
  <c r="J378" i="128" s="1"/>
  <c r="G377" i="128"/>
  <c r="J377" i="128" s="1"/>
  <c r="G376" i="128"/>
  <c r="J376" i="128" s="1"/>
  <c r="G375" i="128"/>
  <c r="J375" i="128" s="1"/>
  <c r="G374" i="128"/>
  <c r="J374" i="128" s="1"/>
  <c r="G373" i="128"/>
  <c r="J373" i="128" s="1"/>
  <c r="G372" i="128"/>
  <c r="J372" i="128" s="1"/>
  <c r="G371" i="128"/>
  <c r="J371" i="128" s="1"/>
  <c r="G370" i="128"/>
  <c r="J370" i="128" s="1"/>
  <c r="G369" i="128"/>
  <c r="J369" i="128" s="1"/>
  <c r="G368" i="128"/>
  <c r="J368" i="128" s="1"/>
  <c r="G367" i="128"/>
  <c r="J367" i="128" s="1"/>
  <c r="G366" i="128"/>
  <c r="J366" i="128" s="1"/>
  <c r="G365" i="128"/>
  <c r="J365" i="128" s="1"/>
  <c r="G364" i="128"/>
  <c r="J364" i="128" s="1"/>
  <c r="G363" i="128"/>
  <c r="J363" i="128" s="1"/>
  <c r="G362" i="128"/>
  <c r="J362" i="128" s="1"/>
  <c r="G361" i="128"/>
  <c r="J361" i="128" s="1"/>
  <c r="G360" i="128"/>
  <c r="J360" i="128" s="1"/>
  <c r="G359" i="128"/>
  <c r="J359" i="128" s="1"/>
  <c r="G358" i="128"/>
  <c r="J358" i="128" s="1"/>
  <c r="G357" i="128"/>
  <c r="J357" i="128" s="1"/>
  <c r="G356" i="128"/>
  <c r="J356" i="128" s="1"/>
  <c r="G355" i="128"/>
  <c r="J355" i="128" s="1"/>
  <c r="G354" i="128"/>
  <c r="J354" i="128" s="1"/>
  <c r="G353" i="128"/>
  <c r="J353" i="128" s="1"/>
  <c r="G352" i="128"/>
  <c r="J352" i="128" s="1"/>
  <c r="G351" i="128"/>
  <c r="J351" i="128" s="1"/>
  <c r="G350" i="128"/>
  <c r="J350" i="128" s="1"/>
  <c r="G349" i="128"/>
  <c r="J349" i="128" s="1"/>
  <c r="G348" i="128"/>
  <c r="J348" i="128" s="1"/>
  <c r="G347" i="128"/>
  <c r="J347" i="128" s="1"/>
  <c r="G346" i="128"/>
  <c r="J346" i="128" s="1"/>
  <c r="G345" i="128"/>
  <c r="J345" i="128" s="1"/>
  <c r="G344" i="128"/>
  <c r="J344" i="128" s="1"/>
  <c r="G343" i="128"/>
  <c r="J343" i="128" s="1"/>
  <c r="G342" i="128"/>
  <c r="J342" i="128" s="1"/>
  <c r="G341" i="128"/>
  <c r="J341" i="128" s="1"/>
  <c r="G340" i="128"/>
  <c r="J340" i="128" s="1"/>
  <c r="G339" i="128"/>
  <c r="J339" i="128" s="1"/>
  <c r="G338" i="128"/>
  <c r="J338" i="128" s="1"/>
  <c r="G337" i="128"/>
  <c r="J337" i="128" s="1"/>
  <c r="G336" i="128"/>
  <c r="J336" i="128" s="1"/>
  <c r="G335" i="128"/>
  <c r="J335" i="128" s="1"/>
  <c r="G334" i="128"/>
  <c r="J334" i="128" s="1"/>
  <c r="G333" i="128"/>
  <c r="J333" i="128" s="1"/>
  <c r="G332" i="128"/>
  <c r="J332" i="128" s="1"/>
  <c r="G331" i="128"/>
  <c r="J331" i="128" s="1"/>
  <c r="G330" i="128"/>
  <c r="J330" i="128" s="1"/>
  <c r="G329" i="128"/>
  <c r="J329" i="128" s="1"/>
  <c r="G328" i="128"/>
  <c r="J328" i="128" s="1"/>
  <c r="G327" i="128"/>
  <c r="J327" i="128" s="1"/>
  <c r="G326" i="128"/>
  <c r="J326" i="128" s="1"/>
  <c r="G325" i="128"/>
  <c r="J325" i="128" s="1"/>
  <c r="G324" i="128"/>
  <c r="J324" i="128" s="1"/>
  <c r="G323" i="128"/>
  <c r="J323" i="128" s="1"/>
  <c r="G322" i="128"/>
  <c r="J322" i="128" s="1"/>
  <c r="G321" i="128"/>
  <c r="J321" i="128" s="1"/>
  <c r="G320" i="128"/>
  <c r="J320" i="128" s="1"/>
  <c r="G319" i="128"/>
  <c r="J319" i="128" s="1"/>
  <c r="G318" i="128"/>
  <c r="J318" i="128" s="1"/>
  <c r="G317" i="128"/>
  <c r="J317" i="128" s="1"/>
  <c r="G316" i="128"/>
  <c r="J316" i="128" s="1"/>
  <c r="G315" i="128"/>
  <c r="J315" i="128" s="1"/>
  <c r="G314" i="128"/>
  <c r="J314" i="128" s="1"/>
  <c r="G313" i="128"/>
  <c r="J313" i="128" s="1"/>
  <c r="G312" i="128"/>
  <c r="J312" i="128" s="1"/>
  <c r="G311" i="128"/>
  <c r="J311" i="128" s="1"/>
  <c r="G310" i="128"/>
  <c r="J310" i="128" s="1"/>
  <c r="G309" i="128"/>
  <c r="J309" i="128" s="1"/>
  <c r="G308" i="128"/>
  <c r="J308" i="128" s="1"/>
  <c r="G307" i="128"/>
  <c r="J307" i="128" s="1"/>
  <c r="G306" i="128"/>
  <c r="J306" i="128" s="1"/>
  <c r="G305" i="128"/>
  <c r="J305" i="128" s="1"/>
  <c r="G304" i="128"/>
  <c r="J304" i="128" s="1"/>
  <c r="G303" i="128"/>
  <c r="J303" i="128" s="1"/>
  <c r="G302" i="128"/>
  <c r="J302" i="128" s="1"/>
  <c r="G301" i="128"/>
  <c r="J301" i="128" s="1"/>
  <c r="G300" i="128"/>
  <c r="J300" i="128" s="1"/>
  <c r="G299" i="128"/>
  <c r="J299" i="128" s="1"/>
  <c r="G298" i="128"/>
  <c r="J298" i="128" s="1"/>
  <c r="G297" i="128"/>
  <c r="J297" i="128" s="1"/>
  <c r="G296" i="128"/>
  <c r="J296" i="128" s="1"/>
  <c r="G295" i="128"/>
  <c r="J295" i="128" s="1"/>
  <c r="G294" i="128"/>
  <c r="J294" i="128" s="1"/>
  <c r="G293" i="128"/>
  <c r="J293" i="128" s="1"/>
  <c r="G292" i="128"/>
  <c r="J292" i="128" s="1"/>
  <c r="G291" i="128"/>
  <c r="J291" i="128" s="1"/>
  <c r="G290" i="128"/>
  <c r="J290" i="128" s="1"/>
  <c r="G289" i="128"/>
  <c r="J289" i="128" s="1"/>
  <c r="G288" i="128"/>
  <c r="J288" i="128" s="1"/>
  <c r="G287" i="128"/>
  <c r="J287" i="128" s="1"/>
  <c r="G286" i="128"/>
  <c r="J286" i="128" s="1"/>
  <c r="G285" i="128"/>
  <c r="J285" i="128" s="1"/>
  <c r="G284" i="128"/>
  <c r="J284" i="128" s="1"/>
  <c r="G283" i="128"/>
  <c r="J283" i="128" s="1"/>
  <c r="G282" i="128"/>
  <c r="J282" i="128" s="1"/>
  <c r="G281" i="128"/>
  <c r="J281" i="128" s="1"/>
  <c r="G280" i="128"/>
  <c r="J280" i="128" s="1"/>
  <c r="G279" i="128"/>
  <c r="J279" i="128" s="1"/>
  <c r="G278" i="128"/>
  <c r="J278" i="128" s="1"/>
  <c r="G277" i="128"/>
  <c r="J277" i="128" s="1"/>
  <c r="G276" i="128"/>
  <c r="J276" i="128" s="1"/>
  <c r="G275" i="128"/>
  <c r="J275" i="128" s="1"/>
  <c r="G274" i="128"/>
  <c r="J274" i="128" s="1"/>
  <c r="G273" i="128"/>
  <c r="J273" i="128" s="1"/>
  <c r="G272" i="128"/>
  <c r="J272" i="128" s="1"/>
  <c r="G271" i="128"/>
  <c r="J271" i="128" s="1"/>
  <c r="G270" i="128"/>
  <c r="J270" i="128" s="1"/>
  <c r="G269" i="128"/>
  <c r="J269" i="128" s="1"/>
  <c r="G268" i="128"/>
  <c r="J268" i="128" s="1"/>
  <c r="G267" i="128"/>
  <c r="J267" i="128" s="1"/>
  <c r="G266" i="128"/>
  <c r="J266" i="128" s="1"/>
  <c r="G265" i="128"/>
  <c r="J265" i="128" s="1"/>
  <c r="G264" i="128"/>
  <c r="J264" i="128" s="1"/>
  <c r="G263" i="128"/>
  <c r="J263" i="128" s="1"/>
  <c r="G262" i="128"/>
  <c r="J262" i="128" s="1"/>
  <c r="G261" i="128"/>
  <c r="J261" i="128" s="1"/>
  <c r="G260" i="128"/>
  <c r="J260" i="128" s="1"/>
  <c r="G259" i="128"/>
  <c r="J259" i="128" s="1"/>
  <c r="G258" i="128"/>
  <c r="J258" i="128" s="1"/>
  <c r="G257" i="128"/>
  <c r="J257" i="128" s="1"/>
  <c r="G256" i="128"/>
  <c r="J256" i="128" s="1"/>
  <c r="G255" i="128"/>
  <c r="J255" i="128" s="1"/>
  <c r="G254" i="128"/>
  <c r="J254" i="128" s="1"/>
  <c r="G253" i="128"/>
  <c r="J253" i="128" s="1"/>
  <c r="G252" i="128"/>
  <c r="J252" i="128" s="1"/>
  <c r="G251" i="128"/>
  <c r="J251" i="128" s="1"/>
  <c r="G250" i="128"/>
  <c r="J250" i="128" s="1"/>
  <c r="G249" i="128"/>
  <c r="J249" i="128" s="1"/>
  <c r="G248" i="128"/>
  <c r="J248" i="128" s="1"/>
  <c r="G247" i="128"/>
  <c r="J247" i="128" s="1"/>
  <c r="G246" i="128"/>
  <c r="J246" i="128" s="1"/>
  <c r="G245" i="128"/>
  <c r="J245" i="128" s="1"/>
  <c r="G244" i="128"/>
  <c r="J244" i="128" s="1"/>
  <c r="G243" i="128"/>
  <c r="J243" i="128" s="1"/>
  <c r="G242" i="128"/>
  <c r="J242" i="128" s="1"/>
  <c r="G241" i="128"/>
  <c r="J241" i="128" s="1"/>
  <c r="G240" i="128"/>
  <c r="J240" i="128" s="1"/>
  <c r="G239" i="128"/>
  <c r="J239" i="128" s="1"/>
  <c r="G238" i="128"/>
  <c r="J238" i="128" s="1"/>
  <c r="G237" i="128"/>
  <c r="J237" i="128" s="1"/>
  <c r="G236" i="128"/>
  <c r="J236" i="128" s="1"/>
  <c r="G235" i="128"/>
  <c r="J235" i="128" s="1"/>
  <c r="G234" i="128"/>
  <c r="J234" i="128" s="1"/>
  <c r="G233" i="128"/>
  <c r="J233" i="128" s="1"/>
  <c r="G232" i="128"/>
  <c r="J232" i="128" s="1"/>
  <c r="G231" i="128"/>
  <c r="J231" i="128" s="1"/>
  <c r="G230" i="128"/>
  <c r="J230" i="128" s="1"/>
  <c r="G229" i="128"/>
  <c r="J229" i="128" s="1"/>
  <c r="G228" i="128"/>
  <c r="J228" i="128" s="1"/>
  <c r="G227" i="128"/>
  <c r="J227" i="128" s="1"/>
  <c r="G226" i="128"/>
  <c r="J226" i="128" s="1"/>
  <c r="G225" i="128"/>
  <c r="J225" i="128" s="1"/>
  <c r="G224" i="128"/>
  <c r="J224" i="128" s="1"/>
  <c r="G223" i="128"/>
  <c r="J223" i="128" s="1"/>
  <c r="G222" i="128"/>
  <c r="J222" i="128" s="1"/>
  <c r="G221" i="128"/>
  <c r="J221" i="128" s="1"/>
  <c r="G220" i="128"/>
  <c r="J220" i="128" s="1"/>
  <c r="G219" i="128"/>
  <c r="J219" i="128" s="1"/>
  <c r="G218" i="128"/>
  <c r="J218" i="128" s="1"/>
  <c r="G217" i="128"/>
  <c r="J217" i="128" s="1"/>
  <c r="G216" i="128"/>
  <c r="J216" i="128" s="1"/>
  <c r="G215" i="128"/>
  <c r="J215" i="128" s="1"/>
  <c r="G214" i="128"/>
  <c r="J214" i="128" s="1"/>
  <c r="G213" i="128"/>
  <c r="J213" i="128" s="1"/>
  <c r="G212" i="128"/>
  <c r="J212" i="128" s="1"/>
  <c r="G211" i="128"/>
  <c r="J211" i="128" s="1"/>
  <c r="G210" i="128"/>
  <c r="J210" i="128" s="1"/>
  <c r="G209" i="128"/>
  <c r="J209" i="128" s="1"/>
  <c r="G208" i="128"/>
  <c r="J208" i="128" s="1"/>
  <c r="G207" i="128"/>
  <c r="J207" i="128" s="1"/>
  <c r="G206" i="128"/>
  <c r="J206" i="128" s="1"/>
  <c r="G205" i="128"/>
  <c r="J205" i="128" s="1"/>
  <c r="G201" i="128"/>
  <c r="J201" i="128" s="1"/>
  <c r="G200" i="128"/>
  <c r="J200" i="128" s="1"/>
  <c r="G199" i="128"/>
  <c r="J199" i="128" s="1"/>
  <c r="G198" i="128"/>
  <c r="J198" i="128" s="1"/>
  <c r="G197" i="128"/>
  <c r="J197" i="128" s="1"/>
  <c r="G196" i="128"/>
  <c r="J196" i="128" s="1"/>
  <c r="G195" i="128"/>
  <c r="J195" i="128" s="1"/>
  <c r="G194" i="128"/>
  <c r="J194" i="128" s="1"/>
  <c r="G193" i="128"/>
  <c r="J193" i="128" s="1"/>
  <c r="G192" i="128"/>
  <c r="J192" i="128" s="1"/>
  <c r="G191" i="128"/>
  <c r="J191" i="128" s="1"/>
  <c r="G190" i="128"/>
  <c r="J190" i="128" s="1"/>
  <c r="G189" i="128"/>
  <c r="J189" i="128" s="1"/>
  <c r="G188" i="128"/>
  <c r="J188" i="128" s="1"/>
  <c r="G187" i="128"/>
  <c r="J187" i="128" s="1"/>
  <c r="G186" i="128"/>
  <c r="J186" i="128" s="1"/>
  <c r="G185" i="128"/>
  <c r="J185" i="128" s="1"/>
  <c r="G184" i="128"/>
  <c r="J184" i="128" s="1"/>
  <c r="G183" i="128"/>
  <c r="J183" i="128" s="1"/>
  <c r="G182" i="128"/>
  <c r="J182" i="128" s="1"/>
  <c r="G181" i="128"/>
  <c r="J181" i="128" s="1"/>
  <c r="G180" i="128"/>
  <c r="J180" i="128" s="1"/>
  <c r="G179" i="128"/>
  <c r="J179" i="128" s="1"/>
  <c r="G178" i="128"/>
  <c r="J178" i="128" s="1"/>
  <c r="G177" i="128"/>
  <c r="J177" i="128" s="1"/>
  <c r="G176" i="128"/>
  <c r="J176" i="128" s="1"/>
  <c r="G175" i="128"/>
  <c r="J175" i="128" s="1"/>
  <c r="G174" i="128"/>
  <c r="J174" i="128" s="1"/>
  <c r="G173" i="128"/>
  <c r="J173" i="128" s="1"/>
  <c r="G172" i="128"/>
  <c r="J172" i="128" s="1"/>
  <c r="G171" i="128"/>
  <c r="J171" i="128" s="1"/>
  <c r="G170" i="128"/>
  <c r="J170" i="128" s="1"/>
  <c r="G169" i="128"/>
  <c r="J169" i="128" s="1"/>
  <c r="G168" i="128"/>
  <c r="J168" i="128" s="1"/>
  <c r="G167" i="128"/>
  <c r="J167" i="128" s="1"/>
  <c r="G166" i="128"/>
  <c r="J166" i="128" s="1"/>
  <c r="G165" i="128"/>
  <c r="J165" i="128" s="1"/>
  <c r="G164" i="128"/>
  <c r="J164" i="128" s="1"/>
  <c r="G163" i="128"/>
  <c r="J163" i="128" s="1"/>
  <c r="G162" i="128"/>
  <c r="J162" i="128" s="1"/>
  <c r="G161" i="128"/>
  <c r="J161" i="128" s="1"/>
  <c r="G160" i="128"/>
  <c r="J160" i="128" s="1"/>
  <c r="G159" i="128"/>
  <c r="J159" i="128" s="1"/>
  <c r="G158" i="128"/>
  <c r="J158" i="128" s="1"/>
  <c r="G157" i="128"/>
  <c r="J157" i="128" s="1"/>
  <c r="G156" i="128"/>
  <c r="J156" i="128" s="1"/>
  <c r="G155" i="128"/>
  <c r="J155" i="128" s="1"/>
  <c r="G154" i="128"/>
  <c r="J154" i="128" s="1"/>
  <c r="G153" i="128"/>
  <c r="J153" i="128" s="1"/>
  <c r="G152" i="128"/>
  <c r="J152" i="128" s="1"/>
  <c r="G151" i="128"/>
  <c r="J151" i="128" s="1"/>
  <c r="G150" i="128"/>
  <c r="J150" i="128" s="1"/>
  <c r="G149" i="128"/>
  <c r="J149" i="128" s="1"/>
  <c r="G148" i="128"/>
  <c r="J148" i="128" s="1"/>
  <c r="G147" i="128"/>
  <c r="J147" i="128" s="1"/>
  <c r="G146" i="128"/>
  <c r="J146" i="128" s="1"/>
  <c r="G145" i="128"/>
  <c r="J145" i="128" s="1"/>
  <c r="G144" i="128"/>
  <c r="J144" i="128" s="1"/>
  <c r="G143" i="128"/>
  <c r="J143" i="128" s="1"/>
  <c r="G142" i="128"/>
  <c r="J142" i="128" s="1"/>
  <c r="G141" i="128"/>
  <c r="J141" i="128" s="1"/>
  <c r="G140" i="128"/>
  <c r="J140" i="128" s="1"/>
  <c r="G139" i="128"/>
  <c r="J139" i="128" s="1"/>
  <c r="G138" i="128"/>
  <c r="J138" i="128" s="1"/>
  <c r="G137" i="128"/>
  <c r="J137" i="128" s="1"/>
  <c r="G136" i="128"/>
  <c r="J136" i="128" s="1"/>
  <c r="G135" i="128"/>
  <c r="J135" i="128" s="1"/>
  <c r="G134" i="128"/>
  <c r="J134" i="128" s="1"/>
  <c r="G133" i="128"/>
  <c r="J133" i="128" s="1"/>
  <c r="G132" i="128"/>
  <c r="J132" i="128" s="1"/>
  <c r="G131" i="128"/>
  <c r="J131" i="128" s="1"/>
  <c r="G130" i="128"/>
  <c r="J130" i="128" s="1"/>
  <c r="G129" i="128"/>
  <c r="J129" i="128" s="1"/>
  <c r="G128" i="128"/>
  <c r="J128" i="128" s="1"/>
  <c r="G127" i="128"/>
  <c r="J127" i="128" s="1"/>
  <c r="G126" i="128"/>
  <c r="J126" i="128" s="1"/>
  <c r="G125" i="128"/>
  <c r="J125" i="128" s="1"/>
  <c r="G124" i="128"/>
  <c r="J124" i="128" s="1"/>
  <c r="G123" i="128"/>
  <c r="J123" i="128" s="1"/>
  <c r="G122" i="128"/>
  <c r="J122" i="128" s="1"/>
  <c r="G121" i="128"/>
  <c r="J121" i="128" s="1"/>
  <c r="G120" i="128"/>
  <c r="J120" i="128" s="1"/>
  <c r="G119" i="128"/>
  <c r="J119" i="128" s="1"/>
  <c r="G118" i="128"/>
  <c r="J118" i="128" s="1"/>
  <c r="G117" i="128"/>
  <c r="J117" i="128" s="1"/>
  <c r="G116" i="128"/>
  <c r="J116" i="128" s="1"/>
  <c r="G115" i="128"/>
  <c r="J115" i="128" s="1"/>
  <c r="G114" i="128"/>
  <c r="J114" i="128" s="1"/>
  <c r="G113" i="128"/>
  <c r="J113" i="128" s="1"/>
  <c r="G112" i="128"/>
  <c r="J112" i="128" s="1"/>
  <c r="G111" i="128"/>
  <c r="J111" i="128" s="1"/>
  <c r="G110" i="128"/>
  <c r="J110" i="128" s="1"/>
  <c r="G109" i="128"/>
  <c r="J109" i="128" s="1"/>
  <c r="G108" i="128"/>
  <c r="J108" i="128" s="1"/>
  <c r="G107" i="128"/>
  <c r="J107" i="128" s="1"/>
  <c r="G106" i="128"/>
  <c r="J106" i="128" s="1"/>
  <c r="G105" i="128"/>
  <c r="J105" i="128" s="1"/>
  <c r="G104" i="128"/>
  <c r="J104" i="128" s="1"/>
  <c r="G103" i="128"/>
  <c r="J103" i="128" s="1"/>
  <c r="G102" i="128"/>
  <c r="J102" i="128" s="1"/>
  <c r="G101" i="128"/>
  <c r="J101" i="128" s="1"/>
  <c r="G100" i="128"/>
  <c r="J100" i="128" s="1"/>
  <c r="G99" i="128"/>
  <c r="J99" i="128" s="1"/>
  <c r="G98" i="128"/>
  <c r="J98" i="128" s="1"/>
  <c r="G97" i="128"/>
  <c r="J97" i="128" s="1"/>
  <c r="G96" i="128"/>
  <c r="J96" i="128" s="1"/>
  <c r="G95" i="128"/>
  <c r="J95" i="128" s="1"/>
  <c r="G94" i="128"/>
  <c r="J94" i="128" s="1"/>
  <c r="G93" i="128"/>
  <c r="J93" i="128" s="1"/>
  <c r="G92" i="128"/>
  <c r="J92" i="128" s="1"/>
  <c r="G91" i="128"/>
  <c r="J91" i="128" s="1"/>
  <c r="G90" i="128"/>
  <c r="J90" i="128" s="1"/>
  <c r="G89" i="128"/>
  <c r="J89" i="128" s="1"/>
  <c r="G88" i="128"/>
  <c r="J88" i="128" s="1"/>
  <c r="G87" i="128"/>
  <c r="J87" i="128" s="1"/>
  <c r="G86" i="128"/>
  <c r="J86" i="128" s="1"/>
  <c r="G85" i="128"/>
  <c r="J85" i="128" s="1"/>
  <c r="G84" i="128"/>
  <c r="J84" i="128" s="1"/>
  <c r="G83" i="128"/>
  <c r="J83" i="128" s="1"/>
  <c r="G82" i="128"/>
  <c r="J82" i="128" s="1"/>
  <c r="G81" i="128"/>
  <c r="J81" i="128" s="1"/>
  <c r="G80" i="128"/>
  <c r="J80" i="128" s="1"/>
  <c r="G79" i="128"/>
  <c r="J79" i="128" s="1"/>
  <c r="G78" i="128"/>
  <c r="J78" i="128" s="1"/>
  <c r="G77" i="128"/>
  <c r="J77" i="128" s="1"/>
  <c r="G76" i="128"/>
  <c r="J76" i="128" s="1"/>
  <c r="G75" i="128"/>
  <c r="J75" i="128" s="1"/>
  <c r="G74" i="128"/>
  <c r="J74" i="128" s="1"/>
  <c r="G73" i="128"/>
  <c r="J73" i="128" s="1"/>
  <c r="G72" i="128"/>
  <c r="J72" i="128" s="1"/>
  <c r="G71" i="128"/>
  <c r="J71" i="128" s="1"/>
  <c r="G70" i="128"/>
  <c r="J70" i="128" s="1"/>
  <c r="G69" i="128"/>
  <c r="J69" i="128" s="1"/>
  <c r="G68" i="128"/>
  <c r="J68" i="128" s="1"/>
  <c r="G67" i="128"/>
  <c r="J67" i="128" s="1"/>
  <c r="G66" i="128"/>
  <c r="J66" i="128" s="1"/>
  <c r="G65" i="128"/>
  <c r="J65" i="128" s="1"/>
  <c r="G64" i="128"/>
  <c r="J64" i="128" s="1"/>
  <c r="G63" i="128"/>
  <c r="J63" i="128" s="1"/>
  <c r="G62" i="128"/>
  <c r="J62" i="128" s="1"/>
  <c r="G61" i="128"/>
  <c r="J61" i="128" s="1"/>
  <c r="G60" i="128"/>
  <c r="J60" i="128" s="1"/>
  <c r="G59" i="128"/>
  <c r="J59" i="128" s="1"/>
  <c r="G58" i="128"/>
  <c r="J58" i="128" s="1"/>
  <c r="G57" i="128"/>
  <c r="J57" i="128" s="1"/>
  <c r="G56" i="128"/>
  <c r="J56" i="128" s="1"/>
  <c r="G55" i="128"/>
  <c r="J55" i="128" s="1"/>
  <c r="G54" i="128"/>
  <c r="J54" i="128" s="1"/>
  <c r="G53" i="128"/>
  <c r="J53" i="128" s="1"/>
  <c r="G52" i="128"/>
  <c r="J52" i="128" s="1"/>
  <c r="G51" i="128"/>
  <c r="J51" i="128" s="1"/>
  <c r="G50" i="128"/>
  <c r="J50" i="128" s="1"/>
  <c r="G49" i="128"/>
  <c r="J49" i="128" s="1"/>
  <c r="G48" i="128"/>
  <c r="J48" i="128" s="1"/>
  <c r="G47" i="128"/>
  <c r="J47" i="128" s="1"/>
  <c r="G46" i="128"/>
  <c r="J46" i="128" s="1"/>
  <c r="G45" i="128"/>
  <c r="J45" i="128" s="1"/>
  <c r="G44" i="128"/>
  <c r="J44" i="128" s="1"/>
  <c r="G43" i="128"/>
  <c r="J43" i="128" s="1"/>
  <c r="G42" i="128"/>
  <c r="J42" i="128" s="1"/>
  <c r="G41" i="128"/>
  <c r="J41" i="128" s="1"/>
  <c r="G40" i="128"/>
  <c r="J40" i="128" s="1"/>
  <c r="G39" i="128"/>
  <c r="J39" i="128" s="1"/>
  <c r="G38" i="128"/>
  <c r="J38" i="128" s="1"/>
  <c r="G37" i="128"/>
  <c r="J37" i="128" s="1"/>
  <c r="G36" i="128"/>
  <c r="J36" i="128" s="1"/>
  <c r="G35" i="128"/>
  <c r="J35" i="128" s="1"/>
  <c r="G34" i="128"/>
  <c r="J34" i="128" s="1"/>
  <c r="G33" i="128"/>
  <c r="J33" i="128" s="1"/>
  <c r="G32" i="128"/>
  <c r="J32" i="128" s="1"/>
  <c r="G31" i="128"/>
  <c r="J31" i="128" s="1"/>
  <c r="G30" i="128"/>
  <c r="J30" i="128" s="1"/>
  <c r="G29" i="128"/>
  <c r="J29" i="128" s="1"/>
  <c r="G28" i="128"/>
  <c r="J28" i="128" s="1"/>
  <c r="G27" i="128"/>
  <c r="J27" i="128" s="1"/>
  <c r="G26" i="128"/>
  <c r="J26" i="128" s="1"/>
  <c r="G25" i="128"/>
  <c r="J25" i="128" s="1"/>
  <c r="G24" i="128"/>
  <c r="J24" i="128" s="1"/>
  <c r="G23" i="128"/>
  <c r="J23" i="128" s="1"/>
  <c r="G22" i="128"/>
  <c r="J22" i="128" s="1"/>
  <c r="G21" i="128"/>
  <c r="J21" i="128" s="1"/>
  <c r="G20" i="128"/>
  <c r="J20" i="128" s="1"/>
  <c r="G19" i="128"/>
  <c r="J19" i="128" s="1"/>
  <c r="G18" i="128"/>
  <c r="J18" i="128" s="1"/>
  <c r="G17" i="128"/>
  <c r="J17" i="128" s="1"/>
  <c r="G16" i="128"/>
  <c r="J16" i="128" s="1"/>
  <c r="G15" i="128"/>
  <c r="J15" i="128" s="1"/>
  <c r="G14" i="128"/>
  <c r="J14" i="128" s="1"/>
  <c r="G9" i="128"/>
  <c r="J9" i="128" s="1"/>
  <c r="G8" i="128"/>
  <c r="J8" i="128" s="1"/>
  <c r="G13" i="128"/>
  <c r="J13" i="128" s="1"/>
  <c r="G12" i="128"/>
  <c r="J12" i="128" s="1"/>
  <c r="G11" i="128"/>
  <c r="J11" i="128" s="1"/>
  <c r="G10" i="128"/>
  <c r="J10" i="128" s="1"/>
  <c r="G7" i="128"/>
  <c r="J7" i="128" s="1"/>
  <c r="G6" i="128"/>
  <c r="J6" i="128" s="1"/>
  <c r="G5" i="128"/>
  <c r="J5" i="128" s="1"/>
  <c r="G4" i="128"/>
  <c r="J4" i="128" s="1"/>
  <c r="G3" i="128"/>
  <c r="J3" i="128" s="1"/>
  <c r="G2" i="128"/>
  <c r="E506" i="128"/>
  <c r="E511" i="128"/>
  <c r="E510" i="128"/>
  <c r="E509" i="128"/>
  <c r="E508" i="128"/>
  <c r="E507" i="128"/>
  <c r="E505" i="128"/>
  <c r="E504" i="128"/>
  <c r="E503" i="128"/>
  <c r="E502" i="128"/>
  <c r="E501" i="128"/>
  <c r="E500" i="128"/>
  <c r="E499" i="128"/>
  <c r="E498" i="128"/>
  <c r="E497" i="128"/>
  <c r="E496" i="128"/>
  <c r="E495" i="128"/>
  <c r="E494" i="128"/>
  <c r="E493" i="128"/>
  <c r="E492" i="128"/>
  <c r="E491" i="128"/>
  <c r="E490" i="128"/>
  <c r="E489" i="128"/>
  <c r="E488" i="128"/>
  <c r="E487" i="128"/>
  <c r="E486" i="128"/>
  <c r="E485" i="128"/>
  <c r="E484" i="128"/>
  <c r="E483" i="128"/>
  <c r="E482" i="128"/>
  <c r="E481" i="128"/>
  <c r="E480" i="128"/>
  <c r="E479" i="128"/>
  <c r="E478" i="128"/>
  <c r="E477" i="128"/>
  <c r="E476" i="128"/>
  <c r="E475" i="128"/>
  <c r="E474" i="128"/>
  <c r="E473" i="128"/>
  <c r="E472" i="128"/>
  <c r="E471" i="128"/>
  <c r="E470" i="128"/>
  <c r="E469" i="128"/>
  <c r="E468" i="128"/>
  <c r="E467" i="128"/>
  <c r="E466" i="128"/>
  <c r="E465" i="128"/>
  <c r="E464" i="128"/>
  <c r="E463" i="128"/>
  <c r="E462" i="128"/>
  <c r="E461" i="128"/>
  <c r="E460" i="128"/>
  <c r="E459" i="128"/>
  <c r="E458" i="128"/>
  <c r="E457" i="128"/>
  <c r="E456" i="128"/>
  <c r="E455" i="128"/>
  <c r="E454" i="128"/>
  <c r="E453" i="128"/>
  <c r="E452" i="128"/>
  <c r="E451" i="128"/>
  <c r="E450" i="128"/>
  <c r="E449" i="128"/>
  <c r="E448" i="128"/>
  <c r="E447" i="128"/>
  <c r="E446" i="128"/>
  <c r="E445" i="128"/>
  <c r="E444" i="128"/>
  <c r="E443" i="128"/>
  <c r="E442" i="128"/>
  <c r="E441" i="128"/>
  <c r="E440" i="128"/>
  <c r="E439" i="128"/>
  <c r="E438" i="128"/>
  <c r="E437" i="128"/>
  <c r="E436" i="128"/>
  <c r="E435" i="128"/>
  <c r="E434" i="128"/>
  <c r="E433" i="128"/>
  <c r="E432" i="128"/>
  <c r="E431" i="128"/>
  <c r="E430" i="128"/>
  <c r="E429" i="128"/>
  <c r="E428" i="128"/>
  <c r="E427" i="128"/>
  <c r="E426" i="128"/>
  <c r="E425" i="128"/>
  <c r="E424" i="128"/>
  <c r="E423" i="128"/>
  <c r="E422" i="128"/>
  <c r="E421" i="128"/>
  <c r="E420" i="128"/>
  <c r="E419" i="128"/>
  <c r="E418" i="128"/>
  <c r="E417" i="128"/>
  <c r="E416" i="128"/>
  <c r="E415" i="128"/>
  <c r="E414" i="128"/>
  <c r="E413" i="128"/>
  <c r="E412" i="128"/>
  <c r="E411" i="128"/>
  <c r="E410" i="128"/>
  <c r="E409" i="128"/>
  <c r="E408" i="128"/>
  <c r="E407" i="128"/>
  <c r="E406" i="128"/>
  <c r="E405" i="128"/>
  <c r="E404" i="128"/>
  <c r="E403" i="128"/>
  <c r="E402" i="128"/>
  <c r="E401" i="128"/>
  <c r="E400" i="128"/>
  <c r="E399" i="128"/>
  <c r="E398" i="128"/>
  <c r="E397" i="128"/>
  <c r="E396" i="128"/>
  <c r="E395" i="128"/>
  <c r="E394" i="128"/>
  <c r="E393" i="128"/>
  <c r="E392" i="128"/>
  <c r="E391" i="128"/>
  <c r="E390" i="128"/>
  <c r="E389" i="128"/>
  <c r="E388" i="128"/>
  <c r="E387" i="128"/>
  <c r="E386" i="128"/>
  <c r="E385" i="128"/>
  <c r="E384" i="128"/>
  <c r="E383" i="128"/>
  <c r="E382" i="128"/>
  <c r="E381" i="128"/>
  <c r="E380" i="128"/>
  <c r="E379" i="128"/>
  <c r="E378" i="128"/>
  <c r="E377" i="128"/>
  <c r="E376" i="128"/>
  <c r="E375" i="128"/>
  <c r="E374" i="128"/>
  <c r="E373" i="128"/>
  <c r="E372" i="128"/>
  <c r="E371" i="128"/>
  <c r="E370" i="128"/>
  <c r="E369" i="128"/>
  <c r="E368" i="128"/>
  <c r="E367" i="128"/>
  <c r="E366" i="128"/>
  <c r="E365" i="128"/>
  <c r="E364" i="128"/>
  <c r="E363" i="128"/>
  <c r="E362" i="128"/>
  <c r="E361" i="128"/>
  <c r="E360" i="128"/>
  <c r="E359" i="128"/>
  <c r="E358" i="128"/>
  <c r="E357" i="128"/>
  <c r="E356" i="128"/>
  <c r="E355" i="128"/>
  <c r="E354" i="128"/>
  <c r="E353" i="128"/>
  <c r="E352" i="128"/>
  <c r="E351" i="128"/>
  <c r="E350" i="128"/>
  <c r="E349" i="128"/>
  <c r="E348" i="128"/>
  <c r="E347" i="128"/>
  <c r="E346" i="128"/>
  <c r="E345" i="128"/>
  <c r="E344" i="128"/>
  <c r="E343" i="128"/>
  <c r="E342" i="128"/>
  <c r="E341" i="128"/>
  <c r="E340" i="128"/>
  <c r="E339" i="128"/>
  <c r="E338" i="128"/>
  <c r="E337" i="128"/>
  <c r="E336" i="128"/>
  <c r="E335" i="128"/>
  <c r="E334" i="128"/>
  <c r="E333" i="128"/>
  <c r="E332" i="128"/>
  <c r="E331" i="128"/>
  <c r="E330" i="128"/>
  <c r="E329" i="128"/>
  <c r="E328" i="128"/>
  <c r="E327" i="128"/>
  <c r="E326" i="128"/>
  <c r="E325" i="128"/>
  <c r="E324" i="128"/>
  <c r="E323" i="128"/>
  <c r="E322" i="128"/>
  <c r="E321" i="128"/>
  <c r="E320" i="128"/>
  <c r="E319" i="128"/>
  <c r="E318" i="128"/>
  <c r="E317" i="128"/>
  <c r="E316" i="128"/>
  <c r="E315" i="128"/>
  <c r="E314" i="128"/>
  <c r="E313" i="128"/>
  <c r="E312" i="128"/>
  <c r="E311" i="128"/>
  <c r="E310" i="128"/>
  <c r="E309" i="128"/>
  <c r="E308" i="128"/>
  <c r="E307" i="128"/>
  <c r="E306" i="128"/>
  <c r="E305" i="128"/>
  <c r="E304" i="128"/>
  <c r="E303" i="128"/>
  <c r="E302" i="128"/>
  <c r="E301" i="128"/>
  <c r="E300" i="128"/>
  <c r="E299" i="128"/>
  <c r="E298" i="128"/>
  <c r="E297" i="128"/>
  <c r="E296" i="128"/>
  <c r="E295" i="128"/>
  <c r="E294" i="128"/>
  <c r="E293" i="128"/>
  <c r="E292" i="128"/>
  <c r="E291" i="128"/>
  <c r="E290" i="128"/>
  <c r="E289" i="128"/>
  <c r="E288" i="128"/>
  <c r="E287" i="128"/>
  <c r="E286" i="128"/>
  <c r="E285" i="128"/>
  <c r="E284" i="128"/>
  <c r="E283" i="128"/>
  <c r="E282" i="128"/>
  <c r="E281" i="128"/>
  <c r="E280" i="128"/>
  <c r="E279" i="128"/>
  <c r="E278" i="128"/>
  <c r="E277" i="128"/>
  <c r="E276" i="128"/>
  <c r="E275" i="128"/>
  <c r="E274" i="128"/>
  <c r="E273" i="128"/>
  <c r="E272" i="128"/>
  <c r="E271" i="128"/>
  <c r="E270" i="128"/>
  <c r="E269" i="128"/>
  <c r="E268" i="128"/>
  <c r="E267" i="128"/>
  <c r="E266" i="128"/>
  <c r="E265" i="128"/>
  <c r="E264" i="128"/>
  <c r="E263" i="128"/>
  <c r="E262" i="128"/>
  <c r="E261" i="128"/>
  <c r="E260" i="128"/>
  <c r="E259" i="128"/>
  <c r="E258" i="128"/>
  <c r="E257" i="128"/>
  <c r="E256" i="128"/>
  <c r="E255" i="128"/>
  <c r="E254" i="128"/>
  <c r="E253" i="128"/>
  <c r="E252" i="128"/>
  <c r="E251" i="128"/>
  <c r="E250" i="128"/>
  <c r="E249" i="128"/>
  <c r="E248" i="128"/>
  <c r="E247" i="128"/>
  <c r="E246" i="128"/>
  <c r="E245" i="128"/>
  <c r="E244" i="128"/>
  <c r="E243" i="128"/>
  <c r="E242" i="128"/>
  <c r="E241" i="128"/>
  <c r="E240" i="128"/>
  <c r="E239" i="128"/>
  <c r="E238" i="128"/>
  <c r="E237" i="128"/>
  <c r="E236" i="128"/>
  <c r="E235" i="128"/>
  <c r="E234" i="128"/>
  <c r="E233" i="128"/>
  <c r="E232" i="128"/>
  <c r="E231" i="128"/>
  <c r="E230" i="128"/>
  <c r="E229" i="128"/>
  <c r="E228" i="128"/>
  <c r="E227" i="128"/>
  <c r="E226" i="128"/>
  <c r="E225" i="128"/>
  <c r="E224" i="128"/>
  <c r="E223" i="128"/>
  <c r="E222" i="128"/>
  <c r="E221" i="128"/>
  <c r="E220" i="128"/>
  <c r="E219" i="128"/>
  <c r="E218" i="128"/>
  <c r="E217" i="128"/>
  <c r="E216" i="128"/>
  <c r="E215" i="128"/>
  <c r="E214" i="128"/>
  <c r="E213" i="128"/>
  <c r="E212" i="128"/>
  <c r="E211" i="128"/>
  <c r="E210" i="128"/>
  <c r="E209" i="128"/>
  <c r="E208" i="128"/>
  <c r="E207" i="128"/>
  <c r="E206" i="128"/>
  <c r="E205" i="128"/>
  <c r="E204" i="128"/>
  <c r="E203" i="128"/>
  <c r="E202" i="128"/>
  <c r="E201" i="128"/>
  <c r="E200" i="128"/>
  <c r="E199" i="128"/>
  <c r="E198" i="128"/>
  <c r="E197" i="128"/>
  <c r="E196" i="128"/>
  <c r="E195" i="128"/>
  <c r="E194" i="128"/>
  <c r="E193" i="128"/>
  <c r="E192" i="128"/>
  <c r="E191" i="128"/>
  <c r="E190" i="128"/>
  <c r="E189" i="128"/>
  <c r="E188" i="128"/>
  <c r="E187" i="128"/>
  <c r="E186" i="128"/>
  <c r="E185" i="128"/>
  <c r="E184" i="128"/>
  <c r="E183" i="128"/>
  <c r="E182" i="128"/>
  <c r="E181" i="128"/>
  <c r="E180" i="128"/>
  <c r="E179" i="128"/>
  <c r="E178" i="128"/>
  <c r="E177" i="128"/>
  <c r="E176" i="128"/>
  <c r="E175" i="128"/>
  <c r="E174" i="128"/>
  <c r="E173" i="128"/>
  <c r="E172" i="128"/>
  <c r="E171" i="128"/>
  <c r="E170" i="128"/>
  <c r="E169" i="128"/>
  <c r="E168" i="128"/>
  <c r="E167" i="128"/>
  <c r="E166" i="128"/>
  <c r="E165" i="128"/>
  <c r="E164" i="128"/>
  <c r="E163" i="128"/>
  <c r="E162" i="128"/>
  <c r="E161" i="128"/>
  <c r="E160" i="128"/>
  <c r="E159" i="128"/>
  <c r="E158" i="128"/>
  <c r="E157" i="128"/>
  <c r="E156" i="128"/>
  <c r="E155" i="128"/>
  <c r="E154" i="128"/>
  <c r="E153" i="128"/>
  <c r="E152" i="128"/>
  <c r="E151" i="128"/>
  <c r="E150" i="128"/>
  <c r="E149" i="128"/>
  <c r="E148" i="128"/>
  <c r="E147" i="128"/>
  <c r="E146" i="128"/>
  <c r="E145" i="128"/>
  <c r="E144" i="128"/>
  <c r="E143" i="128"/>
  <c r="E142" i="128"/>
  <c r="E141" i="128"/>
  <c r="E140" i="128"/>
  <c r="E139" i="128"/>
  <c r="E138" i="128"/>
  <c r="E137" i="128"/>
  <c r="E136" i="128"/>
  <c r="E135" i="128"/>
  <c r="E134" i="128"/>
  <c r="E133" i="128"/>
  <c r="E132" i="128"/>
  <c r="E131" i="128"/>
  <c r="E130" i="128"/>
  <c r="E129" i="128"/>
  <c r="E128" i="128"/>
  <c r="E127" i="128"/>
  <c r="E126" i="128"/>
  <c r="E125" i="128"/>
  <c r="E124" i="128"/>
  <c r="E123" i="128"/>
  <c r="E122" i="128"/>
  <c r="E121" i="128"/>
  <c r="E120" i="128"/>
  <c r="E119" i="128"/>
  <c r="E118" i="128"/>
  <c r="E117" i="128"/>
  <c r="E116" i="128"/>
  <c r="E115" i="128"/>
  <c r="E114" i="128"/>
  <c r="E113" i="128"/>
  <c r="E112" i="128"/>
  <c r="E111" i="128"/>
  <c r="E110" i="128"/>
  <c r="E109" i="128"/>
  <c r="E108" i="128"/>
  <c r="E107" i="128"/>
  <c r="E106" i="128"/>
  <c r="E105" i="128"/>
  <c r="E104" i="128"/>
  <c r="E103" i="128"/>
  <c r="E102" i="128"/>
  <c r="E101" i="128"/>
  <c r="E100" i="128"/>
  <c r="E99" i="128"/>
  <c r="E98" i="128"/>
  <c r="E97" i="128"/>
  <c r="E96" i="128"/>
  <c r="E95" i="128"/>
  <c r="E94" i="128"/>
  <c r="E93" i="128"/>
  <c r="E92" i="128"/>
  <c r="E91" i="128"/>
  <c r="E90" i="128"/>
  <c r="E89" i="128"/>
  <c r="E88" i="128"/>
  <c r="E87" i="128"/>
  <c r="E86" i="128"/>
  <c r="E85" i="128"/>
  <c r="E84" i="128"/>
  <c r="E83" i="128"/>
  <c r="E82" i="128"/>
  <c r="E81" i="128"/>
  <c r="E80" i="128"/>
  <c r="E79" i="128"/>
  <c r="E78" i="128"/>
  <c r="E77" i="128"/>
  <c r="E76" i="128"/>
  <c r="E75" i="128"/>
  <c r="E74" i="128"/>
  <c r="E73" i="128"/>
  <c r="E72" i="128"/>
  <c r="E71" i="128"/>
  <c r="E70" i="128"/>
  <c r="E69" i="128"/>
  <c r="E68" i="128"/>
  <c r="E67" i="128"/>
  <c r="E66" i="128"/>
  <c r="E65" i="128"/>
  <c r="E64" i="128"/>
  <c r="E63" i="128"/>
  <c r="E62" i="128"/>
  <c r="E61" i="128"/>
  <c r="E60" i="128"/>
  <c r="E59" i="128"/>
  <c r="E58" i="128"/>
  <c r="E57" i="128"/>
  <c r="E56" i="128"/>
  <c r="E55" i="128"/>
  <c r="E54" i="128"/>
  <c r="E53" i="128"/>
  <c r="E52" i="128"/>
  <c r="E51" i="128"/>
  <c r="E50" i="128"/>
  <c r="E49" i="128"/>
  <c r="E48" i="128"/>
  <c r="E47" i="128"/>
  <c r="E46" i="128"/>
  <c r="E45" i="128"/>
  <c r="E44" i="128"/>
  <c r="E43" i="128"/>
  <c r="E42" i="128"/>
  <c r="E41" i="128"/>
  <c r="E40" i="128"/>
  <c r="E39" i="128"/>
  <c r="E38" i="128"/>
  <c r="E37" i="128"/>
  <c r="E36" i="128"/>
  <c r="E35" i="128"/>
  <c r="E34" i="128"/>
  <c r="E33" i="128"/>
  <c r="E32" i="128"/>
  <c r="E31" i="128"/>
  <c r="E30" i="128"/>
  <c r="E29" i="128"/>
  <c r="E28" i="128"/>
  <c r="E27" i="128"/>
  <c r="E26" i="128"/>
  <c r="E20" i="128"/>
  <c r="E19" i="128"/>
  <c r="E18" i="128"/>
  <c r="E17" i="128"/>
  <c r="E16" i="128"/>
  <c r="E15" i="128"/>
  <c r="E14" i="128"/>
  <c r="E25" i="128"/>
  <c r="E24" i="128"/>
  <c r="E23" i="128"/>
  <c r="E22" i="128"/>
  <c r="E21" i="128"/>
  <c r="E13" i="128"/>
  <c r="E12" i="128"/>
  <c r="E11" i="128"/>
  <c r="E10" i="128"/>
  <c r="E9" i="128"/>
  <c r="E8" i="128"/>
  <c r="E6" i="128"/>
  <c r="E5" i="128"/>
  <c r="E4" i="128"/>
  <c r="E3" i="128"/>
  <c r="D511" i="128"/>
  <c r="I511" i="128" s="1"/>
  <c r="D510" i="128"/>
  <c r="I510" i="128" s="1"/>
  <c r="D509" i="128"/>
  <c r="I509" i="128" s="1"/>
  <c r="D508" i="128"/>
  <c r="I508" i="128" s="1"/>
  <c r="D507" i="128"/>
  <c r="I507" i="128" s="1"/>
  <c r="D506" i="128"/>
  <c r="I506" i="128" s="1"/>
  <c r="D505" i="128"/>
  <c r="I505" i="128" s="1"/>
  <c r="D504" i="128"/>
  <c r="I504" i="128" s="1"/>
  <c r="D503" i="128"/>
  <c r="I503" i="128" s="1"/>
  <c r="D502" i="128"/>
  <c r="I502" i="128" s="1"/>
  <c r="D501" i="128"/>
  <c r="I501" i="128" s="1"/>
  <c r="D500" i="128"/>
  <c r="I500" i="128" s="1"/>
  <c r="D490" i="128"/>
  <c r="I490" i="128" s="1"/>
  <c r="D499" i="128"/>
  <c r="I499" i="128" s="1"/>
  <c r="D498" i="128"/>
  <c r="I498" i="128" s="1"/>
  <c r="D497" i="128"/>
  <c r="I497" i="128" s="1"/>
  <c r="D496" i="128"/>
  <c r="I496" i="128" s="1"/>
  <c r="D495" i="128"/>
  <c r="I495" i="128" s="1"/>
  <c r="D494" i="128"/>
  <c r="I494" i="128" s="1"/>
  <c r="D493" i="128"/>
  <c r="I493" i="128" s="1"/>
  <c r="D492" i="128"/>
  <c r="I492" i="128" s="1"/>
  <c r="D491" i="128"/>
  <c r="I491" i="128" s="1"/>
  <c r="D489" i="128"/>
  <c r="I489" i="128" s="1"/>
  <c r="D488" i="128"/>
  <c r="I488" i="128" s="1"/>
  <c r="D487" i="128"/>
  <c r="I487" i="128" s="1"/>
  <c r="D486" i="128"/>
  <c r="I486" i="128" s="1"/>
  <c r="D485" i="128"/>
  <c r="I485" i="128" s="1"/>
  <c r="D484" i="128"/>
  <c r="I484" i="128" s="1"/>
  <c r="D483" i="128"/>
  <c r="I483" i="128" s="1"/>
  <c r="D482" i="128"/>
  <c r="I482" i="128" s="1"/>
  <c r="D481" i="128"/>
  <c r="I481" i="128" s="1"/>
  <c r="D480" i="128"/>
  <c r="I480" i="128" s="1"/>
  <c r="D479" i="128"/>
  <c r="I479" i="128" s="1"/>
  <c r="D478" i="128"/>
  <c r="I478" i="128" s="1"/>
  <c r="D477" i="128"/>
  <c r="I477" i="128" s="1"/>
  <c r="D476" i="128"/>
  <c r="I476" i="128" s="1"/>
  <c r="D475" i="128"/>
  <c r="I475" i="128" s="1"/>
  <c r="D474" i="128"/>
  <c r="I474" i="128" s="1"/>
  <c r="D473" i="128"/>
  <c r="I473" i="128" s="1"/>
  <c r="D472" i="128"/>
  <c r="I472" i="128" s="1"/>
  <c r="D471" i="128"/>
  <c r="I471" i="128" s="1"/>
  <c r="D470" i="128"/>
  <c r="I470" i="128" s="1"/>
  <c r="D469" i="128"/>
  <c r="I469" i="128" s="1"/>
  <c r="D468" i="128"/>
  <c r="I468" i="128" s="1"/>
  <c r="D467" i="128"/>
  <c r="I467" i="128" s="1"/>
  <c r="D466" i="128"/>
  <c r="I466" i="128" s="1"/>
  <c r="D465" i="128"/>
  <c r="I465" i="128" s="1"/>
  <c r="D464" i="128"/>
  <c r="I464" i="128" s="1"/>
  <c r="D463" i="128"/>
  <c r="I463" i="128" s="1"/>
  <c r="D462" i="128"/>
  <c r="I462" i="128" s="1"/>
  <c r="D461" i="128"/>
  <c r="I461" i="128" s="1"/>
  <c r="D460" i="128"/>
  <c r="I460" i="128" s="1"/>
  <c r="D459" i="128"/>
  <c r="I459" i="128" s="1"/>
  <c r="D458" i="128"/>
  <c r="I458" i="128" s="1"/>
  <c r="D457" i="128"/>
  <c r="I457" i="128" s="1"/>
  <c r="D456" i="128"/>
  <c r="I456" i="128" s="1"/>
  <c r="D455" i="128"/>
  <c r="I455" i="128" s="1"/>
  <c r="D454" i="128"/>
  <c r="I454" i="128" s="1"/>
  <c r="D453" i="128"/>
  <c r="I453" i="128" s="1"/>
  <c r="D452" i="128"/>
  <c r="I452" i="128" s="1"/>
  <c r="D451" i="128"/>
  <c r="I451" i="128" s="1"/>
  <c r="D450" i="128"/>
  <c r="I450" i="128" s="1"/>
  <c r="D449" i="128"/>
  <c r="I449" i="128" s="1"/>
  <c r="D448" i="128"/>
  <c r="I448" i="128" s="1"/>
  <c r="D447" i="128"/>
  <c r="I447" i="128" s="1"/>
  <c r="D446" i="128"/>
  <c r="I446" i="128" s="1"/>
  <c r="D445" i="128"/>
  <c r="I445" i="128" s="1"/>
  <c r="D444" i="128"/>
  <c r="I444" i="128" s="1"/>
  <c r="D443" i="128"/>
  <c r="I443" i="128" s="1"/>
  <c r="D442" i="128"/>
  <c r="I442" i="128" s="1"/>
  <c r="D441" i="128"/>
  <c r="I441" i="128" s="1"/>
  <c r="D440" i="128"/>
  <c r="I440" i="128" s="1"/>
  <c r="D439" i="128"/>
  <c r="I439" i="128" s="1"/>
  <c r="D438" i="128"/>
  <c r="I438" i="128" s="1"/>
  <c r="D437" i="128"/>
  <c r="I437" i="128" s="1"/>
  <c r="D436" i="128"/>
  <c r="I436" i="128" s="1"/>
  <c r="D435" i="128"/>
  <c r="I435" i="128" s="1"/>
  <c r="D434" i="128"/>
  <c r="I434" i="128" s="1"/>
  <c r="D433" i="128"/>
  <c r="I433" i="128" s="1"/>
  <c r="D432" i="128"/>
  <c r="I432" i="128" s="1"/>
  <c r="D431" i="128"/>
  <c r="I431" i="128" s="1"/>
  <c r="D430" i="128"/>
  <c r="I430" i="128" s="1"/>
  <c r="D429" i="128"/>
  <c r="I429" i="128" s="1"/>
  <c r="D428" i="128"/>
  <c r="I428" i="128" s="1"/>
  <c r="D427" i="128"/>
  <c r="I427" i="128" s="1"/>
  <c r="D426" i="128"/>
  <c r="I426" i="128" s="1"/>
  <c r="D425" i="128"/>
  <c r="I425" i="128" s="1"/>
  <c r="D424" i="128"/>
  <c r="I424" i="128" s="1"/>
  <c r="D423" i="128"/>
  <c r="I423" i="128" s="1"/>
  <c r="D422" i="128"/>
  <c r="I422" i="128" s="1"/>
  <c r="D421" i="128"/>
  <c r="I421" i="128" s="1"/>
  <c r="D420" i="128"/>
  <c r="I420" i="128" s="1"/>
  <c r="D419" i="128"/>
  <c r="I419" i="128" s="1"/>
  <c r="D418" i="128"/>
  <c r="I418" i="128" s="1"/>
  <c r="D417" i="128"/>
  <c r="I417" i="128" s="1"/>
  <c r="D416" i="128"/>
  <c r="I416" i="128" s="1"/>
  <c r="D415" i="128"/>
  <c r="I415" i="128" s="1"/>
  <c r="D414" i="128"/>
  <c r="I414" i="128" s="1"/>
  <c r="D413" i="128"/>
  <c r="I413" i="128" s="1"/>
  <c r="D412" i="128"/>
  <c r="I412" i="128" s="1"/>
  <c r="D411" i="128"/>
  <c r="I411" i="128" s="1"/>
  <c r="D410" i="128"/>
  <c r="I410" i="128" s="1"/>
  <c r="D409" i="128"/>
  <c r="I409" i="128" s="1"/>
  <c r="D408" i="128"/>
  <c r="I408" i="128" s="1"/>
  <c r="D407" i="128"/>
  <c r="I407" i="128" s="1"/>
  <c r="D406" i="128"/>
  <c r="I406" i="128" s="1"/>
  <c r="D405" i="128"/>
  <c r="I405" i="128" s="1"/>
  <c r="D404" i="128"/>
  <c r="I404" i="128" s="1"/>
  <c r="D403" i="128"/>
  <c r="I403" i="128" s="1"/>
  <c r="D402" i="128"/>
  <c r="I402" i="128" s="1"/>
  <c r="D401" i="128"/>
  <c r="I401" i="128" s="1"/>
  <c r="D400" i="128"/>
  <c r="I400" i="128" s="1"/>
  <c r="D399" i="128"/>
  <c r="I399" i="128" s="1"/>
  <c r="D398" i="128"/>
  <c r="I398" i="128" s="1"/>
  <c r="D397" i="128"/>
  <c r="I397" i="128" s="1"/>
  <c r="D396" i="128"/>
  <c r="I396" i="128" s="1"/>
  <c r="D395" i="128"/>
  <c r="I395" i="128" s="1"/>
  <c r="D394" i="128"/>
  <c r="I394" i="128" s="1"/>
  <c r="D393" i="128"/>
  <c r="I393" i="128" s="1"/>
  <c r="D392" i="128"/>
  <c r="I392" i="128" s="1"/>
  <c r="D391" i="128"/>
  <c r="I391" i="128" s="1"/>
  <c r="D390" i="128"/>
  <c r="I390" i="128" s="1"/>
  <c r="D389" i="128"/>
  <c r="I389" i="128" s="1"/>
  <c r="D388" i="128"/>
  <c r="I388" i="128" s="1"/>
  <c r="D387" i="128"/>
  <c r="I387" i="128" s="1"/>
  <c r="D386" i="128"/>
  <c r="I386" i="128" s="1"/>
  <c r="D385" i="128"/>
  <c r="I385" i="128" s="1"/>
  <c r="D384" i="128"/>
  <c r="I384" i="128" s="1"/>
  <c r="D383" i="128"/>
  <c r="I383" i="128" s="1"/>
  <c r="D382" i="128"/>
  <c r="I382" i="128" s="1"/>
  <c r="D381" i="128"/>
  <c r="I381" i="128" s="1"/>
  <c r="D380" i="128"/>
  <c r="I380" i="128" s="1"/>
  <c r="D379" i="128"/>
  <c r="I379" i="128" s="1"/>
  <c r="D378" i="128"/>
  <c r="I378" i="128" s="1"/>
  <c r="D377" i="128"/>
  <c r="I377" i="128" s="1"/>
  <c r="D376" i="128"/>
  <c r="I376" i="128" s="1"/>
  <c r="D375" i="128"/>
  <c r="I375" i="128" s="1"/>
  <c r="D374" i="128"/>
  <c r="I374" i="128" s="1"/>
  <c r="D373" i="128"/>
  <c r="I373" i="128" s="1"/>
  <c r="D372" i="128"/>
  <c r="I372" i="128" s="1"/>
  <c r="D371" i="128"/>
  <c r="I371" i="128" s="1"/>
  <c r="D370" i="128"/>
  <c r="I370" i="128" s="1"/>
  <c r="D369" i="128"/>
  <c r="I369" i="128" s="1"/>
  <c r="D368" i="128"/>
  <c r="I368" i="128" s="1"/>
  <c r="D367" i="128"/>
  <c r="I367" i="128" s="1"/>
  <c r="D366" i="128"/>
  <c r="I366" i="128" s="1"/>
  <c r="D365" i="128"/>
  <c r="I365" i="128" s="1"/>
  <c r="D364" i="128"/>
  <c r="I364" i="128" s="1"/>
  <c r="D363" i="128"/>
  <c r="I363" i="128" s="1"/>
  <c r="D362" i="128"/>
  <c r="I362" i="128" s="1"/>
  <c r="D361" i="128"/>
  <c r="I361" i="128" s="1"/>
  <c r="D360" i="128"/>
  <c r="I360" i="128" s="1"/>
  <c r="D359" i="128"/>
  <c r="I359" i="128" s="1"/>
  <c r="D358" i="128"/>
  <c r="I358" i="128" s="1"/>
  <c r="D357" i="128"/>
  <c r="I357" i="128" s="1"/>
  <c r="D356" i="128"/>
  <c r="I356" i="128" s="1"/>
  <c r="D355" i="128"/>
  <c r="I355" i="128" s="1"/>
  <c r="D354" i="128"/>
  <c r="I354" i="128" s="1"/>
  <c r="D353" i="128"/>
  <c r="I353" i="128" s="1"/>
  <c r="D352" i="128"/>
  <c r="I352" i="128" s="1"/>
  <c r="D351" i="128"/>
  <c r="I351" i="128" s="1"/>
  <c r="D350" i="128"/>
  <c r="I350" i="128" s="1"/>
  <c r="D349" i="128"/>
  <c r="I349" i="128" s="1"/>
  <c r="D348" i="128"/>
  <c r="I348" i="128" s="1"/>
  <c r="D347" i="128"/>
  <c r="I347" i="128" s="1"/>
  <c r="D346" i="128"/>
  <c r="I346" i="128" s="1"/>
  <c r="D345" i="128"/>
  <c r="I345" i="128" s="1"/>
  <c r="D344" i="128"/>
  <c r="I344" i="128" s="1"/>
  <c r="D342" i="128"/>
  <c r="I342" i="128" s="1"/>
  <c r="D343" i="128"/>
  <c r="I343" i="128" s="1"/>
  <c r="D341" i="128"/>
  <c r="I341" i="128" s="1"/>
  <c r="D340" i="128"/>
  <c r="I340" i="128" s="1"/>
  <c r="D339" i="128"/>
  <c r="I339" i="128" s="1"/>
  <c r="D338" i="128"/>
  <c r="I338" i="128" s="1"/>
  <c r="D337" i="128"/>
  <c r="I337" i="128" s="1"/>
  <c r="D336" i="128"/>
  <c r="I336" i="128" s="1"/>
  <c r="D335" i="128"/>
  <c r="I335" i="128" s="1"/>
  <c r="D334" i="128"/>
  <c r="I334" i="128" s="1"/>
  <c r="D333" i="128"/>
  <c r="I333" i="128" s="1"/>
  <c r="D332" i="128"/>
  <c r="I332" i="128" s="1"/>
  <c r="D331" i="128"/>
  <c r="I331" i="128" s="1"/>
  <c r="D330" i="128"/>
  <c r="I330" i="128" s="1"/>
  <c r="D329" i="128"/>
  <c r="I329" i="128" s="1"/>
  <c r="D328" i="128"/>
  <c r="I328" i="128" s="1"/>
  <c r="D327" i="128"/>
  <c r="I327" i="128" s="1"/>
  <c r="D326" i="128"/>
  <c r="I326" i="128" s="1"/>
  <c r="D325" i="128"/>
  <c r="I325" i="128" s="1"/>
  <c r="D324" i="128"/>
  <c r="I324" i="128" s="1"/>
  <c r="D323" i="128"/>
  <c r="I323" i="128" s="1"/>
  <c r="D322" i="128"/>
  <c r="I322" i="128" s="1"/>
  <c r="D321" i="128"/>
  <c r="I321" i="128" s="1"/>
  <c r="D320" i="128"/>
  <c r="I320" i="128" s="1"/>
  <c r="D319" i="128"/>
  <c r="I319" i="128" s="1"/>
  <c r="D318" i="128"/>
  <c r="I318" i="128" s="1"/>
  <c r="D317" i="128"/>
  <c r="I317" i="128" s="1"/>
  <c r="D316" i="128"/>
  <c r="I316" i="128" s="1"/>
  <c r="D315" i="128"/>
  <c r="I315" i="128" s="1"/>
  <c r="D314" i="128"/>
  <c r="I314" i="128" s="1"/>
  <c r="D313" i="128"/>
  <c r="I313" i="128" s="1"/>
  <c r="D312" i="128"/>
  <c r="I312" i="128" s="1"/>
  <c r="D311" i="128"/>
  <c r="I311" i="128" s="1"/>
  <c r="D310" i="128"/>
  <c r="I310" i="128" s="1"/>
  <c r="D309" i="128"/>
  <c r="I309" i="128" s="1"/>
  <c r="D308" i="128"/>
  <c r="I308" i="128" s="1"/>
  <c r="D307" i="128"/>
  <c r="I307" i="128" s="1"/>
  <c r="D306" i="128"/>
  <c r="I306" i="128" s="1"/>
  <c r="D305" i="128"/>
  <c r="I305" i="128" s="1"/>
  <c r="D304" i="128"/>
  <c r="I304" i="128" s="1"/>
  <c r="D303" i="128"/>
  <c r="I303" i="128" s="1"/>
  <c r="D302" i="128"/>
  <c r="I302" i="128" s="1"/>
  <c r="D301" i="128"/>
  <c r="I301" i="128" s="1"/>
  <c r="D300" i="128"/>
  <c r="I300" i="128" s="1"/>
  <c r="D299" i="128"/>
  <c r="I299" i="128" s="1"/>
  <c r="D298" i="128"/>
  <c r="I298" i="128" s="1"/>
  <c r="D297" i="128"/>
  <c r="I297" i="128" s="1"/>
  <c r="D296" i="128"/>
  <c r="I296" i="128" s="1"/>
  <c r="D295" i="128"/>
  <c r="I295" i="128" s="1"/>
  <c r="D294" i="128"/>
  <c r="I294" i="128" s="1"/>
  <c r="D293" i="128"/>
  <c r="I293" i="128" s="1"/>
  <c r="D292" i="128"/>
  <c r="I292" i="128" s="1"/>
  <c r="D291" i="128"/>
  <c r="I291" i="128" s="1"/>
  <c r="D290" i="128"/>
  <c r="I290" i="128" s="1"/>
  <c r="D289" i="128"/>
  <c r="I289" i="128" s="1"/>
  <c r="D288" i="128"/>
  <c r="I288" i="128" s="1"/>
  <c r="D287" i="128"/>
  <c r="I287" i="128" s="1"/>
  <c r="D286" i="128"/>
  <c r="I286" i="128" s="1"/>
  <c r="D285" i="128"/>
  <c r="I285" i="128" s="1"/>
  <c r="D284" i="128"/>
  <c r="I284" i="128" s="1"/>
  <c r="D283" i="128"/>
  <c r="I283" i="128" s="1"/>
  <c r="D282" i="128"/>
  <c r="I282" i="128" s="1"/>
  <c r="D281" i="128"/>
  <c r="I281" i="128" s="1"/>
  <c r="D280" i="128"/>
  <c r="I280" i="128" s="1"/>
  <c r="D279" i="128"/>
  <c r="I279" i="128" s="1"/>
  <c r="D278" i="128"/>
  <c r="I278" i="128" s="1"/>
  <c r="D277" i="128"/>
  <c r="I277" i="128" s="1"/>
  <c r="D276" i="128"/>
  <c r="I276" i="128" s="1"/>
  <c r="D275" i="128"/>
  <c r="I275" i="128" s="1"/>
  <c r="D274" i="128"/>
  <c r="I274" i="128" s="1"/>
  <c r="D273" i="128"/>
  <c r="I273" i="128" s="1"/>
  <c r="D272" i="128"/>
  <c r="I272" i="128" s="1"/>
  <c r="D255" i="128"/>
  <c r="I255" i="128" s="1"/>
  <c r="D271" i="128"/>
  <c r="I271" i="128" s="1"/>
  <c r="D270" i="128"/>
  <c r="I270" i="128" s="1"/>
  <c r="D269" i="128"/>
  <c r="I269" i="128" s="1"/>
  <c r="D268" i="128"/>
  <c r="I268" i="128" s="1"/>
  <c r="D267" i="128"/>
  <c r="I267" i="128" s="1"/>
  <c r="D266" i="128"/>
  <c r="I266" i="128" s="1"/>
  <c r="D265" i="128"/>
  <c r="I265" i="128" s="1"/>
  <c r="D264" i="128"/>
  <c r="I264" i="128" s="1"/>
  <c r="D263" i="128"/>
  <c r="I263" i="128" s="1"/>
  <c r="D262" i="128"/>
  <c r="I262" i="128" s="1"/>
  <c r="D261" i="128"/>
  <c r="I261" i="128" s="1"/>
  <c r="D260" i="128"/>
  <c r="I260" i="128" s="1"/>
  <c r="D259" i="128"/>
  <c r="I259" i="128" s="1"/>
  <c r="D258" i="128"/>
  <c r="I258" i="128" s="1"/>
  <c r="D257" i="128"/>
  <c r="I257" i="128" s="1"/>
  <c r="D256" i="128"/>
  <c r="I256" i="128" s="1"/>
  <c r="D254" i="128"/>
  <c r="I254" i="128" s="1"/>
  <c r="D253" i="128"/>
  <c r="I253" i="128" s="1"/>
  <c r="D252" i="128"/>
  <c r="I252" i="128" s="1"/>
  <c r="D251" i="128"/>
  <c r="I251" i="128" s="1"/>
  <c r="D250" i="128"/>
  <c r="I250" i="128" s="1"/>
  <c r="D249" i="128"/>
  <c r="I249" i="128" s="1"/>
  <c r="D248" i="128"/>
  <c r="I248" i="128" s="1"/>
  <c r="D247" i="128"/>
  <c r="I247" i="128" s="1"/>
  <c r="D246" i="128"/>
  <c r="I246" i="128" s="1"/>
  <c r="D245" i="128"/>
  <c r="I245" i="128" s="1"/>
  <c r="D244" i="128"/>
  <c r="I244" i="128" s="1"/>
  <c r="D243" i="128"/>
  <c r="I243" i="128" s="1"/>
  <c r="D242" i="128"/>
  <c r="I242" i="128" s="1"/>
  <c r="D241" i="128"/>
  <c r="I241" i="128" s="1"/>
  <c r="D240" i="128"/>
  <c r="I240" i="128" s="1"/>
  <c r="D239" i="128"/>
  <c r="I239" i="128" s="1"/>
  <c r="D238" i="128"/>
  <c r="I238" i="128" s="1"/>
  <c r="D237" i="128"/>
  <c r="I237" i="128" s="1"/>
  <c r="D236" i="128"/>
  <c r="I236" i="128" s="1"/>
  <c r="D235" i="128"/>
  <c r="I235" i="128" s="1"/>
  <c r="D234" i="128"/>
  <c r="I234" i="128" s="1"/>
  <c r="D233" i="128"/>
  <c r="I233" i="128" s="1"/>
  <c r="D232" i="128"/>
  <c r="I232" i="128" s="1"/>
  <c r="D231" i="128"/>
  <c r="I231" i="128" s="1"/>
  <c r="D230" i="128"/>
  <c r="I230" i="128" s="1"/>
  <c r="D229" i="128"/>
  <c r="I229" i="128" s="1"/>
  <c r="D228" i="128"/>
  <c r="I228" i="128" s="1"/>
  <c r="D227" i="128"/>
  <c r="I227" i="128" s="1"/>
  <c r="D226" i="128"/>
  <c r="I226" i="128" s="1"/>
  <c r="D225" i="128"/>
  <c r="I225" i="128" s="1"/>
  <c r="D224" i="128"/>
  <c r="I224" i="128" s="1"/>
  <c r="D219" i="128"/>
  <c r="I219" i="128" s="1"/>
  <c r="D223" i="128"/>
  <c r="I223" i="128" s="1"/>
  <c r="D222" i="128"/>
  <c r="I222" i="128" s="1"/>
  <c r="D221" i="128"/>
  <c r="I221" i="128" s="1"/>
  <c r="D220" i="128"/>
  <c r="I220" i="128" s="1"/>
  <c r="D218" i="128"/>
  <c r="I218" i="128" s="1"/>
  <c r="D217" i="128"/>
  <c r="I217" i="128" s="1"/>
  <c r="D216" i="128"/>
  <c r="I216" i="128" s="1"/>
  <c r="D215" i="128"/>
  <c r="I215" i="128" s="1"/>
  <c r="D214" i="128"/>
  <c r="I214" i="128" s="1"/>
  <c r="D213" i="128"/>
  <c r="I213" i="128" s="1"/>
  <c r="D212" i="128"/>
  <c r="I212" i="128" s="1"/>
  <c r="D200" i="128"/>
  <c r="I200" i="128" s="1"/>
  <c r="D195" i="128"/>
  <c r="I195" i="128" s="1"/>
  <c r="D194" i="128"/>
  <c r="I194" i="128" s="1"/>
  <c r="D211" i="128"/>
  <c r="I211" i="128" s="1"/>
  <c r="D210" i="128"/>
  <c r="I210" i="128" s="1"/>
  <c r="D209" i="128"/>
  <c r="I209" i="128" s="1"/>
  <c r="D208" i="128"/>
  <c r="I208" i="128" s="1"/>
  <c r="D207" i="128"/>
  <c r="I207" i="128" s="1"/>
  <c r="D206" i="128"/>
  <c r="I206" i="128" s="1"/>
  <c r="D205" i="128"/>
  <c r="I205" i="128" s="1"/>
  <c r="D204" i="128"/>
  <c r="I204" i="128" s="1"/>
  <c r="D203" i="128"/>
  <c r="I203" i="128" s="1"/>
  <c r="D202" i="128"/>
  <c r="I202" i="128" s="1"/>
  <c r="D201" i="128"/>
  <c r="I201" i="128" s="1"/>
  <c r="D199" i="128"/>
  <c r="I199" i="128" s="1"/>
  <c r="D198" i="128"/>
  <c r="I198" i="128" s="1"/>
  <c r="D197" i="128"/>
  <c r="I197" i="128" s="1"/>
  <c r="D196" i="128"/>
  <c r="I196" i="128" s="1"/>
  <c r="D193" i="128"/>
  <c r="I193" i="128" s="1"/>
  <c r="D192" i="128"/>
  <c r="I192" i="128" s="1"/>
  <c r="D191" i="128"/>
  <c r="I191" i="128" s="1"/>
  <c r="D190" i="128"/>
  <c r="I190" i="128" s="1"/>
  <c r="D189" i="128"/>
  <c r="I189" i="128" s="1"/>
  <c r="D188" i="128"/>
  <c r="I188" i="128" s="1"/>
  <c r="D187" i="128"/>
  <c r="I187" i="128" s="1"/>
  <c r="D186" i="128"/>
  <c r="I186" i="128" s="1"/>
  <c r="D185" i="128"/>
  <c r="I185" i="128" s="1"/>
  <c r="D184" i="128"/>
  <c r="I184" i="128" s="1"/>
  <c r="D183" i="128"/>
  <c r="I183" i="128" s="1"/>
  <c r="D182" i="128"/>
  <c r="I182" i="128" s="1"/>
  <c r="D181" i="128"/>
  <c r="I181" i="128" s="1"/>
  <c r="D180" i="128"/>
  <c r="I180" i="128" s="1"/>
  <c r="D179" i="128"/>
  <c r="I179" i="128" s="1"/>
  <c r="D178" i="128"/>
  <c r="I178" i="128" s="1"/>
  <c r="D177" i="128"/>
  <c r="I177" i="128" s="1"/>
  <c r="D176" i="128"/>
  <c r="I176" i="128" s="1"/>
  <c r="D175" i="128"/>
  <c r="I175" i="128" s="1"/>
  <c r="D174" i="128"/>
  <c r="I174" i="128" s="1"/>
  <c r="D173" i="128"/>
  <c r="I173" i="128" s="1"/>
  <c r="D172" i="128"/>
  <c r="I172" i="128" s="1"/>
  <c r="D171" i="128"/>
  <c r="I171" i="128" s="1"/>
  <c r="D170" i="128"/>
  <c r="I170" i="128" s="1"/>
  <c r="D169" i="128"/>
  <c r="I169" i="128" s="1"/>
  <c r="D168" i="128"/>
  <c r="I168" i="128" s="1"/>
  <c r="D167" i="128"/>
  <c r="I167" i="128" s="1"/>
  <c r="D166" i="128"/>
  <c r="I166" i="128" s="1"/>
  <c r="D165" i="128"/>
  <c r="I165" i="128" s="1"/>
  <c r="D164" i="128"/>
  <c r="I164" i="128" s="1"/>
  <c r="D163" i="128"/>
  <c r="I163" i="128" s="1"/>
  <c r="D162" i="128"/>
  <c r="I162" i="128" s="1"/>
  <c r="D161" i="128"/>
  <c r="I161" i="128" s="1"/>
  <c r="D160" i="128"/>
  <c r="I160" i="128" s="1"/>
  <c r="D159" i="128"/>
  <c r="I159" i="128" s="1"/>
  <c r="D158" i="128"/>
  <c r="I158" i="128" s="1"/>
  <c r="D140" i="128"/>
  <c r="I140" i="128" s="1"/>
  <c r="D135" i="128"/>
  <c r="I135" i="128" s="1"/>
  <c r="D134" i="128"/>
  <c r="I134" i="128" s="1"/>
  <c r="D157" i="128"/>
  <c r="I157" i="128" s="1"/>
  <c r="D156" i="128"/>
  <c r="I156" i="128" s="1"/>
  <c r="D155" i="128"/>
  <c r="I155" i="128" s="1"/>
  <c r="D154" i="128"/>
  <c r="I154" i="128" s="1"/>
  <c r="D153" i="128"/>
  <c r="I153" i="128" s="1"/>
  <c r="D152" i="128"/>
  <c r="I152" i="128" s="1"/>
  <c r="D151" i="128"/>
  <c r="I151" i="128" s="1"/>
  <c r="D150" i="128"/>
  <c r="I150" i="128" s="1"/>
  <c r="D149" i="128"/>
  <c r="I149" i="128" s="1"/>
  <c r="D148" i="128"/>
  <c r="I148" i="128" s="1"/>
  <c r="D147" i="128"/>
  <c r="I147" i="128" s="1"/>
  <c r="D146" i="128"/>
  <c r="I146" i="128" s="1"/>
  <c r="D145" i="128"/>
  <c r="I145" i="128" s="1"/>
  <c r="D144" i="128"/>
  <c r="I144" i="128" s="1"/>
  <c r="D143" i="128"/>
  <c r="I143" i="128" s="1"/>
  <c r="D142" i="128"/>
  <c r="I142" i="128" s="1"/>
  <c r="D141" i="128"/>
  <c r="I141" i="128" s="1"/>
  <c r="D139" i="128"/>
  <c r="I139" i="128" s="1"/>
  <c r="D138" i="128"/>
  <c r="I138" i="128" s="1"/>
  <c r="D137" i="128"/>
  <c r="I137" i="128" s="1"/>
  <c r="D136" i="128"/>
  <c r="I136" i="128" s="1"/>
  <c r="D133" i="128"/>
  <c r="I133" i="128" s="1"/>
  <c r="D132" i="128"/>
  <c r="I132" i="128" s="1"/>
  <c r="D131" i="128"/>
  <c r="I131" i="128" s="1"/>
  <c r="D130" i="128"/>
  <c r="I130" i="128" s="1"/>
  <c r="D129" i="128"/>
  <c r="I129" i="128" s="1"/>
  <c r="D128" i="128"/>
  <c r="I128" i="128" s="1"/>
  <c r="D127" i="128"/>
  <c r="I127" i="128" s="1"/>
  <c r="D126" i="128"/>
  <c r="I126" i="128" s="1"/>
  <c r="D125" i="128"/>
  <c r="I125" i="128" s="1"/>
  <c r="D124" i="128"/>
  <c r="I124" i="128" s="1"/>
  <c r="D123" i="128"/>
  <c r="I123" i="128" s="1"/>
  <c r="D122" i="128"/>
  <c r="I122" i="128" s="1"/>
  <c r="D121" i="128"/>
  <c r="I121" i="128" s="1"/>
  <c r="D120" i="128"/>
  <c r="I120" i="128" s="1"/>
  <c r="D119" i="128"/>
  <c r="I119" i="128" s="1"/>
  <c r="D118" i="128"/>
  <c r="I118" i="128" s="1"/>
  <c r="D117" i="128"/>
  <c r="I117" i="128" s="1"/>
  <c r="D116" i="128"/>
  <c r="I116" i="128" s="1"/>
  <c r="D115" i="128"/>
  <c r="I115" i="128" s="1"/>
  <c r="D114" i="128"/>
  <c r="I114" i="128" s="1"/>
  <c r="D113" i="128"/>
  <c r="I113" i="128" s="1"/>
  <c r="D112" i="128"/>
  <c r="I112" i="128" s="1"/>
  <c r="D111" i="128"/>
  <c r="I111" i="128" s="1"/>
  <c r="D110" i="128"/>
  <c r="I110" i="128" s="1"/>
  <c r="D109" i="128"/>
  <c r="I109" i="128" s="1"/>
  <c r="D108" i="128"/>
  <c r="I108" i="128" s="1"/>
  <c r="D107" i="128"/>
  <c r="I107" i="128" s="1"/>
  <c r="D106" i="128"/>
  <c r="I106" i="128" s="1"/>
  <c r="D105" i="128"/>
  <c r="I105" i="128" s="1"/>
  <c r="D104" i="128"/>
  <c r="I104" i="128" s="1"/>
  <c r="D103" i="128"/>
  <c r="I103" i="128" s="1"/>
  <c r="D102" i="128"/>
  <c r="I102" i="128" s="1"/>
  <c r="D101" i="128"/>
  <c r="I101" i="128" s="1"/>
  <c r="D100" i="128"/>
  <c r="I100" i="128" s="1"/>
  <c r="D99" i="128"/>
  <c r="I99" i="128" s="1"/>
  <c r="D98" i="128"/>
  <c r="I98" i="128" s="1"/>
  <c r="D97" i="128"/>
  <c r="I97" i="128" s="1"/>
  <c r="D96" i="128"/>
  <c r="I96" i="128" s="1"/>
  <c r="D95" i="128"/>
  <c r="I95" i="128" s="1"/>
  <c r="D94" i="128"/>
  <c r="I94" i="128" s="1"/>
  <c r="D93" i="128"/>
  <c r="I93" i="128" s="1"/>
  <c r="D92" i="128"/>
  <c r="I92" i="128" s="1"/>
  <c r="D68" i="128"/>
  <c r="I68" i="128" s="1"/>
  <c r="D67" i="128"/>
  <c r="I67" i="128" s="1"/>
  <c r="D62" i="128"/>
  <c r="I62" i="128" s="1"/>
  <c r="D91" i="128"/>
  <c r="I91" i="128" s="1"/>
  <c r="D90" i="128"/>
  <c r="I90" i="128" s="1"/>
  <c r="D89" i="128"/>
  <c r="I89" i="128" s="1"/>
  <c r="D88" i="128"/>
  <c r="I88" i="128" s="1"/>
  <c r="D87" i="128"/>
  <c r="I87" i="128" s="1"/>
  <c r="D86" i="128"/>
  <c r="I86" i="128" s="1"/>
  <c r="D85" i="128"/>
  <c r="I85" i="128" s="1"/>
  <c r="D84" i="128"/>
  <c r="I84" i="128" s="1"/>
  <c r="D83" i="128"/>
  <c r="I83" i="128" s="1"/>
  <c r="D82" i="128"/>
  <c r="I82" i="128" s="1"/>
  <c r="D81" i="128"/>
  <c r="I81" i="128" s="1"/>
  <c r="D80" i="128"/>
  <c r="I80" i="128" s="1"/>
  <c r="D79" i="128"/>
  <c r="I79" i="128" s="1"/>
  <c r="D78" i="128"/>
  <c r="I78" i="128" s="1"/>
  <c r="D77" i="128"/>
  <c r="I77" i="128" s="1"/>
  <c r="D76" i="128"/>
  <c r="I76" i="128" s="1"/>
  <c r="D75" i="128"/>
  <c r="I75" i="128" s="1"/>
  <c r="D74" i="128"/>
  <c r="I74" i="128" s="1"/>
  <c r="D73" i="128"/>
  <c r="I73" i="128" s="1"/>
  <c r="D72" i="128"/>
  <c r="I72" i="128" s="1"/>
  <c r="D71" i="128"/>
  <c r="I71" i="128" s="1"/>
  <c r="D70" i="128"/>
  <c r="I70" i="128" s="1"/>
  <c r="D69" i="128"/>
  <c r="I69" i="128" s="1"/>
  <c r="D66" i="128"/>
  <c r="I66" i="128" s="1"/>
  <c r="D65" i="128"/>
  <c r="I65" i="128" s="1"/>
  <c r="D64" i="128"/>
  <c r="I64" i="128" s="1"/>
  <c r="D63" i="128"/>
  <c r="I63" i="128" s="1"/>
  <c r="D56" i="128"/>
  <c r="I56" i="128" s="1"/>
  <c r="D61" i="128"/>
  <c r="I61" i="128" s="1"/>
  <c r="D60" i="128"/>
  <c r="I60" i="128" s="1"/>
  <c r="D59" i="128"/>
  <c r="I59" i="128" s="1"/>
  <c r="D58" i="128"/>
  <c r="I58" i="128" s="1"/>
  <c r="D57" i="128"/>
  <c r="I57" i="128" s="1"/>
  <c r="D55" i="128"/>
  <c r="I55" i="128" s="1"/>
  <c r="D54" i="128"/>
  <c r="I54" i="128" s="1"/>
  <c r="D53" i="128"/>
  <c r="I53" i="128" s="1"/>
  <c r="D52" i="128"/>
  <c r="I52" i="128" s="1"/>
  <c r="D51" i="128"/>
  <c r="I51" i="128" s="1"/>
  <c r="D50" i="128"/>
  <c r="I50" i="128" s="1"/>
  <c r="D40" i="128"/>
  <c r="I40" i="128" s="1"/>
  <c r="D45" i="128"/>
  <c r="I45" i="128" s="1"/>
  <c r="D44" i="128"/>
  <c r="I44" i="128" s="1"/>
  <c r="D49" i="128"/>
  <c r="I49" i="128" s="1"/>
  <c r="D48" i="128"/>
  <c r="I48" i="128" s="1"/>
  <c r="D47" i="128"/>
  <c r="I47" i="128" s="1"/>
  <c r="D46" i="128"/>
  <c r="I46" i="128" s="1"/>
  <c r="D43" i="128"/>
  <c r="I43" i="128" s="1"/>
  <c r="D42" i="128"/>
  <c r="I42" i="128" s="1"/>
  <c r="D41" i="128"/>
  <c r="I41" i="128" s="1"/>
  <c r="D39" i="128"/>
  <c r="I39" i="128" s="1"/>
  <c r="D38" i="128"/>
  <c r="I38" i="128" s="1"/>
  <c r="D27" i="128"/>
  <c r="I27" i="128" s="1"/>
  <c r="D29" i="128"/>
  <c r="I29" i="128" s="1"/>
  <c r="D34" i="128"/>
  <c r="I34" i="128" s="1"/>
  <c r="D33" i="128"/>
  <c r="I33" i="128" s="1"/>
  <c r="D32" i="128"/>
  <c r="I32" i="128" s="1"/>
  <c r="D37" i="128"/>
  <c r="I37" i="128" s="1"/>
  <c r="D36" i="128"/>
  <c r="I36" i="128" s="1"/>
  <c r="D35" i="128"/>
  <c r="I35" i="128" s="1"/>
  <c r="D31" i="128"/>
  <c r="I31" i="128" s="1"/>
  <c r="D30" i="128"/>
  <c r="I30" i="128" s="1"/>
  <c r="D28" i="128"/>
  <c r="I28" i="128" s="1"/>
  <c r="D26" i="128"/>
  <c r="I26" i="128" s="1"/>
  <c r="D25" i="128"/>
  <c r="I25" i="128" s="1"/>
  <c r="D24" i="128"/>
  <c r="I24" i="128" s="1"/>
  <c r="D23" i="128"/>
  <c r="I23" i="128" s="1"/>
  <c r="D22" i="128"/>
  <c r="I22" i="128" s="1"/>
  <c r="D21" i="128"/>
  <c r="I21" i="128" s="1"/>
  <c r="D20" i="128"/>
  <c r="I20" i="128" s="1"/>
  <c r="D14" i="128"/>
  <c r="I14" i="128" s="1"/>
  <c r="D19" i="128"/>
  <c r="I19" i="128" s="1"/>
  <c r="D18" i="128"/>
  <c r="I18" i="128" s="1"/>
  <c r="D17" i="128"/>
  <c r="I17" i="128" s="1"/>
  <c r="D16" i="128"/>
  <c r="I16" i="128" s="1"/>
  <c r="D15" i="128"/>
  <c r="I15" i="128" s="1"/>
  <c r="D13" i="128"/>
  <c r="I13" i="128" s="1"/>
  <c r="D12" i="128"/>
  <c r="I12" i="128" s="1"/>
  <c r="D11" i="128"/>
  <c r="I11" i="128" s="1"/>
  <c r="D10" i="128"/>
  <c r="I10" i="128" s="1"/>
  <c r="D9" i="128"/>
  <c r="I9" i="128" s="1"/>
  <c r="D8" i="128"/>
  <c r="I8" i="128" s="1"/>
  <c r="D7" i="128"/>
  <c r="I7" i="128" s="1"/>
  <c r="D6" i="128"/>
  <c r="I6" i="128" s="1"/>
  <c r="D5" i="128"/>
  <c r="I5" i="128" s="1"/>
  <c r="D4" i="128"/>
  <c r="I4" i="128" s="1"/>
  <c r="D3" i="128"/>
  <c r="I3" i="128" s="1"/>
  <c r="O3" i="98" l="1"/>
  <c r="O4" i="98"/>
  <c r="O5" i="98"/>
  <c r="O6" i="98"/>
  <c r="O7" i="98"/>
  <c r="O8" i="98"/>
  <c r="O9" i="98"/>
  <c r="O10" i="98"/>
  <c r="O11" i="98"/>
  <c r="O12" i="98"/>
  <c r="O13" i="98"/>
  <c r="O14" i="98"/>
  <c r="O15" i="98"/>
  <c r="O16" i="98"/>
  <c r="O17" i="98"/>
  <c r="O18" i="98"/>
  <c r="O19" i="98"/>
  <c r="O20" i="98"/>
  <c r="O21" i="98"/>
  <c r="O22" i="98"/>
  <c r="O23" i="98"/>
  <c r="O24" i="98"/>
  <c r="O25" i="98"/>
  <c r="O26" i="98"/>
  <c r="O27" i="98"/>
  <c r="O28" i="98"/>
  <c r="O29" i="98"/>
  <c r="O30" i="98"/>
  <c r="O31" i="98"/>
  <c r="O32" i="98"/>
  <c r="O33" i="98"/>
  <c r="O34" i="98"/>
  <c r="O35" i="98"/>
  <c r="O36" i="98"/>
  <c r="O37" i="98"/>
  <c r="O38" i="98"/>
  <c r="O39" i="98"/>
  <c r="O40" i="98"/>
  <c r="O41" i="98"/>
  <c r="O42" i="98"/>
  <c r="O43" i="98"/>
  <c r="O44" i="98"/>
  <c r="O45" i="98"/>
  <c r="O46" i="98"/>
  <c r="O47" i="98"/>
  <c r="O48" i="98"/>
  <c r="O49" i="98"/>
  <c r="O50" i="98"/>
  <c r="O51" i="98"/>
  <c r="O52" i="98"/>
  <c r="O53" i="98"/>
  <c r="O54" i="98"/>
  <c r="O55" i="98"/>
  <c r="O56" i="98"/>
  <c r="O57" i="98"/>
  <c r="O58" i="98"/>
  <c r="O59" i="98"/>
  <c r="O60" i="98"/>
  <c r="O61" i="98"/>
  <c r="O62" i="98"/>
  <c r="O63" i="98"/>
  <c r="O64" i="98"/>
  <c r="O65" i="98"/>
  <c r="O66" i="98"/>
  <c r="O67" i="98"/>
  <c r="O68" i="98"/>
  <c r="O69" i="98"/>
  <c r="O70" i="98"/>
  <c r="O71" i="98"/>
  <c r="O72" i="98"/>
  <c r="O73" i="98"/>
  <c r="O74" i="98"/>
  <c r="O75" i="98"/>
  <c r="O76" i="98"/>
  <c r="O77" i="98"/>
  <c r="O78" i="98"/>
  <c r="O79" i="98"/>
  <c r="O80" i="98"/>
  <c r="O81" i="98"/>
  <c r="O82" i="98"/>
  <c r="O83" i="98"/>
  <c r="O84" i="98"/>
  <c r="O85" i="98"/>
  <c r="O86" i="98"/>
  <c r="N3" i="98"/>
  <c r="N4" i="98"/>
  <c r="N5" i="98"/>
  <c r="N6" i="98"/>
  <c r="N7" i="98"/>
  <c r="N8" i="98"/>
  <c r="N9" i="98"/>
  <c r="N10" i="98"/>
  <c r="N11" i="98"/>
  <c r="N12" i="98"/>
  <c r="N13" i="98"/>
  <c r="N14" i="98"/>
  <c r="N15" i="98"/>
  <c r="N16" i="98"/>
  <c r="N17" i="98"/>
  <c r="N18" i="98"/>
  <c r="N19" i="98"/>
  <c r="N20" i="98"/>
  <c r="N21" i="98"/>
  <c r="N22" i="98"/>
  <c r="N23" i="98"/>
  <c r="N24" i="98"/>
  <c r="N25" i="98"/>
  <c r="N26" i="98"/>
  <c r="N27" i="98"/>
  <c r="N28" i="98"/>
  <c r="N29" i="98"/>
  <c r="N30" i="98"/>
  <c r="N31" i="98"/>
  <c r="N32" i="98"/>
  <c r="N33" i="98"/>
  <c r="N34" i="98"/>
  <c r="N35" i="98"/>
  <c r="N36" i="98"/>
  <c r="N37" i="98"/>
  <c r="N38" i="98"/>
  <c r="N39" i="98"/>
  <c r="N40" i="98"/>
  <c r="N41" i="98"/>
  <c r="N42" i="98"/>
  <c r="N43" i="98"/>
  <c r="N44" i="98"/>
  <c r="N45" i="98"/>
  <c r="N46" i="98"/>
  <c r="N47" i="98"/>
  <c r="N48" i="98"/>
  <c r="N49" i="98"/>
  <c r="N50" i="98"/>
  <c r="N51" i="98"/>
  <c r="N52" i="98"/>
  <c r="N53" i="98"/>
  <c r="N54" i="98"/>
  <c r="N55" i="98"/>
  <c r="N56" i="98"/>
  <c r="N57" i="98"/>
  <c r="N58" i="98"/>
  <c r="N59" i="98"/>
  <c r="N60" i="98"/>
  <c r="N61" i="98"/>
  <c r="N62" i="98"/>
  <c r="N63" i="98"/>
  <c r="N64" i="98"/>
  <c r="N65" i="98"/>
  <c r="N66" i="98"/>
  <c r="N67" i="98"/>
  <c r="N68" i="98"/>
  <c r="N69" i="98"/>
  <c r="N70" i="98"/>
  <c r="N71" i="98"/>
  <c r="N72" i="98"/>
  <c r="N73" i="98"/>
  <c r="N74" i="98"/>
  <c r="N75" i="98"/>
  <c r="N76" i="98"/>
  <c r="N77" i="98"/>
  <c r="N78" i="98"/>
  <c r="N79" i="98"/>
  <c r="N80" i="98"/>
  <c r="N81" i="98"/>
  <c r="N82" i="98"/>
  <c r="N83" i="98"/>
  <c r="N84" i="98"/>
  <c r="N85" i="98"/>
  <c r="N86" i="98"/>
  <c r="M3" i="98"/>
  <c r="M4" i="98"/>
  <c r="M5" i="98"/>
  <c r="M6" i="98"/>
  <c r="M7" i="98"/>
  <c r="M8" i="98"/>
  <c r="M9" i="98"/>
  <c r="M10" i="98"/>
  <c r="M11" i="98"/>
  <c r="M12" i="98"/>
  <c r="M13" i="98"/>
  <c r="M14" i="98"/>
  <c r="M15" i="98"/>
  <c r="M16" i="98"/>
  <c r="M17" i="98"/>
  <c r="M18" i="98"/>
  <c r="M19" i="98"/>
  <c r="M20" i="98"/>
  <c r="M21" i="98"/>
  <c r="M22" i="98"/>
  <c r="M23" i="98"/>
  <c r="M24" i="98"/>
  <c r="M25" i="98"/>
  <c r="M26" i="98"/>
  <c r="M27" i="98"/>
  <c r="M28" i="98"/>
  <c r="M29" i="98"/>
  <c r="M30" i="98"/>
  <c r="M31" i="98"/>
  <c r="M32" i="98"/>
  <c r="M33" i="98"/>
  <c r="M34" i="98"/>
  <c r="M35" i="98"/>
  <c r="M36" i="98"/>
  <c r="M37" i="98"/>
  <c r="M38" i="98"/>
  <c r="M39" i="98"/>
  <c r="M40" i="98"/>
  <c r="M41" i="98"/>
  <c r="M42" i="98"/>
  <c r="M43" i="98"/>
  <c r="M44" i="98"/>
  <c r="M45" i="98"/>
  <c r="M46" i="98"/>
  <c r="M47" i="98"/>
  <c r="M48" i="98"/>
  <c r="M49" i="98"/>
  <c r="M50" i="98"/>
  <c r="M51" i="98"/>
  <c r="M52" i="98"/>
  <c r="M53" i="98"/>
  <c r="M54" i="98"/>
  <c r="M55" i="98"/>
  <c r="M56" i="98"/>
  <c r="M57" i="98"/>
  <c r="M58" i="98"/>
  <c r="M59" i="98"/>
  <c r="M60" i="98"/>
  <c r="M61" i="98"/>
  <c r="M62" i="98"/>
  <c r="M63" i="98"/>
  <c r="M64" i="98"/>
  <c r="M65" i="98"/>
  <c r="M66" i="98"/>
  <c r="M67" i="98"/>
  <c r="M68" i="98"/>
  <c r="M69" i="98"/>
  <c r="M70" i="98"/>
  <c r="M71" i="98"/>
  <c r="M72" i="98"/>
  <c r="M73" i="98"/>
  <c r="M74" i="98"/>
  <c r="M75" i="98"/>
  <c r="M76" i="98"/>
  <c r="M77" i="98"/>
  <c r="M78" i="98"/>
  <c r="M79" i="98"/>
  <c r="M80" i="98"/>
  <c r="M81" i="98"/>
  <c r="M82" i="98"/>
  <c r="M83" i="98"/>
  <c r="M84" i="98"/>
  <c r="M85" i="98"/>
  <c r="M86" i="98"/>
  <c r="L3" i="98"/>
  <c r="L4" i="98"/>
  <c r="L5" i="98"/>
  <c r="L6" i="98"/>
  <c r="L7" i="98"/>
  <c r="L8" i="98"/>
  <c r="L9" i="98"/>
  <c r="L10" i="98"/>
  <c r="L11" i="98"/>
  <c r="L12" i="98"/>
  <c r="L13" i="98"/>
  <c r="L14" i="98"/>
  <c r="L15" i="98"/>
  <c r="L16" i="98"/>
  <c r="L17" i="98"/>
  <c r="L18" i="98"/>
  <c r="L19" i="98"/>
  <c r="L20" i="98"/>
  <c r="L21" i="98"/>
  <c r="L22" i="98"/>
  <c r="L23" i="98"/>
  <c r="L24" i="98"/>
  <c r="L25" i="98"/>
  <c r="L26" i="98"/>
  <c r="L27" i="98"/>
  <c r="L28" i="98"/>
  <c r="L29" i="98"/>
  <c r="L30" i="98"/>
  <c r="L31" i="98"/>
  <c r="L32" i="98"/>
  <c r="L33" i="98"/>
  <c r="L34" i="98"/>
  <c r="L35" i="98"/>
  <c r="L36" i="98"/>
  <c r="L37" i="98"/>
  <c r="L38" i="98"/>
  <c r="L39" i="98"/>
  <c r="L40" i="98"/>
  <c r="L41" i="98"/>
  <c r="L42" i="98"/>
  <c r="L43" i="98"/>
  <c r="L44" i="98"/>
  <c r="L45" i="98"/>
  <c r="L46" i="98"/>
  <c r="L47" i="98"/>
  <c r="L48" i="98"/>
  <c r="L49" i="98"/>
  <c r="L50" i="98"/>
  <c r="L51" i="98"/>
  <c r="L52" i="98"/>
  <c r="L53" i="98"/>
  <c r="L54" i="98"/>
  <c r="L55" i="98"/>
  <c r="L56" i="98"/>
  <c r="L57" i="98"/>
  <c r="L58" i="98"/>
  <c r="L59" i="98"/>
  <c r="L60" i="98"/>
  <c r="L61" i="98"/>
  <c r="L62" i="98"/>
  <c r="L63" i="98"/>
  <c r="L64" i="98"/>
  <c r="L65" i="98"/>
  <c r="L66" i="98"/>
  <c r="L67" i="98"/>
  <c r="L68" i="98"/>
  <c r="L69" i="98"/>
  <c r="L70" i="98"/>
  <c r="L71" i="98"/>
  <c r="L72" i="98"/>
  <c r="L73" i="98"/>
  <c r="L74" i="98"/>
  <c r="L75" i="98"/>
  <c r="L76" i="98"/>
  <c r="L77" i="98"/>
  <c r="L78" i="98"/>
  <c r="L79" i="98"/>
  <c r="L80" i="98"/>
  <c r="L81" i="98"/>
  <c r="L82" i="98"/>
  <c r="L83" i="98"/>
  <c r="L84" i="98"/>
  <c r="L85" i="98"/>
  <c r="L86" i="98"/>
  <c r="O2" i="98"/>
  <c r="N2" i="98"/>
  <c r="M2" i="98"/>
  <c r="L2" i="98"/>
  <c r="Y3" i="111"/>
  <c r="Y4" i="111"/>
  <c r="Y5" i="111"/>
  <c r="Y6" i="111"/>
  <c r="Y7" i="111"/>
  <c r="Y8" i="111"/>
  <c r="Y9" i="111"/>
  <c r="Y10" i="111"/>
  <c r="Y11" i="111"/>
  <c r="Y12" i="111"/>
  <c r="Y13" i="111"/>
  <c r="Y14" i="111"/>
  <c r="Y15" i="111"/>
  <c r="Y16" i="111"/>
  <c r="Y17" i="111"/>
  <c r="Y18" i="111"/>
  <c r="Y19" i="111"/>
  <c r="Y20" i="111"/>
  <c r="Y21" i="111"/>
  <c r="Y22" i="111"/>
  <c r="Y23" i="111"/>
  <c r="Y24" i="111"/>
  <c r="Y25" i="111"/>
  <c r="Y26" i="111"/>
  <c r="Y27" i="111"/>
  <c r="Y28" i="111"/>
  <c r="Y29" i="111"/>
  <c r="Y30" i="111"/>
  <c r="Y31" i="111"/>
  <c r="Y32" i="111"/>
  <c r="Y33" i="111"/>
  <c r="Y34" i="111"/>
  <c r="Y35" i="111"/>
  <c r="Y36" i="111"/>
  <c r="Y37" i="111"/>
  <c r="Y38" i="111"/>
  <c r="Y39" i="111"/>
  <c r="Y40" i="111"/>
  <c r="Y41" i="111"/>
  <c r="Y42" i="111"/>
  <c r="Y43" i="111"/>
  <c r="Y44" i="111"/>
  <c r="Y45" i="111"/>
  <c r="Y46" i="111"/>
  <c r="Y47" i="111"/>
  <c r="Y48" i="111"/>
  <c r="Y49" i="111"/>
  <c r="Y50" i="111"/>
  <c r="Y51" i="111"/>
  <c r="Y52" i="111"/>
  <c r="Y53" i="111"/>
  <c r="Y54" i="111"/>
  <c r="Y55" i="111"/>
  <c r="Y56" i="111"/>
  <c r="Y57" i="111"/>
  <c r="Y58" i="111"/>
  <c r="Y59" i="111"/>
  <c r="Y60" i="111"/>
  <c r="Y61" i="111"/>
  <c r="Y62" i="111"/>
  <c r="Y63" i="111"/>
  <c r="Y64" i="111"/>
  <c r="Y65" i="111"/>
  <c r="Y66" i="111"/>
  <c r="Y67" i="111"/>
  <c r="Y68" i="111"/>
  <c r="Y69" i="111"/>
  <c r="Y70" i="111"/>
  <c r="Y71" i="111"/>
  <c r="Y72" i="111"/>
  <c r="Y73" i="111"/>
  <c r="Y74" i="111"/>
  <c r="Y75" i="111"/>
  <c r="Y76" i="111"/>
  <c r="Y77" i="111"/>
  <c r="Y78" i="111"/>
  <c r="Y79" i="111"/>
  <c r="Y80" i="111"/>
  <c r="Y81" i="111"/>
  <c r="Y82" i="111"/>
  <c r="Y83" i="111"/>
  <c r="Y84" i="111"/>
  <c r="Y85" i="111"/>
  <c r="Y86" i="111"/>
  <c r="Y2" i="111"/>
  <c r="X3" i="111"/>
  <c r="X4" i="111"/>
  <c r="X5" i="111"/>
  <c r="X6" i="111"/>
  <c r="X7" i="111"/>
  <c r="X8" i="111"/>
  <c r="X9" i="111"/>
  <c r="X10" i="111"/>
  <c r="X11" i="111"/>
  <c r="X12" i="111"/>
  <c r="X13" i="111"/>
  <c r="X14" i="111"/>
  <c r="X15" i="111"/>
  <c r="X16" i="111"/>
  <c r="X17" i="111"/>
  <c r="X18" i="111"/>
  <c r="X19" i="111"/>
  <c r="X20" i="111"/>
  <c r="X21" i="111"/>
  <c r="X22" i="111"/>
  <c r="X23" i="111"/>
  <c r="X24" i="111"/>
  <c r="X25" i="111"/>
  <c r="X26" i="111"/>
  <c r="X27" i="111"/>
  <c r="X28" i="111"/>
  <c r="X29" i="111"/>
  <c r="X30" i="111"/>
  <c r="X31" i="111"/>
  <c r="X32" i="111"/>
  <c r="X33" i="111"/>
  <c r="X34" i="111"/>
  <c r="X35" i="111"/>
  <c r="X36" i="111"/>
  <c r="X37" i="111"/>
  <c r="X38" i="111"/>
  <c r="X39" i="111"/>
  <c r="X40" i="111"/>
  <c r="X41" i="111"/>
  <c r="X42" i="111"/>
  <c r="X43" i="111"/>
  <c r="X44" i="111"/>
  <c r="X45" i="111"/>
  <c r="X46" i="111"/>
  <c r="X47" i="111"/>
  <c r="X48" i="111"/>
  <c r="X49" i="111"/>
  <c r="X50" i="111"/>
  <c r="X51" i="111"/>
  <c r="X52" i="111"/>
  <c r="X53" i="111"/>
  <c r="X54" i="111"/>
  <c r="X55" i="111"/>
  <c r="X56" i="111"/>
  <c r="X57" i="111"/>
  <c r="X58" i="111"/>
  <c r="X59" i="111"/>
  <c r="X60" i="111"/>
  <c r="X61" i="111"/>
  <c r="X62" i="111"/>
  <c r="X63" i="111"/>
  <c r="X64" i="111"/>
  <c r="X65" i="111"/>
  <c r="X66" i="111"/>
  <c r="X67" i="111"/>
  <c r="X68" i="111"/>
  <c r="X69" i="111"/>
  <c r="X70" i="111"/>
  <c r="X71" i="111"/>
  <c r="X72" i="111"/>
  <c r="X73" i="111"/>
  <c r="X74" i="111"/>
  <c r="X75" i="111"/>
  <c r="X76" i="111"/>
  <c r="X77" i="111"/>
  <c r="X78" i="111"/>
  <c r="X79" i="111"/>
  <c r="X80" i="111"/>
  <c r="X81" i="111"/>
  <c r="X82" i="111"/>
  <c r="X83" i="111"/>
  <c r="X84" i="111"/>
  <c r="X85" i="111"/>
  <c r="X86" i="111"/>
  <c r="X2" i="111"/>
  <c r="W3" i="111"/>
  <c r="W4" i="111"/>
  <c r="W5" i="111"/>
  <c r="W6" i="111"/>
  <c r="W7" i="111"/>
  <c r="W8" i="111"/>
  <c r="W9" i="111"/>
  <c r="W10" i="111"/>
  <c r="W11" i="111"/>
  <c r="W12" i="111"/>
  <c r="W13" i="111"/>
  <c r="W14" i="111"/>
  <c r="W15" i="111"/>
  <c r="W16" i="111"/>
  <c r="W17" i="111"/>
  <c r="W18" i="111"/>
  <c r="W19" i="111"/>
  <c r="W20" i="111"/>
  <c r="W21" i="111"/>
  <c r="W22" i="111"/>
  <c r="W23" i="111"/>
  <c r="W24" i="111"/>
  <c r="W25" i="111"/>
  <c r="W26" i="111"/>
  <c r="W27" i="111"/>
  <c r="W28" i="111"/>
  <c r="W29" i="111"/>
  <c r="W30" i="111"/>
  <c r="W31" i="111"/>
  <c r="W32" i="111"/>
  <c r="W33" i="111"/>
  <c r="W34" i="111"/>
  <c r="W35" i="111"/>
  <c r="W36" i="111"/>
  <c r="W37" i="111"/>
  <c r="W38" i="111"/>
  <c r="W39" i="111"/>
  <c r="W40" i="111"/>
  <c r="W41" i="111"/>
  <c r="W42" i="111"/>
  <c r="W43" i="111"/>
  <c r="W44" i="111"/>
  <c r="W45" i="111"/>
  <c r="W46" i="111"/>
  <c r="W47" i="111"/>
  <c r="W48" i="111"/>
  <c r="W49" i="111"/>
  <c r="W50" i="111"/>
  <c r="W51" i="111"/>
  <c r="W52" i="111"/>
  <c r="W53" i="111"/>
  <c r="W54" i="111"/>
  <c r="W55" i="111"/>
  <c r="W56" i="111"/>
  <c r="W57" i="111"/>
  <c r="W58" i="111"/>
  <c r="W59" i="111"/>
  <c r="W60" i="111"/>
  <c r="W61" i="111"/>
  <c r="W62" i="111"/>
  <c r="W63" i="111"/>
  <c r="W64" i="111"/>
  <c r="W65" i="111"/>
  <c r="W66" i="111"/>
  <c r="W67" i="111"/>
  <c r="W68" i="111"/>
  <c r="W69" i="111"/>
  <c r="W70" i="111"/>
  <c r="W71" i="111"/>
  <c r="W72" i="111"/>
  <c r="W73" i="111"/>
  <c r="W74" i="111"/>
  <c r="W75" i="111"/>
  <c r="W76" i="111"/>
  <c r="W77" i="111"/>
  <c r="W78" i="111"/>
  <c r="W79" i="111"/>
  <c r="W80" i="111"/>
  <c r="W81" i="111"/>
  <c r="W82" i="111"/>
  <c r="W83" i="111"/>
  <c r="W84" i="111"/>
  <c r="W85" i="111"/>
  <c r="W86" i="111"/>
  <c r="W2" i="111"/>
  <c r="V2" i="111"/>
  <c r="V3" i="111"/>
  <c r="V4" i="111"/>
  <c r="V6" i="111"/>
  <c r="V7" i="111"/>
  <c r="V8" i="111"/>
  <c r="V9" i="111"/>
  <c r="V10" i="111"/>
  <c r="V11" i="111"/>
  <c r="V12" i="111"/>
  <c r="V13" i="111"/>
  <c r="V14" i="111"/>
  <c r="V15" i="111"/>
  <c r="V16" i="111"/>
  <c r="V17" i="111"/>
  <c r="V18" i="111"/>
  <c r="V19" i="111"/>
  <c r="V20" i="111"/>
  <c r="V21" i="111"/>
  <c r="V22" i="111"/>
  <c r="V23" i="111"/>
  <c r="V24" i="111"/>
  <c r="V25" i="111"/>
  <c r="V26" i="111"/>
  <c r="V27" i="111"/>
  <c r="V28" i="111"/>
  <c r="V29" i="111"/>
  <c r="V30" i="111"/>
  <c r="V31" i="111"/>
  <c r="V32" i="111"/>
  <c r="V33" i="111"/>
  <c r="V34" i="111"/>
  <c r="V35" i="111"/>
  <c r="V36" i="111"/>
  <c r="V37" i="111"/>
  <c r="V38" i="111"/>
  <c r="V39" i="111"/>
  <c r="V40" i="111"/>
  <c r="V41" i="111"/>
  <c r="V42" i="111"/>
  <c r="V43" i="111"/>
  <c r="V44" i="111"/>
  <c r="V45" i="111"/>
  <c r="V46" i="111"/>
  <c r="V47" i="111"/>
  <c r="V48" i="111"/>
  <c r="V49" i="111"/>
  <c r="V50" i="111"/>
  <c r="V51" i="111"/>
  <c r="V52" i="111"/>
  <c r="V53" i="111"/>
  <c r="V54" i="111"/>
  <c r="V55" i="111"/>
  <c r="V56" i="111"/>
  <c r="V57" i="111"/>
  <c r="V58" i="111"/>
  <c r="V59" i="111"/>
  <c r="V60" i="111"/>
  <c r="V61" i="111"/>
  <c r="V62" i="111"/>
  <c r="V63" i="111"/>
  <c r="V64" i="111"/>
  <c r="V65" i="111"/>
  <c r="V66" i="111"/>
  <c r="V67" i="111"/>
  <c r="V68" i="111"/>
  <c r="V69" i="111"/>
  <c r="V70" i="111"/>
  <c r="V71" i="111"/>
  <c r="V72" i="111"/>
  <c r="V73" i="111"/>
  <c r="V74" i="111"/>
  <c r="V75" i="111"/>
  <c r="V76" i="111"/>
  <c r="V77" i="111"/>
  <c r="V78" i="111"/>
  <c r="V79" i="111"/>
  <c r="V80" i="111"/>
  <c r="V82" i="111"/>
  <c r="V83" i="111"/>
  <c r="V84" i="111"/>
  <c r="V85" i="111"/>
  <c r="V86" i="111"/>
  <c r="V87" i="111" l="1"/>
  <c r="AA2" i="98"/>
  <c r="I2" i="98" l="1"/>
  <c r="G3" i="98" l="1"/>
  <c r="G4" i="98"/>
  <c r="G5" i="98"/>
  <c r="G6" i="98"/>
  <c r="G7" i="98"/>
  <c r="G8" i="98"/>
  <c r="G9" i="98"/>
  <c r="G10" i="98"/>
  <c r="G11" i="98"/>
  <c r="G12" i="98"/>
  <c r="G13" i="98"/>
  <c r="G14" i="98"/>
  <c r="G15" i="98"/>
  <c r="G16" i="98"/>
  <c r="G17" i="98"/>
  <c r="G18" i="98"/>
  <c r="G19" i="98"/>
  <c r="G20" i="98"/>
  <c r="G21" i="98"/>
  <c r="G22" i="98"/>
  <c r="G23" i="98"/>
  <c r="G24" i="98"/>
  <c r="G25" i="98"/>
  <c r="G26" i="98"/>
  <c r="G27" i="98"/>
  <c r="G28" i="98"/>
  <c r="G29" i="98"/>
  <c r="G30" i="98"/>
  <c r="G31" i="98"/>
  <c r="G32" i="98"/>
  <c r="G33" i="98"/>
  <c r="G34" i="98"/>
  <c r="G35" i="98"/>
  <c r="G36" i="98"/>
  <c r="G37" i="98"/>
  <c r="G38" i="98"/>
  <c r="G39" i="98"/>
  <c r="G40" i="98"/>
  <c r="G41" i="98"/>
  <c r="G42" i="98"/>
  <c r="G43" i="98"/>
  <c r="G44" i="98"/>
  <c r="G45" i="98"/>
  <c r="G46" i="98"/>
  <c r="G47" i="98"/>
  <c r="G48" i="98"/>
  <c r="G49" i="98"/>
  <c r="G50" i="98"/>
  <c r="G51" i="98"/>
  <c r="G52" i="98"/>
  <c r="G53" i="98"/>
  <c r="G54" i="98"/>
  <c r="G55" i="98"/>
  <c r="G56" i="98"/>
  <c r="G57" i="98"/>
  <c r="G58" i="98"/>
  <c r="G59" i="98"/>
  <c r="G60" i="98"/>
  <c r="G61" i="98"/>
  <c r="G62" i="98"/>
  <c r="G63" i="98"/>
  <c r="G64" i="98"/>
  <c r="G65" i="98"/>
  <c r="G66" i="98"/>
  <c r="G67" i="98"/>
  <c r="G68" i="98"/>
  <c r="G69" i="98"/>
  <c r="G70" i="98"/>
  <c r="G71" i="98"/>
  <c r="G72" i="98"/>
  <c r="G73" i="98"/>
  <c r="G74" i="98"/>
  <c r="G75" i="98"/>
  <c r="G76" i="98"/>
  <c r="G77" i="98"/>
  <c r="G78" i="98"/>
  <c r="G79" i="98"/>
  <c r="G80" i="98"/>
  <c r="G81" i="98"/>
  <c r="G82" i="98"/>
  <c r="G83" i="98"/>
  <c r="G84" i="98"/>
  <c r="G85" i="98"/>
  <c r="G86" i="98"/>
  <c r="G2" i="98"/>
  <c r="H2" i="98"/>
  <c r="I4" i="98"/>
  <c r="I5" i="98"/>
  <c r="I6" i="98"/>
  <c r="I7" i="98"/>
  <c r="I8" i="98"/>
  <c r="I9" i="98"/>
  <c r="I10" i="98"/>
  <c r="I11" i="98"/>
  <c r="I12" i="98"/>
  <c r="I13" i="98"/>
  <c r="I14" i="98"/>
  <c r="I15" i="98"/>
  <c r="I16" i="98"/>
  <c r="I17" i="98"/>
  <c r="I18" i="98"/>
  <c r="I19" i="98"/>
  <c r="I20" i="98"/>
  <c r="I21" i="98"/>
  <c r="I22" i="98"/>
  <c r="I23" i="98"/>
  <c r="I24" i="98"/>
  <c r="I25" i="98"/>
  <c r="I26" i="98"/>
  <c r="I27" i="98"/>
  <c r="I28" i="98"/>
  <c r="I29" i="98"/>
  <c r="I30" i="98"/>
  <c r="I31" i="98"/>
  <c r="I32" i="98"/>
  <c r="I33" i="98"/>
  <c r="I34" i="98"/>
  <c r="I35" i="98"/>
  <c r="I36" i="98"/>
  <c r="I37" i="98"/>
  <c r="I38" i="98"/>
  <c r="I39" i="98"/>
  <c r="I40" i="98"/>
  <c r="I41" i="98"/>
  <c r="I42" i="98"/>
  <c r="I43" i="98"/>
  <c r="I44" i="98"/>
  <c r="I45" i="98"/>
  <c r="I46" i="98"/>
  <c r="I47" i="98"/>
  <c r="I48" i="98"/>
  <c r="I49" i="98"/>
  <c r="I50" i="98"/>
  <c r="I51" i="98"/>
  <c r="I52" i="98"/>
  <c r="I53" i="98"/>
  <c r="I54" i="98"/>
  <c r="I55" i="98"/>
  <c r="I56" i="98"/>
  <c r="I57" i="98"/>
  <c r="I58" i="98"/>
  <c r="I59" i="98"/>
  <c r="I60" i="98"/>
  <c r="I61" i="98"/>
  <c r="I62" i="98"/>
  <c r="I63" i="98"/>
  <c r="I64" i="98"/>
  <c r="I65" i="98"/>
  <c r="I66" i="98"/>
  <c r="I67" i="98"/>
  <c r="I68" i="98"/>
  <c r="I69" i="98"/>
  <c r="I70" i="98"/>
  <c r="I71" i="98"/>
  <c r="I72" i="98"/>
  <c r="I73" i="98"/>
  <c r="I74" i="98"/>
  <c r="I75" i="98"/>
  <c r="I76" i="98"/>
  <c r="I77" i="98"/>
  <c r="I78" i="98"/>
  <c r="I79" i="98"/>
  <c r="I80" i="98"/>
  <c r="I81" i="98"/>
  <c r="I82" i="98"/>
  <c r="I83" i="98"/>
  <c r="I84" i="98"/>
  <c r="I85" i="98"/>
  <c r="I86" i="98"/>
  <c r="I3" i="98"/>
  <c r="J2" i="98"/>
  <c r="D3" i="98"/>
  <c r="D4" i="98"/>
  <c r="D5" i="98"/>
  <c r="D6" i="98"/>
  <c r="D7" i="98"/>
  <c r="D8" i="98"/>
  <c r="D9" i="98"/>
  <c r="D10" i="98"/>
  <c r="D11" i="98"/>
  <c r="D12" i="98"/>
  <c r="D13" i="98"/>
  <c r="D14" i="98"/>
  <c r="D15" i="98"/>
  <c r="D16" i="98"/>
  <c r="D17" i="98"/>
  <c r="D18" i="98"/>
  <c r="D19" i="98"/>
  <c r="D20" i="98"/>
  <c r="D21" i="98"/>
  <c r="D22" i="98"/>
  <c r="D23" i="98"/>
  <c r="D24" i="98"/>
  <c r="D25" i="98"/>
  <c r="D26" i="98"/>
  <c r="D27" i="98"/>
  <c r="D28" i="98"/>
  <c r="D29" i="98"/>
  <c r="D30" i="98"/>
  <c r="D31" i="98"/>
  <c r="D32" i="98"/>
  <c r="D33" i="98"/>
  <c r="D34" i="98"/>
  <c r="D35" i="98"/>
  <c r="D36" i="98"/>
  <c r="D37" i="98"/>
  <c r="D38" i="98"/>
  <c r="D39" i="98"/>
  <c r="D40" i="98"/>
  <c r="D41" i="98"/>
  <c r="D42" i="98"/>
  <c r="D43" i="98"/>
  <c r="D44" i="98"/>
  <c r="D45" i="98"/>
  <c r="D46" i="98"/>
  <c r="D47" i="98"/>
  <c r="D48" i="98"/>
  <c r="D49" i="98"/>
  <c r="D50" i="98"/>
  <c r="D51" i="98"/>
  <c r="D52" i="98"/>
  <c r="D53" i="98"/>
  <c r="D54" i="98"/>
  <c r="D55" i="98"/>
  <c r="D56" i="98"/>
  <c r="D57" i="98"/>
  <c r="D58" i="98"/>
  <c r="D59" i="98"/>
  <c r="D60" i="98"/>
  <c r="D61" i="98"/>
  <c r="D62" i="98"/>
  <c r="D63" i="98"/>
  <c r="D64" i="98"/>
  <c r="D65" i="98"/>
  <c r="D66" i="98"/>
  <c r="D67" i="98"/>
  <c r="D68" i="98"/>
  <c r="D69" i="98"/>
  <c r="D70" i="98"/>
  <c r="D71" i="98"/>
  <c r="D72" i="98"/>
  <c r="D73" i="98"/>
  <c r="D74" i="98"/>
  <c r="D75" i="98"/>
  <c r="D76" i="98"/>
  <c r="D77" i="98"/>
  <c r="D78" i="98"/>
  <c r="D79" i="98"/>
  <c r="D80" i="98"/>
  <c r="D81" i="98"/>
  <c r="D82" i="98"/>
  <c r="D83" i="98"/>
  <c r="D84" i="98"/>
  <c r="D85" i="98"/>
  <c r="D86" i="98"/>
  <c r="D2" i="98"/>
  <c r="E2" i="98"/>
  <c r="B83" i="9" l="1"/>
  <c r="C83" i="9"/>
  <c r="J2" i="9"/>
  <c r="G5" i="9"/>
  <c r="D2" i="9"/>
  <c r="E2" i="9"/>
  <c r="AC83" i="9" l="1"/>
  <c r="AC81" i="9"/>
  <c r="AC78" i="9"/>
  <c r="AC76" i="9"/>
  <c r="AC74" i="9"/>
  <c r="AC67" i="9"/>
  <c r="AC59" i="9"/>
  <c r="AC53" i="9"/>
  <c r="AC40" i="9"/>
  <c r="AC38" i="9"/>
  <c r="AC35" i="9"/>
  <c r="AC31" i="9"/>
  <c r="AC30" i="9"/>
  <c r="AC21" i="9"/>
  <c r="AC20" i="9"/>
  <c r="AC13" i="9"/>
  <c r="AC7" i="9"/>
  <c r="AA65" i="9"/>
  <c r="AA59" i="9"/>
  <c r="AA53" i="9"/>
  <c r="AA12" i="9"/>
  <c r="V53" i="9"/>
  <c r="Y53" i="9"/>
  <c r="Y74" i="9"/>
  <c r="J10" i="9"/>
  <c r="J19" i="9"/>
  <c r="I19" i="9"/>
  <c r="J18" i="9"/>
  <c r="J86" i="9"/>
  <c r="J85" i="9"/>
  <c r="J84" i="9"/>
  <c r="J83" i="9"/>
  <c r="J82" i="9"/>
  <c r="J81" i="9"/>
  <c r="J80" i="9"/>
  <c r="J79" i="9"/>
  <c r="J78" i="9"/>
  <c r="J77" i="9"/>
  <c r="J76" i="9"/>
  <c r="J75" i="9"/>
  <c r="J74" i="9"/>
  <c r="J73" i="9"/>
  <c r="J72" i="9"/>
  <c r="J71" i="9"/>
  <c r="J70" i="9"/>
  <c r="J69" i="9"/>
  <c r="J68" i="9"/>
  <c r="J67" i="9"/>
  <c r="J66" i="9"/>
  <c r="J65" i="9"/>
  <c r="J64" i="9"/>
  <c r="J63" i="9"/>
  <c r="J62" i="9"/>
  <c r="J61" i="9"/>
  <c r="J60" i="9"/>
  <c r="J59" i="9"/>
  <c r="J58" i="9"/>
  <c r="J57" i="9"/>
  <c r="J56" i="9"/>
  <c r="J55" i="9"/>
  <c r="J54" i="9"/>
  <c r="J53" i="9"/>
  <c r="J52" i="9"/>
  <c r="J51" i="9"/>
  <c r="J50" i="9"/>
  <c r="J49" i="9"/>
  <c r="J48" i="9"/>
  <c r="J47" i="9"/>
  <c r="J46" i="9"/>
  <c r="J45" i="9"/>
  <c r="J44" i="9"/>
  <c r="J43" i="9"/>
  <c r="J42" i="9"/>
  <c r="J41" i="9"/>
  <c r="J40" i="9"/>
  <c r="J39" i="9"/>
  <c r="J38" i="9"/>
  <c r="J37" i="9"/>
  <c r="J36" i="9"/>
  <c r="J35" i="9"/>
  <c r="J34" i="9"/>
  <c r="J33" i="9"/>
  <c r="J32" i="9"/>
  <c r="J31" i="9"/>
  <c r="J30" i="9"/>
  <c r="J29" i="9"/>
  <c r="J28" i="9"/>
  <c r="J27" i="9"/>
  <c r="J26" i="9"/>
  <c r="J25" i="9"/>
  <c r="J24" i="9"/>
  <c r="J23" i="9"/>
  <c r="J22" i="9"/>
  <c r="J21" i="9"/>
  <c r="J20" i="9"/>
  <c r="J17" i="9"/>
  <c r="J16" i="9"/>
  <c r="J15" i="9"/>
  <c r="J14" i="9"/>
  <c r="J13" i="9"/>
  <c r="J12" i="9"/>
  <c r="J11" i="9"/>
  <c r="J9" i="9"/>
  <c r="J8" i="9"/>
  <c r="J7" i="9"/>
  <c r="J6" i="9"/>
  <c r="J5" i="9"/>
  <c r="J4" i="9"/>
  <c r="J3"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8" i="9"/>
  <c r="I17" i="9"/>
  <c r="I16" i="9"/>
  <c r="I15" i="9"/>
  <c r="I14" i="9"/>
  <c r="I13" i="9"/>
  <c r="I12" i="9"/>
  <c r="I11" i="9"/>
  <c r="I10" i="9"/>
  <c r="I9" i="9"/>
  <c r="I8" i="9"/>
  <c r="I7" i="9"/>
  <c r="I6" i="9"/>
  <c r="I5" i="9"/>
  <c r="I4" i="9"/>
  <c r="I3" i="9"/>
  <c r="I2" i="9"/>
  <c r="AF19" i="9" l="1"/>
  <c r="X19" i="9"/>
  <c r="W18" i="9"/>
  <c r="X18" i="9"/>
  <c r="W17" i="9"/>
  <c r="X17" i="9"/>
  <c r="W16" i="9"/>
  <c r="X16" i="9"/>
  <c r="X15" i="9"/>
  <c r="W14" i="9"/>
  <c r="X14" i="9"/>
  <c r="W13" i="9"/>
  <c r="X13" i="9"/>
  <c r="W12" i="9"/>
  <c r="X12" i="9"/>
  <c r="W11" i="9"/>
  <c r="X11" i="9"/>
  <c r="W10" i="9"/>
  <c r="X10" i="9"/>
  <c r="W9" i="9"/>
  <c r="X9" i="9"/>
  <c r="W8" i="9"/>
  <c r="X8" i="9"/>
  <c r="W31" i="9"/>
  <c r="X31" i="9"/>
  <c r="W29" i="9"/>
  <c r="X29" i="9"/>
  <c r="W28" i="9"/>
  <c r="X28" i="9"/>
  <c r="W27" i="9"/>
  <c r="X27" i="9"/>
  <c r="W26" i="9"/>
  <c r="X26" i="9"/>
  <c r="W25" i="9"/>
  <c r="X25" i="9"/>
  <c r="W24" i="9"/>
  <c r="X24" i="9"/>
  <c r="X23" i="9"/>
  <c r="W6" i="9"/>
  <c r="X6" i="9"/>
  <c r="W5" i="9"/>
  <c r="X5" i="9"/>
  <c r="W50" i="9"/>
  <c r="X50" i="9"/>
  <c r="X58" i="9"/>
  <c r="X57" i="9"/>
  <c r="W39" i="9"/>
  <c r="X39" i="9"/>
  <c r="W45" i="9"/>
  <c r="X45" i="9"/>
  <c r="W44" i="9"/>
  <c r="X44" i="9"/>
  <c r="W38" i="9"/>
  <c r="X38" i="9"/>
  <c r="W37" i="9"/>
  <c r="X37" i="9"/>
  <c r="W75" i="9"/>
  <c r="X75" i="9"/>
  <c r="W62" i="9"/>
  <c r="X62" i="9"/>
  <c r="W61" i="9"/>
  <c r="X61" i="9"/>
  <c r="W60" i="9"/>
  <c r="X60" i="9"/>
  <c r="W65" i="9"/>
  <c r="X65" i="9"/>
  <c r="W64" i="9"/>
  <c r="X64" i="9"/>
  <c r="W63" i="9"/>
  <c r="X63" i="9"/>
  <c r="W36" i="9"/>
  <c r="X36" i="9"/>
  <c r="W35" i="9"/>
  <c r="X35" i="9"/>
  <c r="W34" i="9"/>
  <c r="X34" i="9"/>
  <c r="W33" i="9"/>
  <c r="X33" i="9"/>
  <c r="W32" i="9"/>
  <c r="X32" i="9"/>
  <c r="AB29" i="9"/>
  <c r="AB28" i="9"/>
  <c r="AB27" i="9"/>
  <c r="AB26" i="9"/>
  <c r="AB25" i="9"/>
  <c r="AB24" i="9"/>
  <c r="AB23" i="9"/>
  <c r="AB22" i="9"/>
  <c r="AB21" i="9"/>
  <c r="AB20" i="9"/>
  <c r="AB38" i="9"/>
  <c r="AB37" i="9"/>
  <c r="AB36" i="9"/>
  <c r="AB35" i="9"/>
  <c r="AB34" i="9"/>
  <c r="AB33" i="9"/>
  <c r="AB32" i="9"/>
  <c r="AB31" i="9"/>
  <c r="AB52" i="9"/>
  <c r="AB51" i="9"/>
  <c r="AB50" i="9"/>
  <c r="AB49" i="9"/>
  <c r="AB48" i="9"/>
  <c r="AB47" i="9"/>
  <c r="AB46" i="9"/>
  <c r="AB45" i="9"/>
  <c r="AB42" i="9"/>
  <c r="AB41" i="9"/>
  <c r="AB40" i="9"/>
  <c r="AB39" i="9"/>
  <c r="AB57" i="9"/>
  <c r="AB56" i="9"/>
  <c r="AB55" i="9"/>
  <c r="AB54" i="9"/>
  <c r="AB53" i="9"/>
  <c r="AB60" i="9"/>
  <c r="AB59" i="9"/>
  <c r="AB79" i="9"/>
  <c r="AB78" i="9"/>
  <c r="AB77" i="9"/>
  <c r="AB76" i="9"/>
  <c r="AB75" i="9"/>
  <c r="AB74" i="9"/>
  <c r="AB73" i="9"/>
  <c r="AB72" i="9"/>
  <c r="AB71" i="9"/>
  <c r="AB70" i="9"/>
  <c r="AB69" i="9"/>
  <c r="AB68" i="9"/>
  <c r="Z67" i="9"/>
  <c r="AB67" i="9"/>
  <c r="Z66" i="9"/>
  <c r="AB66" i="9"/>
  <c r="Z65" i="9"/>
  <c r="AB65" i="9"/>
  <c r="AB64" i="9"/>
  <c r="AB63" i="9"/>
  <c r="AB62" i="9"/>
  <c r="AB61" i="9"/>
  <c r="AB2" i="9"/>
  <c r="Z2" i="9"/>
  <c r="AD2" i="9"/>
  <c r="H3" i="98" l="1"/>
  <c r="H4" i="98"/>
  <c r="H5" i="98"/>
  <c r="H6" i="98"/>
  <c r="H7" i="98"/>
  <c r="H8" i="98"/>
  <c r="H9" i="98"/>
  <c r="H10" i="98"/>
  <c r="H11" i="98"/>
  <c r="H12" i="98"/>
  <c r="H13" i="98"/>
  <c r="H14" i="98"/>
  <c r="H15" i="98"/>
  <c r="H16" i="98"/>
  <c r="H17" i="98"/>
  <c r="H18" i="98"/>
  <c r="H19" i="98"/>
  <c r="H20" i="98"/>
  <c r="H21" i="98"/>
  <c r="H22" i="98"/>
  <c r="H23" i="98"/>
  <c r="H24" i="98"/>
  <c r="H25" i="98"/>
  <c r="H26" i="98"/>
  <c r="H27" i="98"/>
  <c r="H28" i="98"/>
  <c r="H29" i="98"/>
  <c r="H30" i="98"/>
  <c r="H31" i="98"/>
  <c r="H32" i="98"/>
  <c r="H33" i="98"/>
  <c r="H34" i="98"/>
  <c r="H35" i="98"/>
  <c r="H36" i="98"/>
  <c r="H37" i="98"/>
  <c r="H38" i="98"/>
  <c r="H39" i="98"/>
  <c r="H40" i="98"/>
  <c r="H41" i="98"/>
  <c r="H42" i="98"/>
  <c r="H43" i="98"/>
  <c r="H44" i="98"/>
  <c r="H45" i="98"/>
  <c r="H46" i="98"/>
  <c r="H47" i="98"/>
  <c r="H48" i="98"/>
  <c r="H49" i="98"/>
  <c r="H50" i="98"/>
  <c r="H51" i="98"/>
  <c r="H52" i="98"/>
  <c r="H53" i="98"/>
  <c r="H54" i="98"/>
  <c r="H55" i="98"/>
  <c r="H56" i="98"/>
  <c r="H57" i="98"/>
  <c r="H58" i="98"/>
  <c r="H59" i="98"/>
  <c r="H60" i="98"/>
  <c r="H61" i="98"/>
  <c r="H62" i="98"/>
  <c r="H63" i="98"/>
  <c r="H64" i="98"/>
  <c r="H65" i="98"/>
  <c r="H66" i="98"/>
  <c r="H67" i="98"/>
  <c r="H68" i="98"/>
  <c r="H69" i="98"/>
  <c r="H70" i="98"/>
  <c r="H71" i="98"/>
  <c r="H72" i="98"/>
  <c r="H73" i="98"/>
  <c r="H74" i="98"/>
  <c r="H75" i="98"/>
  <c r="H76" i="98"/>
  <c r="H77" i="98"/>
  <c r="H78" i="98"/>
  <c r="H79" i="98"/>
  <c r="H80" i="98"/>
  <c r="H81" i="98"/>
  <c r="H82" i="98"/>
  <c r="H83" i="98"/>
  <c r="H84" i="98"/>
  <c r="H85" i="98"/>
  <c r="H86" i="98"/>
  <c r="C3" i="98" l="1"/>
  <c r="C4" i="98"/>
  <c r="C5" i="98"/>
  <c r="C6" i="98"/>
  <c r="C7" i="98"/>
  <c r="C8" i="98"/>
  <c r="C9" i="98"/>
  <c r="C10" i="98"/>
  <c r="C11" i="98"/>
  <c r="C12" i="98"/>
  <c r="C13" i="98"/>
  <c r="C14" i="98"/>
  <c r="C15" i="98"/>
  <c r="C16" i="98"/>
  <c r="C17" i="98"/>
  <c r="C18" i="98"/>
  <c r="C19" i="98"/>
  <c r="C20" i="98"/>
  <c r="C21" i="98"/>
  <c r="C22" i="98"/>
  <c r="C23" i="98"/>
  <c r="C24" i="98"/>
  <c r="C25" i="98"/>
  <c r="C26" i="98"/>
  <c r="C27" i="98"/>
  <c r="C28" i="98"/>
  <c r="C29" i="98"/>
  <c r="C30" i="98"/>
  <c r="C31" i="98"/>
  <c r="C32" i="98"/>
  <c r="C33" i="98"/>
  <c r="C34" i="98"/>
  <c r="C35" i="98"/>
  <c r="C36" i="98"/>
  <c r="C37" i="98"/>
  <c r="C38" i="98"/>
  <c r="C39" i="98"/>
  <c r="C40" i="98"/>
  <c r="C41" i="98"/>
  <c r="C42" i="98"/>
  <c r="C43" i="98"/>
  <c r="C44" i="98"/>
  <c r="C45" i="98"/>
  <c r="C46" i="98"/>
  <c r="C47" i="98"/>
  <c r="C48" i="98"/>
  <c r="C49" i="98"/>
  <c r="C50" i="98"/>
  <c r="C51" i="98"/>
  <c r="C52" i="98"/>
  <c r="C53" i="98"/>
  <c r="C54" i="98"/>
  <c r="C55" i="98"/>
  <c r="C56" i="98"/>
  <c r="C57" i="98"/>
  <c r="C58" i="98"/>
  <c r="C59" i="98"/>
  <c r="C60" i="98"/>
  <c r="C61" i="98"/>
  <c r="C62" i="98"/>
  <c r="C63" i="98"/>
  <c r="C64" i="98"/>
  <c r="C65" i="98"/>
  <c r="C66" i="98"/>
  <c r="C67" i="98"/>
  <c r="C68" i="98"/>
  <c r="C69" i="98"/>
  <c r="C70" i="98"/>
  <c r="C71" i="98"/>
  <c r="C72" i="98"/>
  <c r="C73" i="98"/>
  <c r="C74" i="98"/>
  <c r="C75" i="98"/>
  <c r="C76" i="98"/>
  <c r="C77" i="98"/>
  <c r="C78" i="98"/>
  <c r="C79" i="98"/>
  <c r="C80" i="98"/>
  <c r="C81" i="98"/>
  <c r="C82" i="98"/>
  <c r="C83" i="98"/>
  <c r="C84" i="98"/>
  <c r="C85" i="98"/>
  <c r="C86" i="98"/>
  <c r="C2" i="98"/>
  <c r="B2" i="98"/>
  <c r="F3" i="98"/>
  <c r="F4" i="98"/>
  <c r="F5" i="98"/>
  <c r="F6" i="98"/>
  <c r="F7" i="98"/>
  <c r="F8" i="98"/>
  <c r="F9" i="98"/>
  <c r="F10" i="98"/>
  <c r="F11" i="98"/>
  <c r="F12" i="98"/>
  <c r="F13" i="98"/>
  <c r="F14" i="98"/>
  <c r="F15" i="98"/>
  <c r="F16" i="98"/>
  <c r="F17" i="98"/>
  <c r="F18" i="98"/>
  <c r="F19" i="98"/>
  <c r="F20" i="98"/>
  <c r="F21" i="98"/>
  <c r="F22" i="98"/>
  <c r="F23" i="98"/>
  <c r="F24" i="98"/>
  <c r="F25" i="98"/>
  <c r="F26" i="98"/>
  <c r="F27" i="98"/>
  <c r="F28" i="98"/>
  <c r="F29" i="98"/>
  <c r="F30" i="98"/>
  <c r="F31" i="98"/>
  <c r="F32" i="98"/>
  <c r="F33" i="98"/>
  <c r="F34" i="98"/>
  <c r="F35" i="98"/>
  <c r="F36" i="98"/>
  <c r="F37" i="98"/>
  <c r="F38" i="98"/>
  <c r="F39" i="98"/>
  <c r="F40" i="98"/>
  <c r="F41" i="98"/>
  <c r="F42" i="98"/>
  <c r="F43" i="98"/>
  <c r="F44" i="98"/>
  <c r="F45" i="98"/>
  <c r="F46" i="98"/>
  <c r="F47" i="98"/>
  <c r="F48" i="98"/>
  <c r="F49" i="98"/>
  <c r="F50" i="98"/>
  <c r="F51" i="98"/>
  <c r="F52" i="98"/>
  <c r="F53" i="98"/>
  <c r="F54" i="98"/>
  <c r="F55" i="98"/>
  <c r="F56" i="98"/>
  <c r="F57" i="98"/>
  <c r="F58" i="98"/>
  <c r="F59" i="98"/>
  <c r="F60" i="98"/>
  <c r="F61" i="98"/>
  <c r="F62" i="98"/>
  <c r="F63" i="98"/>
  <c r="F64" i="98"/>
  <c r="F65" i="98"/>
  <c r="F66" i="98"/>
  <c r="F67" i="98"/>
  <c r="F68" i="98"/>
  <c r="F69" i="98"/>
  <c r="F70" i="98"/>
  <c r="F71" i="98"/>
  <c r="F72" i="98"/>
  <c r="F73" i="98"/>
  <c r="F74" i="98"/>
  <c r="F75" i="98"/>
  <c r="F76" i="98"/>
  <c r="F77" i="98"/>
  <c r="F78" i="98"/>
  <c r="F79" i="98"/>
  <c r="F80" i="98"/>
  <c r="F81" i="98"/>
  <c r="F82" i="98"/>
  <c r="F83" i="98"/>
  <c r="F84" i="98"/>
  <c r="F85" i="98"/>
  <c r="F86" i="98"/>
  <c r="E3" i="98"/>
  <c r="E4" i="98"/>
  <c r="E5" i="98"/>
  <c r="E6" i="98"/>
  <c r="E7" i="98"/>
  <c r="E8" i="98"/>
  <c r="E9" i="98"/>
  <c r="E10" i="98"/>
  <c r="E11" i="98"/>
  <c r="E12" i="98"/>
  <c r="E13" i="98"/>
  <c r="E14" i="98"/>
  <c r="E15" i="98"/>
  <c r="E16" i="98"/>
  <c r="E17" i="98"/>
  <c r="E18" i="98"/>
  <c r="E19" i="98"/>
  <c r="E20" i="98"/>
  <c r="E21" i="98"/>
  <c r="E22" i="98"/>
  <c r="E23" i="98"/>
  <c r="E24" i="98"/>
  <c r="E25" i="98"/>
  <c r="E26" i="98"/>
  <c r="E27" i="98"/>
  <c r="E28" i="98"/>
  <c r="E29" i="98"/>
  <c r="E30" i="98"/>
  <c r="E31" i="98"/>
  <c r="E32" i="98"/>
  <c r="E33" i="98"/>
  <c r="E34" i="98"/>
  <c r="E35" i="98"/>
  <c r="E36" i="98"/>
  <c r="E37" i="98"/>
  <c r="E38" i="98"/>
  <c r="E39" i="98"/>
  <c r="E40" i="98"/>
  <c r="E41" i="98"/>
  <c r="E42" i="98"/>
  <c r="E43" i="98"/>
  <c r="E44" i="98"/>
  <c r="E45" i="98"/>
  <c r="E46" i="98"/>
  <c r="E47" i="98"/>
  <c r="E48" i="98"/>
  <c r="E49" i="98"/>
  <c r="E50" i="98"/>
  <c r="E51" i="98"/>
  <c r="E52" i="98"/>
  <c r="E53" i="98"/>
  <c r="E54" i="98"/>
  <c r="E55" i="98"/>
  <c r="E56" i="98"/>
  <c r="E57" i="98"/>
  <c r="E58" i="98"/>
  <c r="E59" i="98"/>
  <c r="E60" i="98"/>
  <c r="E61" i="98"/>
  <c r="E62" i="98"/>
  <c r="E63" i="98"/>
  <c r="E64" i="98"/>
  <c r="E65" i="98"/>
  <c r="E66" i="98"/>
  <c r="E67" i="98"/>
  <c r="E68" i="98"/>
  <c r="E69" i="98"/>
  <c r="E70" i="98"/>
  <c r="E71" i="98"/>
  <c r="E72" i="98"/>
  <c r="E73" i="98"/>
  <c r="E74" i="98"/>
  <c r="E75" i="98"/>
  <c r="E76" i="98"/>
  <c r="E77" i="98"/>
  <c r="E78" i="98"/>
  <c r="E79" i="98"/>
  <c r="E80" i="98"/>
  <c r="E81" i="98"/>
  <c r="E82" i="98"/>
  <c r="E83" i="98"/>
  <c r="E84" i="98"/>
  <c r="E85" i="98"/>
  <c r="E86" i="98"/>
  <c r="F2" i="98"/>
  <c r="K2" i="98"/>
  <c r="K4" i="98"/>
  <c r="K5" i="98"/>
  <c r="Q3" i="98"/>
  <c r="Q4" i="98"/>
  <c r="Q5" i="98"/>
  <c r="Q6" i="98"/>
  <c r="Q7" i="98"/>
  <c r="Q8" i="98"/>
  <c r="Q9" i="98"/>
  <c r="Q10" i="98"/>
  <c r="Q11" i="98"/>
  <c r="Q12" i="98"/>
  <c r="Q13" i="98"/>
  <c r="Q14" i="98"/>
  <c r="Q15" i="98"/>
  <c r="Q16" i="98"/>
  <c r="Q17" i="98"/>
  <c r="Q18" i="98"/>
  <c r="Q19" i="98"/>
  <c r="Q20" i="98"/>
  <c r="Q21" i="98"/>
  <c r="Q22" i="98"/>
  <c r="Q23" i="98"/>
  <c r="Q24" i="98"/>
  <c r="Q25" i="98"/>
  <c r="Q26" i="98"/>
  <c r="Q27" i="98"/>
  <c r="Q28" i="98"/>
  <c r="Q29" i="98"/>
  <c r="Q30" i="98"/>
  <c r="Q31" i="98"/>
  <c r="Q32" i="98"/>
  <c r="Q33" i="98"/>
  <c r="Q34" i="98"/>
  <c r="Q35" i="98"/>
  <c r="Q36" i="98"/>
  <c r="Q37" i="98"/>
  <c r="Q38" i="98"/>
  <c r="Q39" i="98"/>
  <c r="Q40" i="98"/>
  <c r="Q41" i="98"/>
  <c r="Q42" i="98"/>
  <c r="Q43" i="98"/>
  <c r="Q44" i="98"/>
  <c r="Q45" i="98"/>
  <c r="Q46" i="98"/>
  <c r="Q47" i="98"/>
  <c r="Q48" i="98"/>
  <c r="Q49" i="98"/>
  <c r="Q50" i="98"/>
  <c r="Q51" i="98"/>
  <c r="Q52" i="98"/>
  <c r="Q53" i="98"/>
  <c r="Q54" i="98"/>
  <c r="Q55" i="98"/>
  <c r="Q56" i="98"/>
  <c r="Q57" i="98"/>
  <c r="Q58" i="98"/>
  <c r="Q59" i="98"/>
  <c r="Q60" i="98"/>
  <c r="Q61" i="98"/>
  <c r="Q62" i="98"/>
  <c r="Q63" i="98"/>
  <c r="Q64" i="98"/>
  <c r="Q65" i="98"/>
  <c r="Q66" i="98"/>
  <c r="Q67" i="98"/>
  <c r="Q68" i="98"/>
  <c r="Q69" i="98"/>
  <c r="Q70" i="98"/>
  <c r="Q71" i="98"/>
  <c r="Q72" i="98"/>
  <c r="Q73" i="98"/>
  <c r="Q74" i="98"/>
  <c r="Q75" i="98"/>
  <c r="Q76" i="98"/>
  <c r="Q77" i="98"/>
  <c r="Q78" i="98"/>
  <c r="Q79" i="98"/>
  <c r="Q80" i="98"/>
  <c r="Q81" i="98"/>
  <c r="Q82" i="98"/>
  <c r="Q83" i="98"/>
  <c r="Q84" i="98"/>
  <c r="Q85" i="98"/>
  <c r="Q86" i="98"/>
  <c r="Q2" i="98"/>
  <c r="P2" i="98"/>
  <c r="B20" i="98"/>
  <c r="B21" i="98"/>
  <c r="B22" i="98"/>
  <c r="B23" i="98"/>
  <c r="B24" i="98"/>
  <c r="B25" i="98"/>
  <c r="B26" i="98"/>
  <c r="B27" i="98"/>
  <c r="B28" i="98"/>
  <c r="B29" i="98"/>
  <c r="B30" i="98"/>
  <c r="B31" i="98"/>
  <c r="B32" i="98"/>
  <c r="B33" i="98"/>
  <c r="B34" i="98"/>
  <c r="B35" i="98"/>
  <c r="B36" i="98"/>
  <c r="B37" i="98"/>
  <c r="B38" i="98"/>
  <c r="B39" i="98"/>
  <c r="B40" i="98"/>
  <c r="B41" i="98"/>
  <c r="B42" i="98"/>
  <c r="B43" i="98"/>
  <c r="B44" i="98"/>
  <c r="B45" i="98"/>
  <c r="B46" i="98"/>
  <c r="B47" i="98"/>
  <c r="B48" i="98"/>
  <c r="B49" i="98"/>
  <c r="B50" i="98"/>
  <c r="B51" i="98"/>
  <c r="B52" i="98"/>
  <c r="B53" i="98"/>
  <c r="B54" i="98"/>
  <c r="B55" i="98"/>
  <c r="B56" i="98"/>
  <c r="B57" i="98"/>
  <c r="B58" i="98"/>
  <c r="B59" i="98"/>
  <c r="B60" i="98"/>
  <c r="B61" i="98"/>
  <c r="B62" i="98"/>
  <c r="B63" i="98"/>
  <c r="B64" i="98"/>
  <c r="B65" i="98"/>
  <c r="B66" i="98"/>
  <c r="B67" i="98"/>
  <c r="B68" i="98"/>
  <c r="B69" i="98"/>
  <c r="B70" i="98"/>
  <c r="B71" i="98"/>
  <c r="B72" i="98"/>
  <c r="B73" i="98"/>
  <c r="B74" i="98"/>
  <c r="B75" i="98"/>
  <c r="B76" i="98"/>
  <c r="B77" i="98"/>
  <c r="B78" i="98"/>
  <c r="B79" i="98"/>
  <c r="B80" i="98"/>
  <c r="B81" i="98"/>
  <c r="B82" i="98"/>
  <c r="B83" i="98"/>
  <c r="B84" i="98"/>
  <c r="B85" i="98"/>
  <c r="B86" i="98"/>
  <c r="B19" i="98"/>
  <c r="B3" i="98"/>
  <c r="B4" i="98"/>
  <c r="B5" i="98"/>
  <c r="B6" i="98"/>
  <c r="B7" i="98"/>
  <c r="B8" i="98"/>
  <c r="B9" i="98"/>
  <c r="B10" i="98"/>
  <c r="B11" i="98"/>
  <c r="B12" i="98"/>
  <c r="B13" i="98"/>
  <c r="B14" i="98"/>
  <c r="B15" i="98"/>
  <c r="B16" i="98"/>
  <c r="B17" i="98"/>
  <c r="B18" i="98"/>
  <c r="K3" i="98"/>
  <c r="K6" i="98"/>
  <c r="K7" i="98"/>
  <c r="K8" i="98"/>
  <c r="K9" i="98"/>
  <c r="K10" i="98"/>
  <c r="K11" i="98"/>
  <c r="K12" i="98"/>
  <c r="K13" i="98"/>
  <c r="K14" i="98"/>
  <c r="K15" i="98"/>
  <c r="K16" i="98"/>
  <c r="K17" i="98"/>
  <c r="K18" i="98"/>
  <c r="K19" i="98"/>
  <c r="K20" i="98"/>
  <c r="K21" i="98"/>
  <c r="K22" i="98"/>
  <c r="K23" i="98"/>
  <c r="K24" i="98"/>
  <c r="K25" i="98"/>
  <c r="K26" i="98"/>
  <c r="K27" i="98"/>
  <c r="K28" i="98"/>
  <c r="K29" i="98"/>
  <c r="K30" i="98"/>
  <c r="K31" i="98"/>
  <c r="K32" i="98"/>
  <c r="K33" i="98"/>
  <c r="K34" i="98"/>
  <c r="K35" i="98"/>
  <c r="K36" i="98"/>
  <c r="K37" i="98"/>
  <c r="K38" i="98"/>
  <c r="K39" i="98"/>
  <c r="K40" i="98"/>
  <c r="K41" i="98"/>
  <c r="K42" i="98"/>
  <c r="K43" i="98"/>
  <c r="K44" i="98"/>
  <c r="K45" i="98"/>
  <c r="K46" i="98"/>
  <c r="K47" i="98"/>
  <c r="K48" i="98"/>
  <c r="K49" i="98"/>
  <c r="K50" i="98"/>
  <c r="K51" i="98"/>
  <c r="K52" i="98"/>
  <c r="K53" i="98"/>
  <c r="K54" i="98"/>
  <c r="K55" i="98"/>
  <c r="K56" i="98"/>
  <c r="K57" i="98"/>
  <c r="K58" i="98"/>
  <c r="K59" i="98"/>
  <c r="K60" i="98"/>
  <c r="K61" i="98"/>
  <c r="K62" i="98"/>
  <c r="K63" i="98"/>
  <c r="K64" i="98"/>
  <c r="K65" i="98"/>
  <c r="K66" i="98"/>
  <c r="K67" i="98"/>
  <c r="K68" i="98"/>
  <c r="K69" i="98"/>
  <c r="K70" i="98"/>
  <c r="K71" i="98"/>
  <c r="K72" i="98"/>
  <c r="K73" i="98"/>
  <c r="K74" i="98"/>
  <c r="K75" i="98"/>
  <c r="K76" i="98"/>
  <c r="K77" i="98"/>
  <c r="K78" i="98"/>
  <c r="K79" i="98"/>
  <c r="K80" i="98"/>
  <c r="K81" i="98"/>
  <c r="K82" i="98"/>
  <c r="K83" i="98"/>
  <c r="K84" i="98"/>
  <c r="K85" i="98"/>
  <c r="K86" i="98"/>
  <c r="I6" i="1"/>
  <c r="R2" i="98" l="1"/>
  <c r="I5" i="102"/>
  <c r="I6" i="102"/>
  <c r="I7" i="102"/>
  <c r="I8" i="102"/>
  <c r="I9" i="102"/>
  <c r="I10" i="102"/>
  <c r="I11" i="102"/>
  <c r="I12" i="102"/>
  <c r="I13" i="102"/>
  <c r="I14" i="102"/>
  <c r="I15" i="102"/>
  <c r="I16" i="102"/>
  <c r="I17" i="102"/>
  <c r="I18" i="102"/>
  <c r="I19" i="102"/>
  <c r="I20" i="102"/>
  <c r="I21" i="102"/>
  <c r="I22" i="102"/>
  <c r="I23" i="102"/>
  <c r="I24" i="102"/>
  <c r="I25" i="102"/>
  <c r="I26" i="102"/>
  <c r="I27" i="102"/>
  <c r="I28" i="102"/>
  <c r="I29" i="102"/>
  <c r="I30" i="102"/>
  <c r="I31" i="102"/>
  <c r="I32" i="102"/>
  <c r="I33" i="102"/>
  <c r="I34" i="102"/>
  <c r="I35" i="102"/>
  <c r="I36" i="102"/>
  <c r="I37" i="102"/>
  <c r="I38" i="102"/>
  <c r="I39" i="102"/>
  <c r="I40" i="102"/>
  <c r="I41" i="102"/>
  <c r="I42" i="102"/>
  <c r="I43" i="102"/>
  <c r="I44" i="102"/>
  <c r="I45" i="102"/>
  <c r="I46" i="102"/>
  <c r="I47" i="102"/>
  <c r="I48" i="102"/>
  <c r="I49" i="102"/>
  <c r="I50" i="102"/>
  <c r="I51" i="102"/>
  <c r="I52" i="102"/>
  <c r="I53" i="102"/>
  <c r="I54" i="102"/>
  <c r="I55" i="102"/>
  <c r="I56" i="102"/>
  <c r="I57" i="102"/>
  <c r="I58" i="102"/>
  <c r="I59" i="102"/>
  <c r="I60" i="102"/>
  <c r="I61" i="102"/>
  <c r="I62" i="102"/>
  <c r="I63" i="102"/>
  <c r="I64" i="102"/>
  <c r="I65" i="102"/>
  <c r="I66" i="102"/>
  <c r="I67" i="102"/>
  <c r="I68" i="102"/>
  <c r="I69" i="102"/>
  <c r="I70" i="102"/>
  <c r="I71" i="102"/>
  <c r="I72" i="102"/>
  <c r="I73" i="102"/>
  <c r="I74" i="102"/>
  <c r="I75" i="102"/>
  <c r="I76" i="102"/>
  <c r="I77" i="102"/>
  <c r="I78" i="102"/>
  <c r="I79" i="102"/>
  <c r="I80" i="102"/>
  <c r="I81" i="102"/>
  <c r="I82" i="102"/>
  <c r="I83" i="102"/>
  <c r="I84" i="102"/>
  <c r="I85" i="102"/>
  <c r="I86" i="102"/>
  <c r="I87" i="102"/>
  <c r="I88" i="102"/>
  <c r="I4" i="102"/>
  <c r="I30" i="1"/>
  <c r="I31" i="1"/>
  <c r="I32" i="1"/>
  <c r="I33" i="1"/>
  <c r="I34" i="1"/>
  <c r="I35" i="1"/>
  <c r="I37" i="1"/>
  <c r="I38" i="1"/>
  <c r="I39" i="1"/>
  <c r="I40" i="1"/>
  <c r="I41" i="1"/>
  <c r="I42" i="1"/>
  <c r="I43" i="1"/>
  <c r="I44" i="1"/>
  <c r="I46" i="1"/>
  <c r="I47" i="1"/>
  <c r="I48" i="1"/>
  <c r="I49" i="1"/>
  <c r="I50" i="1"/>
  <c r="I51" i="1"/>
  <c r="I52" i="1"/>
  <c r="I53" i="1"/>
  <c r="I54" i="1"/>
  <c r="I55" i="1"/>
  <c r="I56" i="1"/>
  <c r="I57" i="1"/>
  <c r="I58" i="1"/>
  <c r="I59" i="1"/>
  <c r="I61" i="1"/>
  <c r="I62" i="1"/>
  <c r="I63" i="1"/>
  <c r="I64" i="1"/>
  <c r="I65" i="1"/>
  <c r="I66" i="1"/>
  <c r="I68" i="1"/>
  <c r="I69" i="1"/>
  <c r="I70" i="1"/>
  <c r="I71" i="1"/>
  <c r="I72" i="1"/>
  <c r="I73" i="1"/>
  <c r="I74" i="1"/>
  <c r="I75" i="1"/>
  <c r="I76" i="1"/>
  <c r="I77" i="1"/>
  <c r="I78" i="1"/>
  <c r="I79" i="1"/>
  <c r="I81" i="1"/>
  <c r="I82" i="1"/>
  <c r="I83" i="1"/>
  <c r="I84" i="1"/>
  <c r="I85" i="1"/>
  <c r="I86" i="1"/>
  <c r="I87" i="1"/>
  <c r="I88" i="1"/>
  <c r="I89" i="1"/>
  <c r="I91" i="1"/>
  <c r="I92" i="1"/>
  <c r="I93" i="1"/>
  <c r="I94" i="1"/>
  <c r="I95" i="1"/>
  <c r="I96" i="1"/>
  <c r="I97" i="1"/>
  <c r="I7" i="1"/>
  <c r="I8" i="1"/>
  <c r="I9" i="1"/>
  <c r="I10" i="1"/>
  <c r="I11" i="1"/>
  <c r="I12" i="1"/>
  <c r="I13" i="1"/>
  <c r="I14" i="1"/>
  <c r="I15" i="1"/>
  <c r="I16" i="1"/>
  <c r="I17" i="1"/>
  <c r="I18" i="1"/>
  <c r="I19" i="1"/>
  <c r="I20" i="1"/>
  <c r="I21" i="1"/>
  <c r="I22" i="1"/>
  <c r="I23" i="1"/>
  <c r="I25" i="1"/>
  <c r="I26" i="1"/>
  <c r="I27" i="1"/>
  <c r="I28" i="1"/>
  <c r="I29" i="1"/>
  <c r="W20" i="98" l="1"/>
  <c r="T114" i="128" s="1"/>
  <c r="W21" i="98"/>
  <c r="T120" i="128" s="1"/>
  <c r="W22" i="98"/>
  <c r="T126" i="128" s="1"/>
  <c r="W23" i="98"/>
  <c r="T132" i="128" s="1"/>
  <c r="W24" i="98"/>
  <c r="T138" i="128" s="1"/>
  <c r="W25" i="98"/>
  <c r="T144" i="128" s="1"/>
  <c r="W26" i="98"/>
  <c r="T150" i="128" s="1"/>
  <c r="W27" i="98"/>
  <c r="T156" i="128" s="1"/>
  <c r="W28" i="98"/>
  <c r="T162" i="128" s="1"/>
  <c r="W29" i="98"/>
  <c r="T168" i="128" s="1"/>
  <c r="W30" i="98"/>
  <c r="T174" i="128" s="1"/>
  <c r="W31" i="98"/>
  <c r="T180" i="128" s="1"/>
  <c r="W32" i="98"/>
  <c r="T186" i="128" s="1"/>
  <c r="W33" i="98"/>
  <c r="T192" i="128" s="1"/>
  <c r="W34" i="98"/>
  <c r="T198" i="128" s="1"/>
  <c r="W35" i="98"/>
  <c r="T204" i="128" s="1"/>
  <c r="W36" i="98"/>
  <c r="T210" i="128" s="1"/>
  <c r="W37" i="98"/>
  <c r="T216" i="128" s="1"/>
  <c r="W38" i="98"/>
  <c r="T222" i="128" s="1"/>
  <c r="W39" i="98"/>
  <c r="T228" i="128" s="1"/>
  <c r="W40" i="98"/>
  <c r="T234" i="128" s="1"/>
  <c r="W41" i="98"/>
  <c r="T240" i="128" s="1"/>
  <c r="W42" i="98"/>
  <c r="T246" i="128" s="1"/>
  <c r="W43" i="98"/>
  <c r="T252" i="128" s="1"/>
  <c r="W44" i="98"/>
  <c r="T258" i="128" s="1"/>
  <c r="W45" i="98"/>
  <c r="T264" i="128" s="1"/>
  <c r="W46" i="98"/>
  <c r="T270" i="128" s="1"/>
  <c r="W47" i="98"/>
  <c r="T276" i="128" s="1"/>
  <c r="W48" i="98"/>
  <c r="T282" i="128" s="1"/>
  <c r="W49" i="98"/>
  <c r="T288" i="128" s="1"/>
  <c r="W50" i="98"/>
  <c r="T294" i="128" s="1"/>
  <c r="W51" i="98"/>
  <c r="T300" i="128" s="1"/>
  <c r="W52" i="98"/>
  <c r="T306" i="128" s="1"/>
  <c r="W53" i="98"/>
  <c r="T312" i="128" s="1"/>
  <c r="W54" i="98"/>
  <c r="T318" i="128" s="1"/>
  <c r="W55" i="98"/>
  <c r="T324" i="128" s="1"/>
  <c r="W56" i="98"/>
  <c r="T330" i="128" s="1"/>
  <c r="W57" i="98"/>
  <c r="T336" i="128" s="1"/>
  <c r="W58" i="98"/>
  <c r="T342" i="128" s="1"/>
  <c r="W59" i="98"/>
  <c r="T348" i="128" s="1"/>
  <c r="W60" i="98"/>
  <c r="T354" i="128" s="1"/>
  <c r="W61" i="98"/>
  <c r="T360" i="128" s="1"/>
  <c r="W62" i="98"/>
  <c r="T366" i="128" s="1"/>
  <c r="W63" i="98"/>
  <c r="T372" i="128" s="1"/>
  <c r="W64" i="98"/>
  <c r="T378" i="128" s="1"/>
  <c r="W65" i="98"/>
  <c r="T384" i="128" s="1"/>
  <c r="W66" i="98"/>
  <c r="T390" i="128" s="1"/>
  <c r="W67" i="98"/>
  <c r="T396" i="128" s="1"/>
  <c r="W68" i="98"/>
  <c r="T402" i="128" s="1"/>
  <c r="W69" i="98"/>
  <c r="T408" i="128" s="1"/>
  <c r="W70" i="98"/>
  <c r="T414" i="128" s="1"/>
  <c r="W71" i="98"/>
  <c r="T420" i="128" s="1"/>
  <c r="W72" i="98"/>
  <c r="T426" i="128" s="1"/>
  <c r="W73" i="98"/>
  <c r="T432" i="128" s="1"/>
  <c r="W74" i="98"/>
  <c r="T438" i="128" s="1"/>
  <c r="W75" i="98"/>
  <c r="T444" i="128" s="1"/>
  <c r="W76" i="98"/>
  <c r="T450" i="128" s="1"/>
  <c r="W77" i="98"/>
  <c r="T456" i="128" s="1"/>
  <c r="W78" i="98"/>
  <c r="T462" i="128" s="1"/>
  <c r="W79" i="98"/>
  <c r="T468" i="128" s="1"/>
  <c r="W80" i="98"/>
  <c r="T474" i="128" s="1"/>
  <c r="W81" i="98"/>
  <c r="T480" i="128" s="1"/>
  <c r="W82" i="98"/>
  <c r="T486" i="128" s="1"/>
  <c r="W83" i="98"/>
  <c r="T492" i="128" s="1"/>
  <c r="W84" i="98"/>
  <c r="T498" i="128" s="1"/>
  <c r="W85" i="98"/>
  <c r="T504" i="128" s="1"/>
  <c r="W86" i="98"/>
  <c r="T510" i="128" s="1"/>
  <c r="W3" i="98"/>
  <c r="T12" i="128" s="1"/>
  <c r="W4" i="98"/>
  <c r="T18" i="128" s="1"/>
  <c r="W5" i="98"/>
  <c r="T24" i="128" s="1"/>
  <c r="W6" i="98"/>
  <c r="T30" i="128" s="1"/>
  <c r="W7" i="98"/>
  <c r="T36" i="128" s="1"/>
  <c r="W8" i="98"/>
  <c r="T42" i="128" s="1"/>
  <c r="W9" i="98"/>
  <c r="T48" i="128" s="1"/>
  <c r="W10" i="98"/>
  <c r="T54" i="128" s="1"/>
  <c r="W11" i="98"/>
  <c r="T60" i="128" s="1"/>
  <c r="W12" i="98"/>
  <c r="T66" i="128" s="1"/>
  <c r="W13" i="98"/>
  <c r="T72" i="128" s="1"/>
  <c r="W14" i="98"/>
  <c r="T78" i="128" s="1"/>
  <c r="W15" i="98"/>
  <c r="T84" i="128" s="1"/>
  <c r="W16" i="98"/>
  <c r="T90" i="128" s="1"/>
  <c r="W17" i="98"/>
  <c r="T96" i="128" s="1"/>
  <c r="W18" i="98"/>
  <c r="T102" i="128" s="1"/>
  <c r="W19" i="98"/>
  <c r="T108" i="128" s="1"/>
  <c r="W2" i="98"/>
  <c r="T6" i="128" s="1"/>
  <c r="X2" i="98"/>
  <c r="U6" i="128" s="1"/>
  <c r="X3" i="98" l="1"/>
  <c r="U12" i="128" s="1"/>
  <c r="X4" i="98"/>
  <c r="U18" i="128" s="1"/>
  <c r="X5" i="98"/>
  <c r="U24" i="128" s="1"/>
  <c r="X6" i="98"/>
  <c r="U30" i="128" s="1"/>
  <c r="X7" i="98"/>
  <c r="U36" i="128" s="1"/>
  <c r="X8" i="98"/>
  <c r="U42" i="128" s="1"/>
  <c r="X9" i="98"/>
  <c r="U48" i="128" s="1"/>
  <c r="X10" i="98"/>
  <c r="U54" i="128" s="1"/>
  <c r="X11" i="98"/>
  <c r="U60" i="128" s="1"/>
  <c r="X12" i="98"/>
  <c r="U66" i="128" s="1"/>
  <c r="X13" i="98"/>
  <c r="U72" i="128" s="1"/>
  <c r="X14" i="98"/>
  <c r="U78" i="128" s="1"/>
  <c r="X15" i="98"/>
  <c r="U84" i="128" s="1"/>
  <c r="X16" i="98"/>
  <c r="U90" i="128" s="1"/>
  <c r="X17" i="98"/>
  <c r="U96" i="128" s="1"/>
  <c r="X18" i="98"/>
  <c r="U102" i="128" s="1"/>
  <c r="X19" i="98"/>
  <c r="U108" i="128" s="1"/>
  <c r="X20" i="98"/>
  <c r="U114" i="128" s="1"/>
  <c r="X21" i="98"/>
  <c r="U120" i="128" s="1"/>
  <c r="X22" i="98"/>
  <c r="U126" i="128" s="1"/>
  <c r="X23" i="98"/>
  <c r="U132" i="128" s="1"/>
  <c r="X24" i="98"/>
  <c r="U138" i="128" s="1"/>
  <c r="X25" i="98"/>
  <c r="U144" i="128" s="1"/>
  <c r="X26" i="98"/>
  <c r="U150" i="128" s="1"/>
  <c r="X27" i="98"/>
  <c r="U156" i="128" s="1"/>
  <c r="X28" i="98"/>
  <c r="U162" i="128" s="1"/>
  <c r="X29" i="98"/>
  <c r="U168" i="128" s="1"/>
  <c r="X30" i="98"/>
  <c r="U174" i="128" s="1"/>
  <c r="X31" i="98"/>
  <c r="U180" i="128" s="1"/>
  <c r="X32" i="98"/>
  <c r="U186" i="128" s="1"/>
  <c r="X33" i="98"/>
  <c r="U192" i="128" s="1"/>
  <c r="X34" i="98"/>
  <c r="U198" i="128" s="1"/>
  <c r="X35" i="98"/>
  <c r="U204" i="128" s="1"/>
  <c r="X36" i="98"/>
  <c r="U210" i="128" s="1"/>
  <c r="X37" i="98"/>
  <c r="U216" i="128" s="1"/>
  <c r="X38" i="98"/>
  <c r="U222" i="128" s="1"/>
  <c r="X39" i="98"/>
  <c r="U228" i="128" s="1"/>
  <c r="X40" i="98"/>
  <c r="U234" i="128" s="1"/>
  <c r="X41" i="98"/>
  <c r="U240" i="128" s="1"/>
  <c r="X42" i="98"/>
  <c r="U246" i="128" s="1"/>
  <c r="X43" i="98"/>
  <c r="U252" i="128" s="1"/>
  <c r="X44" i="98"/>
  <c r="U258" i="128" s="1"/>
  <c r="X45" i="98"/>
  <c r="U264" i="128" s="1"/>
  <c r="X46" i="98"/>
  <c r="U270" i="128" s="1"/>
  <c r="X47" i="98"/>
  <c r="U276" i="128" s="1"/>
  <c r="X48" i="98"/>
  <c r="U282" i="128" s="1"/>
  <c r="X49" i="98"/>
  <c r="U288" i="128" s="1"/>
  <c r="X50" i="98"/>
  <c r="U294" i="128" s="1"/>
  <c r="X51" i="98"/>
  <c r="U300" i="128" s="1"/>
  <c r="X52" i="98"/>
  <c r="U306" i="128" s="1"/>
  <c r="X53" i="98"/>
  <c r="U312" i="128" s="1"/>
  <c r="X54" i="98"/>
  <c r="U318" i="128" s="1"/>
  <c r="X55" i="98"/>
  <c r="U324" i="128" s="1"/>
  <c r="X56" i="98"/>
  <c r="U330" i="128" s="1"/>
  <c r="X57" i="98"/>
  <c r="U336" i="128" s="1"/>
  <c r="X58" i="98"/>
  <c r="U342" i="128" s="1"/>
  <c r="X59" i="98"/>
  <c r="U348" i="128" s="1"/>
  <c r="X60" i="98"/>
  <c r="U354" i="128" s="1"/>
  <c r="X61" i="98"/>
  <c r="U360" i="128" s="1"/>
  <c r="X62" i="98"/>
  <c r="U366" i="128" s="1"/>
  <c r="X63" i="98"/>
  <c r="U372" i="128" s="1"/>
  <c r="X64" i="98"/>
  <c r="U378" i="128" s="1"/>
  <c r="X65" i="98"/>
  <c r="U384" i="128" s="1"/>
  <c r="X66" i="98"/>
  <c r="U390" i="128" s="1"/>
  <c r="X67" i="98"/>
  <c r="U396" i="128" s="1"/>
  <c r="X68" i="98"/>
  <c r="U402" i="128" s="1"/>
  <c r="X69" i="98"/>
  <c r="U408" i="128" s="1"/>
  <c r="X70" i="98"/>
  <c r="U414" i="128" s="1"/>
  <c r="X71" i="98"/>
  <c r="U420" i="128" s="1"/>
  <c r="X72" i="98"/>
  <c r="U426" i="128" s="1"/>
  <c r="X73" i="98"/>
  <c r="U432" i="128" s="1"/>
  <c r="X74" i="98"/>
  <c r="U438" i="128" s="1"/>
  <c r="X75" i="98"/>
  <c r="U444" i="128" s="1"/>
  <c r="X76" i="98"/>
  <c r="U450" i="128" s="1"/>
  <c r="X77" i="98"/>
  <c r="U456" i="128" s="1"/>
  <c r="X78" i="98"/>
  <c r="U462" i="128" s="1"/>
  <c r="X79" i="98"/>
  <c r="U468" i="128" s="1"/>
  <c r="X80" i="98"/>
  <c r="U474" i="128" s="1"/>
  <c r="X81" i="98"/>
  <c r="U480" i="128" s="1"/>
  <c r="X82" i="98"/>
  <c r="U486" i="128" s="1"/>
  <c r="X83" i="98"/>
  <c r="U492" i="128" s="1"/>
  <c r="X84" i="98"/>
  <c r="U498" i="128" s="1"/>
  <c r="X85" i="98"/>
  <c r="U504" i="128" s="1"/>
  <c r="X86" i="98"/>
  <c r="U510" i="128" s="1"/>
  <c r="AA29" i="98"/>
  <c r="AA3" i="98"/>
  <c r="AA4" i="98"/>
  <c r="AA5" i="98"/>
  <c r="AA6" i="98"/>
  <c r="AA7" i="98"/>
  <c r="AA8" i="98"/>
  <c r="AA9" i="98"/>
  <c r="AA10" i="98"/>
  <c r="AA11" i="98"/>
  <c r="AA12" i="98"/>
  <c r="AA13" i="98"/>
  <c r="AA14" i="98"/>
  <c r="AA15" i="98"/>
  <c r="AA16" i="98"/>
  <c r="AA17" i="98"/>
  <c r="AA18" i="98"/>
  <c r="AA19" i="98"/>
  <c r="AA20" i="98"/>
  <c r="AA21" i="98"/>
  <c r="AA22" i="98"/>
  <c r="AA23" i="98"/>
  <c r="AA24" i="98"/>
  <c r="AA25" i="98"/>
  <c r="AA26" i="98"/>
  <c r="AA27" i="98"/>
  <c r="AA28" i="98"/>
  <c r="AA30" i="98"/>
  <c r="AA31" i="98"/>
  <c r="AA32" i="98"/>
  <c r="AA33" i="98"/>
  <c r="AA34" i="98"/>
  <c r="AA35" i="98"/>
  <c r="AA36" i="98"/>
  <c r="AA37" i="98"/>
  <c r="AA38" i="98"/>
  <c r="AA39" i="98"/>
  <c r="AA40" i="98"/>
  <c r="AA41" i="98"/>
  <c r="AA42" i="98"/>
  <c r="AA43" i="98"/>
  <c r="AA44" i="98"/>
  <c r="AA45" i="98"/>
  <c r="AA46" i="98"/>
  <c r="AA47" i="98"/>
  <c r="AA48" i="98"/>
  <c r="AA49" i="98"/>
  <c r="AA50" i="98"/>
  <c r="AA51" i="98"/>
  <c r="AA52" i="98"/>
  <c r="AA53" i="98"/>
  <c r="AA54" i="98"/>
  <c r="AA55" i="98"/>
  <c r="AA56" i="98"/>
  <c r="AA57" i="98"/>
  <c r="AA58" i="98"/>
  <c r="AA59" i="98"/>
  <c r="AA60" i="98"/>
  <c r="AA61" i="98"/>
  <c r="AA62" i="98"/>
  <c r="AA63" i="98"/>
  <c r="AA64" i="98"/>
  <c r="AA65" i="98"/>
  <c r="AA66" i="98"/>
  <c r="AA67" i="98"/>
  <c r="AA68" i="98"/>
  <c r="AA69" i="98"/>
  <c r="AA70" i="98"/>
  <c r="AA71" i="98"/>
  <c r="AA72" i="98"/>
  <c r="AA73" i="98"/>
  <c r="AA74" i="98"/>
  <c r="AA75" i="98"/>
  <c r="AA76" i="98"/>
  <c r="AA77" i="98"/>
  <c r="AA78" i="98"/>
  <c r="AA79" i="98"/>
  <c r="AA80" i="98"/>
  <c r="AA81" i="98"/>
  <c r="AA82" i="98"/>
  <c r="AA83" i="98"/>
  <c r="AA84" i="98"/>
  <c r="AA85" i="98"/>
  <c r="AA86" i="98"/>
  <c r="Z86" i="98"/>
  <c r="Z3" i="98"/>
  <c r="Z4" i="98"/>
  <c r="Z5" i="98"/>
  <c r="Z6" i="98"/>
  <c r="Z7" i="98"/>
  <c r="Z8" i="98"/>
  <c r="Z9" i="98"/>
  <c r="Z10" i="98"/>
  <c r="Z11" i="98"/>
  <c r="Z12" i="98"/>
  <c r="Z13" i="98"/>
  <c r="Z14" i="98"/>
  <c r="Z15" i="98"/>
  <c r="Z16" i="98"/>
  <c r="Z17" i="98"/>
  <c r="Z18" i="98"/>
  <c r="Z19" i="98"/>
  <c r="Z20" i="98"/>
  <c r="Z21" i="98"/>
  <c r="Z22" i="98"/>
  <c r="Z23" i="98"/>
  <c r="Z24" i="98"/>
  <c r="Z25" i="98"/>
  <c r="Z26" i="98"/>
  <c r="Z27" i="98"/>
  <c r="Z28" i="98"/>
  <c r="Z29" i="98"/>
  <c r="Z30" i="98"/>
  <c r="Z31" i="98"/>
  <c r="Z32" i="98"/>
  <c r="Z33" i="98"/>
  <c r="Z34" i="98"/>
  <c r="Z35" i="98"/>
  <c r="Z36" i="98"/>
  <c r="Z37" i="98"/>
  <c r="Z38" i="98"/>
  <c r="Z39" i="98"/>
  <c r="Z40" i="98"/>
  <c r="Z41" i="98"/>
  <c r="Z42" i="98"/>
  <c r="Z43" i="98"/>
  <c r="Z44" i="98"/>
  <c r="Z45" i="98"/>
  <c r="Z46" i="98"/>
  <c r="Z47" i="98"/>
  <c r="Z48" i="98"/>
  <c r="Z49" i="98"/>
  <c r="Z50" i="98"/>
  <c r="Z51" i="98"/>
  <c r="Z52" i="98"/>
  <c r="Z53" i="98"/>
  <c r="Z54" i="98"/>
  <c r="Z55" i="98"/>
  <c r="Z56" i="98"/>
  <c r="Z57" i="98"/>
  <c r="Z58" i="98"/>
  <c r="Z59" i="98"/>
  <c r="Z60" i="98"/>
  <c r="Z61" i="98"/>
  <c r="Z62" i="98"/>
  <c r="Z63" i="98"/>
  <c r="Z64" i="98"/>
  <c r="Z65" i="98"/>
  <c r="Z66" i="98"/>
  <c r="Z67" i="98"/>
  <c r="Z68" i="98"/>
  <c r="Z69" i="98"/>
  <c r="Z70" i="98"/>
  <c r="Z71" i="98"/>
  <c r="Z72" i="98"/>
  <c r="Z73" i="98"/>
  <c r="Z74" i="98"/>
  <c r="Z75" i="98"/>
  <c r="Z76" i="98"/>
  <c r="Z77" i="98"/>
  <c r="Z78" i="98"/>
  <c r="Z79" i="98"/>
  <c r="Z80" i="98"/>
  <c r="Z81" i="98"/>
  <c r="Z82" i="98"/>
  <c r="Z83" i="98"/>
  <c r="Z84" i="98"/>
  <c r="Z85" i="98"/>
  <c r="Z2" i="98"/>
  <c r="T3" i="98"/>
  <c r="T4" i="98"/>
  <c r="T5" i="98"/>
  <c r="T6" i="98"/>
  <c r="T7" i="98"/>
  <c r="T8" i="98"/>
  <c r="T9" i="98"/>
  <c r="T10" i="98"/>
  <c r="T11" i="98"/>
  <c r="T12" i="98"/>
  <c r="T13" i="98"/>
  <c r="T14" i="98"/>
  <c r="T15" i="98"/>
  <c r="T16" i="98"/>
  <c r="T17" i="98"/>
  <c r="T18" i="98"/>
  <c r="T19" i="98"/>
  <c r="T20" i="98"/>
  <c r="T21" i="98"/>
  <c r="T22" i="98"/>
  <c r="T23" i="98"/>
  <c r="T24" i="98"/>
  <c r="T25" i="98"/>
  <c r="T26" i="98"/>
  <c r="T27" i="98"/>
  <c r="T28" i="98"/>
  <c r="T29" i="98"/>
  <c r="T30" i="98"/>
  <c r="T31" i="98"/>
  <c r="T32" i="98"/>
  <c r="T33" i="98"/>
  <c r="T34" i="98"/>
  <c r="T35" i="98"/>
  <c r="T36" i="98"/>
  <c r="T37" i="98"/>
  <c r="T38" i="98"/>
  <c r="T39" i="98"/>
  <c r="T40" i="98"/>
  <c r="T41" i="98"/>
  <c r="T42" i="98"/>
  <c r="T43" i="98"/>
  <c r="T44" i="98"/>
  <c r="T45" i="98"/>
  <c r="T46" i="98"/>
  <c r="T47" i="98"/>
  <c r="T48" i="98"/>
  <c r="T49" i="98"/>
  <c r="T50" i="98"/>
  <c r="T51" i="98"/>
  <c r="T52" i="98"/>
  <c r="T53" i="98"/>
  <c r="T54" i="98"/>
  <c r="T55" i="98"/>
  <c r="T56" i="98"/>
  <c r="T57" i="98"/>
  <c r="T58" i="98"/>
  <c r="T59" i="98"/>
  <c r="T60" i="98"/>
  <c r="T61" i="98"/>
  <c r="T62" i="98"/>
  <c r="T63" i="98"/>
  <c r="T64" i="98"/>
  <c r="T65" i="98"/>
  <c r="T66" i="98"/>
  <c r="T67" i="98"/>
  <c r="T68" i="98"/>
  <c r="T69" i="98"/>
  <c r="T70" i="98"/>
  <c r="T71" i="98"/>
  <c r="T72" i="98"/>
  <c r="T73" i="98"/>
  <c r="T74" i="98"/>
  <c r="T75" i="98"/>
  <c r="T76" i="98"/>
  <c r="T77" i="98"/>
  <c r="T78" i="98"/>
  <c r="T79" i="98"/>
  <c r="T80" i="98"/>
  <c r="T81" i="98"/>
  <c r="T82" i="98"/>
  <c r="T83" i="98"/>
  <c r="T84" i="98"/>
  <c r="T85" i="98"/>
  <c r="T86" i="98"/>
  <c r="T2" i="98"/>
  <c r="Y20" i="98"/>
  <c r="Y21" i="98"/>
  <c r="Y22" i="98"/>
  <c r="Y23" i="98"/>
  <c r="Y24" i="98"/>
  <c r="Y25" i="98"/>
  <c r="Y26" i="98"/>
  <c r="Y27" i="98"/>
  <c r="Y28" i="98"/>
  <c r="Y29" i="98"/>
  <c r="Y30" i="98"/>
  <c r="Y31" i="98"/>
  <c r="Y32" i="98"/>
  <c r="Y33" i="98"/>
  <c r="Y34" i="98"/>
  <c r="Y35" i="98"/>
  <c r="Y36" i="98"/>
  <c r="Y37" i="98"/>
  <c r="Y38" i="98"/>
  <c r="Y39" i="98"/>
  <c r="Y40" i="98"/>
  <c r="Y41" i="98"/>
  <c r="Y42" i="98"/>
  <c r="Y43" i="98"/>
  <c r="Y44" i="98"/>
  <c r="Y45" i="98"/>
  <c r="Y46" i="98"/>
  <c r="Y47" i="98"/>
  <c r="Y48" i="98"/>
  <c r="Y49" i="98"/>
  <c r="Y50" i="98"/>
  <c r="Y51" i="98"/>
  <c r="Y52" i="98"/>
  <c r="Y53" i="98"/>
  <c r="Y54" i="98"/>
  <c r="Y55" i="98"/>
  <c r="Y56" i="98"/>
  <c r="Y57" i="98"/>
  <c r="Y58" i="98"/>
  <c r="Y59" i="98"/>
  <c r="Y60" i="98"/>
  <c r="Y61" i="98"/>
  <c r="Y62" i="98"/>
  <c r="Y63" i="98"/>
  <c r="Y64" i="98"/>
  <c r="Y65" i="98"/>
  <c r="Y66" i="98"/>
  <c r="Y67" i="98"/>
  <c r="Y68" i="98"/>
  <c r="Y69" i="98"/>
  <c r="Y70" i="98"/>
  <c r="Y71" i="98"/>
  <c r="Y72" i="98"/>
  <c r="Y73" i="98"/>
  <c r="Y74" i="98"/>
  <c r="Y75" i="98"/>
  <c r="Y76" i="98"/>
  <c r="Y77" i="98"/>
  <c r="Y78" i="98"/>
  <c r="Y79" i="98"/>
  <c r="Y80" i="98"/>
  <c r="Y81" i="98"/>
  <c r="Y82" i="98"/>
  <c r="Y83" i="98"/>
  <c r="Y84" i="98"/>
  <c r="Y85" i="98"/>
  <c r="Y86" i="98"/>
  <c r="Y3" i="98"/>
  <c r="Y4" i="98"/>
  <c r="Y5" i="98"/>
  <c r="Y6" i="98"/>
  <c r="Y7" i="98"/>
  <c r="Y8" i="98"/>
  <c r="Y9" i="98"/>
  <c r="Y10" i="98"/>
  <c r="Y11" i="98"/>
  <c r="Y12" i="98"/>
  <c r="Y13" i="98"/>
  <c r="Y14" i="98"/>
  <c r="Y15" i="98"/>
  <c r="Y16" i="98"/>
  <c r="Y17" i="98"/>
  <c r="Y18" i="98"/>
  <c r="Y19" i="98"/>
  <c r="Y2" i="98"/>
  <c r="U2" i="98"/>
  <c r="U86" i="9"/>
  <c r="W86" i="9"/>
  <c r="X86" i="9"/>
  <c r="Z86" i="9"/>
  <c r="AB86" i="9"/>
  <c r="U85" i="9"/>
  <c r="W85" i="9"/>
  <c r="X85" i="9"/>
  <c r="Z85" i="9"/>
  <c r="AB85" i="9"/>
  <c r="U84" i="9"/>
  <c r="W84" i="9"/>
  <c r="X84" i="9"/>
  <c r="Z84" i="9"/>
  <c r="AB84" i="9"/>
  <c r="U83" i="9"/>
  <c r="W83" i="9"/>
  <c r="X83" i="9"/>
  <c r="AB83" i="9"/>
  <c r="U82" i="9"/>
  <c r="W82" i="9"/>
  <c r="X82" i="9"/>
  <c r="Z82" i="9"/>
  <c r="AB82" i="9"/>
  <c r="AD82" i="9"/>
  <c r="U81" i="9"/>
  <c r="X81" i="9"/>
  <c r="Z81" i="9"/>
  <c r="AB81" i="9"/>
  <c r="U80" i="9"/>
  <c r="W80" i="9"/>
  <c r="X80" i="9"/>
  <c r="Z80" i="9"/>
  <c r="AB80" i="9"/>
  <c r="U79" i="9"/>
  <c r="X79" i="9"/>
  <c r="Z79" i="9"/>
  <c r="U78" i="9"/>
  <c r="X78" i="9"/>
  <c r="Z78" i="9"/>
  <c r="U77" i="9"/>
  <c r="W77" i="9"/>
  <c r="X77" i="9"/>
  <c r="Z77" i="9"/>
  <c r="U76" i="9"/>
  <c r="W76" i="9"/>
  <c r="X76" i="9"/>
  <c r="Z76" i="9"/>
  <c r="U75" i="9"/>
  <c r="Z75" i="9"/>
  <c r="U74" i="9"/>
  <c r="W74" i="9"/>
  <c r="X74" i="9"/>
  <c r="Z74" i="9"/>
  <c r="U73" i="9"/>
  <c r="W73" i="9"/>
  <c r="X73" i="9"/>
  <c r="Z73" i="9"/>
  <c r="U72" i="9"/>
  <c r="W72" i="9"/>
  <c r="X72" i="9"/>
  <c r="Z72" i="9"/>
  <c r="AD72" i="9"/>
  <c r="U71" i="9"/>
  <c r="W71" i="9"/>
  <c r="X71" i="9"/>
  <c r="Z71" i="9"/>
  <c r="U70" i="9"/>
  <c r="W70" i="9"/>
  <c r="X70" i="9"/>
  <c r="Z70" i="9"/>
  <c r="U69" i="9"/>
  <c r="W69" i="9"/>
  <c r="X69" i="9"/>
  <c r="Z69" i="9"/>
  <c r="U68" i="9"/>
  <c r="W68" i="9"/>
  <c r="X68" i="9"/>
  <c r="Z68" i="9"/>
  <c r="U67" i="9"/>
  <c r="X67" i="9"/>
  <c r="U66" i="9"/>
  <c r="W66" i="9"/>
  <c r="X66" i="9"/>
  <c r="U65" i="9"/>
  <c r="U64" i="9"/>
  <c r="AH64" i="9" s="1"/>
  <c r="Z64" i="9"/>
  <c r="U63" i="9"/>
  <c r="Z63" i="9"/>
  <c r="U62" i="9"/>
  <c r="Z62" i="9"/>
  <c r="AD62" i="9"/>
  <c r="U61" i="9"/>
  <c r="Z61" i="9"/>
  <c r="U60" i="9"/>
  <c r="Z60" i="9"/>
  <c r="U59" i="9"/>
  <c r="W59" i="9"/>
  <c r="X59" i="9"/>
  <c r="Z59" i="9"/>
  <c r="U58" i="9"/>
  <c r="W58" i="9"/>
  <c r="Z58" i="9"/>
  <c r="U57" i="9"/>
  <c r="W57" i="9"/>
  <c r="Z57" i="9"/>
  <c r="U56" i="9"/>
  <c r="W56" i="9"/>
  <c r="X56" i="9"/>
  <c r="Z56" i="9"/>
  <c r="U55" i="9"/>
  <c r="W55" i="9"/>
  <c r="X55" i="9"/>
  <c r="Z55" i="9"/>
  <c r="U54" i="9"/>
  <c r="W54" i="9"/>
  <c r="X54" i="9"/>
  <c r="Z54" i="9"/>
  <c r="U53" i="9"/>
  <c r="W53" i="9"/>
  <c r="X53" i="9"/>
  <c r="Z53" i="9"/>
  <c r="U52" i="9"/>
  <c r="W52" i="9"/>
  <c r="X52" i="9"/>
  <c r="Z52" i="9"/>
  <c r="U51" i="9"/>
  <c r="W51" i="9"/>
  <c r="X51" i="9"/>
  <c r="Z51" i="9"/>
  <c r="U50" i="9"/>
  <c r="AH50" i="9" s="1"/>
  <c r="Z50" i="9"/>
  <c r="U49" i="9"/>
  <c r="W49" i="9"/>
  <c r="X49" i="9"/>
  <c r="Z49" i="9"/>
  <c r="U48" i="9"/>
  <c r="W48" i="9"/>
  <c r="X48" i="9"/>
  <c r="Z48" i="9"/>
  <c r="U47" i="9"/>
  <c r="W47" i="9"/>
  <c r="X47" i="9"/>
  <c r="Z47" i="9"/>
  <c r="U46" i="9"/>
  <c r="W46" i="9"/>
  <c r="X46" i="9"/>
  <c r="Z46" i="9"/>
  <c r="U45" i="9"/>
  <c r="Z45" i="9"/>
  <c r="U44" i="9"/>
  <c r="Z44" i="9"/>
  <c r="AB44" i="9"/>
  <c r="U43" i="9"/>
  <c r="W43" i="9"/>
  <c r="X43" i="9"/>
  <c r="Z43" i="9"/>
  <c r="AB43" i="9"/>
  <c r="U42" i="9"/>
  <c r="W42" i="9"/>
  <c r="X42" i="9"/>
  <c r="Z42" i="9"/>
  <c r="U41" i="9"/>
  <c r="W41" i="9"/>
  <c r="X41" i="9"/>
  <c r="Z41" i="9"/>
  <c r="U40" i="9"/>
  <c r="W40" i="9"/>
  <c r="X40" i="9"/>
  <c r="Z40" i="9"/>
  <c r="U39" i="9"/>
  <c r="Z39" i="9"/>
  <c r="U38" i="9"/>
  <c r="Z38" i="9"/>
  <c r="U37" i="9"/>
  <c r="Z37" i="9"/>
  <c r="U36" i="9"/>
  <c r="Z36" i="9"/>
  <c r="U35" i="9"/>
  <c r="Z35" i="9"/>
  <c r="U34" i="9"/>
  <c r="Z34" i="9"/>
  <c r="U33" i="9"/>
  <c r="Z33" i="9"/>
  <c r="U32" i="9"/>
  <c r="Z32" i="9"/>
  <c r="U31" i="9"/>
  <c r="Z31" i="9"/>
  <c r="U30" i="9"/>
  <c r="AH30" i="9" s="1"/>
  <c r="X30" i="9"/>
  <c r="AB30" i="9"/>
  <c r="AD30" i="9"/>
  <c r="U29" i="9"/>
  <c r="Z29" i="9"/>
  <c r="U28" i="9"/>
  <c r="Z28" i="9"/>
  <c r="U27" i="9"/>
  <c r="Z27" i="9"/>
  <c r="U26" i="9"/>
  <c r="Z26" i="9"/>
  <c r="U25" i="9"/>
  <c r="Z25" i="9"/>
  <c r="U24" i="9"/>
  <c r="Z24" i="9"/>
  <c r="U23" i="9"/>
  <c r="Z23" i="9"/>
  <c r="U22" i="9"/>
  <c r="W22" i="9"/>
  <c r="X22" i="9"/>
  <c r="Z22" i="9"/>
  <c r="U21" i="9"/>
  <c r="W21" i="9"/>
  <c r="X21" i="9"/>
  <c r="Z21" i="9"/>
  <c r="U20" i="9"/>
  <c r="W20" i="9"/>
  <c r="Z20" i="9"/>
  <c r="X20" i="9"/>
  <c r="Z8" i="9"/>
  <c r="U18" i="9"/>
  <c r="Z18" i="9"/>
  <c r="AB18" i="9"/>
  <c r="U17" i="9"/>
  <c r="Z17" i="9"/>
  <c r="AB17" i="9"/>
  <c r="U16" i="9"/>
  <c r="Z16" i="9"/>
  <c r="AB16" i="9"/>
  <c r="U15" i="9"/>
  <c r="Z15" i="9"/>
  <c r="AB15" i="9"/>
  <c r="U14" i="9"/>
  <c r="Z14" i="9"/>
  <c r="AB14" i="9"/>
  <c r="U13" i="9"/>
  <c r="Z13" i="9"/>
  <c r="AB13" i="9"/>
  <c r="U12" i="9"/>
  <c r="Z12" i="9"/>
  <c r="AB12" i="9"/>
  <c r="U11" i="9"/>
  <c r="Z11" i="9"/>
  <c r="AB11" i="9"/>
  <c r="AD11" i="9"/>
  <c r="U10" i="9"/>
  <c r="Z10" i="9"/>
  <c r="AB10" i="9"/>
  <c r="U8" i="9"/>
  <c r="U9" i="9"/>
  <c r="Z9" i="9"/>
  <c r="AB9" i="9"/>
  <c r="U7" i="9"/>
  <c r="W7" i="9"/>
  <c r="X7" i="9"/>
  <c r="Z7" i="9"/>
  <c r="AB7" i="9"/>
  <c r="U6" i="9"/>
  <c r="Z6" i="9"/>
  <c r="AB6" i="9"/>
  <c r="U4" i="9"/>
  <c r="W4" i="9"/>
  <c r="U5" i="9"/>
  <c r="Z5" i="9"/>
  <c r="AB5" i="9"/>
  <c r="U3" i="9"/>
  <c r="W3" i="9"/>
  <c r="X3" i="9"/>
  <c r="Z3" i="9"/>
  <c r="AB3" i="9"/>
  <c r="Z19" i="9"/>
  <c r="AB19" i="9"/>
  <c r="W19" i="9"/>
  <c r="AH19" i="9" s="1"/>
  <c r="F19" i="9"/>
  <c r="W2" i="9"/>
  <c r="U2" i="9"/>
  <c r="Z4" i="9"/>
  <c r="AB8" i="9"/>
  <c r="X4" i="9"/>
  <c r="AB4" i="9"/>
  <c r="X2" i="9"/>
  <c r="N2" i="9"/>
  <c r="F2" i="9"/>
  <c r="E5" i="9" l="1"/>
  <c r="H80" i="9"/>
  <c r="M80" i="9"/>
  <c r="N80" i="9"/>
  <c r="AF80" i="9" l="1"/>
  <c r="V2" i="98" l="1"/>
  <c r="V3" i="98"/>
  <c r="V4" i="98"/>
  <c r="V5" i="98"/>
  <c r="V6" i="98"/>
  <c r="V7" i="98"/>
  <c r="V8" i="98"/>
  <c r="V9" i="98"/>
  <c r="V10" i="98"/>
  <c r="V11" i="98"/>
  <c r="V12" i="98"/>
  <c r="V13" i="98"/>
  <c r="V14" i="98"/>
  <c r="V15" i="98"/>
  <c r="V16" i="98"/>
  <c r="V17" i="98"/>
  <c r="V18" i="98"/>
  <c r="V19" i="98"/>
  <c r="V20" i="98"/>
  <c r="V21" i="98"/>
  <c r="V22" i="98"/>
  <c r="V23" i="98"/>
  <c r="V24" i="98"/>
  <c r="V25" i="98"/>
  <c r="V26" i="98"/>
  <c r="V27" i="98"/>
  <c r="V28" i="98"/>
  <c r="V29" i="98"/>
  <c r="V30" i="98"/>
  <c r="V31" i="98"/>
  <c r="V32" i="98"/>
  <c r="V33" i="98"/>
  <c r="V34" i="98"/>
  <c r="V35" i="98"/>
  <c r="V36" i="98"/>
  <c r="V37" i="98"/>
  <c r="V38" i="98"/>
  <c r="V39" i="98"/>
  <c r="V40" i="98"/>
  <c r="V41" i="98"/>
  <c r="V42" i="98"/>
  <c r="V43" i="98"/>
  <c r="V44" i="98"/>
  <c r="V45" i="98"/>
  <c r="V46" i="98"/>
  <c r="V47" i="98"/>
  <c r="V48" i="98"/>
  <c r="V49" i="98"/>
  <c r="V50" i="98"/>
  <c r="V51" i="98"/>
  <c r="V52" i="98"/>
  <c r="V53" i="98"/>
  <c r="V54" i="98"/>
  <c r="V55" i="98"/>
  <c r="V56" i="98"/>
  <c r="V57" i="98"/>
  <c r="V58" i="98"/>
  <c r="V59" i="98"/>
  <c r="V60" i="98"/>
  <c r="V61" i="98"/>
  <c r="V62" i="98"/>
  <c r="V63" i="98"/>
  <c r="V64" i="98"/>
  <c r="V65" i="98"/>
  <c r="V66" i="98"/>
  <c r="V67" i="98"/>
  <c r="V68" i="98"/>
  <c r="V69" i="98"/>
  <c r="V70" i="98"/>
  <c r="V71" i="98"/>
  <c r="V72" i="98"/>
  <c r="V73" i="98"/>
  <c r="V74" i="98"/>
  <c r="V75" i="98"/>
  <c r="V76" i="98"/>
  <c r="V77" i="98"/>
  <c r="V78" i="98"/>
  <c r="V79" i="98"/>
  <c r="V80" i="98"/>
  <c r="V81" i="98"/>
  <c r="V82" i="98"/>
  <c r="V83" i="98"/>
  <c r="V84" i="98"/>
  <c r="V85" i="98"/>
  <c r="V86" i="98"/>
  <c r="J3" i="98" l="1"/>
  <c r="J4" i="98"/>
  <c r="J5" i="98"/>
  <c r="J6" i="98"/>
  <c r="J7" i="98"/>
  <c r="J8" i="98"/>
  <c r="J9" i="98"/>
  <c r="J10" i="98"/>
  <c r="J11" i="98"/>
  <c r="J12" i="98"/>
  <c r="J13" i="98"/>
  <c r="J14" i="98"/>
  <c r="J15" i="98"/>
  <c r="J16" i="98"/>
  <c r="J17" i="98"/>
  <c r="J18" i="98"/>
  <c r="J19" i="98"/>
  <c r="J20" i="98"/>
  <c r="J21" i="98"/>
  <c r="J22" i="98"/>
  <c r="J23" i="98"/>
  <c r="J24" i="98"/>
  <c r="J25" i="98"/>
  <c r="J26" i="98"/>
  <c r="J27" i="98"/>
  <c r="J28" i="98"/>
  <c r="J29" i="98"/>
  <c r="J30" i="98"/>
  <c r="J31" i="98"/>
  <c r="J32" i="98"/>
  <c r="J33" i="98"/>
  <c r="J34" i="98"/>
  <c r="J35" i="98"/>
  <c r="J36" i="98"/>
  <c r="J37" i="98"/>
  <c r="J38" i="98"/>
  <c r="J39" i="98"/>
  <c r="J40" i="98"/>
  <c r="J41" i="98"/>
  <c r="J42" i="98"/>
  <c r="J43" i="98"/>
  <c r="J44" i="98"/>
  <c r="J45" i="98"/>
  <c r="J46" i="98"/>
  <c r="J47" i="98"/>
  <c r="J48" i="98"/>
  <c r="J49" i="98"/>
  <c r="J50" i="98"/>
  <c r="J51" i="98"/>
  <c r="J52" i="98"/>
  <c r="J53" i="98"/>
  <c r="J54" i="98"/>
  <c r="J55" i="98"/>
  <c r="J56" i="98"/>
  <c r="J57" i="98"/>
  <c r="J58" i="98"/>
  <c r="J59" i="98"/>
  <c r="J60" i="98"/>
  <c r="J61" i="98"/>
  <c r="J62" i="98"/>
  <c r="J63" i="98"/>
  <c r="J64" i="98"/>
  <c r="J65" i="98"/>
  <c r="J66" i="98"/>
  <c r="J67" i="98"/>
  <c r="J68" i="98"/>
  <c r="J69" i="98"/>
  <c r="J70" i="98"/>
  <c r="J71" i="98"/>
  <c r="J72" i="98"/>
  <c r="J73" i="98"/>
  <c r="J74" i="98"/>
  <c r="J75" i="98"/>
  <c r="J76" i="98"/>
  <c r="J77" i="98"/>
  <c r="J78" i="98"/>
  <c r="J79" i="98"/>
  <c r="J80" i="98"/>
  <c r="J81" i="98"/>
  <c r="J82" i="98"/>
  <c r="J83" i="98"/>
  <c r="J84" i="98"/>
  <c r="J85" i="98"/>
  <c r="J86" i="98"/>
  <c r="U3" i="98"/>
  <c r="U4" i="98"/>
  <c r="U5" i="98"/>
  <c r="U6" i="98"/>
  <c r="U7" i="98"/>
  <c r="U8" i="98"/>
  <c r="U9" i="98"/>
  <c r="U10" i="98"/>
  <c r="U11" i="98"/>
  <c r="U12" i="98"/>
  <c r="U13" i="98"/>
  <c r="U14" i="98"/>
  <c r="U15" i="98"/>
  <c r="U16" i="98"/>
  <c r="U17" i="98"/>
  <c r="U18" i="98"/>
  <c r="U19" i="98"/>
  <c r="U20" i="98"/>
  <c r="U21" i="98"/>
  <c r="U22" i="98"/>
  <c r="U23" i="98"/>
  <c r="U24" i="98"/>
  <c r="U25" i="98"/>
  <c r="U26" i="98"/>
  <c r="U27" i="98"/>
  <c r="U28" i="98"/>
  <c r="U29" i="98"/>
  <c r="U30" i="98"/>
  <c r="U31" i="98"/>
  <c r="U32" i="98"/>
  <c r="U33" i="98"/>
  <c r="U34" i="98"/>
  <c r="U35" i="98"/>
  <c r="U36" i="98"/>
  <c r="U37" i="98"/>
  <c r="U38" i="98"/>
  <c r="U39" i="98"/>
  <c r="U40" i="98"/>
  <c r="U41" i="98"/>
  <c r="U42" i="98"/>
  <c r="U43" i="98"/>
  <c r="U44" i="98"/>
  <c r="U45" i="98"/>
  <c r="U46" i="98"/>
  <c r="U47" i="98"/>
  <c r="U48" i="98"/>
  <c r="U49" i="98"/>
  <c r="U50" i="98"/>
  <c r="U51" i="98"/>
  <c r="U52" i="98"/>
  <c r="U53" i="98"/>
  <c r="U54" i="98"/>
  <c r="U55" i="98"/>
  <c r="U56" i="98"/>
  <c r="U57" i="98"/>
  <c r="U58" i="98"/>
  <c r="U59" i="98"/>
  <c r="U60" i="98"/>
  <c r="U61" i="98"/>
  <c r="U62" i="98"/>
  <c r="U63" i="98"/>
  <c r="U64" i="98"/>
  <c r="U65" i="98"/>
  <c r="U66" i="98"/>
  <c r="U67" i="98"/>
  <c r="U68" i="98"/>
  <c r="U69" i="98"/>
  <c r="U70" i="98"/>
  <c r="U71" i="98"/>
  <c r="U72" i="98"/>
  <c r="U73" i="98"/>
  <c r="U74" i="98"/>
  <c r="U75" i="98"/>
  <c r="U76" i="98"/>
  <c r="U77" i="98"/>
  <c r="U78" i="98"/>
  <c r="U79" i="98"/>
  <c r="U80" i="98"/>
  <c r="U81" i="98"/>
  <c r="U82" i="98"/>
  <c r="U83" i="98"/>
  <c r="U84" i="98"/>
  <c r="U85" i="98"/>
  <c r="U86" i="98"/>
  <c r="S86" i="98"/>
  <c r="S2" i="98"/>
  <c r="S3" i="98"/>
  <c r="S4" i="98"/>
  <c r="S5" i="98"/>
  <c r="S6" i="98"/>
  <c r="S7" i="98"/>
  <c r="S8" i="98"/>
  <c r="S9" i="98"/>
  <c r="S10" i="98"/>
  <c r="S11" i="98"/>
  <c r="S12" i="98"/>
  <c r="S13" i="98"/>
  <c r="S14" i="98"/>
  <c r="S15" i="98"/>
  <c r="S16" i="98"/>
  <c r="S17" i="98"/>
  <c r="S18" i="98"/>
  <c r="S19" i="98"/>
  <c r="S20" i="98"/>
  <c r="S21" i="98"/>
  <c r="S22" i="98"/>
  <c r="S23" i="98"/>
  <c r="S24" i="98"/>
  <c r="S25" i="98"/>
  <c r="S26" i="98"/>
  <c r="S27" i="98"/>
  <c r="S28" i="98"/>
  <c r="S29" i="98"/>
  <c r="S30" i="98"/>
  <c r="S31" i="98"/>
  <c r="S32" i="98"/>
  <c r="S33" i="98"/>
  <c r="S34" i="98"/>
  <c r="S35" i="98"/>
  <c r="S36" i="98"/>
  <c r="S37" i="98"/>
  <c r="S38" i="98"/>
  <c r="S39" i="98"/>
  <c r="S40" i="98"/>
  <c r="S41" i="98"/>
  <c r="S42" i="98"/>
  <c r="S43" i="98"/>
  <c r="S44" i="98"/>
  <c r="S45" i="98"/>
  <c r="S46" i="98"/>
  <c r="S47" i="98"/>
  <c r="S48" i="98"/>
  <c r="S49" i="98"/>
  <c r="S50" i="98"/>
  <c r="S51" i="98"/>
  <c r="S52" i="98"/>
  <c r="S53" i="98"/>
  <c r="S54" i="98"/>
  <c r="S55" i="98"/>
  <c r="S56" i="98"/>
  <c r="S57" i="98"/>
  <c r="S58" i="98"/>
  <c r="S59" i="98"/>
  <c r="S60" i="98"/>
  <c r="S61" i="98"/>
  <c r="S62" i="98"/>
  <c r="S63" i="98"/>
  <c r="S64" i="98"/>
  <c r="S65" i="98"/>
  <c r="S66" i="98"/>
  <c r="S67" i="98"/>
  <c r="S68" i="98"/>
  <c r="S69" i="98"/>
  <c r="S70" i="98"/>
  <c r="S71" i="98"/>
  <c r="S72" i="98"/>
  <c r="S73" i="98"/>
  <c r="S74" i="98"/>
  <c r="S75" i="98"/>
  <c r="S76" i="98"/>
  <c r="S77" i="98"/>
  <c r="S78" i="98"/>
  <c r="S79" i="98"/>
  <c r="S80" i="98"/>
  <c r="S81" i="98"/>
  <c r="S82" i="98"/>
  <c r="S83" i="98"/>
  <c r="S84" i="98"/>
  <c r="S85" i="98"/>
  <c r="P44" i="98"/>
  <c r="R44" i="98" s="1"/>
  <c r="P3" i="98"/>
  <c r="R3" i="98" s="1"/>
  <c r="P4" i="98"/>
  <c r="R4" i="98" s="1"/>
  <c r="P5" i="98"/>
  <c r="R5" i="98" s="1"/>
  <c r="P6" i="98"/>
  <c r="R6" i="98" s="1"/>
  <c r="P7" i="98"/>
  <c r="R7" i="98" s="1"/>
  <c r="P8" i="98"/>
  <c r="R8" i="98" s="1"/>
  <c r="P9" i="98"/>
  <c r="R9" i="98" s="1"/>
  <c r="P10" i="98"/>
  <c r="R10" i="98" s="1"/>
  <c r="P11" i="98"/>
  <c r="R11" i="98" s="1"/>
  <c r="P12" i="98"/>
  <c r="R12" i="98" s="1"/>
  <c r="P13" i="98"/>
  <c r="R13" i="98" s="1"/>
  <c r="P14" i="98"/>
  <c r="R14" i="98" s="1"/>
  <c r="P15" i="98"/>
  <c r="R15" i="98" s="1"/>
  <c r="P16" i="98"/>
  <c r="R16" i="98" s="1"/>
  <c r="P17" i="98"/>
  <c r="R17" i="98" s="1"/>
  <c r="P18" i="98"/>
  <c r="R18" i="98" s="1"/>
  <c r="P19" i="98"/>
  <c r="R19" i="98" s="1"/>
  <c r="P20" i="98"/>
  <c r="R20" i="98" s="1"/>
  <c r="P21" i="98"/>
  <c r="R21" i="98" s="1"/>
  <c r="P22" i="98"/>
  <c r="R22" i="98" s="1"/>
  <c r="P23" i="98"/>
  <c r="R23" i="98" s="1"/>
  <c r="P24" i="98"/>
  <c r="R24" i="98" s="1"/>
  <c r="P25" i="98"/>
  <c r="R25" i="98" s="1"/>
  <c r="P26" i="98"/>
  <c r="R26" i="98" s="1"/>
  <c r="P27" i="98"/>
  <c r="R27" i="98" s="1"/>
  <c r="P28" i="98"/>
  <c r="R28" i="98" s="1"/>
  <c r="P29" i="98"/>
  <c r="R29" i="98" s="1"/>
  <c r="P30" i="98"/>
  <c r="R30" i="98" s="1"/>
  <c r="P31" i="98"/>
  <c r="R31" i="98" s="1"/>
  <c r="P32" i="98"/>
  <c r="R32" i="98" s="1"/>
  <c r="P33" i="98"/>
  <c r="R33" i="98" s="1"/>
  <c r="P34" i="98"/>
  <c r="R34" i="98" s="1"/>
  <c r="P35" i="98"/>
  <c r="R35" i="98" s="1"/>
  <c r="P36" i="98"/>
  <c r="R36" i="98" s="1"/>
  <c r="P37" i="98"/>
  <c r="R37" i="98" s="1"/>
  <c r="P38" i="98"/>
  <c r="R38" i="98" s="1"/>
  <c r="P39" i="98"/>
  <c r="R39" i="98" s="1"/>
  <c r="P40" i="98"/>
  <c r="R40" i="98" s="1"/>
  <c r="P41" i="98"/>
  <c r="R41" i="98" s="1"/>
  <c r="P42" i="98"/>
  <c r="R42" i="98" s="1"/>
  <c r="P43" i="98"/>
  <c r="R43" i="98" s="1"/>
  <c r="P45" i="98"/>
  <c r="R45" i="98" s="1"/>
  <c r="P46" i="98"/>
  <c r="R46" i="98" s="1"/>
  <c r="P47" i="98"/>
  <c r="R47" i="98" s="1"/>
  <c r="P48" i="98"/>
  <c r="R48" i="98" s="1"/>
  <c r="P49" i="98"/>
  <c r="R49" i="98" s="1"/>
  <c r="P50" i="98"/>
  <c r="R50" i="98" s="1"/>
  <c r="P51" i="98"/>
  <c r="R51" i="98" s="1"/>
  <c r="P52" i="98"/>
  <c r="R52" i="98" s="1"/>
  <c r="P53" i="98"/>
  <c r="R53" i="98" s="1"/>
  <c r="P54" i="98"/>
  <c r="R54" i="98" s="1"/>
  <c r="P55" i="98"/>
  <c r="R55" i="98" s="1"/>
  <c r="P56" i="98"/>
  <c r="R56" i="98" s="1"/>
  <c r="P57" i="98"/>
  <c r="R57" i="98" s="1"/>
  <c r="P58" i="98"/>
  <c r="R58" i="98" s="1"/>
  <c r="P59" i="98"/>
  <c r="R59" i="98" s="1"/>
  <c r="P60" i="98"/>
  <c r="R60" i="98" s="1"/>
  <c r="P61" i="98"/>
  <c r="R61" i="98" s="1"/>
  <c r="P62" i="98"/>
  <c r="R62" i="98" s="1"/>
  <c r="P63" i="98"/>
  <c r="R63" i="98" s="1"/>
  <c r="P64" i="98"/>
  <c r="R64" i="98" s="1"/>
  <c r="P65" i="98"/>
  <c r="R65" i="98" s="1"/>
  <c r="P66" i="98"/>
  <c r="R66" i="98" s="1"/>
  <c r="P67" i="98"/>
  <c r="R67" i="98" s="1"/>
  <c r="P68" i="98"/>
  <c r="R68" i="98" s="1"/>
  <c r="P69" i="98"/>
  <c r="R69" i="98" s="1"/>
  <c r="P70" i="98"/>
  <c r="R70" i="98" s="1"/>
  <c r="P71" i="98"/>
  <c r="R71" i="98" s="1"/>
  <c r="P72" i="98"/>
  <c r="R72" i="98" s="1"/>
  <c r="P73" i="98"/>
  <c r="R73" i="98" s="1"/>
  <c r="P74" i="98"/>
  <c r="R74" i="98" s="1"/>
  <c r="P75" i="98"/>
  <c r="R75" i="98" s="1"/>
  <c r="P76" i="98"/>
  <c r="R76" i="98" s="1"/>
  <c r="P77" i="98"/>
  <c r="R77" i="98" s="1"/>
  <c r="P78" i="98"/>
  <c r="R78" i="98" s="1"/>
  <c r="P79" i="98"/>
  <c r="R79" i="98" s="1"/>
  <c r="P80" i="98"/>
  <c r="R80" i="98" s="1"/>
  <c r="P81" i="98"/>
  <c r="R81" i="98" s="1"/>
  <c r="P82" i="98"/>
  <c r="R82" i="98" s="1"/>
  <c r="P83" i="98"/>
  <c r="R83" i="98" s="1"/>
  <c r="P84" i="98"/>
  <c r="R84" i="98" s="1"/>
  <c r="P85" i="98"/>
  <c r="R85" i="98" s="1"/>
  <c r="P86" i="98"/>
  <c r="R86" i="98" s="1"/>
  <c r="E19" i="9"/>
  <c r="D70" i="9"/>
  <c r="E70" i="9"/>
  <c r="F70" i="9"/>
  <c r="G70" i="9"/>
  <c r="AH70" i="9" s="1"/>
  <c r="H70" i="9"/>
  <c r="K70" i="9"/>
  <c r="L70" i="9"/>
  <c r="M70" i="9"/>
  <c r="N70" i="9"/>
  <c r="AD70" i="9"/>
  <c r="D71" i="9"/>
  <c r="E71" i="9"/>
  <c r="F71" i="9"/>
  <c r="G71" i="9"/>
  <c r="AH71" i="9" s="1"/>
  <c r="H71" i="9"/>
  <c r="K71" i="9"/>
  <c r="L71" i="9"/>
  <c r="M71" i="9"/>
  <c r="N71" i="9"/>
  <c r="AD71" i="9"/>
  <c r="D86" i="9"/>
  <c r="E86" i="9"/>
  <c r="F86" i="9"/>
  <c r="G86" i="9"/>
  <c r="AH86" i="9" s="1"/>
  <c r="H86" i="9"/>
  <c r="K86" i="9"/>
  <c r="L86" i="9"/>
  <c r="M86" i="9"/>
  <c r="N86" i="9"/>
  <c r="AD86" i="9"/>
  <c r="D85" i="9"/>
  <c r="E85" i="9"/>
  <c r="F85" i="9"/>
  <c r="G85" i="9"/>
  <c r="AH85" i="9" s="1"/>
  <c r="H85" i="9"/>
  <c r="K85" i="9"/>
  <c r="L85" i="9"/>
  <c r="M85" i="9"/>
  <c r="N85" i="9"/>
  <c r="AD85" i="9"/>
  <c r="D84" i="9"/>
  <c r="E84" i="9"/>
  <c r="F84" i="9"/>
  <c r="G84" i="9"/>
  <c r="AH84" i="9" s="1"/>
  <c r="H84" i="9"/>
  <c r="AF84" i="9" s="1"/>
  <c r="K84" i="9"/>
  <c r="AG84" i="9" s="1"/>
  <c r="L84" i="9"/>
  <c r="M84" i="9"/>
  <c r="N84" i="9"/>
  <c r="AD84" i="9"/>
  <c r="D83" i="9"/>
  <c r="E83" i="9"/>
  <c r="G83" i="9"/>
  <c r="AH83" i="9" s="1"/>
  <c r="H83" i="9"/>
  <c r="K83" i="9"/>
  <c r="L83" i="9"/>
  <c r="M83" i="9"/>
  <c r="N83" i="9"/>
  <c r="AD83" i="9"/>
  <c r="D82" i="9"/>
  <c r="E82" i="9"/>
  <c r="F82" i="9"/>
  <c r="G82" i="9"/>
  <c r="AH82" i="9" s="1"/>
  <c r="H82" i="9"/>
  <c r="K82" i="9"/>
  <c r="L82" i="9"/>
  <c r="M82" i="9"/>
  <c r="N82" i="9"/>
  <c r="D81" i="9"/>
  <c r="E81" i="9"/>
  <c r="F81" i="9"/>
  <c r="G81" i="9"/>
  <c r="AH81" i="9" s="1"/>
  <c r="H81" i="9"/>
  <c r="K81" i="9"/>
  <c r="L81" i="9"/>
  <c r="M81" i="9"/>
  <c r="N81" i="9"/>
  <c r="Q81" i="9"/>
  <c r="R81" i="9"/>
  <c r="S81" i="9"/>
  <c r="AD81" i="9"/>
  <c r="D80" i="9"/>
  <c r="AE80" i="9" s="1"/>
  <c r="E80" i="9"/>
  <c r="F80" i="9"/>
  <c r="G80" i="9"/>
  <c r="AH80" i="9" s="1"/>
  <c r="K80" i="9"/>
  <c r="L80" i="9"/>
  <c r="AD80" i="9"/>
  <c r="D79" i="9"/>
  <c r="E79" i="9"/>
  <c r="F79" i="9"/>
  <c r="G79" i="9"/>
  <c r="AH79" i="9" s="1"/>
  <c r="H79" i="9"/>
  <c r="AF79" i="9" s="1"/>
  <c r="K79" i="9"/>
  <c r="AG79" i="9" s="1"/>
  <c r="L79" i="9"/>
  <c r="M79" i="9"/>
  <c r="N79" i="9"/>
  <c r="AD79" i="9"/>
  <c r="D78" i="9"/>
  <c r="E78" i="9"/>
  <c r="F78" i="9"/>
  <c r="G78" i="9"/>
  <c r="AH78" i="9" s="1"/>
  <c r="H78" i="9"/>
  <c r="K78" i="9"/>
  <c r="L78" i="9"/>
  <c r="M78" i="9"/>
  <c r="N78" i="9"/>
  <c r="AD78" i="9"/>
  <c r="D77" i="9"/>
  <c r="E77" i="9"/>
  <c r="F77" i="9"/>
  <c r="G77" i="9"/>
  <c r="AH77" i="9" s="1"/>
  <c r="H77" i="9"/>
  <c r="K77" i="9"/>
  <c r="L77" i="9"/>
  <c r="N77" i="9"/>
  <c r="AD77" i="9"/>
  <c r="D76" i="9"/>
  <c r="AE76" i="9" s="1"/>
  <c r="E76" i="9"/>
  <c r="F76" i="9"/>
  <c r="G76" i="9"/>
  <c r="AH76" i="9" s="1"/>
  <c r="H76" i="9"/>
  <c r="K76" i="9"/>
  <c r="L76" i="9"/>
  <c r="M76" i="9"/>
  <c r="N76" i="9"/>
  <c r="AD76" i="9"/>
  <c r="D75" i="9"/>
  <c r="E75" i="9"/>
  <c r="F75" i="9"/>
  <c r="G75" i="9"/>
  <c r="AH75" i="9" s="1"/>
  <c r="H75" i="9"/>
  <c r="K75" i="9"/>
  <c r="L75" i="9"/>
  <c r="M75" i="9"/>
  <c r="N75" i="9"/>
  <c r="AD75" i="9"/>
  <c r="D74" i="9"/>
  <c r="E74" i="9"/>
  <c r="F74" i="9"/>
  <c r="G74" i="9"/>
  <c r="AH74" i="9" s="1"/>
  <c r="H74" i="9"/>
  <c r="AF74" i="9" s="1"/>
  <c r="K74" i="9"/>
  <c r="L74" i="9"/>
  <c r="M74" i="9"/>
  <c r="N74" i="9"/>
  <c r="AD74" i="9"/>
  <c r="D73" i="9"/>
  <c r="E73" i="9"/>
  <c r="F73" i="9"/>
  <c r="G73" i="9"/>
  <c r="AH73" i="9" s="1"/>
  <c r="H73" i="9"/>
  <c r="AF73" i="9" s="1"/>
  <c r="K73" i="9"/>
  <c r="L73" i="9"/>
  <c r="M73" i="9"/>
  <c r="N73" i="9"/>
  <c r="AD73" i="9"/>
  <c r="D72" i="9"/>
  <c r="E72" i="9"/>
  <c r="F72" i="9"/>
  <c r="G72" i="9"/>
  <c r="AH72" i="9" s="1"/>
  <c r="H72" i="9"/>
  <c r="K72" i="9"/>
  <c r="L72" i="9"/>
  <c r="M72" i="9"/>
  <c r="N72" i="9"/>
  <c r="D69" i="9"/>
  <c r="E69" i="9"/>
  <c r="F69" i="9"/>
  <c r="G69" i="9"/>
  <c r="AH69" i="9" s="1"/>
  <c r="H69" i="9"/>
  <c r="K69" i="9"/>
  <c r="L69" i="9"/>
  <c r="M69" i="9"/>
  <c r="N69" i="9"/>
  <c r="AD69" i="9"/>
  <c r="D68" i="9"/>
  <c r="E68" i="9"/>
  <c r="F68" i="9"/>
  <c r="G68" i="9"/>
  <c r="AH68" i="9" s="1"/>
  <c r="H68" i="9"/>
  <c r="K68" i="9"/>
  <c r="L68" i="9"/>
  <c r="M68" i="9"/>
  <c r="N68" i="9"/>
  <c r="AD68" i="9"/>
  <c r="D67" i="9"/>
  <c r="E67" i="9"/>
  <c r="F67" i="9"/>
  <c r="G67" i="9"/>
  <c r="AH67" i="9" s="1"/>
  <c r="H67" i="9"/>
  <c r="K67" i="9"/>
  <c r="L67" i="9"/>
  <c r="M67" i="9"/>
  <c r="N67" i="9"/>
  <c r="AD67" i="9"/>
  <c r="D66" i="9"/>
  <c r="E66" i="9"/>
  <c r="F66" i="9"/>
  <c r="G66" i="9"/>
  <c r="AH66" i="9" s="1"/>
  <c r="H66" i="9"/>
  <c r="AF66" i="9" s="1"/>
  <c r="K66" i="9"/>
  <c r="AG66" i="9" s="1"/>
  <c r="L66" i="9"/>
  <c r="M66" i="9"/>
  <c r="N66" i="9"/>
  <c r="AD66" i="9"/>
  <c r="D65" i="9"/>
  <c r="E65" i="9"/>
  <c r="F65" i="9"/>
  <c r="G65" i="9"/>
  <c r="AH65" i="9" s="1"/>
  <c r="H65" i="9"/>
  <c r="L65" i="9"/>
  <c r="AG65" i="9" s="1"/>
  <c r="M65" i="9"/>
  <c r="N65" i="9"/>
  <c r="AD65" i="9"/>
  <c r="D64" i="9"/>
  <c r="E64" i="9"/>
  <c r="F64" i="9"/>
  <c r="H64" i="9"/>
  <c r="L64" i="9"/>
  <c r="M64" i="9"/>
  <c r="N64" i="9"/>
  <c r="AD64" i="9"/>
  <c r="D63" i="9"/>
  <c r="E63" i="9"/>
  <c r="F63" i="9"/>
  <c r="G63" i="9"/>
  <c r="AH63" i="9" s="1"/>
  <c r="H63" i="9"/>
  <c r="K63" i="9"/>
  <c r="L63" i="9"/>
  <c r="M63" i="9"/>
  <c r="N63" i="9"/>
  <c r="AD63" i="9"/>
  <c r="D62" i="9"/>
  <c r="E62" i="9"/>
  <c r="F62" i="9"/>
  <c r="G62" i="9"/>
  <c r="AH62" i="9" s="1"/>
  <c r="H62" i="9"/>
  <c r="AF62" i="9" s="1"/>
  <c r="D61" i="9"/>
  <c r="E61" i="9"/>
  <c r="F61" i="9"/>
  <c r="G61" i="9"/>
  <c r="AH61" i="9" s="1"/>
  <c r="H61" i="9"/>
  <c r="K61" i="9"/>
  <c r="L61" i="9"/>
  <c r="M61" i="9"/>
  <c r="N61" i="9"/>
  <c r="AD61" i="9"/>
  <c r="D60" i="9"/>
  <c r="E60" i="9"/>
  <c r="F60" i="9"/>
  <c r="G60" i="9"/>
  <c r="AH60" i="9" s="1"/>
  <c r="H60" i="9"/>
  <c r="K60" i="9"/>
  <c r="L60" i="9"/>
  <c r="M60" i="9"/>
  <c r="N60" i="9"/>
  <c r="AD60" i="9"/>
  <c r="D59" i="9"/>
  <c r="E59" i="9"/>
  <c r="F59" i="9"/>
  <c r="G59" i="9"/>
  <c r="AH59" i="9" s="1"/>
  <c r="H59" i="9"/>
  <c r="K59" i="9"/>
  <c r="L59" i="9"/>
  <c r="M59" i="9"/>
  <c r="N59" i="9"/>
  <c r="AD59" i="9"/>
  <c r="D58" i="9"/>
  <c r="E58" i="9"/>
  <c r="F58" i="9"/>
  <c r="G58" i="9"/>
  <c r="AH58" i="9" s="1"/>
  <c r="H58" i="9"/>
  <c r="AF58" i="9" s="1"/>
  <c r="K58" i="9"/>
  <c r="AG58" i="9" s="1"/>
  <c r="L58" i="9"/>
  <c r="N58" i="9"/>
  <c r="AD58" i="9"/>
  <c r="D57" i="9"/>
  <c r="E57" i="9"/>
  <c r="F57" i="9"/>
  <c r="G57" i="9"/>
  <c r="AH57" i="9" s="1"/>
  <c r="H57" i="9"/>
  <c r="K57" i="9"/>
  <c r="L57" i="9"/>
  <c r="M57" i="9"/>
  <c r="N57" i="9"/>
  <c r="AD57" i="9"/>
  <c r="D56" i="9"/>
  <c r="E56" i="9"/>
  <c r="F56" i="9"/>
  <c r="G56" i="9"/>
  <c r="AH56" i="9" s="1"/>
  <c r="H56" i="9"/>
  <c r="K56" i="9"/>
  <c r="L56" i="9"/>
  <c r="M56" i="9"/>
  <c r="N56" i="9"/>
  <c r="AD56" i="9"/>
  <c r="D55" i="9"/>
  <c r="AE55" i="9" s="1"/>
  <c r="E55" i="9"/>
  <c r="F55" i="9"/>
  <c r="G55" i="9"/>
  <c r="AH55" i="9" s="1"/>
  <c r="H55" i="9"/>
  <c r="K55" i="9"/>
  <c r="L55" i="9"/>
  <c r="N55" i="9"/>
  <c r="AD55" i="9"/>
  <c r="D54" i="9"/>
  <c r="E54" i="9"/>
  <c r="F54" i="9"/>
  <c r="G54" i="9"/>
  <c r="AH54" i="9" s="1"/>
  <c r="H54" i="9"/>
  <c r="K54" i="9"/>
  <c r="L54" i="9"/>
  <c r="M54" i="9"/>
  <c r="N54" i="9"/>
  <c r="AD54" i="9"/>
  <c r="D53" i="9"/>
  <c r="E53" i="9"/>
  <c r="F53" i="9"/>
  <c r="G53" i="9"/>
  <c r="AH53" i="9" s="1"/>
  <c r="H53" i="9"/>
  <c r="AF53" i="9" s="1"/>
  <c r="K53" i="9"/>
  <c r="AG53" i="9" s="1"/>
  <c r="L53" i="9"/>
  <c r="M53" i="9"/>
  <c r="N53" i="9"/>
  <c r="AD53" i="9"/>
  <c r="D52" i="9"/>
  <c r="E52" i="9"/>
  <c r="F52" i="9"/>
  <c r="G52" i="9"/>
  <c r="AH52" i="9" s="1"/>
  <c r="H52" i="9"/>
  <c r="K52" i="9"/>
  <c r="L52" i="9"/>
  <c r="M52" i="9"/>
  <c r="N52" i="9"/>
  <c r="AD52" i="9"/>
  <c r="D51" i="9"/>
  <c r="E51" i="9"/>
  <c r="F51" i="9"/>
  <c r="G51" i="9"/>
  <c r="AH51" i="9" s="1"/>
  <c r="H51" i="9"/>
  <c r="K51" i="9"/>
  <c r="L51" i="9"/>
  <c r="M51" i="9"/>
  <c r="N51" i="9"/>
  <c r="AD51" i="9"/>
  <c r="D50" i="9"/>
  <c r="E50" i="9"/>
  <c r="F50" i="9"/>
  <c r="H50" i="9"/>
  <c r="K50" i="9"/>
  <c r="L50" i="9"/>
  <c r="M50" i="9"/>
  <c r="N50" i="9"/>
  <c r="AD50" i="9"/>
  <c r="D49" i="9"/>
  <c r="E49" i="9"/>
  <c r="F49" i="9"/>
  <c r="G49" i="9"/>
  <c r="AH49" i="9" s="1"/>
  <c r="H49" i="9"/>
  <c r="K49" i="9"/>
  <c r="L49" i="9"/>
  <c r="M49" i="9"/>
  <c r="N49" i="9"/>
  <c r="AD49" i="9"/>
  <c r="D48" i="9"/>
  <c r="E48" i="9"/>
  <c r="F48" i="9"/>
  <c r="G48" i="9"/>
  <c r="AH48" i="9" s="1"/>
  <c r="H48" i="9"/>
  <c r="AF48" i="9" s="1"/>
  <c r="K48" i="9"/>
  <c r="L48" i="9"/>
  <c r="M48" i="9"/>
  <c r="N48" i="9"/>
  <c r="AD48" i="9"/>
  <c r="D47" i="9"/>
  <c r="E47" i="9"/>
  <c r="F47" i="9"/>
  <c r="G47" i="9"/>
  <c r="AH47" i="9" s="1"/>
  <c r="H47" i="9"/>
  <c r="AF47" i="9" s="1"/>
  <c r="K47" i="9"/>
  <c r="L47" i="9"/>
  <c r="M47" i="9"/>
  <c r="N47" i="9"/>
  <c r="AD47" i="9"/>
  <c r="D46" i="9"/>
  <c r="E46" i="9"/>
  <c r="F46" i="9"/>
  <c r="G46" i="9"/>
  <c r="AH46" i="9" s="1"/>
  <c r="H46" i="9"/>
  <c r="K46" i="9"/>
  <c r="L46" i="9"/>
  <c r="M46" i="9"/>
  <c r="N46" i="9"/>
  <c r="AD46" i="9"/>
  <c r="D45" i="9"/>
  <c r="E45" i="9"/>
  <c r="F45" i="9"/>
  <c r="G45" i="9"/>
  <c r="AH45" i="9" s="1"/>
  <c r="H45" i="9"/>
  <c r="K45" i="9"/>
  <c r="L45" i="9"/>
  <c r="M45" i="9"/>
  <c r="N45" i="9"/>
  <c r="AD45" i="9"/>
  <c r="D44" i="9"/>
  <c r="AE44" i="9" s="1"/>
  <c r="E44" i="9"/>
  <c r="F44" i="9"/>
  <c r="G44" i="9"/>
  <c r="AH44" i="9" s="1"/>
  <c r="H44" i="9"/>
  <c r="K44" i="9"/>
  <c r="L44" i="9"/>
  <c r="M44" i="9"/>
  <c r="N44" i="9"/>
  <c r="AD44" i="9"/>
  <c r="D43" i="9"/>
  <c r="E43" i="9"/>
  <c r="F43" i="9"/>
  <c r="G43" i="9"/>
  <c r="AH43" i="9" s="1"/>
  <c r="H43" i="9"/>
  <c r="K43" i="9"/>
  <c r="L43" i="9"/>
  <c r="M43" i="9"/>
  <c r="N43" i="9"/>
  <c r="AD43" i="9"/>
  <c r="D42" i="9"/>
  <c r="E42" i="9"/>
  <c r="F42" i="9"/>
  <c r="G42" i="9"/>
  <c r="AH42" i="9" s="1"/>
  <c r="H42" i="9"/>
  <c r="AF42" i="9" s="1"/>
  <c r="K42" i="9"/>
  <c r="L42" i="9"/>
  <c r="M42" i="9"/>
  <c r="N42" i="9"/>
  <c r="AD42" i="9"/>
  <c r="D41" i="9"/>
  <c r="E41" i="9"/>
  <c r="F41" i="9"/>
  <c r="G41" i="9"/>
  <c r="AH41" i="9" s="1"/>
  <c r="H41" i="9"/>
  <c r="AF41" i="9" s="1"/>
  <c r="K41" i="9"/>
  <c r="L41" i="9"/>
  <c r="M41" i="9"/>
  <c r="N41" i="9"/>
  <c r="AD41" i="9"/>
  <c r="D40" i="9"/>
  <c r="E40" i="9"/>
  <c r="F40" i="9"/>
  <c r="G40" i="9"/>
  <c r="AH40" i="9" s="1"/>
  <c r="H40" i="9"/>
  <c r="K40" i="9"/>
  <c r="L40" i="9"/>
  <c r="M40" i="9"/>
  <c r="N40" i="9"/>
  <c r="AD40" i="9"/>
  <c r="D39" i="9"/>
  <c r="E39" i="9"/>
  <c r="F39" i="9"/>
  <c r="G39" i="9"/>
  <c r="AH39" i="9" s="1"/>
  <c r="H39" i="9"/>
  <c r="K39" i="9"/>
  <c r="L39" i="9"/>
  <c r="M39" i="9"/>
  <c r="N39" i="9"/>
  <c r="AD39" i="9"/>
  <c r="T38" i="9"/>
  <c r="AD38" i="9"/>
  <c r="D38" i="9"/>
  <c r="E38" i="9"/>
  <c r="F38" i="9"/>
  <c r="G38" i="9"/>
  <c r="AH38" i="9" s="1"/>
  <c r="H38" i="9"/>
  <c r="K38" i="9"/>
  <c r="L38" i="9"/>
  <c r="M38" i="9"/>
  <c r="N38" i="9"/>
  <c r="D37" i="9"/>
  <c r="E37" i="9"/>
  <c r="F37" i="9"/>
  <c r="G37" i="9"/>
  <c r="AH37" i="9" s="1"/>
  <c r="H37" i="9"/>
  <c r="K37" i="9"/>
  <c r="L37" i="9"/>
  <c r="M37" i="9"/>
  <c r="N37" i="9"/>
  <c r="T37" i="9"/>
  <c r="AD37" i="9"/>
  <c r="D36" i="9"/>
  <c r="E36" i="9"/>
  <c r="F36" i="9"/>
  <c r="G36" i="9"/>
  <c r="AH36" i="9" s="1"/>
  <c r="H36" i="9"/>
  <c r="K36" i="9"/>
  <c r="L36" i="9"/>
  <c r="M36" i="9"/>
  <c r="N36" i="9"/>
  <c r="AD36" i="9"/>
  <c r="D35" i="9"/>
  <c r="E35" i="9"/>
  <c r="F35" i="9"/>
  <c r="G35" i="9"/>
  <c r="AH35" i="9" s="1"/>
  <c r="H35" i="9"/>
  <c r="AF35" i="9" s="1"/>
  <c r="K35" i="9"/>
  <c r="L35" i="9"/>
  <c r="M35" i="9"/>
  <c r="N35" i="9"/>
  <c r="AD35" i="9"/>
  <c r="D34" i="9"/>
  <c r="E34" i="9"/>
  <c r="F34" i="9"/>
  <c r="G34" i="9"/>
  <c r="AH34" i="9" s="1"/>
  <c r="H34" i="9"/>
  <c r="AF34" i="9" s="1"/>
  <c r="K34" i="9"/>
  <c r="L34" i="9"/>
  <c r="M34" i="9"/>
  <c r="N34" i="9"/>
  <c r="AD34" i="9"/>
  <c r="D33" i="9"/>
  <c r="E33" i="9"/>
  <c r="F33" i="9"/>
  <c r="G33" i="9"/>
  <c r="AH33" i="9" s="1"/>
  <c r="H33" i="9"/>
  <c r="K33" i="9"/>
  <c r="L33" i="9"/>
  <c r="M33" i="9"/>
  <c r="N33" i="9"/>
  <c r="AD33" i="9"/>
  <c r="D32" i="9"/>
  <c r="E32" i="9"/>
  <c r="F32" i="9"/>
  <c r="G32" i="9"/>
  <c r="AH32" i="9" s="1"/>
  <c r="H32" i="9"/>
  <c r="K32" i="9"/>
  <c r="L32" i="9"/>
  <c r="M32" i="9"/>
  <c r="N32" i="9"/>
  <c r="AD32" i="9"/>
  <c r="D31" i="9"/>
  <c r="AE31" i="9" s="1"/>
  <c r="E31" i="9"/>
  <c r="F31" i="9"/>
  <c r="G31" i="9"/>
  <c r="AH31" i="9" s="1"/>
  <c r="H31" i="9"/>
  <c r="K31" i="9"/>
  <c r="L31" i="9"/>
  <c r="M31" i="9"/>
  <c r="N31" i="9"/>
  <c r="AD31" i="9"/>
  <c r="D30" i="9"/>
  <c r="E30" i="9"/>
  <c r="F30" i="9"/>
  <c r="H30" i="9"/>
  <c r="K30" i="9"/>
  <c r="L30" i="9"/>
  <c r="M30" i="9"/>
  <c r="N30" i="9"/>
  <c r="D29" i="9"/>
  <c r="E29" i="9"/>
  <c r="F29" i="9"/>
  <c r="G29" i="9"/>
  <c r="AH29" i="9" s="1"/>
  <c r="H29" i="9"/>
  <c r="AF29" i="9" s="1"/>
  <c r="K29" i="9"/>
  <c r="L29" i="9"/>
  <c r="M29" i="9"/>
  <c r="N29" i="9"/>
  <c r="AD29" i="9"/>
  <c r="D28" i="9"/>
  <c r="E28" i="9"/>
  <c r="F28" i="9"/>
  <c r="G28" i="9"/>
  <c r="AH28" i="9" s="1"/>
  <c r="H28" i="9"/>
  <c r="K28" i="9"/>
  <c r="L28" i="9"/>
  <c r="M28" i="9"/>
  <c r="N28" i="9"/>
  <c r="AD28" i="9"/>
  <c r="D27" i="9"/>
  <c r="E27" i="9"/>
  <c r="F27" i="9"/>
  <c r="G27" i="9"/>
  <c r="AH27" i="9" s="1"/>
  <c r="H27" i="9"/>
  <c r="K27" i="9"/>
  <c r="L27" i="9"/>
  <c r="M27" i="9"/>
  <c r="N27" i="9"/>
  <c r="AD27" i="9"/>
  <c r="D26" i="9"/>
  <c r="AE26" i="9" s="1"/>
  <c r="E26" i="9"/>
  <c r="F26" i="9"/>
  <c r="G26" i="9"/>
  <c r="H26" i="9"/>
  <c r="K26" i="9"/>
  <c r="L26" i="9"/>
  <c r="M26" i="9"/>
  <c r="N26" i="9"/>
  <c r="O26" i="9"/>
  <c r="AD26" i="9"/>
  <c r="D25" i="9"/>
  <c r="E25" i="9"/>
  <c r="F25" i="9"/>
  <c r="G25" i="9"/>
  <c r="AH25" i="9" s="1"/>
  <c r="H25" i="9"/>
  <c r="K25" i="9"/>
  <c r="L25" i="9"/>
  <c r="M25" i="9"/>
  <c r="N25" i="9"/>
  <c r="AD25" i="9"/>
  <c r="D24" i="9"/>
  <c r="E24" i="9"/>
  <c r="F24" i="9"/>
  <c r="G24" i="9"/>
  <c r="AH24" i="9" s="1"/>
  <c r="H24" i="9"/>
  <c r="K24" i="9"/>
  <c r="L24" i="9"/>
  <c r="M24" i="9"/>
  <c r="N24" i="9"/>
  <c r="AD24" i="9"/>
  <c r="D23" i="9"/>
  <c r="E23" i="9"/>
  <c r="F23" i="9"/>
  <c r="G23" i="9"/>
  <c r="AH23" i="9" s="1"/>
  <c r="H23" i="9"/>
  <c r="AF23" i="9" s="1"/>
  <c r="K23" i="9"/>
  <c r="AG23" i="9" s="1"/>
  <c r="L23" i="9"/>
  <c r="M23" i="9"/>
  <c r="N23" i="9"/>
  <c r="AD23" i="9"/>
  <c r="D22" i="9"/>
  <c r="E22" i="9"/>
  <c r="F22" i="9"/>
  <c r="G22" i="9"/>
  <c r="AH22" i="9" s="1"/>
  <c r="H22" i="9"/>
  <c r="K22" i="9"/>
  <c r="L22" i="9"/>
  <c r="M22" i="9"/>
  <c r="N22" i="9"/>
  <c r="AD22" i="9"/>
  <c r="D21" i="9"/>
  <c r="E21" i="9"/>
  <c r="F21" i="9"/>
  <c r="G21" i="9"/>
  <c r="AH21" i="9" s="1"/>
  <c r="H21" i="9"/>
  <c r="K21" i="9"/>
  <c r="L21" i="9"/>
  <c r="M21" i="9"/>
  <c r="N21" i="9"/>
  <c r="AD21" i="9"/>
  <c r="D20" i="9"/>
  <c r="E20" i="9"/>
  <c r="F20" i="9"/>
  <c r="G20" i="9"/>
  <c r="AH20" i="9" s="1"/>
  <c r="H20" i="9"/>
  <c r="K20" i="9"/>
  <c r="L20" i="9"/>
  <c r="M20" i="9"/>
  <c r="N20" i="9"/>
  <c r="AD20" i="9"/>
  <c r="D18" i="9"/>
  <c r="E18" i="9"/>
  <c r="F18" i="9"/>
  <c r="G18" i="9"/>
  <c r="AH18" i="9" s="1"/>
  <c r="H18" i="9"/>
  <c r="K18" i="9"/>
  <c r="L18" i="9"/>
  <c r="M18" i="9"/>
  <c r="N18" i="9"/>
  <c r="AD18" i="9"/>
  <c r="D17" i="9"/>
  <c r="E17" i="9"/>
  <c r="F17" i="9"/>
  <c r="G17" i="9"/>
  <c r="AH17" i="9" s="1"/>
  <c r="H17" i="9"/>
  <c r="K17" i="9"/>
  <c r="L17" i="9"/>
  <c r="M17" i="9"/>
  <c r="N17" i="9"/>
  <c r="AD17" i="9"/>
  <c r="D16" i="9"/>
  <c r="E16" i="9"/>
  <c r="F16" i="9"/>
  <c r="G16" i="9"/>
  <c r="AH16" i="9" s="1"/>
  <c r="H16" i="9"/>
  <c r="AF16" i="9" s="1"/>
  <c r="K16" i="9"/>
  <c r="AG16" i="9" s="1"/>
  <c r="L16" i="9"/>
  <c r="M16" i="9"/>
  <c r="N16" i="9"/>
  <c r="AD16" i="9"/>
  <c r="D15" i="9"/>
  <c r="E15" i="9"/>
  <c r="F15" i="9"/>
  <c r="G15" i="9"/>
  <c r="AH15" i="9" s="1"/>
  <c r="H15" i="9"/>
  <c r="K15" i="9"/>
  <c r="L15" i="9"/>
  <c r="M15" i="9"/>
  <c r="N15" i="9"/>
  <c r="AD15" i="9"/>
  <c r="D14" i="9"/>
  <c r="E14" i="9"/>
  <c r="F14" i="9"/>
  <c r="G14" i="9"/>
  <c r="AH14" i="9" s="1"/>
  <c r="H14" i="9"/>
  <c r="K14" i="9"/>
  <c r="L14" i="9"/>
  <c r="M14" i="9"/>
  <c r="N14" i="9"/>
  <c r="AD14" i="9"/>
  <c r="D13" i="9"/>
  <c r="E13" i="9"/>
  <c r="F13" i="9"/>
  <c r="G13" i="9"/>
  <c r="AH13" i="9" s="1"/>
  <c r="H13" i="9"/>
  <c r="K13" i="9"/>
  <c r="L13" i="9"/>
  <c r="M13" i="9"/>
  <c r="N13" i="9"/>
  <c r="AD13" i="9"/>
  <c r="D12" i="9"/>
  <c r="E12" i="9"/>
  <c r="F12" i="9"/>
  <c r="G12" i="9"/>
  <c r="AH12" i="9" s="1"/>
  <c r="H12" i="9"/>
  <c r="K12" i="9"/>
  <c r="L12" i="9"/>
  <c r="M12" i="9"/>
  <c r="N12" i="9"/>
  <c r="AD12" i="9"/>
  <c r="E11" i="9"/>
  <c r="F11" i="9"/>
  <c r="G11" i="9"/>
  <c r="AH11" i="9" s="1"/>
  <c r="H11" i="9"/>
  <c r="AF11" i="9" s="1"/>
  <c r="K11" i="9"/>
  <c r="L11" i="9"/>
  <c r="M11" i="9"/>
  <c r="N11" i="9"/>
  <c r="D11" i="9"/>
  <c r="D10" i="9"/>
  <c r="E10" i="9"/>
  <c r="F10" i="9"/>
  <c r="G10" i="9"/>
  <c r="AH10" i="9" s="1"/>
  <c r="H10" i="9"/>
  <c r="AF10" i="9" s="1"/>
  <c r="K10" i="9"/>
  <c r="L10" i="9"/>
  <c r="M10" i="9"/>
  <c r="N10" i="9"/>
  <c r="AD10" i="9"/>
  <c r="D9" i="9"/>
  <c r="E9" i="9"/>
  <c r="F9" i="9"/>
  <c r="G9" i="9"/>
  <c r="AH9" i="9" s="1"/>
  <c r="H9" i="9"/>
  <c r="K9" i="9"/>
  <c r="L9" i="9"/>
  <c r="M9" i="9"/>
  <c r="N9" i="9"/>
  <c r="AD9" i="9"/>
  <c r="D8" i="9"/>
  <c r="E8" i="9"/>
  <c r="F8" i="9"/>
  <c r="G8" i="9"/>
  <c r="AH8" i="9" s="1"/>
  <c r="H8" i="9"/>
  <c r="K8" i="9"/>
  <c r="L8" i="9"/>
  <c r="M8" i="9"/>
  <c r="N8" i="9"/>
  <c r="AD8" i="9"/>
  <c r="D7" i="9"/>
  <c r="AE7" i="9" s="1"/>
  <c r="E7" i="9"/>
  <c r="F7" i="9"/>
  <c r="G7" i="9"/>
  <c r="AH7" i="9" s="1"/>
  <c r="H7" i="9"/>
  <c r="K7" i="9"/>
  <c r="L7" i="9"/>
  <c r="M7" i="9"/>
  <c r="N7" i="9"/>
  <c r="AD7" i="9"/>
  <c r="D6" i="9"/>
  <c r="E6" i="9"/>
  <c r="F6" i="9"/>
  <c r="G6" i="9"/>
  <c r="H6" i="9"/>
  <c r="K6" i="9"/>
  <c r="L6" i="9"/>
  <c r="M6" i="9"/>
  <c r="N6" i="9"/>
  <c r="P6" i="9"/>
  <c r="AD6" i="9"/>
  <c r="D5" i="9"/>
  <c r="F5" i="9"/>
  <c r="AH5" i="9"/>
  <c r="H5" i="9"/>
  <c r="AF5" i="9" s="1"/>
  <c r="K5" i="9"/>
  <c r="L5" i="9"/>
  <c r="M5" i="9"/>
  <c r="N5" i="9"/>
  <c r="AD5" i="9"/>
  <c r="D4" i="9"/>
  <c r="E4" i="9"/>
  <c r="F4" i="9"/>
  <c r="G4" i="9"/>
  <c r="AH4" i="9" s="1"/>
  <c r="H4" i="9"/>
  <c r="AF4" i="9" s="1"/>
  <c r="K4" i="9"/>
  <c r="L4" i="9"/>
  <c r="M4" i="9"/>
  <c r="N4" i="9"/>
  <c r="AD4" i="9"/>
  <c r="D3" i="9"/>
  <c r="E3" i="9"/>
  <c r="F3" i="9"/>
  <c r="G3" i="9"/>
  <c r="AH3" i="9" s="1"/>
  <c r="H3" i="9"/>
  <c r="L3" i="9"/>
  <c r="M3" i="9"/>
  <c r="N3" i="9"/>
  <c r="AD3" i="9"/>
  <c r="G2" i="9"/>
  <c r="H2" i="9"/>
  <c r="K2" i="9"/>
  <c r="L2" i="9"/>
  <c r="M2" i="9"/>
  <c r="AE60" i="9" l="1"/>
  <c r="AG73" i="9"/>
  <c r="AE43" i="9"/>
  <c r="AG3" i="9"/>
  <c r="AG46" i="9"/>
  <c r="AG57" i="9"/>
  <c r="AE42" i="9"/>
  <c r="AG51" i="9"/>
  <c r="AG70" i="9"/>
  <c r="AG8" i="9"/>
  <c r="AE16" i="9"/>
  <c r="AE23" i="9"/>
  <c r="AG27" i="9"/>
  <c r="AG32" i="9"/>
  <c r="AG38" i="9"/>
  <c r="AG39" i="9"/>
  <c r="AG45" i="9"/>
  <c r="AE53" i="9"/>
  <c r="AG56" i="9"/>
  <c r="AE58" i="9"/>
  <c r="AE66" i="9"/>
  <c r="AE79" i="9"/>
  <c r="AG82" i="9"/>
  <c r="AE84" i="9"/>
  <c r="AG10" i="9"/>
  <c r="AE37" i="9"/>
  <c r="AG47" i="9"/>
  <c r="AE86" i="9"/>
  <c r="AE6" i="9"/>
  <c r="AG15" i="9"/>
  <c r="AE30" i="9"/>
  <c r="AE75" i="9"/>
  <c r="AG9" i="9"/>
  <c r="AE24" i="9"/>
  <c r="AG83" i="9"/>
  <c r="AE35" i="9"/>
  <c r="AE62" i="9"/>
  <c r="AG62" i="9"/>
  <c r="AG77" i="9"/>
  <c r="AG71" i="9"/>
  <c r="AG7" i="9"/>
  <c r="AE11" i="9"/>
  <c r="AE15" i="9"/>
  <c r="AE22" i="9"/>
  <c r="AG26" i="9"/>
  <c r="AG31" i="9"/>
  <c r="AG44" i="9"/>
  <c r="AG50" i="9"/>
  <c r="AE52" i="9"/>
  <c r="AG55" i="9"/>
  <c r="AE65" i="9"/>
  <c r="AG76" i="9"/>
  <c r="AE78" i="9"/>
  <c r="AE83" i="9"/>
  <c r="AE25" i="9"/>
  <c r="AE81" i="9"/>
  <c r="AG52" i="9"/>
  <c r="AE17" i="9"/>
  <c r="AG33" i="9"/>
  <c r="AG14" i="9"/>
  <c r="AE48" i="9"/>
  <c r="AG64" i="9"/>
  <c r="AE3" i="9"/>
  <c r="AE9" i="9"/>
  <c r="AG12" i="9"/>
  <c r="AG18" i="9"/>
  <c r="AG25" i="9"/>
  <c r="AE28" i="9"/>
  <c r="AE33" i="9"/>
  <c r="AG37" i="9"/>
  <c r="AE40" i="9"/>
  <c r="AE46" i="9"/>
  <c r="AE57" i="9"/>
  <c r="AG60" i="9"/>
  <c r="AG68" i="9"/>
  <c r="AE72" i="9"/>
  <c r="AG80" i="9"/>
  <c r="AG81" i="9"/>
  <c r="AG86" i="9"/>
  <c r="AE12" i="9"/>
  <c r="AG34" i="9"/>
  <c r="AE36" i="9"/>
  <c r="AE63" i="9"/>
  <c r="AG78" i="9"/>
  <c r="AE54" i="9"/>
  <c r="AE67" i="9"/>
  <c r="AE85" i="9"/>
  <c r="AE4" i="9"/>
  <c r="AE10" i="9"/>
  <c r="AG20" i="9"/>
  <c r="AE34" i="9"/>
  <c r="AG2" i="9"/>
  <c r="AG6" i="9"/>
  <c r="AE14" i="9"/>
  <c r="AE21" i="9"/>
  <c r="AG36" i="9"/>
  <c r="AG43" i="9"/>
  <c r="AG49" i="9"/>
  <c r="AE51" i="9"/>
  <c r="AG63" i="9"/>
  <c r="AG75" i="9"/>
  <c r="AE77" i="9"/>
  <c r="AE70" i="9"/>
  <c r="AG22" i="9"/>
  <c r="AE49" i="9"/>
  <c r="AE5" i="9"/>
  <c r="AG40" i="9"/>
  <c r="AG21" i="9"/>
  <c r="AG13" i="9"/>
  <c r="AE29" i="9"/>
  <c r="AE41" i="9"/>
  <c r="AG61" i="9"/>
  <c r="AG69" i="9"/>
  <c r="AE73" i="9"/>
  <c r="AG17" i="9"/>
  <c r="AG24" i="9"/>
  <c r="AE27" i="9"/>
  <c r="AG30" i="9"/>
  <c r="AE32" i="9"/>
  <c r="AE38" i="9"/>
  <c r="AE39" i="9"/>
  <c r="AE45" i="9"/>
  <c r="AG54" i="9"/>
  <c r="AE56" i="9"/>
  <c r="AG59" i="9"/>
  <c r="AE64" i="9"/>
  <c r="AG67" i="9"/>
  <c r="AE82" i="9"/>
  <c r="AG85" i="9"/>
  <c r="AE19" i="9"/>
  <c r="AG19" i="9"/>
  <c r="AG4" i="9"/>
  <c r="AE18" i="9"/>
  <c r="AG29" i="9"/>
  <c r="AG41" i="9"/>
  <c r="AE68" i="9"/>
  <c r="AG28" i="9"/>
  <c r="AE59" i="9"/>
  <c r="AG72" i="9"/>
  <c r="AE74" i="9"/>
  <c r="AE47" i="9"/>
  <c r="AF2" i="9"/>
  <c r="AE8" i="9"/>
  <c r="AH2" i="9"/>
  <c r="AE2" i="9"/>
  <c r="AG5" i="9"/>
  <c r="AG11" i="9"/>
  <c r="AE13" i="9"/>
  <c r="AE20" i="9"/>
  <c r="AG35" i="9"/>
  <c r="AG42" i="9"/>
  <c r="AG48" i="9"/>
  <c r="AE50" i="9"/>
  <c r="AE61" i="9"/>
  <c r="AE69" i="9"/>
  <c r="AG74" i="9"/>
  <c r="AE71" i="9"/>
  <c r="AF38" i="9"/>
  <c r="AF65" i="9"/>
  <c r="AF78" i="9"/>
  <c r="AF57" i="9"/>
  <c r="AF72" i="9"/>
  <c r="AF83" i="9"/>
  <c r="AF77" i="9"/>
  <c r="AF70" i="9"/>
  <c r="AF26" i="9"/>
  <c r="AF44" i="9"/>
  <c r="AF50" i="9"/>
  <c r="AF76" i="9"/>
  <c r="AF18" i="9"/>
  <c r="AF25" i="9"/>
  <c r="AF60" i="9"/>
  <c r="AF68" i="9"/>
  <c r="AF81" i="9"/>
  <c r="AF86" i="9"/>
  <c r="AF15" i="9"/>
  <c r="AF22" i="9"/>
  <c r="AF9" i="9"/>
  <c r="AF40" i="9"/>
  <c r="AF51" i="9"/>
  <c r="AF8" i="9"/>
  <c r="AF27" i="9"/>
  <c r="AF56" i="9"/>
  <c r="AF20" i="9"/>
  <c r="AF64" i="9"/>
  <c r="AF7" i="9"/>
  <c r="AF12" i="9"/>
  <c r="AF6" i="9"/>
  <c r="AF36" i="9"/>
  <c r="AF43" i="9"/>
  <c r="AF49" i="9"/>
  <c r="AF63" i="9"/>
  <c r="AF75" i="9"/>
  <c r="AF52" i="9"/>
  <c r="AF3" i="9"/>
  <c r="AF28" i="9"/>
  <c r="AF33" i="9"/>
  <c r="AF46" i="9"/>
  <c r="AF14" i="9"/>
  <c r="AF21" i="9"/>
  <c r="AF32" i="9"/>
  <c r="AF39" i="9"/>
  <c r="AF45" i="9"/>
  <c r="AF82" i="9"/>
  <c r="AF13" i="9"/>
  <c r="AF61" i="9"/>
  <c r="AF69" i="9"/>
  <c r="AF71" i="9"/>
  <c r="AF31" i="9"/>
  <c r="AF55" i="9"/>
  <c r="AF37" i="9"/>
  <c r="AF17" i="9"/>
  <c r="AF24" i="9"/>
  <c r="AF30" i="9"/>
  <c r="AF54" i="9"/>
  <c r="AF59" i="9"/>
  <c r="AF67" i="9"/>
  <c r="AF85" i="9"/>
  <c r="AH6" i="9"/>
  <c r="AH26" i="9"/>
</calcChain>
</file>

<file path=xl/sharedStrings.xml><?xml version="1.0" encoding="utf-8"?>
<sst xmlns="http://schemas.openxmlformats.org/spreadsheetml/2006/main" count="27400" uniqueCount="1530">
  <si>
    <t>ВСЕГО по межбюджетным трансфертам</t>
  </si>
  <si>
    <t>Центральный федеральный округ</t>
  </si>
  <si>
    <t>Северо-Западный федеральный округ</t>
  </si>
  <si>
    <t>Южный федеральный округ</t>
  </si>
  <si>
    <t>Приволжский федеральный округ</t>
  </si>
  <si>
    <t>Уральский федеральный округ</t>
  </si>
  <si>
    <t>Сибирский федеральный округ</t>
  </si>
  <si>
    <t>Дальневосточный федеральный округ</t>
  </si>
  <si>
    <t>Северо-Кавказский федеральный округ</t>
  </si>
  <si>
    <t>в том числе:</t>
  </si>
  <si>
    <t>из них:</t>
  </si>
  <si>
    <t>Белгородская область </t>
  </si>
  <si>
    <t>Брянская область </t>
  </si>
  <si>
    <t>Владимирская область </t>
  </si>
  <si>
    <t>Воронежская область </t>
  </si>
  <si>
    <t>Ивановская область </t>
  </si>
  <si>
    <t>Тверская область </t>
  </si>
  <si>
    <t>Калужская область </t>
  </si>
  <si>
    <t>Костромская область </t>
  </si>
  <si>
    <t>Курская область </t>
  </si>
  <si>
    <t>Липецкая область </t>
  </si>
  <si>
    <t>Московская область </t>
  </si>
  <si>
    <t>Орловская область </t>
  </si>
  <si>
    <t>Рязанская область </t>
  </si>
  <si>
    <t>Смоленская область </t>
  </si>
  <si>
    <t>Тамбовская область </t>
  </si>
  <si>
    <t>Тульская область </t>
  </si>
  <si>
    <t>Ярославская область </t>
  </si>
  <si>
    <t>Республика Карелия </t>
  </si>
  <si>
    <t>Республика Коми </t>
  </si>
  <si>
    <t>Архангельская область </t>
  </si>
  <si>
    <t>Вологодская область </t>
  </si>
  <si>
    <t>Калининградская область </t>
  </si>
  <si>
    <t>Ленинградская область </t>
  </si>
  <si>
    <t>Мурманская область </t>
  </si>
  <si>
    <t>Новгородская область </t>
  </si>
  <si>
    <t>Псковская область </t>
  </si>
  <si>
    <t>г. Санкт-Петербург </t>
  </si>
  <si>
    <t>Ненецкий АО </t>
  </si>
  <si>
    <t>Республика Калмыкия </t>
  </si>
  <si>
    <t>Краснодарский край </t>
  </si>
  <si>
    <t>Астраханская область </t>
  </si>
  <si>
    <t>Волгоградская область </t>
  </si>
  <si>
    <t>Ростовская область </t>
  </si>
  <si>
    <t>Республика Адыгея (Адыгея) </t>
  </si>
  <si>
    <t>г. Севастополь </t>
  </si>
  <si>
    <t>Республика Крым </t>
  </si>
  <si>
    <t>Республика Башкортостан </t>
  </si>
  <si>
    <t>Республика Марий Эл </t>
  </si>
  <si>
    <t>Республика Мордовия </t>
  </si>
  <si>
    <t>Республика Татарстан (Татарстан) </t>
  </si>
  <si>
    <t>Удмуртская Республика </t>
  </si>
  <si>
    <t>Чувашская Республика – Чувашия </t>
  </si>
  <si>
    <t>Нижегородская область </t>
  </si>
  <si>
    <t>Кировская область </t>
  </si>
  <si>
    <t>Самарская область </t>
  </si>
  <si>
    <t>Оренбургская область </t>
  </si>
  <si>
    <t>Пензенская область </t>
  </si>
  <si>
    <t>Пермский край </t>
  </si>
  <si>
    <t>Саратовская область </t>
  </si>
  <si>
    <t>Ульяновская область </t>
  </si>
  <si>
    <t>Курганская область </t>
  </si>
  <si>
    <t>Свердловская область </t>
  </si>
  <si>
    <t>Тюменская область </t>
  </si>
  <si>
    <t>Челябинская область </t>
  </si>
  <si>
    <t>Ханты-Мансийский АО </t>
  </si>
  <si>
    <t>Ямало-Ненецкий АО </t>
  </si>
  <si>
    <t>Республика Бурятия </t>
  </si>
  <si>
    <t>Республика Тыва </t>
  </si>
  <si>
    <t>Алтайский край </t>
  </si>
  <si>
    <t>Красноярский край </t>
  </si>
  <si>
    <t>Иркутская область </t>
  </si>
  <si>
    <t>Кемеровская область - Кузбасс </t>
  </si>
  <si>
    <t>Новосибирская область </t>
  </si>
  <si>
    <t>Омская область </t>
  </si>
  <si>
    <t>Томская область </t>
  </si>
  <si>
    <t>Республика Алтай </t>
  </si>
  <si>
    <t>Республика Хакасия </t>
  </si>
  <si>
    <t>Забайкальский край </t>
  </si>
  <si>
    <t>Республика Саха (Якутия) </t>
  </si>
  <si>
    <t>Приморский край </t>
  </si>
  <si>
    <t>Хабаровский край </t>
  </si>
  <si>
    <t>Амурская область </t>
  </si>
  <si>
    <t>Камчатский край </t>
  </si>
  <si>
    <t>Магаданская область </t>
  </si>
  <si>
    <t>Сахалинская область </t>
  </si>
  <si>
    <t>Еврейская АО </t>
  </si>
  <si>
    <t>Чукотский АО </t>
  </si>
  <si>
    <t>Республика Дагестан </t>
  </si>
  <si>
    <t>Кабардино-Балкарская Республика </t>
  </si>
  <si>
    <t>Республика Северная Осетия – Алания </t>
  </si>
  <si>
    <t>Республика Ингушетия </t>
  </si>
  <si>
    <t>Ставропольский край </t>
  </si>
  <si>
    <t>Карачаево-Черкесская Республика </t>
  </si>
  <si>
    <t>Чеченская республика </t>
  </si>
  <si>
    <t>Иные межбюджетные трансферты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t>
  </si>
  <si>
    <t>Иные межбюджетные трансферты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новая коронавирусная инфекция, за счет средств резервного фонда Правительства Российской Федерации</t>
  </si>
  <si>
    <t>Иные межбюджетные трансферты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t>
  </si>
  <si>
    <t>0320558340</t>
  </si>
  <si>
    <t>0170558330</t>
  </si>
  <si>
    <t>Субсидии на оказание неотложных мер поддержки субъектам малого и среднего предпринимательства в целях обеспечения устойчивого развития экономики в условиях ухудшения ситуации в связи с распространением новой коронавирусной инфекции за счет средств резервного фонда Правительства Российской Федерации</t>
  </si>
  <si>
    <t>Дотации на поддержку мер по обеспечению сбалансированности бюджетов на оснащение (переоснащение) дополнительно создаваемого или перепрофилируемого коечного фонда медицинских организаций для оказания медицинской помощи больным новой коронавирусной инфекцией за счет средств резервного фонда Правительства Российской Федерации</t>
  </si>
  <si>
    <t>Иные межбюджетные трансферты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новой коронавирусной инфекции (COVID-19) методами амплификации нуклеиновых кислот, за счет средств резервного фонда Правительства Российской Федерации</t>
  </si>
  <si>
    <t>01К0658450</t>
  </si>
  <si>
    <t>Иные межбюджетные трансферты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t>
  </si>
  <si>
    <t>01К0958430</t>
  </si>
  <si>
    <t>Дотации на поддержку мер по обеспечению сбалансированности бюджетов на финансовое обеспечение мероприятий по борьбе с новой коронавирусной инфекцией (COVID-19) за счет средств резервного фонда Правительства Российской Федерации</t>
  </si>
  <si>
    <t>Дотации на поддержку мер по обеспечению сбалансированности бюджетов на осуществление дополнительных выплат медицинским и иным работникам медицинских и иных организаций,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контактирующим с пациентами с установленным диагнозом новой коронавирусной инфекции, за счет средств резервного фонда Правительства Российской Федерации</t>
  </si>
  <si>
    <t>Код целевой статьи расходов по БК</t>
  </si>
  <si>
    <t>Наименование показателя</t>
  </si>
  <si>
    <t>Российская Федерация</t>
  </si>
  <si>
    <t>2020</t>
  </si>
  <si>
    <t>2019</t>
  </si>
  <si>
    <t>Валовой региональный продукт на душу населения (рубль, значение показателя за год)</t>
  </si>
  <si>
    <t>https://www.fedstat.ru/indicator/42928</t>
  </si>
  <si>
    <t>Федеральные округа и субъекты РФ (http://datamarts.roskazna.ru/razdely/rashody/mezhbudgetnye-transferty/)</t>
  </si>
  <si>
    <t>Сахалинская область</t>
  </si>
  <si>
    <t>Магаданская область</t>
  </si>
  <si>
    <t>Амурская область</t>
  </si>
  <si>
    <t>Хабаровский край</t>
  </si>
  <si>
    <t>Приморский край</t>
  </si>
  <si>
    <t>Камчатский край</t>
  </si>
  <si>
    <t>Забайкальский край</t>
  </si>
  <si>
    <t>Республика Саха (Якутия)</t>
  </si>
  <si>
    <t>Республика Бурятия</t>
  </si>
  <si>
    <t>Томская область</t>
  </si>
  <si>
    <t>Омская область</t>
  </si>
  <si>
    <t>Новосибирская область</t>
  </si>
  <si>
    <t>Иркутская область</t>
  </si>
  <si>
    <t>Красноярский край</t>
  </si>
  <si>
    <t>Алтайский край</t>
  </si>
  <si>
    <t>Республика Хакасия</t>
  </si>
  <si>
    <t>Республика Тыва</t>
  </si>
  <si>
    <t>Республика Алтай</t>
  </si>
  <si>
    <t>Челябинская область</t>
  </si>
  <si>
    <t>Тюменская область без авт. округов</t>
  </si>
  <si>
    <t>Тюменская область</t>
  </si>
  <si>
    <t>Свердловская область</t>
  </si>
  <si>
    <t>Курганская область</t>
  </si>
  <si>
    <t>Ульяновская область</t>
  </si>
  <si>
    <t>Саратовская область</t>
  </si>
  <si>
    <t>Самарская область</t>
  </si>
  <si>
    <t>Пензенская область</t>
  </si>
  <si>
    <t>Оренбургская область</t>
  </si>
  <si>
    <t>Нижегородская область</t>
  </si>
  <si>
    <t>Кировская область</t>
  </si>
  <si>
    <t>Пермский край</t>
  </si>
  <si>
    <t>Удмуртская Республика</t>
  </si>
  <si>
    <t>Республика Мордовия</t>
  </si>
  <si>
    <t>Республика Марий Эл</t>
  </si>
  <si>
    <t>Республика Башкортостан</t>
  </si>
  <si>
    <t>Ставропольский край</t>
  </si>
  <si>
    <t>Чеченская Республика</t>
  </si>
  <si>
    <t>Карачаево-Черкесская Республика</t>
  </si>
  <si>
    <t>Кабардино-Балкарская Республика</t>
  </si>
  <si>
    <t>Республика Ингушетия</t>
  </si>
  <si>
    <t>Республика Дагестан</t>
  </si>
  <si>
    <t>г. Севастополь</t>
  </si>
  <si>
    <t>Ростовская область</t>
  </si>
  <si>
    <t>Волгоградская область</t>
  </si>
  <si>
    <t>Астраханская область</t>
  </si>
  <si>
    <t>Краснодарский край</t>
  </si>
  <si>
    <t>Республика Крым</t>
  </si>
  <si>
    <t>Республика Калмыкия</t>
  </si>
  <si>
    <t>Псковская область</t>
  </si>
  <si>
    <t>Новгородская область</t>
  </si>
  <si>
    <t>Мурманская область</t>
  </si>
  <si>
    <t>Ленинградская область</t>
  </si>
  <si>
    <t>Калининградская область</t>
  </si>
  <si>
    <t>Вологодская область</t>
  </si>
  <si>
    <t>Архангельская область без авт. округа</t>
  </si>
  <si>
    <t>Архангельская область</t>
  </si>
  <si>
    <t>Республика Коми</t>
  </si>
  <si>
    <t>Республика Карелия</t>
  </si>
  <si>
    <t>г. Москва</t>
  </si>
  <si>
    <t>Ярославская область</t>
  </si>
  <si>
    <t>Тульская область</t>
  </si>
  <si>
    <t>Тверская область</t>
  </si>
  <si>
    <t>Тамбовская область</t>
  </si>
  <si>
    <t>Смоленская область</t>
  </si>
  <si>
    <t>Рязанская область</t>
  </si>
  <si>
    <t>Орловская область</t>
  </si>
  <si>
    <t>Московская область</t>
  </si>
  <si>
    <t>Липецкая область</t>
  </si>
  <si>
    <t>Курская область</t>
  </si>
  <si>
    <t>Костромская область</t>
  </si>
  <si>
    <t>Калужская область</t>
  </si>
  <si>
    <t>Ивановская область</t>
  </si>
  <si>
    <t>Воронежская область</t>
  </si>
  <si>
    <t>Владимирская область</t>
  </si>
  <si>
    <t>Брянская область</t>
  </si>
  <si>
    <t>Белгородская область</t>
  </si>
  <si>
    <t xml:space="preserve"> (по данным выборочных обследований рабочей силы)</t>
  </si>
  <si>
    <t>Уровень безработицы населения в возрасте 15-72 лет по субъектам Российской Федерации</t>
  </si>
  <si>
    <t>https://rosstat.gov.ru/labour_force</t>
  </si>
  <si>
    <t>Республика Адыгея (Адыгея)</t>
  </si>
  <si>
    <t>Республика Татарстан (Татарстан)</t>
  </si>
  <si>
    <t>Кемеровская область - Кузбасс</t>
  </si>
  <si>
    <t>Город Байконур (Республика Казахстан)</t>
  </si>
  <si>
    <t>Территория за пределами РФ</t>
  </si>
  <si>
    <t>Вы одобряете изменения в Конституцию Российской Федерации?</t>
  </si>
  <si>
    <t>ДА</t>
  </si>
  <si>
    <t>НЕТ</t>
  </si>
  <si>
    <t>Общероссийское голосование по вопросу одобрения изменений в Конституцию Российской Федерации (01.07.2020)</t>
  </si>
  <si>
    <t>Субсидия бюджету Мурманской области на софинансирование расходных обязательств по развертыванию в пос. Мурмаши Кольского района Мурманской области быстровозводимого полевого госпиталя для оказания медицинской помощи больным новой коронавирусной инфекцией (COVID-19) за счет средств резервного фонда Правительства Российской Федерации</t>
  </si>
  <si>
    <t>01К0658350</t>
  </si>
  <si>
    <t>Субсидия бюджету Ивановской области на софинансирование расходных обязательств по развертыванию на территории Ивановской области быстровозводимого инфекционного госпиталя с коечным фондом в количестве 360 коек для оказания медицинской помощи больным новой коронавирусной инфекцией за счет средств резервного фонда Правительства Российской Федерации</t>
  </si>
  <si>
    <t>01К0658420</t>
  </si>
  <si>
    <t>Иной межбюджетный трансферт бюджету Кабардино-Балкарской Республики на софинансирование в полном объеме расходных обязательств, возникающих при реализации мероприятий по противодействию распространению новой коронавирусной инфекции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t>
  </si>
  <si>
    <t>01К0658460</t>
  </si>
  <si>
    <t>01К0758460</t>
  </si>
  <si>
    <t>35Г0458460</t>
  </si>
  <si>
    <t>Дотации на поддержку мер по обеспечению сбалансированности бюджетов на предоставление субсидий юридическим лицам и индивидуальным предпринимателям для частичной компенсации затрат, связанных с осуществлением ими деятельности в условиях ухудшения ситуации в результате распространения новой коронавирусной инфекции, в том числе на сохранение занятости и оплаты труда своих работников, за счет средств резервного фонда Правительства Российской Федерации</t>
  </si>
  <si>
    <t>01К0652020</t>
  </si>
  <si>
    <t>Субсидии на реализацию мероприятий по предупреждению и борьбе с социально значимыми инфекционными заболеваниями</t>
  </si>
  <si>
    <t>Иные межбюджетные трансферты на приобретение аппаратов для искусственной вентиляции легких для медицинских организаций за счет средств резервного фонда Правительства Российской Федерации</t>
  </si>
  <si>
    <t>01К0658110</t>
  </si>
  <si>
    <t>Целевые межбюджетные трансферты прошлых лет, полученные из федерального бюджета</t>
  </si>
  <si>
    <t>Субсидии на единовременные компенсационные выплаты медицинским работникам (врачам, фельдшерам, а также акушеркам и медицинским сестрам фельдшерских и фельдшерско-акушерских пунктов),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t>
  </si>
  <si>
    <t>01ГN751140</t>
  </si>
  <si>
    <t>Реализация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t>
  </si>
  <si>
    <t>01К0154220</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</si>
  <si>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t>
  </si>
  <si>
    <t>01К0354760</t>
  </si>
  <si>
    <t>Иные межбюджетные трансферты на осуществление медицинской деятельности, связанной с донорством органов человека в целях трансплантации (пересадки)</t>
  </si>
  <si>
    <t>01К0554020</t>
  </si>
  <si>
    <t>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t>
  </si>
  <si>
    <t>01К0852010</t>
  </si>
  <si>
    <t>Субсидии в целях развития паллиативной медицинской помощи</t>
  </si>
  <si>
    <t>01К0951610</t>
  </si>
  <si>
    <t>Иные межбюджетные трансферты на реализацию отдельных полномочий в области лекарственного обеспечения</t>
  </si>
  <si>
    <t>01К0952160</t>
  </si>
  <si>
    <t>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t>
  </si>
  <si>
    <t>01К0954600</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</si>
  <si>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t>
  </si>
  <si>
    <t>01КN151960</t>
  </si>
  <si>
    <t>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t>
  </si>
  <si>
    <t>01КN155540</t>
  </si>
  <si>
    <t>Обеспечение закупки авиационных работ в целях оказания медицинской помощи</t>
  </si>
  <si>
    <t>01КN251920</t>
  </si>
  <si>
    <t>Оснащение оборудованием региональных сосудистых центров и первичных сосудистых отделений</t>
  </si>
  <si>
    <t>01КN255860</t>
  </si>
  <si>
    <t>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</si>
  <si>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01КN351900</t>
  </si>
  <si>
    <t>Переоснащение медицинских организаций, оказывающих медицинскую помощь больным с онкологическими заболеваниями</t>
  </si>
  <si>
    <t>01КN451700</t>
  </si>
  <si>
    <t>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t>
  </si>
  <si>
    <t>01КP354680</t>
  </si>
  <si>
    <t>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t>
  </si>
  <si>
    <t>Субсидии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t>
  </si>
  <si>
    <t>022E151690</t>
  </si>
  <si>
    <t>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расположенных в сельской местности и малых городах</t>
  </si>
  <si>
    <t>022E151870</t>
  </si>
  <si>
    <t>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t>
  </si>
  <si>
    <t>022E152300</t>
  </si>
  <si>
    <t>Создание новых мест в общеобразовательных организациях, расположенных в сельской местности и поселках городского типа</t>
  </si>
  <si>
    <t>022E155200</t>
  </si>
  <si>
    <t>Создание новых мест в общеобразовательных организациях</t>
  </si>
  <si>
    <t>022E250970</t>
  </si>
  <si>
    <t>Создание в общеобразовательных организациях, расположенных в сельской местности и малых городах, условий для занятий физической культурой и спортом</t>
  </si>
  <si>
    <t>022E452100</t>
  </si>
  <si>
    <t>Внедрение целевой модели цифровой образовательной среды в общеобразовательных организациях и профессиональных образовательных организациях</t>
  </si>
  <si>
    <t>022P252320</t>
  </si>
  <si>
    <t>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t>
  </si>
  <si>
    <t>024E252470</t>
  </si>
  <si>
    <t>Создание мобильных технопарков "Кванториум"</t>
  </si>
  <si>
    <t>024E254910</t>
  </si>
  <si>
    <t>Создание новых мест в образовательных организациях различных типов для реализации дополнительных общеразвивающих программ всех направленностей</t>
  </si>
  <si>
    <t>024E452190</t>
  </si>
  <si>
    <t>Создание центров цифрового образования детей</t>
  </si>
  <si>
    <t>024E854120</t>
  </si>
  <si>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</si>
  <si>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t>
  </si>
  <si>
    <t>Субвенции на оплату жилищно-коммунальных услуг отдельным категориям граждан</t>
  </si>
  <si>
    <t>1 503,76</t>
  </si>
  <si>
    <t>1 503,46</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</si>
  <si>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</si>
  <si>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</si>
  <si>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</si>
  <si>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</si>
  <si>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t>
  </si>
  <si>
    <t>Субвенции на выплату единовременного пособия при всех формах устройства детей, лишенных родительского попечения, в семью</t>
  </si>
  <si>
    <t>033P150840</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</si>
  <si>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t>
  </si>
  <si>
    <t>033P155730</t>
  </si>
  <si>
    <t>Осуществление ежемесячной выплаты в связи с рождением (усыновлением) первого ребенка</t>
  </si>
  <si>
    <t>Субсидии на мероприятия государственной программы Российской Федерации "Доступная среда"</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</si>
  <si>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t>
  </si>
  <si>
    <t>Субсидии на реализацию мероприятий субъектов Российской Федерации в сфере реабилитации и абилитации инвалидов</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</si>
  <si>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t>
  </si>
  <si>
    <t>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t>
  </si>
  <si>
    <t>Субсидии на компенсацию отдельным категориям граждан оплаты взноса на капитальный ремонт общего имущества в многоквартирном доме</t>
  </si>
  <si>
    <t>Субсидии на реализацию мероприятий по обеспечению жильем молодых семей</t>
  </si>
  <si>
    <t>051F150210</t>
  </si>
  <si>
    <t>Стимулирование программ развития жилищного строительства субъектов Российской Федерации</t>
  </si>
  <si>
    <t>2 174,13</t>
  </si>
  <si>
    <t>052F254240</t>
  </si>
  <si>
    <t>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t>
  </si>
  <si>
    <t>052F255550</t>
  </si>
  <si>
    <t>Реализация программ формирования современной городской среды</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</si>
  <si>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t>
  </si>
  <si>
    <t>071L352910</t>
  </si>
  <si>
    <t>Повышение эффективности службы занятости</t>
  </si>
  <si>
    <t>071L355690</t>
  </si>
  <si>
    <t>Переобучение, повышение квалификации работников предприятий в целях поддержки занятости и повышения эффективности рынка труда</t>
  </si>
  <si>
    <t>071P254610</t>
  </si>
  <si>
    <t>Переобучение и повышение квалификации женщин в период отпуска по уходу за ребенком в возрасте до трех лет, а также женщин, имеющих детей дошкольного возраста, не состоящих в трудовых отношениях и обратившихся в органы службы занятости</t>
  </si>
  <si>
    <t>071P352940</t>
  </si>
  <si>
    <t>Организация профессионального обучения и дополнительного профессионального образования лиц в возрасте 50-ти лет и старше, а также лиц предпенсионного возраста</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</si>
  <si>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t>
  </si>
  <si>
    <t>111A154540</t>
  </si>
  <si>
    <t>Создание модельных муниципальных библиотек</t>
  </si>
  <si>
    <t>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t>
  </si>
  <si>
    <t>Субсидии на обеспечение развития и укрепления материально-технической базы домов культуры в населенных пунктах с числом жителей до 50 тысяч человек</t>
  </si>
  <si>
    <t>Субсидии на поддержку творческой деятельности и техническое оснащение детских и кукольных театров</t>
  </si>
  <si>
    <t>Государственная поддержка отрасли культуры</t>
  </si>
  <si>
    <t>114A155190</t>
  </si>
  <si>
    <t>114A354530</t>
  </si>
  <si>
    <t>Создание виртуальных концертных залов</t>
  </si>
  <si>
    <t>131P551390</t>
  </si>
  <si>
    <t>Создание и модернизация объектов спортивной инфраструктуры региональной собственности (муниципальной собственности) для занятий физической культурой и спортом</t>
  </si>
  <si>
    <t>1 000,00</t>
  </si>
  <si>
    <t>131P552280</t>
  </si>
  <si>
    <t>Оснащение объектов спортивной инфраструктуры спортивно-технологическим оборудованием</t>
  </si>
  <si>
    <t>132P550810</t>
  </si>
  <si>
    <t>Государственная поддержка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t>
  </si>
  <si>
    <t>136P554950</t>
  </si>
  <si>
    <t>Реализация федеральной целевой программы "Развитие физической культуры и спорта в Российской Федерации на 2016 - 2020 годы"</t>
  </si>
  <si>
    <t>137P552290</t>
  </si>
  <si>
    <t>Приобретение спортивного оборудования и инвентаря для приведения организаций спортивной подготовки в нормативное состояние</t>
  </si>
  <si>
    <t>152I455270</t>
  </si>
  <si>
    <t>Государственная поддержка малого и среднего предпринимательства, а также физических лиц, применяющих специальный налоговый режим "Налог на профессиональный доход", в субъектах Российской Федерации</t>
  </si>
  <si>
    <t>152I555270</t>
  </si>
  <si>
    <t>Государственная поддержка малого и среднего предпринимательства в субъектах Российской Федерации</t>
  </si>
  <si>
    <t>152I855270</t>
  </si>
  <si>
    <t>155L252960</t>
  </si>
  <si>
    <t>Государственная поддержка субъектов Российской Федерации - участников национального проекта "Производительность труда и поддержка занятости"</t>
  </si>
  <si>
    <t>Субсидии на подготовку управленческих кадров для организаций народного хозяйства Российской Федерации</t>
  </si>
  <si>
    <t>15Г0055110</t>
  </si>
  <si>
    <t>Субсидии на проведение комплексных кадастровых работ</t>
  </si>
  <si>
    <t>Иные межбюджетные трансферты на финансовое обеспечение дорожной деятельности</t>
  </si>
  <si>
    <t>242R153930</t>
  </si>
  <si>
    <t>Финансовое обеспечение дорожной деятельности в рамках реализации национального проекта "Безопасные и качественные автомобильные дороги"</t>
  </si>
  <si>
    <t>1 527,00</t>
  </si>
  <si>
    <t>25И0255430</t>
  </si>
  <si>
    <t>Субсидии на содействие достижению целевых показателей региональных программ развития агропромышленного комплекса</t>
  </si>
  <si>
    <t>25УI754800</t>
  </si>
  <si>
    <t>Создание системы поддержки фермеров и развитие сельской кооперации</t>
  </si>
  <si>
    <t>25УВ254330</t>
  </si>
  <si>
    <t>Иные межбюджетные трансферты на возмещение части затрат на уплату процентов по инвестиционным кредитам (займам) в агропромышленном комплексе</t>
  </si>
  <si>
    <t>1 198,50</t>
  </si>
  <si>
    <t>25УВ254720</t>
  </si>
  <si>
    <t>Возмещение части прямых понесенных затрат на создание и (или) модернизацию объектов агропромышленного комплекса</t>
  </si>
  <si>
    <t>25УВ355020</t>
  </si>
  <si>
    <t>Субсидии на стимулирование развития приоритетных подотраслей агропромышленного комплекса и развитие малых форм хозяйствования</t>
  </si>
  <si>
    <t>25УВ355080</t>
  </si>
  <si>
    <t>Субсидии на поддержку сельскохозяйственного производства по отдельным подотраслям растениеводства и животноводства</t>
  </si>
  <si>
    <t>1 059,97</t>
  </si>
  <si>
    <t>25ФВ155680</t>
  </si>
  <si>
    <t>Реализация мероприятий в области мелиорации земель сельскохозяйственного назначения</t>
  </si>
  <si>
    <t>Осуществление отдельных полномочий в области водных отношений</t>
  </si>
  <si>
    <t>Субсидии на мероприятия федеральной целевой программы "Развитие водохозяйственного комплекса Российской Федерации в 2012 - 2020 годах"</t>
  </si>
  <si>
    <t>Субвенции на осуществление отдельных полномочий в области лесных отношений</t>
  </si>
  <si>
    <t>291GА54290</t>
  </si>
  <si>
    <t>Увеличение площади лесовосстановления</t>
  </si>
  <si>
    <t>291GА54300</t>
  </si>
  <si>
    <t>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t>
  </si>
  <si>
    <t>291GА54310</t>
  </si>
  <si>
    <t>Формирование запаса лесных семян для лесовосстановления</t>
  </si>
  <si>
    <t>291GА54320</t>
  </si>
  <si>
    <t>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t>
  </si>
  <si>
    <t>Субвенции на осуществление первичного воинского учета на территориях, где отсутствуют военные комиссариаты</t>
  </si>
  <si>
    <t>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t>
  </si>
  <si>
    <t>318005299F</t>
  </si>
  <si>
    <t>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за счет средств резервного фонда Правительства Российской Федерации</t>
  </si>
  <si>
    <t>Единая субвенция бюджетам субъектов Российской Федерации и бюджету г. Байконура</t>
  </si>
  <si>
    <t>Субсидии на реализацию мероприятий по укреплению единства российской нации и этнокультурному развитию народов России</t>
  </si>
  <si>
    <t>482В155760</t>
  </si>
  <si>
    <t>Субсидии на обеспечение комплексного развития сельских территорий</t>
  </si>
  <si>
    <t>484В155760</t>
  </si>
  <si>
    <t>484В253720</t>
  </si>
  <si>
    <t>Субсидии на развитие транспортной инфраструктуры на сельских территориях</t>
  </si>
  <si>
    <t>484В355760</t>
  </si>
  <si>
    <t>Иные межбюджетные трансферты на обеспечение деятельности сенаторов Российской Федерации и их помощников в субъектах Российской Федерации</t>
  </si>
  <si>
    <t>Иные межбюджетные трансферты на обеспечение деятельности депутатов Государственной Думы и их помощников в избирательных округах</t>
  </si>
  <si>
    <t>Субсидии на осуществление ежемесячных выплат на детей в возрасте от трех до семи лет включительно</t>
  </si>
  <si>
    <t>051135134F</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</si>
  <si>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за счет средств резервного фонда Правительства Российской Федерации</t>
  </si>
  <si>
    <t>071055290F</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</si>
  <si>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за счет средств резервного фонда Правительства Российской Федерации</t>
  </si>
  <si>
    <t>152I45527F</t>
  </si>
  <si>
    <t>Государственная поддержка малого и среднего предпринимательства в субъектах Российской Федерации за счет средств резервного фонда Правительства Российской Федерации</t>
  </si>
  <si>
    <t>Дотации на поддержку мер по обеспечению сбалансированности бюджетов на реализацию мероприятий, связанных с обеспечением санитарно-эпидемиологической безопасности при подготовке к проведению общероссийского голосования по вопросу одобрения изменений в Конституцию Российской Федерации, за счет средств резервного фонда Правительства Российской Федерации</t>
  </si>
  <si>
    <t>033015380F</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</si>
  <si>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за счет средств резервного фонда Правительства Российской Федерации</t>
  </si>
  <si>
    <t>022P252530</t>
  </si>
  <si>
    <t>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t>
  </si>
  <si>
    <t>Субсидии на софинансирование расходных обязательств субъектов Российской Федерации, возникающих при реализации мероприятий по модернизации региональных и муниципальных детских школ искусств по видам искусств</t>
  </si>
  <si>
    <t>Субсидии на мероприятия по развитию рынка газомоторного топлива</t>
  </si>
  <si>
    <t>138P551390</t>
  </si>
  <si>
    <t>Субсидии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t>
  </si>
  <si>
    <t>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t>
  </si>
  <si>
    <t>Иные межбюджетные трансферты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t>
  </si>
  <si>
    <t>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t>
  </si>
  <si>
    <t>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t>
  </si>
  <si>
    <t>033015302F</t>
  </si>
  <si>
    <t>Субсидии на осуществление ежемесячных выплат на детей в возрасте от трех до семи лет включительно за счет средств резервного фонда Правительства Российской Федерации</t>
  </si>
  <si>
    <t>121G252680</t>
  </si>
  <si>
    <t>Обеспечение деятельности по оказанию коммунальной услуги населению по обращению с твердыми коммунальными отходами</t>
  </si>
  <si>
    <t>Дотации на поддержку мер по обеспечению сбалансированности бюджетов на финансовое обеспечение мероприятий по выплатам членам избирательных комиссий за условия работы, связанные с обеспечением санитарно-эпидемиологической безопасности при подготовке и проведении общероссийского голосования по вопросу одобрения изменений в Конституцию Российской Федерации, за счет средств резервного фонда Правительства Российской Федерации</t>
  </si>
  <si>
    <t>242R158560</t>
  </si>
  <si>
    <t>Финансовое обеспечение дорожной деятельности за счет средств резервного фонда Правительства Российской Федерации</t>
  </si>
  <si>
    <t>2 716,00</t>
  </si>
  <si>
    <t>Иные межбюджетные трансферты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t>
  </si>
  <si>
    <t>25УT252590</t>
  </si>
  <si>
    <t>Государственная поддержка стимулирования увеличения производства масличных культур</t>
  </si>
  <si>
    <t>01К1058410</t>
  </si>
  <si>
    <t>Иные межбюджетные трансферты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территориальной программы обязательного медицинского страхования за счет средств резервного фонда Правительства Российской Федерации</t>
  </si>
  <si>
    <t>051F15021F</t>
  </si>
  <si>
    <t>Стимулирование программ развития жилищного строительства субъектов Российской Федерации за счет средств резервного фонда Правительства Российской Федерации</t>
  </si>
  <si>
    <t>234D650080</t>
  </si>
  <si>
    <t>Обеспечение развития системы межведомственного электронного взаимодействия на территориях субъектов Российской Федерации</t>
  </si>
  <si>
    <t>242R254180</t>
  </si>
  <si>
    <t>Внедрение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t>
  </si>
  <si>
    <t>362025002F</t>
  </si>
  <si>
    <t>Дотации на поддержку мер по обеспечению сбалансированности бюджетов за счет средств резервного фонда Правительства Российской Федерации</t>
  </si>
  <si>
    <t>Иные межбюджетные трансферты в целях софинансирования расходных обязательств субъектов Российской Федерации и г. Байконура по осуществлению выплат стимулирующего характера за особые условия труда и дополнительную нагрузку работникам органов записи актов гражданского состояния субъектов Российской Федерации и г. Байконура, осуществлявшим конвертацию и передачу записей актов гражданского состояния в Единый государственный реестр записей актов гражданского состояния, в том числе записей актов о рождении детей в возрасте от 3 до 18 лет в целях обеспечения дополнительных мер социальной поддержки семей, имеющих детей, за счет средств резервного фонда Правительства Российской Федерации</t>
  </si>
  <si>
    <t>Поступило</t>
  </si>
  <si>
    <t>Кассовый расхож</t>
  </si>
  <si>
    <t>024E251730</t>
  </si>
  <si>
    <t>Создание детских технопарков "Кванториум"</t>
  </si>
  <si>
    <t>1 711,71</t>
  </si>
  <si>
    <t>1 708,21</t>
  </si>
  <si>
    <t>052G552430</t>
  </si>
  <si>
    <t>Строительство и реконструкция (модернизация) объектов питьевого водоснабжения</t>
  </si>
  <si>
    <t>132P552290</t>
  </si>
  <si>
    <t>138P552280</t>
  </si>
  <si>
    <t>1 146,00</t>
  </si>
  <si>
    <t>8 453,15</t>
  </si>
  <si>
    <t>1 102,36</t>
  </si>
  <si>
    <t>25УВ355420</t>
  </si>
  <si>
    <t>Субсидии на повышение продуктивности в молочном скотоводстве</t>
  </si>
  <si>
    <t>25УВ355430</t>
  </si>
  <si>
    <t>Содействие достижению целевых показателей региональных программ развития агропромышленного комплекса</t>
  </si>
  <si>
    <t>25Ф0255670</t>
  </si>
  <si>
    <t>Обеспечение устойчивого развития сельских территорий</t>
  </si>
  <si>
    <t>282G850900</t>
  </si>
  <si>
    <t>Улучшение экологического состояния гидрографической сети</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</si>
  <si>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t>
  </si>
  <si>
    <t>1 235,89</t>
  </si>
  <si>
    <t>024E255370</t>
  </si>
  <si>
    <t>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t>
  </si>
  <si>
    <t>01КP452810</t>
  </si>
  <si>
    <t>Реализация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t>
  </si>
  <si>
    <t>01К0751110</t>
  </si>
  <si>
    <t>Субсидии на софинансирование капитальных вложений в объекты государственной собственности субъектов Российской Федерации</t>
  </si>
  <si>
    <t>Субсидии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t>
  </si>
  <si>
    <t>1 125,22</t>
  </si>
  <si>
    <t>1 124,08</t>
  </si>
  <si>
    <t>1 007,23</t>
  </si>
  <si>
    <t>1 007,14</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</si>
  <si>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t>
  </si>
  <si>
    <t>121G152420</t>
  </si>
  <si>
    <t>Ликвидация несанкционированных свалок в границах городов и наиболее опасных объектов накопленного экологического вреда окружающей среде</t>
  </si>
  <si>
    <t>Субсидии на поддержку региональных проектов в сфере информационных технологий</t>
  </si>
  <si>
    <t>1 332,17</t>
  </si>
  <si>
    <t>1 269,65</t>
  </si>
  <si>
    <t>1 269,53</t>
  </si>
  <si>
    <t>361045930F</t>
  </si>
  <si>
    <t>Субвенция на осуществление переданных полномочий Российской Федерации по государственной регистрации актов гражданского состояния за счет средств резервного фонда Правительства Российской Федерации</t>
  </si>
  <si>
    <t>01К0651110</t>
  </si>
  <si>
    <t>01КN151910</t>
  </si>
  <si>
    <t>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t>
  </si>
  <si>
    <t>01КN352270</t>
  </si>
  <si>
    <t>Новое строительство и реконструкция</t>
  </si>
  <si>
    <t>01КN452460</t>
  </si>
  <si>
    <t>Новое строительство или реконструкция детских больниц (корпусов)</t>
  </si>
  <si>
    <t>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t>
  </si>
  <si>
    <t>022E551620</t>
  </si>
  <si>
    <t>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t>
  </si>
  <si>
    <t>022P251590</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</si>
  <si>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t>
  </si>
  <si>
    <t>036P351210</t>
  </si>
  <si>
    <t>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t>
  </si>
  <si>
    <t>036P351630</t>
  </si>
  <si>
    <t>Создание системы долговременного ухода за гражданами пожилого возраста и инвалидами</t>
  </si>
  <si>
    <t>114A154560</t>
  </si>
  <si>
    <t>Модернизация театров юного зрителя и театров кукол</t>
  </si>
  <si>
    <t>114A155670</t>
  </si>
  <si>
    <t>242V653890</t>
  </si>
  <si>
    <t>Развитие инфраструктуры дорожного хозяйства, обеспечивающей транспортную связанность между центрами экономического роста</t>
  </si>
  <si>
    <t>25И0155420</t>
  </si>
  <si>
    <t>25УВ355410</t>
  </si>
  <si>
    <t>Субсидии на оказание несвязанной поддержки сельскохозяйственным товаропроизводителям в области растениеводства</t>
  </si>
  <si>
    <t>242045390F</t>
  </si>
  <si>
    <t>Иные межбюджетные трансферты на финансовое обеспечение дорожной деятельности за счет средств резервного фонда Правительства Российской Федерации</t>
  </si>
  <si>
    <t>036P351090</t>
  </si>
  <si>
    <t>Реализация пилотного проекта по вовлечению частных медицинских организаций в оказание медико-социальных услуг лицам в возрасте 65 лет и старше</t>
  </si>
  <si>
    <t>483В155760</t>
  </si>
  <si>
    <t>242V65389F</t>
  </si>
  <si>
    <t>Развитие инфраструктуры дорожного хозяйства, обеспечивающей транспортную связанность между центрами экономического роста, за счет средств резервного фонда Правительства Российской Федерации</t>
  </si>
  <si>
    <t>Иные межбюджетные трансферты на осуществление выплаты денежного поощрения общеобразовательной организации - победителю смотра-конкурса на звание "Лучший казачий кадетский корпус"</t>
  </si>
  <si>
    <t>022E152390</t>
  </si>
  <si>
    <t>Модернизация инфраструктуры общего образования в отдельных субъектах Российской Федерации</t>
  </si>
  <si>
    <t>Субсидия на софинансирование расходов по развитию кадрового потенциала педагогов по вопросам изучения русского языка</t>
  </si>
  <si>
    <t>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t>
  </si>
  <si>
    <t>052П255550</t>
  </si>
  <si>
    <t>054П150210</t>
  </si>
  <si>
    <t>Субсидии на мероприятия по стимулированию программ развития жилищного строительства субъектов Российской Федерации</t>
  </si>
  <si>
    <t>15Е0153840</t>
  </si>
  <si>
    <t>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t>
  </si>
  <si>
    <t>Иные межбюджетные трансферты за достижение показателей деятельности органов исполнительной власти субъектов Российской Федерации</t>
  </si>
  <si>
    <t>1 303,00</t>
  </si>
  <si>
    <t>01К0951970</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</si>
  <si>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t>
  </si>
  <si>
    <t>022P25159F</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</si>
  <si>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за счет средств резервного фонда Правительства Российской Федерации</t>
  </si>
  <si>
    <t>036P352930</t>
  </si>
  <si>
    <t>Приобретение автотранспорта</t>
  </si>
  <si>
    <t>052G650130</t>
  </si>
  <si>
    <t>Сокращение доли загрязненных сточных вод</t>
  </si>
  <si>
    <t>01К0658120</t>
  </si>
  <si>
    <t>Иные межбюджетные трансферты на приобретение аппаратов экстракорпоральной мембранной оксигенации для медицинских организаций за счет средств резервного фонда Правительства Российской Федерации</t>
  </si>
  <si>
    <t>Субсидии на подготовку и проведение празднования на федеральном уровне памятных дат субъектов Российской Федерации</t>
  </si>
  <si>
    <t>1 349,65</t>
  </si>
  <si>
    <t>137P551390</t>
  </si>
  <si>
    <t>234D255850</t>
  </si>
  <si>
    <t>Обеспечение развития информационно-телекоммуникационной инфраструктуры объектов общеобразовательных организаций</t>
  </si>
  <si>
    <t>1 042,45</t>
  </si>
  <si>
    <t>25И0155410</t>
  </si>
  <si>
    <t>282G850570</t>
  </si>
  <si>
    <t>Восстановление и экологическая реабилитация водных объектов</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</si>
  <si>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t>
  </si>
  <si>
    <t>3 352,00</t>
  </si>
  <si>
    <t>363055550F</t>
  </si>
  <si>
    <t>Иные межбюджетные трансферты за достижение показателей деятельности органов исполнительной власти субъектов Российской Федерации за счет средств резервного фонда Правительства Российской Федерации</t>
  </si>
  <si>
    <t>052G65013F</t>
  </si>
  <si>
    <t>Сокращение доли загрязненных сточных вод за счет средств резервного фонда Правительства Российской Федерации</t>
  </si>
  <si>
    <t>1 216,96</t>
  </si>
  <si>
    <t>25Л0155440</t>
  </si>
  <si>
    <t>Субсидии на возмещение части процентной ставки по инвестиционным кредитам (займам) в агропромышленном комплексе</t>
  </si>
  <si>
    <t>1 546,37</t>
  </si>
  <si>
    <t>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t>
  </si>
  <si>
    <t>022П255200</t>
  </si>
  <si>
    <t>051П350210</t>
  </si>
  <si>
    <t>1 224,06</t>
  </si>
  <si>
    <t>1 130,00</t>
  </si>
  <si>
    <t>1 127,68</t>
  </si>
  <si>
    <t>01К0756080</t>
  </si>
  <si>
    <t>Иные межбюджетные трансферты на приобретение медицинских изделий для оснащения медицинских организаций за счет средств резервного фонда Правительства Российской Федерации</t>
  </si>
  <si>
    <t>024E251750</t>
  </si>
  <si>
    <t>Создание ключевых центров развития детей</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</si>
  <si>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</si>
  <si>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Субсидии на выплату региональных социальных доплат к пенсии</t>
  </si>
  <si>
    <t>Иные межбюджетные трансферты на выплату региональной доплаты к пенсии</t>
  </si>
  <si>
    <t>Иные межбюджетные трансферты на погашение именных государственных жилищных сертификатов серии "А", выданных субъектами Российской Федерации гражданам Российской Федерации, лишившимся жилого помещения в результате чрезвычайных ситуаций, стихийных бедствий, террористических актов или при пресечении террористических актов правомерными действиями, за счет средств резервного фонда Правительства Российской Федерации</t>
  </si>
  <si>
    <t>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</si>
  <si>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t>
  </si>
  <si>
    <t>Иной межбюджетный трансферт бюджету Московской области на проведение ремонтных работ в учреждении, переданном в государственную собственность Московской области</t>
  </si>
  <si>
    <t>Иные межбюджетные трансферты бюджету Московской области на реализацию мероприятий по размещению экспозиций "Святыни и сокровища Ризницы Троице-Сергиевой Лавры" на территории Сергиево-Посадского государственного историко-художественного музея-заповедника</t>
  </si>
  <si>
    <t>Иной межбюджетный трансферт бюджету Орловской области на финансовое обеспечение реализации мер социальной поддержки граждан по переселению из аварийного многоквартирного дома, расположенного в г. Орле, ул. Калинина, д. 2, за счет средств резервного фонда Правительства Российской Федерации</t>
  </si>
  <si>
    <t>1 039,90</t>
  </si>
  <si>
    <t>1 039,89</t>
  </si>
  <si>
    <t>1 116,12</t>
  </si>
  <si>
    <t>1 110,57</t>
  </si>
  <si>
    <t>1 323,75</t>
  </si>
  <si>
    <t>1 267,34</t>
  </si>
  <si>
    <t>1 136,16</t>
  </si>
  <si>
    <t>Субсидия на реализацию дополнительных мероприятий в сфере занятости населения</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</si>
  <si>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t>
  </si>
  <si>
    <t>022В251590</t>
  </si>
  <si>
    <t>2 444,38</t>
  </si>
  <si>
    <t>2 439,28</t>
  </si>
  <si>
    <t>1 054,51</t>
  </si>
  <si>
    <t>1 052,39</t>
  </si>
  <si>
    <t>1 236,13</t>
  </si>
  <si>
    <t>01К075111F</t>
  </si>
  <si>
    <t>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t>
  </si>
  <si>
    <t>1 834,60</t>
  </si>
  <si>
    <t>1 311,21</t>
  </si>
  <si>
    <t>1 311,05</t>
  </si>
  <si>
    <t>1 170,00</t>
  </si>
  <si>
    <t>1 217,95</t>
  </si>
  <si>
    <t>1 217,81</t>
  </si>
  <si>
    <t>Субсидии на софинансирование расходных обязательств субъектов Российской Федерации, связанных с реконструкцией (модернизацией) объектов коммунальной инфраструктуры, степень износа которых превышает 60 процентов, за счет средств резервного фонда Правительства Российской Федерации</t>
  </si>
  <si>
    <t>Иной межбюджетный трансферт бюджету Ярославской области на проведение ремонтно-реставрационных работ по приспособлению для современного использования объекта культурного наследия федерального значения "Дом призрения ближнего, 1780-е годы" (г. Ярославль, ул. Кирова, д. 8/10) с последующим размещением в нем Ярославского областного дома актера и на приобретение оборудования и мебели за счет средств резервного фонда Президента Российской Федерации</t>
  </si>
  <si>
    <t>Код целевой статьи расходов по БК
(млн. руб.)</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</si>
  <si>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t>
  </si>
  <si>
    <t>113015384F</t>
  </si>
  <si>
    <t>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за счет средств резервного фонда Правительства Российской Федерации</t>
  </si>
  <si>
    <t>Субсидии на поддержку экономического и социального развития коренных малочисленных народов Севера, Сибири и Дальнего Востока</t>
  </si>
  <si>
    <t>Субсидии на реализацию мероприятий федеральной целевой программы "Развитие Республики Карелия на период до 2021 года"</t>
  </si>
  <si>
    <t>1 750,65</t>
  </si>
  <si>
    <t>1 741,97</t>
  </si>
  <si>
    <t>998005419F</t>
  </si>
  <si>
    <t>Субсидии на реализацию мероприятий федеральной целевой программы "Развитие Республики Карелия на период до 2020 года" за счет средств резервного фонда Правительства Российской Федерации</t>
  </si>
  <si>
    <t>Субсидии на приобретение автобусов за счет средств резервного фонда Правительства Российской Федерации</t>
  </si>
  <si>
    <t>1 498,00</t>
  </si>
  <si>
    <t>Иные межбюджетные трансферты на реализацию мероприятий индивидуальных программ социально-экономического развития Республики Алтай, Республики Карелия и Республики Тыва</t>
  </si>
  <si>
    <t>Иные межбюджетные трансферты на реализацию программ местного развития и обеспечение занятости для шахтерских городов и поселков</t>
  </si>
  <si>
    <t>233D454070</t>
  </si>
  <si>
    <t>Доведение уровня безопасности объектов критической информационной инфраструктуры до установленных законодательством Российской Федерации требований</t>
  </si>
  <si>
    <t>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t>
  </si>
  <si>
    <t>243V753860</t>
  </si>
  <si>
    <t>Реализация подпрограммы "Гражданская авиация и аэронавигационное обслуживание" государственной программы Российской Федерации "Развитие транспортной системы"</t>
  </si>
  <si>
    <t>1 009,32</t>
  </si>
  <si>
    <t>1 009,26</t>
  </si>
  <si>
    <t>1 018,25</t>
  </si>
  <si>
    <t>1 059,30</t>
  </si>
  <si>
    <t>1 564,90</t>
  </si>
  <si>
    <t>1 564,32</t>
  </si>
  <si>
    <t>6 107,33</t>
  </si>
  <si>
    <t>Субсидии на мероприятия по поддержке социально ориентированных некоммерческих организаций</t>
  </si>
  <si>
    <t>Иные межбюджетные трансферты на софинансирование мероприятий по эксплуатации стадионов в городах Волгограде, Екатеринбурге, Калининграде, Нижнем Новгороде, Ростове-на-Дону, Самаре и Саранске</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</si>
  <si>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t>
  </si>
  <si>
    <t>51 191,57</t>
  </si>
  <si>
    <t>51 188,44</t>
  </si>
  <si>
    <t>Субсидии на реализацию мероприятий федеральной целевой программы развития Калининградской области на период до 2020 года</t>
  </si>
  <si>
    <t>7 631,82</t>
  </si>
  <si>
    <t>7 596,53</t>
  </si>
  <si>
    <t>1 338,79</t>
  </si>
  <si>
    <t>1 338,74</t>
  </si>
  <si>
    <t>01К2253820</t>
  </si>
  <si>
    <t>Субсидии на реализацию отдельных мероприятий государственной программы Российской Федерации "Развитие здравоохранения"</t>
  </si>
  <si>
    <t>114A154550</t>
  </si>
  <si>
    <t>Реновация учреждений отрасли культуры</t>
  </si>
  <si>
    <t>Субсидии на софинансирование капитальных вложений в объекты муниципальной собственности</t>
  </si>
  <si>
    <t>25УT255680</t>
  </si>
  <si>
    <t>1 500,00</t>
  </si>
  <si>
    <t>Иной межбюджетный трансферт бюджету Новгородской области в целях софинансирования в полном объеме проведения мероприятий по капитальному ремонту объектов образования за счет средств резервного фонда Правительства Российской Федерации</t>
  </si>
  <si>
    <t>Иной межбюджетный трансферт бюджету Новгородской области на финансовое обеспечение реализации мероприятий по предоставлению выплат гражданам, жилые помещения которых утрачены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t>
  </si>
  <si>
    <t>Субсидия бюджету Новгородской области на финансовое обеспечение реализации мероприятий по проведению капитального ремонта сетей ливневой канализации в г. Великий Новгород и г. Старая Русса, поврежденных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t>
  </si>
  <si>
    <t>Субсидия бюджету Псковской области на проведение капитального ремонта зданий детских музыкальных школ, оснащение их оборудованием и музыкальными инструментами за счет средств резервного фонда Правительства Российской Федерации</t>
  </si>
  <si>
    <t>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t>
  </si>
  <si>
    <t>Иные межбюджетные трансферты на реализацию мероприятий индивидуальных программ социально-экономического развития отдельных субъектов Российской Федерации в части государственной поддержки реализации инвестиционных проектов, малого и среднего предпринимательства</t>
  </si>
  <si>
    <t>Субсидии бюджетам Чувашской Республики и Псковской области в целях софинансирования расходных обязательств субъектов Российской Федерации, возникающих при реализации мероприятий социально-экономического развития Чувашской Республики и Псковской области, за счет средств резервного фонда Правительства Российской Федерации</t>
  </si>
  <si>
    <t>1 245,23</t>
  </si>
  <si>
    <t>021E651770</t>
  </si>
  <si>
    <t>Разработка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t>
  </si>
  <si>
    <t>024E251890</t>
  </si>
  <si>
    <t>Создание центров выявления и поддержки одаренных детей</t>
  </si>
  <si>
    <t>021E653600</t>
  </si>
  <si>
    <t>Подготовка и проведение европейского чемпионата по профессиональному мастерству по стандартам "Ворлдскиллс" в г. Санкт-Петербурге в 2022 году</t>
  </si>
  <si>
    <t>Иной межбюджетный трансферт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за счет средств резервного фонда Правительства Российской Федерации</t>
  </si>
  <si>
    <t>25Ф035473F</t>
  </si>
  <si>
    <t>Иные межбюджетные трансферты на осуществление компенсации сельскохозяйственным товаропроизводителям, в том числе личным подсобным хозяйствам, ущерба, причиненного в результате чрезвычайных ситуаций природного характера, а также затрат на уплату лизинговых платежей по договорам финансовой аренды (лизинга) и процентов по кредитам (займам) за счет средств резервного фонда Правительства Российской Федерации</t>
  </si>
  <si>
    <t>Иные межбюджетные трансферты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t>
  </si>
  <si>
    <t>01К1050730</t>
  </si>
  <si>
    <t>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t>
  </si>
  <si>
    <t>131P555670</t>
  </si>
  <si>
    <t>022В150970</t>
  </si>
  <si>
    <t>Создание в общеобразовательных организациях, расположенных в сельской местности, условий для занятий физической культурой и спортом</t>
  </si>
  <si>
    <t>282G652410</t>
  </si>
  <si>
    <t>Обеспечение устойчивого функционирования водохозяйственного комплекса Нижней Волги</t>
  </si>
  <si>
    <t>282G653010</t>
  </si>
  <si>
    <t>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t>
  </si>
  <si>
    <t>1 183,95</t>
  </si>
  <si>
    <t>1 183,88</t>
  </si>
  <si>
    <t>1 410,48</t>
  </si>
  <si>
    <t>1 410,08</t>
  </si>
  <si>
    <t>1 053,92</t>
  </si>
  <si>
    <t>1 053,91</t>
  </si>
  <si>
    <t>25Ф0353710</t>
  </si>
  <si>
    <t>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2020 году на территориях субъектов Российской Федерации</t>
  </si>
  <si>
    <t>Иные межбюджетные трансферты бюджетам Волгоградской области и Саратовской области на финансовое обеспечение реализации мероприятий по строительству и капитальному ремонту объектов инфраструктуры городского наземного электрического транспорта в гг. Волгограде и Саратове</t>
  </si>
  <si>
    <t>Иные межбюджетные трансферты на мероприятия по развитию рынка газомоторного топлива за счет средств резервного фонда Правительства Российской Федерации</t>
  </si>
  <si>
    <t>1 823,09</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</si>
  <si>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t>
  </si>
  <si>
    <t>1 900,00</t>
  </si>
  <si>
    <t>Субсидии на реализацию мероприятий индивидуальной программы социально-экономического развития Республики Адыгея</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</si>
  <si>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</si>
  <si>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</si>
  <si>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</si>
  <si>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t>
  </si>
  <si>
    <t>25Ф0454840</t>
  </si>
  <si>
    <t>Субвенция бюджету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</si>
  <si>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</si>
  <si>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</si>
  <si>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</si>
  <si>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t>
  </si>
  <si>
    <t>Субсидии на реализацию мероприятий федеральной целевой программы "Социально-экономическое развитие Республики Крым и г. Севастополя до 2024 года"</t>
  </si>
  <si>
    <t>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t>
  </si>
  <si>
    <t>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t>
  </si>
  <si>
    <t>01К0452490</t>
  </si>
  <si>
    <t>Иные межбюджетные трансферты в целях софинансирования расходных обязательств субъектов Российской Федерации, связанных с закупкой медицинских изделий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для реализации мероприятий по развитию службы крови</t>
  </si>
  <si>
    <t>1 100,00</t>
  </si>
  <si>
    <t>Иные межбюджетные трансферты на проведение капитального ремонта многоквартирных домов за счет средств резервного фонда Правительства Российской Федерации</t>
  </si>
  <si>
    <t>Субсидии бюджету Республики Крым и бюджету города федерального значения Севастополя на оказание разовой финансовой помощи на обеспечение реализации мероприятий, направленных на улучшение ситуации с водоснабжением в Республике Крым и г. Севастополе, за счет средств резервного фонда Правительства Российской Федерации</t>
  </si>
  <si>
    <t>Иные межбюджетные трансферты на финансовое обеспечение дорожной деятельности за счет средств резервного фонда Президента Российской Федерации</t>
  </si>
  <si>
    <t>291055129F</t>
  </si>
  <si>
    <t>Субвенции на осуществление отдельных полномочий в области лесных отношений за счет средств резервного фонда Правительства Российской Федерации</t>
  </si>
  <si>
    <t>Субсидии бюджетам Республики Крым и города федерального значения Севастополя на реализацию мероприятий региональных программ модернизации здравоохранения</t>
  </si>
  <si>
    <t>Субсидия бюджету Республики Крым на оказание финансовой поддержки организации, осуществляющей спортивную подготовку детей, проявивших выдающиеся способности в области футбола</t>
  </si>
  <si>
    <t>Иной межбюджетный трансферт бюджету Республики Крым на софинансирование расходных обязательств, возникающих при осуществлении дорожной деятельности, за счет средств резервного фонда Правительства Российской Федерации</t>
  </si>
  <si>
    <t>Иной межбюджетный трансферт бюджету Республики Крым на оказание разовой финансовой помощи в целях реализации мероприятия по поддержке пострадавших граждан - участников строительства многоквартирных домов на территории Республики Крым за счет средств резервного фонда Правительства Российской Федерации</t>
  </si>
  <si>
    <t>Субсидия бюджету Республики Крым в целях докапитализации микрокредитной компании "Фонд микрофинансирования предпринимательства Республики Крым" за счет средств резервного фонда Правительства Российской Федерации</t>
  </si>
  <si>
    <t>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t>
  </si>
  <si>
    <t>1 298,38</t>
  </si>
  <si>
    <t>Субсидии на реализацию мероприятий индивидуальных программ социально-экономического развития субъектов Российской Федерации в части развития промышленности</t>
  </si>
  <si>
    <t>25УВ353250</t>
  </si>
  <si>
    <t>Субсидии на реализацию мероприятий индивидуальных программ социально-экономического развития субъектов Российской Федерации в части сельского хозяйства</t>
  </si>
  <si>
    <t>Иной межбюджетный трансферт на софинансирование мероприятий индивидуальной программы социально-экономического развития Республики Марий Эл на 2020 - 2024 годы</t>
  </si>
  <si>
    <t>Субсидии на реализацию мероприятий по содействию создания в субъектах Российской Федерации новых мест в общеобразовательных организациях</t>
  </si>
  <si>
    <t>1 845,17</t>
  </si>
  <si>
    <t>1 844,41</t>
  </si>
  <si>
    <t>Субсидии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t>
  </si>
  <si>
    <t>021E654630</t>
  </si>
  <si>
    <t>Подготовка мирового чемпионата по профессиональному мастерству по стандартам "Ворлдскиллс" в г. Казани в 2019 году</t>
  </si>
  <si>
    <t>Субвенции на осуществление переданных полномочий Российской Федерации по федеральному государственному контролю за соблюдением правил технической эксплуатации внеуличного транспорта и правил пользования внеуличным транспортом</t>
  </si>
  <si>
    <t>1 505,85</t>
  </si>
  <si>
    <t>1 499,16</t>
  </si>
  <si>
    <t>1 158,62</t>
  </si>
  <si>
    <t>1 158,54</t>
  </si>
  <si>
    <t>1 148,74</t>
  </si>
  <si>
    <t>1 350,91</t>
  </si>
  <si>
    <t>1 169,88</t>
  </si>
  <si>
    <t>1 594,00</t>
  </si>
  <si>
    <t>1 593,83</t>
  </si>
  <si>
    <t>1 277,08</t>
  </si>
  <si>
    <t>121G655000</t>
  </si>
  <si>
    <t>Ликвидация (рекультивация) объектов накопленного экологического вреда, представляющих угрозу реке Волге</t>
  </si>
  <si>
    <t>Субсидии бюджету Нижегородской области на реализацию мероприятий в рамках подготовки и проведения празднования 800-летия основания г. Нижнего Новгорода</t>
  </si>
  <si>
    <t>Иной межбюджетный трансферт бюджету Нижегородской области на реставрационно-восстановительные работы и сохранение значимых объектов культурного наследия, находящихся на территории Нижегородской области</t>
  </si>
  <si>
    <t>Иные межбюджетные трансферты бюджету Нижегородской области на финансовое обеспечение дорожной деятельности</t>
  </si>
  <si>
    <t>1 016,21</t>
  </si>
  <si>
    <t>1 015,84</t>
  </si>
  <si>
    <t>1 039,88</t>
  </si>
  <si>
    <t>Иные межбюджетные трансферты на реконструкцию здания, капитальный ремонт наружных сетей, благоустройство территории и приобретение оборудования за счет средств резервного фонда Президента Российской Федерации</t>
  </si>
  <si>
    <t>252В154720</t>
  </si>
  <si>
    <t>Иные межбюджетные трансферты на возмещение части прямых понесенных затрат на создание и (или) модернизацию объектов агропромышленного комплекса</t>
  </si>
  <si>
    <t>1 148,64</t>
  </si>
  <si>
    <t>1 490,93</t>
  </si>
  <si>
    <t>1 346,30</t>
  </si>
  <si>
    <t>Субвенции на обеспечение жильем граждан, уволенных с военной службы (службы), и приравненных к ним лиц</t>
  </si>
  <si>
    <t>242V154210</t>
  </si>
  <si>
    <t>Развитие инфраструктуры дорожного хозяйства Самарской области в рамках транспортного коридора "Европа - Западный Китай"</t>
  </si>
  <si>
    <t>1 258,64</t>
  </si>
  <si>
    <t>1 213,96</t>
  </si>
  <si>
    <t>1 566,00</t>
  </si>
  <si>
    <t>Субсидии на поддержку обустройства мест массового отдыха населения (городских парков)</t>
  </si>
  <si>
    <t>1 012,22</t>
  </si>
  <si>
    <t>1 327,12</t>
  </si>
  <si>
    <t>1 250,87</t>
  </si>
  <si>
    <t>1 250,77</t>
  </si>
  <si>
    <t>1 703,32</t>
  </si>
  <si>
    <t>1 703,31</t>
  </si>
  <si>
    <t>1 614,00</t>
  </si>
  <si>
    <t>1 438,12</t>
  </si>
  <si>
    <t>3 490,27</t>
  </si>
  <si>
    <t>2 315,86</t>
  </si>
  <si>
    <t>2 315,81</t>
  </si>
  <si>
    <t>052125113F</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</si>
  <si>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за счет средств резервного фонда Правительства Российской Федерации</t>
  </si>
  <si>
    <t>Субсидия бюджету Саратовской области на реализацию мероприятий по переселению граждан из аварийного жилищного фонда за счет средств резервного фонда Правительства Российской Федерации</t>
  </si>
  <si>
    <t>1 192,07</t>
  </si>
  <si>
    <t>286995016F</t>
  </si>
  <si>
    <t>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t>
  </si>
  <si>
    <t>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t>
  </si>
  <si>
    <t>1 061,47</t>
  </si>
  <si>
    <t>1 052,66</t>
  </si>
  <si>
    <t>1 221,73</t>
  </si>
  <si>
    <t>1 221,17</t>
  </si>
  <si>
    <t>Иные межбюджетные трансферты на оказание финансовой помощи в проведении мероприятий по капитальному ремонту зданий общеобразовательных организаций за счет средств резервного фонда Правительства Российской Федерации</t>
  </si>
  <si>
    <t>1 029,96</t>
  </si>
  <si>
    <t>1 336,85</t>
  </si>
  <si>
    <t>1 050,90</t>
  </si>
  <si>
    <t>1 050,87</t>
  </si>
  <si>
    <t>01К0756100</t>
  </si>
  <si>
    <t>Иной межбюджетный трансферт на капитальный ремонт зданий медицинских организаций за счет средств резервного фонда Правительства Российской Федерации</t>
  </si>
  <si>
    <t>01К0756810</t>
  </si>
  <si>
    <t>Субсидия на замену фельдшерско-акушерских пунктов и врачебных амбулаторий за счет средств резервного фонда Правительства Российской Федерации</t>
  </si>
  <si>
    <t>Премирование регионов - победителей Ночной хоккейной лиги</t>
  </si>
  <si>
    <t>Иной межбюджетный трансферт бюджету Свердловской области в целях софинансирования расходных обязательств по оплате взноса за право проведения в Российской Федерации Всемирного саммита спорта и бизнеса "SportAccord" в 2021 году в г. Екатеринбурге</t>
  </si>
  <si>
    <t>1 327,11</t>
  </si>
  <si>
    <t>1 327,08</t>
  </si>
  <si>
    <t>1 423,43</t>
  </si>
  <si>
    <t>1 423,42</t>
  </si>
  <si>
    <t>Иные межбюджетные трансферты на реализацию мероприятий по содействию развитию инфраструктуры субъектов Российской Федерации</t>
  </si>
  <si>
    <t>Иные межбюджетные трансферты бюджету Челябинской области на финансовое обеспечение реализации мер социальной поддержки граждан, пострадавших в результате обрушения жилого дома в г. Магнитогорске 31 декабря 2018 года, за счет средств резервного фонда Правительства Российской Федерации</t>
  </si>
  <si>
    <t>Субсидии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t>
  </si>
  <si>
    <t>1 200,00</t>
  </si>
  <si>
    <t>Иные межбюджетные трансферты на осуществление строительства, реконструкции, ремонта и приобретения (выкупа) объектов образования</t>
  </si>
  <si>
    <t>1 380,64</t>
  </si>
  <si>
    <t>022E154900</t>
  </si>
  <si>
    <t>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t>
  </si>
  <si>
    <t>1 830,24</t>
  </si>
  <si>
    <t>1 828,50</t>
  </si>
  <si>
    <t>033P150780</t>
  </si>
  <si>
    <t>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t>
  </si>
  <si>
    <t>1 062,51</t>
  </si>
  <si>
    <t>033P156400</t>
  </si>
  <si>
    <t>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t>
  </si>
  <si>
    <t>Субсидии на мероприятия по переселению граждан из ветхого и аварийного жилья в зоне Байкало-Амурской магистрали</t>
  </si>
  <si>
    <t>1 180,00</t>
  </si>
  <si>
    <t>34Д0455050</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</si>
  <si>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</si>
  <si>
    <t>1 746,26</t>
  </si>
  <si>
    <t>1 743,49</t>
  </si>
  <si>
    <t>1 646,39</t>
  </si>
  <si>
    <t>1 646,38</t>
  </si>
  <si>
    <t>1 281,89</t>
  </si>
  <si>
    <t>1 281,87</t>
  </si>
  <si>
    <t>126G750940</t>
  </si>
  <si>
    <t>Снижение общей площади территорий, подвергшихся высокому и экстремально высокому загрязнению и оказывающих воздействие на озеро Байкал</t>
  </si>
  <si>
    <t>1 772,75</t>
  </si>
  <si>
    <t>1 772,69</t>
  </si>
  <si>
    <t>1 024,60</t>
  </si>
  <si>
    <t>1 015,70</t>
  </si>
  <si>
    <t>Иной межбюджетный трансферт бюджету Республики Тыва на реализацию инвестиционных проектов в сфере добычи и переработки цветных металлов</t>
  </si>
  <si>
    <t>3 000,00</t>
  </si>
  <si>
    <t>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t>
  </si>
  <si>
    <t>Иной межбюджетный трансферт на софинансирование мероприятий индивидуальной программы социально-экономического развития Алтайского края по приобретению дорожно-строительной техники для развития региональной дорожной сети</t>
  </si>
  <si>
    <t>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t>
  </si>
  <si>
    <t>2 205,04</t>
  </si>
  <si>
    <t>2 205,00</t>
  </si>
  <si>
    <t>1 210,63</t>
  </si>
  <si>
    <t>1 208,67</t>
  </si>
  <si>
    <t>1 593,22</t>
  </si>
  <si>
    <t>1 591,53</t>
  </si>
  <si>
    <t>1 553,88</t>
  </si>
  <si>
    <t>1 553,63</t>
  </si>
  <si>
    <t>2 373,62</t>
  </si>
  <si>
    <t>2 373,49</t>
  </si>
  <si>
    <t>Иной межбюджетный трансферт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t>
  </si>
  <si>
    <t>Иной межбюджетный трансферт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t>
  </si>
  <si>
    <t>Иной межбюджетный трансферт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</si>
  <si>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2 899,87</t>
  </si>
  <si>
    <t>Иной межбюджетный трансферт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</si>
  <si>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052125434F</t>
  </si>
  <si>
    <t>Иные межбюджетные трансферты на реализацию мероприятий по содействию развитию инфраструктуры субъектов Российской Федерации за счет средств резервного фонда Правительства Российской Федерации</t>
  </si>
  <si>
    <t>1 299,97</t>
  </si>
  <si>
    <t>071025470F</t>
  </si>
  <si>
    <t>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t>
  </si>
  <si>
    <t>1 141,82</t>
  </si>
  <si>
    <t>1 140,90</t>
  </si>
  <si>
    <t>126G750250</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</si>
  <si>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t>
  </si>
  <si>
    <t>1 987,35</t>
  </si>
  <si>
    <t>1 968,47</t>
  </si>
  <si>
    <t>1 968,35</t>
  </si>
  <si>
    <t>1 263,11</t>
  </si>
  <si>
    <t>1 260,73</t>
  </si>
  <si>
    <t>Иной межбюджетный трансферт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t>
  </si>
  <si>
    <t>Субсидия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t>
  </si>
  <si>
    <t>1 838,95</t>
  </si>
  <si>
    <t>1 750,94</t>
  </si>
  <si>
    <t>3 101,56</t>
  </si>
  <si>
    <t>3 101,55</t>
  </si>
  <si>
    <t>2 501,31</t>
  </si>
  <si>
    <t>2 501,28</t>
  </si>
  <si>
    <t>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t>
  </si>
  <si>
    <t>Иные межбюджетные трансферты на капитальный ремонт зданий за счет средств резервного фонда Правительства Российской Федерации</t>
  </si>
  <si>
    <t>Иной межбюджетный трансферт бюджету Иркутской области в целях софинансирования в полном объеме расходных обязательств, связанных с реализацией мероприятий по предоставлению выплат гражданам, проживающим в жилых помещениях, восстановление которых экономически нецелесообразно, поврежденных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</si>
  <si>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t>
  </si>
  <si>
    <t>2 290,53</t>
  </si>
  <si>
    <t>Иной межбюджетный трансферт бюджету Иркутской области на оказание разовой финансовой помощи в целях компенсации гражданам, пострадавшим от наводнения, расходов на оплату обучения в 2019/20 учебном году по договорам об оказании платных образовательных услуг за счет средств резервного фонда Правительства Российской Федерации</t>
  </si>
  <si>
    <t>Иной межбюджетный трансферт бюджету Иркутской области на софинансирование мероприятий Программы по восстановлению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за счет средств резервного фонда Правительства Российской Федерации</t>
  </si>
  <si>
    <t>1 289,33</t>
  </si>
  <si>
    <t>Иной межбюджетный трансферт бюджету Иркутской области для возмещения расходов, понесенных бюджетом Иркутской области, связанных с реализацией мероприятий, направленных на оказание гражданам единовременной материальной помощи и финансовой помощи в связи с утратой ими имущества первой необходимости в результате паводка,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</si>
  <si>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Иной межбюджетный трансферт бюджету Иркутской области для возмещения расходов, понесенных бюджетом Иркутской области, связанных с реализацией мероприятий, направленных на оказание гражданам финансовой помощи в связи с полной утратой ими имущества первой необходимости в результате паводка,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t>
  </si>
  <si>
    <t>Субсидии бюджету Иркутской области на восстановление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на территории Иркутской области</t>
  </si>
  <si>
    <t>Субсидия бюджету Иркутской области на создание резерва средств индивидуальной защиты органов дыхания для защиты населения городского округа г. Усолье-Сибирское Иркутской области в случае возникновения чрезвычайной ситуации в зоне возможного химического заражения вследствие выбросов химических опасных веществ, накопленных на территории городского округа г. Усолье-Сибирское Иркутской области, за счет средств резервного фонда Правительства Российской Федерации</t>
  </si>
  <si>
    <t>Иной межбюджетный трансферт бюджету Иркутской области в целях возмещения расходов, произведенных на осуществление капитальных вложений в объект капитального строительства "Центр по хоккею с мячом и конькобежным видам спорта с искусственным льдом в г. Иркутске", за счет средств резервного фонда Правительства Российской Федерации</t>
  </si>
  <si>
    <t>Иные межбюджетные трансферты бюджету Иркутской области на оказание государственной поддержки юридических лиц и индивидуальных предпринимателей, осуществляющих свою деятельность на территории промышленной площадки "Усольехимпром"</t>
  </si>
  <si>
    <t>Субсидия бюджету Иркутской области в целях докапитализации государственной микрофинансовой организации Иркутской области для оказания государственной поддержки субъектам малого и среднего предпринимательства, пострадавшим от наводнения на территории Иркутской области, за счет средств резервного фонда Правительства Российской Федерации</t>
  </si>
  <si>
    <t>01Г0656780</t>
  </si>
  <si>
    <t>Иные межбюджетные трансферты на внедрение медицинских информационных систем в медицинских организациях государственной и муниципальной систем здравоохранения, оказывающих первичную медико-санитарную помощь, за счет средств резервного фонда Правительства Российской Федерации</t>
  </si>
  <si>
    <t>Иной межбюджетный трансферт бюджету Омской области на оказание разовой финансовой помощи в целях софинансирования капитальных вложений в объект государственной собственности Омской области "Многофункциональный спортивный комплекс "Арена" за счет средств резервного фонда Правительства Российской Федерации</t>
  </si>
  <si>
    <t>1 009,00</t>
  </si>
  <si>
    <t>Иные межбюджетные трансферты на финансовое обеспечение мероприятий по временному социально-бытовому обустройству лиц, вынужденно покинувших территорию Украины и находящихся в пунктах временного размещения</t>
  </si>
  <si>
    <t>1 237,08</t>
  </si>
  <si>
    <t>1 284,45</t>
  </si>
  <si>
    <t>1 284,39</t>
  </si>
  <si>
    <t>Иные межбюджетные трансферты за счет средств резервного фонда Президента Российской Федерации на капитальный ремонт зданий</t>
  </si>
  <si>
    <t>Иные межбюджетные трансферты на софинансирование расходов Республики Алтай по договору финансовой аренды (лизинга) вертолета</t>
  </si>
  <si>
    <t>Иные межбюджетные трансферты на обеспечение оборудования зданий общеобразовательных организаций санитарно-гигиеническими помещениями с соблюдением температурного режима за счет средств резервного фонда Правительства Российской Федерации</t>
  </si>
  <si>
    <t>1 373,06</t>
  </si>
  <si>
    <t>1 372,98</t>
  </si>
  <si>
    <t>1 142,06</t>
  </si>
  <si>
    <t>1 138,47</t>
  </si>
  <si>
    <t>Иной межбюджетный трансферт бюджету Забайкальского края на обеспечение населения оборудованием для приема цифрового телевидения за счет средств резервного фонда Правительства Российской Федерации</t>
  </si>
  <si>
    <t>25Ф0356430</t>
  </si>
  <si>
    <t>Иной межбюджетный трансферт бюджету Забайкальского края на осуществление компенсации ущерба, причиненного в 2019 году сельскохозяйственным товаропроизводителям и личным подсобным хозяйствам в связи с природными пожарами, за счет средств резервного фонда Правительства Российской Федерации</t>
  </si>
  <si>
    <t>1 231,03</t>
  </si>
  <si>
    <t>1 227,17</t>
  </si>
  <si>
    <t>3 348,83</t>
  </si>
  <si>
    <t>3 348,43</t>
  </si>
  <si>
    <t>2 133,89</t>
  </si>
  <si>
    <t>1 305,76</t>
  </si>
  <si>
    <t>1 095,84</t>
  </si>
  <si>
    <t>Субсидии на производство продукции растениеводства на низкопродуктивной пашне в районах Крайнего Севера и приравненных к ним местностях</t>
  </si>
  <si>
    <t>Субсидия бюджету Забайкальского края на реализацию комплекса мероприятий, направленных на повышение уровня прикрытия территории Забайкальского края подразделениями пожарной охраны, за счет средств резервного фонда Правительства Российской Федерации</t>
  </si>
  <si>
    <t>033P15084F</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</si>
  <si>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за счет средств резервного фонда Правительства Российской Федерации</t>
  </si>
  <si>
    <t>Иной межбюджетный трансферт бюджету Республики Саха (Якутия) на восстановление объектов, поврежденных в результате паводков в 2018 году, за счет средств резервного фонда Правительства Российской Федерации</t>
  </si>
  <si>
    <t>2 425,06</t>
  </si>
  <si>
    <t>2 424,93</t>
  </si>
  <si>
    <t>1 203,44</t>
  </si>
  <si>
    <t>1 202,98</t>
  </si>
  <si>
    <t>1 727,99</t>
  </si>
  <si>
    <t>1 727,98</t>
  </si>
  <si>
    <t>2 432,98</t>
  </si>
  <si>
    <t>Иной межбюджетный трансферт бюджету Приморского края в целях возмещения затрат, связанных с реализацией комплекса мер по ликвидации последствий негативного воздействия вод и выполнением неотложных работ по восстановлению пропускной способности русел рек, за счет средств резервного фонда Правительства Российской Федерации</t>
  </si>
  <si>
    <t>5 032,62</t>
  </si>
  <si>
    <t>5 022,34</t>
  </si>
  <si>
    <t>1 089,74</t>
  </si>
  <si>
    <t>1 258,27</t>
  </si>
  <si>
    <t>1 258,23</t>
  </si>
  <si>
    <t>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t>
  </si>
  <si>
    <t>242045479F</t>
  </si>
  <si>
    <t>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t>
  </si>
  <si>
    <t>2 638,07</t>
  </si>
  <si>
    <t>2 637,90</t>
  </si>
  <si>
    <t>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t>
  </si>
  <si>
    <t>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t>
  </si>
  <si>
    <t>Иные межбюджетные трансферты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t>
  </si>
  <si>
    <t>Иные межбюджетные трансферты бюджетам Амурской области, Хабаровского края и Еврейской автономной области на осуществление капитального ремонта поврежденных жилых помещений в результате паводка, произошедшего в июле - августе 2019 года на территории Дальневосточного федерального округа, находящихся в муниципальной собственности, за счет средств резервного фонда Правительства Российской Федерации</t>
  </si>
  <si>
    <t>1 007,61</t>
  </si>
  <si>
    <t>3 682,59</t>
  </si>
  <si>
    <t>3 679,79</t>
  </si>
  <si>
    <t>Иные межбюджетные трансферты бюджету Амурской области на оказание разовой финансовой помощи гражданам, пострадавшим в результате паводка, вызванного сильными дождями, прошедшими в июле - августе 2019 года на территории Амурской области, за счет средств резервного фонда Правительства Российской Федерации</t>
  </si>
  <si>
    <t>1 037,48</t>
  </si>
  <si>
    <t>4 802,50</t>
  </si>
  <si>
    <t>Иной межбюджетный трансферт бюджету Амурской области в целях финансового обеспечения мероприятий по разработке проектно-сметной документации и проведению строительно-монтажных работ по объекту "Строительство канализационных очистных сооружений в с. Ивановка Ивановского района Амурской области" за счет средств резервного фонда Президента Российской Федерации</t>
  </si>
  <si>
    <t>2 122,63</t>
  </si>
  <si>
    <t>2 122,19</t>
  </si>
  <si>
    <t>052125540F</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</si>
  <si>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за счет средств резервного фонда Правительства Российской Федерации</t>
  </si>
  <si>
    <t>1 596,71</t>
  </si>
  <si>
    <t>Иной межбюджетный трансферт бюджету Магаданской области на оказание финансовой помощи в целях осуществления капитальных вложений в объекты государственной (муниципальной) собственности за счет средств резервного фонда Правительства Российской Федерации</t>
  </si>
  <si>
    <t>4 886,74</t>
  </si>
  <si>
    <t>4 808,72</t>
  </si>
  <si>
    <t>34К0055030</t>
  </si>
  <si>
    <t>Субсидии на реализацию мероприятий федеральной целевой программы "Социально-экономическое развитие Курильских островов (Сахалинская область) на 2016 - 2025 годы"</t>
  </si>
  <si>
    <t>1 303,99</t>
  </si>
  <si>
    <t>Иной межбюджетный трансферт бюджету Еврейской автономной области на осуществление выплат гражданам, жилые помещения которых утрачены в результате паводка, вызванного сильными дождями, прошедшими в августе - сентябре 2020 г. на территории Еврейской автономной области, за счет средств резервного фонда Правительства Российской Федерации</t>
  </si>
  <si>
    <t>1 532,94</t>
  </si>
  <si>
    <t>1 890,45</t>
  </si>
  <si>
    <t>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t>
  </si>
  <si>
    <t>231D253740</t>
  </si>
  <si>
    <t>Оказание государственной поддержки операторам связи, оказывающим услуги доступа к информационно-телекоммуникационной сети "Интернет" на территории Чукотского автономного округа</t>
  </si>
  <si>
    <t>131P552170</t>
  </si>
  <si>
    <t>Создание и модернизация объектов спортивной инфраструктуры муниципальной собственности для занятий физической культурой и спортом</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</si>
  <si>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t>
  </si>
  <si>
    <t>356105523F</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</si>
  <si>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t>
  </si>
  <si>
    <t>1 744,54</t>
  </si>
  <si>
    <t>1 744,51</t>
  </si>
  <si>
    <t>1 171,13</t>
  </si>
  <si>
    <t>1 170,57</t>
  </si>
  <si>
    <t>1 866,24</t>
  </si>
  <si>
    <t>1 759,93</t>
  </si>
  <si>
    <t>1 759,74</t>
  </si>
  <si>
    <t>2 345,03</t>
  </si>
  <si>
    <t>2 344,99</t>
  </si>
  <si>
    <t>01К0756900</t>
  </si>
  <si>
    <t>Иной межбюджетный трансферт на укрепление материально-технической базы учреждений здравоохранения государственной собственности Республики Северная Осетия - Алания за счет средств резервного фонда Правительства Российской Федерации</t>
  </si>
  <si>
    <t>1 700,00</t>
  </si>
  <si>
    <t>Иные межбюджетные трансферты на ликвидацию чрезвычайной ситуации за счет средств резервного фонда Правительства Российской Федерации</t>
  </si>
  <si>
    <t>1 219,88</t>
  </si>
  <si>
    <t>1 216,24</t>
  </si>
  <si>
    <t>1 917,62</t>
  </si>
  <si>
    <t>1 015,92</t>
  </si>
  <si>
    <t>1 015,91</t>
  </si>
  <si>
    <t>Дотации на поддержку мер по обеспечению сбалансированности бюджетов</t>
  </si>
  <si>
    <t>1 822,83</t>
  </si>
  <si>
    <t>1 822,82</t>
  </si>
  <si>
    <t>1 447,00</t>
  </si>
  <si>
    <t>1 446,97</t>
  </si>
  <si>
    <t>01К0251110</t>
  </si>
  <si>
    <t>01К0756230</t>
  </si>
  <si>
    <t>Иные межбюджетные трансферты на приобретение медицинского оборудования за счет средств резервного фонда Президента Российской Федерации</t>
  </si>
  <si>
    <t>01К0758230</t>
  </si>
  <si>
    <t>Иные межбюджетные трансферты на капитальный ремонт отопительной системы с заменой котлов и приобретение компьютерного томографа за счет средств резервного фонда Президента Российской Федерации</t>
  </si>
  <si>
    <t>Иной межбюджетный трансферт бюджету Республики Ингушетия на организацию и проведение мероприятий, посвященных 250-летию единения Ингушетии с Россией, за счет средств резервного фонда Президента Российской Федерации</t>
  </si>
  <si>
    <t>353075523F</t>
  </si>
  <si>
    <t>1 410,88</t>
  </si>
  <si>
    <t>1 310,65</t>
  </si>
  <si>
    <t>Субсидии на создание в общеобразовательных организациях, расположенных в сельской местности, условий для занятий физической культурой и спортом</t>
  </si>
  <si>
    <t>359E155230</t>
  </si>
  <si>
    <t>359P555230</t>
  </si>
  <si>
    <t>024E854270</t>
  </si>
  <si>
    <t>Создание и эксплуатация образовательного центра "Машук" на 300 человек единовременного пребывания в Ставропольском крае Северо-Кавказского федерального округа</t>
  </si>
  <si>
    <t>Субсидия бюджету Ставропольского края на проведение Северо-Кавказского молодежного форума "Машук"</t>
  </si>
  <si>
    <t>359E15523F</t>
  </si>
  <si>
    <t>1 007,78</t>
  </si>
  <si>
    <t>25Л0255450</t>
  </si>
  <si>
    <t>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t>
  </si>
  <si>
    <t>Субсидии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t>
  </si>
  <si>
    <t>131P551650</t>
  </si>
  <si>
    <t>Премирование регионов - победителей Фестиваля культуры и спорта народов Кавказа</t>
  </si>
  <si>
    <t>Тюменская область без автономных округов</t>
  </si>
  <si>
    <t>Архангельская область без Ненецкого автономного округа</t>
  </si>
  <si>
    <t xml:space="preserve"> </t>
  </si>
  <si>
    <t>сельское</t>
  </si>
  <si>
    <t>городское</t>
  </si>
  <si>
    <t>Все население</t>
  </si>
  <si>
    <t>Таблица 1.</t>
  </si>
  <si>
    <t>В среднем за 2019 год</t>
  </si>
  <si>
    <t>На 1 января 2020 года</t>
  </si>
  <si>
    <t>(человек)</t>
  </si>
  <si>
    <t xml:space="preserve">1. Оценка численности постоянного населения по субъектам Российской Федерации </t>
  </si>
  <si>
    <r>
      <t xml:space="preserve">г. Москва </t>
    </r>
    <r>
      <rPr>
        <sz val="11"/>
        <color rgb="FFFF0000"/>
        <rFont val="Calibri"/>
        <family val="2"/>
        <charset val="204"/>
        <scheme val="minor"/>
      </rPr>
      <t>(с учетом Байконура) </t>
    </r>
  </si>
  <si>
    <t>Субвенции на обеспечение инвалидов техническими средствами реабилитации, включая изготовление и ремонт протезно-ортопедических изделий</t>
  </si>
  <si>
    <t>Выборы Президента Российской Федерации 18.03.2018</t>
  </si>
  <si>
    <t>% голосов за Путина</t>
  </si>
  <si>
    <t>Значение</t>
  </si>
  <si>
    <t>Изменение за день</t>
  </si>
  <si>
    <t>Безработица 2019</t>
  </si>
  <si>
    <t>г. Санкт-Петербург</t>
  </si>
  <si>
    <t>Ненецкий АО</t>
  </si>
  <si>
    <t>Чувашская Республика – Чувашия</t>
  </si>
  <si>
    <t>Ханты-Мансийский АО</t>
  </si>
  <si>
    <t>Ямало-Ненецкий АО</t>
  </si>
  <si>
    <t>Еврейская АО</t>
  </si>
  <si>
    <t>Чукотский АО</t>
  </si>
  <si>
    <t>Республика Северная Осетия – Алания</t>
  </si>
  <si>
    <t>Чеченская республика</t>
  </si>
  <si>
    <t>Сумма</t>
  </si>
  <si>
    <t>Изменение в 2020 году (%), От Росстата средние данные по смертности в России за последние 4 года до пандемии (2016-2019) и сравниваем их с текущими показателями.</t>
  </si>
  <si>
    <t>Дотации</t>
  </si>
  <si>
    <r>
      <t xml:space="preserve">Субсидии на оказание неотложных мер поддержки субъектам малого и среднего предпринимательства в целях обеспечения устойчивого развития экономики в условиях ухудшения ситуации в связи с распространением </t>
    </r>
    <r>
      <rPr>
        <b/>
        <sz val="11"/>
        <rFont val="Calibri"/>
        <family val="2"/>
        <charset val="204"/>
        <scheme val="minor"/>
      </rPr>
      <t>новой коронавирусной инфекции</t>
    </r>
    <r>
      <rPr>
        <sz val="11"/>
        <rFont val="Calibri"/>
        <family val="2"/>
        <charset val="204"/>
        <scheme val="minor"/>
      </rPr>
      <t xml:space="preserve">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</si>
  <si>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оснащение (переоснащение) дополнительно создаваемого или перепрофилируемого коечного фонда медицинских организаций для оказания медицинской помощи больным </t>
    </r>
    <r>
      <rPr>
        <b/>
        <sz val="11"/>
        <rFont val="Calibri"/>
        <family val="2"/>
        <charset val="204"/>
        <scheme val="minor"/>
      </rPr>
      <t>новой коронавирусной инфекцией</t>
    </r>
    <r>
      <rPr>
        <sz val="11"/>
        <rFont val="Calibri"/>
        <family val="2"/>
        <charset val="204"/>
        <scheme val="minor"/>
      </rPr>
      <t xml:space="preserve">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</si>
  <si>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финансовое обеспечение мероприятий по борьбе с </t>
    </r>
    <r>
      <rPr>
        <b/>
        <sz val="11"/>
        <rFont val="Calibri"/>
        <family val="2"/>
        <charset val="204"/>
        <scheme val="minor"/>
      </rPr>
      <t>новой коронавирусной инфекцией (COVID-19)</t>
    </r>
    <r>
      <rPr>
        <sz val="11"/>
        <rFont val="Calibri"/>
        <family val="2"/>
        <charset val="204"/>
        <scheme val="minor"/>
      </rPr>
      <t xml:space="preserve">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</si>
  <si>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осуществление дополнительных выплат медицинским и иным работникам медицинских и иных организаций, оказывающим медицинскую помощь (участвующим в оказании, обеспечивающим оказание медицинской помощи) по диагностике и лечению </t>
    </r>
    <r>
      <rPr>
        <b/>
        <sz val="11"/>
        <rFont val="Calibri"/>
        <family val="2"/>
        <charset val="204"/>
        <scheme val="minor"/>
      </rPr>
      <t>новой коронавирусной инфекции,</t>
    </r>
    <r>
      <rPr>
        <sz val="11"/>
        <rFont val="Calibri"/>
        <family val="2"/>
        <charset val="204"/>
        <scheme val="minor"/>
      </rPr>
      <t xml:space="preserve"> контактирующим с пациентами с установленным диагнозом новой коронавирусной инфекции,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</si>
  <si>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предоставление субсидий юридическим лицам и индивидуальным предпринимателям для частичной компенсации затрат, связанных с осуществлением ими деятельности в условиях ухудшения ситуации в результате распространения </t>
    </r>
    <r>
      <rPr>
        <b/>
        <sz val="11"/>
        <rFont val="Calibri"/>
        <family val="2"/>
        <charset val="204"/>
        <scheme val="minor"/>
      </rPr>
      <t>новой коронавирусной инфекции</t>
    </r>
    <r>
      <rPr>
        <sz val="11"/>
        <rFont val="Calibri"/>
        <family val="2"/>
        <charset val="204"/>
        <scheme val="minor"/>
      </rPr>
      <t>, в том числе на сохранение занятости и оплаты труда своих работников, за счет средств резервного фонда Правительства Российской Федерации</t>
    </r>
  </si>
  <si>
    <t>???</t>
  </si>
  <si>
    <t>Иные МБТ</t>
  </si>
  <si>
    <t>Субсидия</t>
  </si>
  <si>
    <t>ВРП на душу 2019</t>
  </si>
  <si>
    <t>Политика (Конституция 01.07.2020)</t>
  </si>
  <si>
    <t>Выборы Президента РФ18.03.2018</t>
  </si>
  <si>
    <t>Безработица 2020</t>
  </si>
  <si>
    <t>Сельское население</t>
  </si>
  <si>
    <t>Городское население</t>
  </si>
  <si>
    <t>В среднем за 2020 год</t>
  </si>
  <si>
    <t>На 1 января 2021 года</t>
  </si>
  <si>
    <t>Численность 2020</t>
  </si>
  <si>
    <t>Численность 2021</t>
  </si>
  <si>
    <t>Смертность (чел)</t>
  </si>
  <si>
    <t>Смертность %</t>
  </si>
  <si>
    <t>Статус республики</t>
  </si>
  <si>
    <t>Смертность медиазона</t>
  </si>
  <si>
    <t>Перечислено всего, млн. руб.</t>
  </si>
  <si>
    <t xml:space="preserve">Субвенции, млн. руб. </t>
  </si>
  <si>
    <t xml:space="preserve">Субсидии, млн. руб. </t>
  </si>
  <si>
    <t xml:space="preserve">Иные межбюджетные трансферты, млн. руб. </t>
  </si>
  <si>
    <t xml:space="preserve"> + Дотации</t>
  </si>
  <si>
    <t>Разница</t>
  </si>
  <si>
    <t xml:space="preserve">Дотации, млнд. руб. </t>
  </si>
  <si>
    <t xml:space="preserve">Межбюджетные трансферты, имеющие целевое назначение, млн. руб. </t>
  </si>
  <si>
    <t xml:space="preserve">Дотации, млн. руб. </t>
  </si>
  <si>
    <t>154%</t>
  </si>
  <si>
    <t>117%</t>
  </si>
  <si>
    <t>96%</t>
  </si>
  <si>
    <t>140%</t>
  </si>
  <si>
    <t>90%</t>
  </si>
  <si>
    <t>122%</t>
  </si>
  <si>
    <t>126%</t>
  </si>
  <si>
    <t>114%</t>
  </si>
  <si>
    <t>107%</t>
  </si>
  <si>
    <t>111%</t>
  </si>
  <si>
    <t>109%</t>
  </si>
  <si>
    <t>110%</t>
  </si>
  <si>
    <t>118%</t>
  </si>
  <si>
    <t>104%</t>
  </si>
  <si>
    <t>106%</t>
  </si>
  <si>
    <t>103%</t>
  </si>
  <si>
    <t>108%</t>
  </si>
  <si>
    <t>116%</t>
  </si>
  <si>
    <t>143%</t>
  </si>
  <si>
    <t>88%</t>
  </si>
  <si>
    <t>102%</t>
  </si>
  <si>
    <t>80%</t>
  </si>
  <si>
    <t>99%</t>
  </si>
  <si>
    <t>121%</t>
  </si>
  <si>
    <t>120%</t>
  </si>
  <si>
    <t>115%</t>
  </si>
  <si>
    <t>Удмуртская республика</t>
  </si>
  <si>
    <t>101%</t>
  </si>
  <si>
    <t>123%</t>
  </si>
  <si>
    <t>129%</t>
  </si>
  <si>
    <t>130%</t>
  </si>
  <si>
    <t>127%</t>
  </si>
  <si>
    <t>135%</t>
  </si>
  <si>
    <t>134%</t>
  </si>
  <si>
    <t>125%</t>
  </si>
  <si>
    <t>98%</t>
  </si>
  <si>
    <t>105%</t>
  </si>
  <si>
    <t>2 868 980 139</t>
  </si>
  <si>
    <t>112%</t>
  </si>
  <si>
    <t>119%</t>
  </si>
  <si>
    <t>113%</t>
  </si>
  <si>
    <t>Темп к соотв.периоду пред.года, %</t>
  </si>
  <si>
    <t>в т.ч. бюджет субъекта</t>
  </si>
  <si>
    <t>консолид. бюджет субъекта РФ</t>
  </si>
  <si>
    <t>Исполнение на 01.ММ.ГГГГ</t>
  </si>
  <si>
    <t>Наименование</t>
  </si>
  <si>
    <t xml:space="preserve">ИТОГО ДОХОДОВ </t>
  </si>
  <si>
    <t>Месяц : Декабрь</t>
  </si>
  <si>
    <t>Год : 2020</t>
  </si>
  <si>
    <t>На 01.01.2021 | тыс.руб.</t>
  </si>
  <si>
    <t>Доходы (сравнение по регионам)</t>
  </si>
  <si>
    <t>Доход 2020 млн руб</t>
  </si>
  <si>
    <t>republic</t>
  </si>
  <si>
    <t>иные мбт ковид</t>
  </si>
  <si>
    <t>дотации ковид</t>
  </si>
  <si>
    <t>субсидии ковид</t>
  </si>
  <si>
    <t>ВРП на душу 2020</t>
  </si>
  <si>
    <t>изменение 20/19</t>
  </si>
  <si>
    <t>death_media20</t>
  </si>
  <si>
    <t>death_excess20</t>
  </si>
  <si>
    <t>На 01.01.2022 | тыс.руб.</t>
  </si>
  <si>
    <t>Год : 2021</t>
  </si>
  <si>
    <t>138%</t>
  </si>
  <si>
    <t>149%</t>
  </si>
  <si>
    <t>3 335 648 123</t>
  </si>
  <si>
    <t>139%</t>
  </si>
  <si>
    <t>131%</t>
  </si>
  <si>
    <t>128%</t>
  </si>
  <si>
    <t>132%</t>
  </si>
  <si>
    <t>124%</t>
  </si>
  <si>
    <t>97%</t>
  </si>
  <si>
    <t>Доход 2021 млн руб</t>
  </si>
  <si>
    <t>Трансферты (общие) млн 2021</t>
  </si>
  <si>
    <t>Трансферты с дотациями 2021</t>
  </si>
  <si>
    <t>Трансферты (общие) млн 2020</t>
  </si>
  <si>
    <t>Трансферты с дотациями 2020</t>
  </si>
  <si>
    <t>Трансферты ковид млн 2020</t>
  </si>
  <si>
    <t>+Дотации</t>
  </si>
  <si>
    <t>Трансферты (общие) млн 2019</t>
  </si>
  <si>
    <r>
      <t xml:space="preserve">Иные межбюджетные трансферты на приобретение аппаратов для </t>
    </r>
    <r>
      <rPr>
        <b/>
        <sz val="11"/>
        <rFont val="Calibri"/>
        <family val="2"/>
        <charset val="204"/>
        <scheme val="minor"/>
      </rPr>
      <t>искусственной вентиляции легких</t>
    </r>
    <r>
      <rPr>
        <sz val="11"/>
        <rFont val="Calibri"/>
        <family val="2"/>
        <charset val="204"/>
        <scheme val="minor"/>
      </rPr>
      <t xml:space="preserve"> для медицинских организаций за счет средств резервного фонда Правительства Российской Федерации</t>
    </r>
  </si>
  <si>
    <r>
      <t xml:space="preserve">Иные межбюджетные трансферты на приобретение аппаратов </t>
    </r>
    <r>
      <rPr>
        <b/>
        <sz val="11"/>
        <rFont val="Calibri"/>
        <family val="2"/>
        <charset val="204"/>
        <scheme val="minor"/>
      </rPr>
      <t>экстракорпоральной мембранной оксигенации</t>
    </r>
    <r>
      <rPr>
        <sz val="11"/>
        <rFont val="Calibri"/>
        <family val="2"/>
        <charset val="204"/>
        <scheme val="minor"/>
      </rPr>
      <t xml:space="preserve"> для медицинских организаций за счет средств резервного фонда Правительства Российской Федерации</t>
    </r>
  </si>
  <si>
    <t>Иные межбюджетные трансферты на внедрение медицинских информационных систем в медицинских организациях государственной и муниципальной систем здравоохранения, оказывающих первичную медико-санитарную помощь, за счет средств резервного фонда Правительства Российской Федерации"</t>
  </si>
  <si>
    <t>01 Г 06 56780</t>
  </si>
  <si>
    <t>Не было в предыдущие года, приказ МФ
от 10.03.2020 N 36н - НЕТ ЧИСЕЛ</t>
  </si>
  <si>
    <r>
      <t xml:space="preserve">Иные межбюджетные трансферты на приобретение </t>
    </r>
    <r>
      <rPr>
        <b/>
        <sz val="11"/>
        <rFont val="Calibri"/>
        <family val="2"/>
        <charset val="204"/>
        <scheme val="minor"/>
      </rPr>
      <t xml:space="preserve">медицинских изделий для оснащения медицинских организаций </t>
    </r>
    <r>
      <rPr>
        <sz val="11"/>
        <rFont val="Calibri"/>
        <family val="2"/>
        <charset val="204"/>
        <scheme val="minor"/>
      </rPr>
      <t>за счет средств резервного фонда Правительства Российской Федерации</t>
    </r>
  </si>
  <si>
    <r>
      <t xml:space="preserve">Иной межбюджетный трансферт на капитальный ремонт зданий </t>
    </r>
    <r>
      <rPr>
        <b/>
        <sz val="11"/>
        <rFont val="Calibri"/>
        <family val="2"/>
        <charset val="204"/>
        <scheme val="minor"/>
      </rPr>
      <t xml:space="preserve">медицинских организаций </t>
    </r>
    <r>
      <rPr>
        <sz val="11"/>
        <rFont val="Calibri"/>
        <family val="2"/>
        <charset val="204"/>
        <scheme val="minor"/>
      </rPr>
      <t>за счет средств резервного фонда Правительства Российской Федерации</t>
    </r>
  </si>
  <si>
    <r>
      <t xml:space="preserve">Субсидия на замену </t>
    </r>
    <r>
      <rPr>
        <b/>
        <sz val="11"/>
        <rFont val="Calibri"/>
        <family val="2"/>
        <charset val="204"/>
        <scheme val="minor"/>
      </rPr>
      <t xml:space="preserve">фельдшерско-акушерских пунктов и врачебных амбулаторий </t>
    </r>
    <r>
      <rPr>
        <sz val="11"/>
        <rFont val="Calibri"/>
        <family val="2"/>
        <charset val="204"/>
        <scheme val="minor"/>
      </rPr>
      <t>за счет средств резервного фонда Правительства Российской Федерации"</t>
    </r>
  </si>
  <si>
    <t>01 К 06 58380</t>
  </si>
  <si>
    <t>Иной межбюджетный трансферт на приобретение средств индивидуальной защиты в целях профилактики, диагностики и лечения новой коронавирусной инфекции за счет средств резервного фонда Правительства Российской Федерации</t>
  </si>
  <si>
    <t>01К0658380</t>
  </si>
  <si>
    <t>от 30.07.2020 N 155н</t>
  </si>
  <si>
    <t>(введено Приказом Минфина России от 30.07.2020 N 155н)</t>
  </si>
  <si>
    <t>01 К 06 58390</t>
  </si>
  <si>
    <t>Иной межбюджетный трансферт на приобретение медицинского оборудования в целях профилактики, диагностики и лечения новой коронавирусной инфекции за счет средств резервного фонда Правительства Российской Федерации</t>
  </si>
  <si>
    <t>нет чисел??</t>
  </si>
  <si>
    <t>"08 4 04 57080</t>
  </si>
  <si>
    <t>Финансовое обеспечение реализации мероприятий, направленных на создание условий для изоляции лиц, контактировавших с заболевшими новой коронавирусной инфекцией</t>
  </si>
  <si>
    <t>08 4 04 57090</t>
  </si>
  <si>
    <t>Финансовое обеспечение реализации мероприятий, направленных на материальное стимулирование работников федерального казенного учреждения здравоохранения, привлеченного для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t>
  </si>
  <si>
    <t>"15 2 01 65204</t>
  </si>
  <si>
    <t>Субсидии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 за счет средств резервного фонда Правительства Российской Федерации</t>
  </si>
  <si>
    <t>15 2 01 65206</t>
  </si>
  <si>
    <t>Субсидии физическим лицам, в том числе индивидуальным предпринимателям, применявшим в 2019 году специальный налоговый режим "Налог на профессиональный доход",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t>
  </si>
  <si>
    <t>15 2 01 65207</t>
  </si>
  <si>
    <t>Субсидии субъектам малого и среднего предпринимательства на возмещение затрат по проведению мероприятий по профилактике новой коронавирусной инфекции за счет средств резервного фонда Правительства Российской Федерации</t>
  </si>
  <si>
    <t>15 2 01 65208</t>
  </si>
  <si>
    <t>Субсидии социально ориентированным некоммерческим организациям на возмещение затрат по проведению мероприятий по профилактике новой коронавирусной инфекции за счет средств резервного фонда Правительства Российской Федерации";</t>
  </si>
  <si>
    <t>"188</t>
  </si>
  <si>
    <t>2 02 45708 01 0000 150</t>
  </si>
  <si>
    <t>Межбюджетные трансферты, передаваемые федеральному бюджету на финансовое обеспечение реализации мероприятий, направленных на создание условий для изоляции лиц, контактировавших с заболевшими новой коронавирусной инфекцией";</t>
  </si>
  <si>
    <t>нет чисел</t>
  </si>
  <si>
    <t>Иные МБТ 21</t>
  </si>
  <si>
    <t>Иные мбт 20</t>
  </si>
  <si>
    <t>иные мбт 19</t>
  </si>
  <si>
    <t>0170556970</t>
  </si>
  <si>
    <t>0170558360</t>
  </si>
  <si>
    <t>01К0654230</t>
  </si>
  <si>
    <t>01К0753470</t>
  </si>
  <si>
    <t>01К0756670</t>
  </si>
  <si>
    <t>01К0756630</t>
  </si>
  <si>
    <t>01К1058400</t>
  </si>
  <si>
    <t>01К0656640</t>
  </si>
  <si>
    <t>01К1058490</t>
  </si>
  <si>
    <t>01К1056220</t>
  </si>
  <si>
    <t>0170558300</t>
  </si>
  <si>
    <t>0320558370</t>
  </si>
  <si>
    <t>3620258440</t>
  </si>
  <si>
    <t>156%</t>
  </si>
  <si>
    <t>100%</t>
  </si>
  <si>
    <t>95%</t>
  </si>
  <si>
    <t>91%</t>
  </si>
  <si>
    <t>Год : 2019</t>
  </si>
  <si>
    <t>На 01.01.2020 | тыс.руб.</t>
  </si>
  <si>
    <t>142%</t>
  </si>
  <si>
    <t>Год : 2018</t>
  </si>
  <si>
    <t>На 01.01.2019 | тыс.руб.</t>
  </si>
  <si>
    <t>137%</t>
  </si>
  <si>
    <t>94%</t>
  </si>
  <si>
    <t>83%</t>
  </si>
  <si>
    <t>93%</t>
  </si>
  <si>
    <t>Год : 2017</t>
  </si>
  <si>
    <t>На 01.01.2018 | тыс.руб.</t>
  </si>
  <si>
    <t>70%</t>
  </si>
  <si>
    <t>89%</t>
  </si>
  <si>
    <t>79%</t>
  </si>
  <si>
    <t>145%</t>
  </si>
  <si>
    <t>Год : 2016</t>
  </si>
  <si>
    <t>На 01.01.2017 | тыс.руб.</t>
  </si>
  <si>
    <t>Иные межбюджетные трансферты, млн. руб.</t>
  </si>
  <si>
    <t>Субсидии, млн. руб.</t>
  </si>
  <si>
    <t>Субвенции, млн. руб.</t>
  </si>
  <si>
    <t>Межбюджетные трансферты, имеющие целевое назначение, млн. руб.</t>
  </si>
  <si>
    <t>Дотации, млн. руб.</t>
  </si>
  <si>
    <t>Перечислено - всего, млн. руб.</t>
  </si>
  <si>
    <t>человек</t>
  </si>
  <si>
    <t/>
  </si>
  <si>
    <t xml:space="preserve">    Дальневосточный федеральный округ</t>
  </si>
  <si>
    <t xml:space="preserve">    Сибирский федеральный округ</t>
  </si>
  <si>
    <t xml:space="preserve">    Уральский федеральный округ</t>
  </si>
  <si>
    <t xml:space="preserve">    Приволжский федеральный округ</t>
  </si>
  <si>
    <t xml:space="preserve">    Северо-Кавказский федеральный округ</t>
  </si>
  <si>
    <t xml:space="preserve">    Южный федеральный округ (с 29.07.2016)</t>
  </si>
  <si>
    <t>на 1 января</t>
  </si>
  <si>
    <t>2017</t>
  </si>
  <si>
    <t>2016</t>
  </si>
  <si>
    <t>Численность населения</t>
  </si>
  <si>
    <t>В среднем за 2017 год</t>
  </si>
  <si>
    <t>На 1 января 2018 года</t>
  </si>
  <si>
    <t>В среднем за 2018 год</t>
  </si>
  <si>
    <t>На 1 января 2019 года</t>
  </si>
  <si>
    <t>2018</t>
  </si>
  <si>
    <t>2015</t>
  </si>
  <si>
    <t>id</t>
  </si>
  <si>
    <t>year</t>
  </si>
  <si>
    <t>id_N</t>
  </si>
  <si>
    <t>income</t>
  </si>
  <si>
    <t>GRP</t>
  </si>
  <si>
    <t>populat</t>
  </si>
  <si>
    <r>
      <rPr>
        <sz val="12"/>
        <color indexed="10"/>
        <rFont val="Times New Roman"/>
        <family val="1"/>
        <charset val="204"/>
      </rPr>
      <t>*</t>
    </r>
    <r>
      <rPr>
        <sz val="12"/>
        <rFont val="Times New Roman"/>
        <family val="1"/>
        <charset val="204"/>
      </rPr>
      <t>Данные  динамического ряда, начиная с 2016 года, содержат изменения, связанные с внедрением международной методологии оценки жилищных услуг, производимых и потребляемых собственниками жилья; оценкой потребления основного капитала, исходя из его текущей рыночной стоимости.
Комментарии к публикациям ВРП размещены на официальном интернет-портале Росстата https://rosstat.gov.ru/accounts в разделе: Статистика /Официальная статистика / Национальные счета / Информационно-аналитические материалы, срочные публикации и комментарии.</t>
    </r>
  </si>
  <si>
    <t>Чукотский автономный округ</t>
  </si>
  <si>
    <t>Еврейская автономная область</t>
  </si>
  <si>
    <t>Кемеровская область-Кузбасс</t>
  </si>
  <si>
    <t>Чувашская Республика</t>
  </si>
  <si>
    <t>Республика Татарстан</t>
  </si>
  <si>
    <t>Валовой региональный продукт по субъектам Российской Федерации (валовая добавленная стоимость в текущих основных ценах)-всего</t>
  </si>
  <si>
    <t>2021г.</t>
  </si>
  <si>
    <t>2020г.</t>
  </si>
  <si>
    <t>2019г.</t>
  </si>
  <si>
    <t>2018г.</t>
  </si>
  <si>
    <t>2017г.</t>
  </si>
  <si>
    <t>2016г.</t>
  </si>
  <si>
    <r>
      <t>Валовой региональный продукт на душу населения по субъектам Российской Федерации в 2016-2021 гг.</t>
    </r>
    <r>
      <rPr>
        <b/>
        <sz val="12"/>
        <color indexed="10"/>
        <rFont val="Times New Roman"/>
        <family val="1"/>
        <charset val="204"/>
      </rPr>
      <t xml:space="preserve">*
</t>
    </r>
    <r>
      <rPr>
        <sz val="12"/>
        <rFont val="Times New Roman"/>
        <family val="1"/>
        <charset val="204"/>
      </rPr>
      <t>(рублей)</t>
    </r>
  </si>
  <si>
    <t xml:space="preserve">          К содержанию</t>
  </si>
  <si>
    <t>transf_no_dot</t>
  </si>
  <si>
    <t>transf_dot_no_subv</t>
  </si>
  <si>
    <t>C дотациями!</t>
  </si>
  <si>
    <t>income_no_subv</t>
  </si>
  <si>
    <t>ln pop</t>
  </si>
  <si>
    <r>
      <rPr>
        <b/>
        <sz val="8"/>
        <rFont val="Times New Roman"/>
        <family val="1"/>
      </rPr>
      <t>Российская Федерация</t>
    </r>
  </si>
  <si>
    <r>
      <rPr>
        <sz val="8"/>
        <rFont val="Times New Roman"/>
        <family val="1"/>
      </rPr>
      <t>Чукотский а.о.</t>
    </r>
  </si>
  <si>
    <r>
      <rPr>
        <sz val="8"/>
        <rFont val="Times New Roman"/>
        <family val="1"/>
      </rPr>
      <t>Еврейская а.о.</t>
    </r>
  </si>
  <si>
    <r>
      <rPr>
        <sz val="8"/>
        <rFont val="Times New Roman"/>
        <family val="1"/>
      </rPr>
      <t>Сахалинская область</t>
    </r>
  </si>
  <si>
    <r>
      <rPr>
        <sz val="8"/>
        <rFont val="Times New Roman"/>
        <family val="1"/>
      </rPr>
      <t>Магаданская область</t>
    </r>
  </si>
  <si>
    <r>
      <rPr>
        <sz val="8"/>
        <rFont val="Times New Roman"/>
        <family val="1"/>
      </rPr>
      <t>Амурская область</t>
    </r>
  </si>
  <si>
    <r>
      <rPr>
        <sz val="8"/>
        <rFont val="Times New Roman"/>
        <family val="1"/>
      </rPr>
      <t>Хабаровский край</t>
    </r>
  </si>
  <si>
    <r>
      <rPr>
        <sz val="8"/>
        <rFont val="Times New Roman"/>
        <family val="1"/>
      </rPr>
      <t>Приморский край</t>
    </r>
  </si>
  <si>
    <r>
      <rPr>
        <sz val="8"/>
        <rFont val="Times New Roman"/>
        <family val="1"/>
      </rPr>
      <t>Камчатский край</t>
    </r>
  </si>
  <si>
    <r>
      <rPr>
        <sz val="8"/>
        <rFont val="Times New Roman"/>
        <family val="1"/>
      </rPr>
      <t>Республика Саха (Якутия)</t>
    </r>
  </si>
  <si>
    <r>
      <rPr>
        <sz val="8"/>
        <rFont val="Times New Roman"/>
        <family val="1"/>
      </rPr>
      <t>Томская область</t>
    </r>
  </si>
  <si>
    <r>
      <rPr>
        <sz val="8"/>
        <rFont val="Times New Roman"/>
        <family val="1"/>
      </rPr>
      <t>Омская область</t>
    </r>
  </si>
  <si>
    <r>
      <rPr>
        <sz val="8"/>
        <rFont val="Times New Roman"/>
        <family val="1"/>
      </rPr>
      <t>Новосибирская область</t>
    </r>
  </si>
  <si>
    <r>
      <rPr>
        <sz val="8"/>
        <rFont val="Times New Roman"/>
        <family val="1"/>
      </rPr>
      <t>Кемеровская область</t>
    </r>
  </si>
  <si>
    <r>
      <rPr>
        <sz val="8"/>
        <rFont val="Times New Roman"/>
        <family val="1"/>
      </rPr>
      <t>Иркутская область</t>
    </r>
  </si>
  <si>
    <r>
      <rPr>
        <sz val="8"/>
        <rFont val="Times New Roman"/>
        <family val="1"/>
      </rPr>
      <t>Красноярский край</t>
    </r>
  </si>
  <si>
    <r>
      <rPr>
        <sz val="8"/>
        <rFont val="Times New Roman"/>
        <family val="1"/>
      </rPr>
      <t>Забайкальский край</t>
    </r>
  </si>
  <si>
    <r>
      <rPr>
        <sz val="8"/>
        <rFont val="Times New Roman"/>
        <family val="1"/>
      </rPr>
      <t>Алтайский край</t>
    </r>
  </si>
  <si>
    <r>
      <rPr>
        <sz val="8"/>
        <rFont val="Times New Roman"/>
        <family val="1"/>
      </rPr>
      <t>Республика Хакасия</t>
    </r>
  </si>
  <si>
    <r>
      <rPr>
        <sz val="8"/>
        <rFont val="Times New Roman"/>
        <family val="1"/>
      </rPr>
      <t>Республика Тыва</t>
    </r>
  </si>
  <si>
    <r>
      <rPr>
        <sz val="8"/>
        <rFont val="Times New Roman"/>
        <family val="1"/>
      </rPr>
      <t>Республика Бурятия</t>
    </r>
  </si>
  <si>
    <r>
      <rPr>
        <sz val="8"/>
        <rFont val="Times New Roman"/>
        <family val="1"/>
      </rPr>
      <t>Республика Алтай</t>
    </r>
  </si>
  <si>
    <r>
      <rPr>
        <sz val="8"/>
        <rFont val="Times New Roman"/>
        <family val="1"/>
      </rPr>
      <t>Ямало-Ненецкий а.о.</t>
    </r>
  </si>
  <si>
    <r>
      <rPr>
        <sz val="8"/>
        <rFont val="Times New Roman"/>
        <family val="1"/>
      </rPr>
      <t>Ханты-Мансийский а.о.</t>
    </r>
  </si>
  <si>
    <r>
      <rPr>
        <sz val="8"/>
        <rFont val="Times New Roman"/>
        <family val="1"/>
      </rPr>
      <t>Челябинская область</t>
    </r>
  </si>
  <si>
    <r>
      <rPr>
        <sz val="8"/>
        <rFont val="Times New Roman"/>
        <family val="1"/>
      </rPr>
      <t>Тюменская область</t>
    </r>
  </si>
  <si>
    <r>
      <rPr>
        <sz val="8"/>
        <rFont val="Times New Roman"/>
        <family val="1"/>
      </rPr>
      <t>Свердловская область</t>
    </r>
  </si>
  <si>
    <r>
      <rPr>
        <sz val="8"/>
        <rFont val="Times New Roman"/>
        <family val="1"/>
      </rPr>
      <t>Курганская область</t>
    </r>
  </si>
  <si>
    <r>
      <rPr>
        <sz val="8"/>
        <rFont val="Times New Roman"/>
        <family val="1"/>
      </rPr>
      <t>Ульяновская область</t>
    </r>
  </si>
  <si>
    <r>
      <rPr>
        <sz val="8"/>
        <rFont val="Times New Roman"/>
        <family val="1"/>
      </rPr>
      <t>Саратовская область</t>
    </r>
  </si>
  <si>
    <r>
      <rPr>
        <sz val="8"/>
        <rFont val="Times New Roman"/>
        <family val="1"/>
      </rPr>
      <t>Самарская область</t>
    </r>
  </si>
  <si>
    <r>
      <rPr>
        <sz val="8"/>
        <rFont val="Times New Roman"/>
        <family val="1"/>
      </rPr>
      <t>Пензенская область</t>
    </r>
  </si>
  <si>
    <r>
      <rPr>
        <sz val="8"/>
        <rFont val="Times New Roman"/>
        <family val="1"/>
      </rPr>
      <t>Оренбургская область</t>
    </r>
  </si>
  <si>
    <r>
      <rPr>
        <sz val="8"/>
        <rFont val="Times New Roman"/>
        <family val="1"/>
      </rPr>
      <t>Нижегородская область</t>
    </r>
  </si>
  <si>
    <r>
      <rPr>
        <sz val="8"/>
        <rFont val="Times New Roman"/>
        <family val="1"/>
      </rPr>
      <t>Кировская область</t>
    </r>
  </si>
  <si>
    <r>
      <rPr>
        <sz val="8"/>
        <rFont val="Times New Roman"/>
        <family val="1"/>
      </rPr>
      <t>Пермский край</t>
    </r>
  </si>
  <si>
    <r>
      <rPr>
        <sz val="8"/>
        <rFont val="Times New Roman"/>
        <family val="1"/>
      </rPr>
      <t>Чувашская Республика</t>
    </r>
  </si>
  <si>
    <r>
      <rPr>
        <sz val="8"/>
        <rFont val="Times New Roman"/>
        <family val="1"/>
      </rPr>
      <t>Удмуртская Республика</t>
    </r>
  </si>
  <si>
    <r>
      <rPr>
        <sz val="8"/>
        <rFont val="Times New Roman"/>
        <family val="1"/>
      </rPr>
      <t>Республика Татарстан</t>
    </r>
  </si>
  <si>
    <r>
      <rPr>
        <sz val="8"/>
        <rFont val="Times New Roman"/>
        <family val="1"/>
      </rPr>
      <t>Республика Мордовия</t>
    </r>
  </si>
  <si>
    <r>
      <rPr>
        <sz val="8"/>
        <rFont val="Times New Roman"/>
        <family val="1"/>
      </rPr>
      <t>Республика Марий Эл</t>
    </r>
  </si>
  <si>
    <r>
      <rPr>
        <sz val="8"/>
        <rFont val="Times New Roman"/>
        <family val="1"/>
      </rPr>
      <t>Республика Башкортостан</t>
    </r>
  </si>
  <si>
    <r>
      <rPr>
        <sz val="8"/>
        <rFont val="Times New Roman"/>
        <family val="1"/>
      </rPr>
      <t>9 = 6 + 8</t>
    </r>
  </si>
  <si>
    <r>
      <rPr>
        <sz val="8"/>
        <rFont val="Times New Roman"/>
        <family val="1"/>
      </rPr>
      <t>А</t>
    </r>
  </si>
  <si>
    <r>
      <rPr>
        <sz val="8"/>
        <rFont val="Times New Roman"/>
        <family val="1"/>
      </rPr>
      <t>Ставропольский край</t>
    </r>
  </si>
  <si>
    <r>
      <rPr>
        <sz val="8"/>
        <rFont val="Times New Roman"/>
        <family val="1"/>
      </rPr>
      <t>Чеченская Республика</t>
    </r>
  </si>
  <si>
    <r>
      <rPr>
        <sz val="8"/>
        <rFont val="Times New Roman"/>
        <family val="1"/>
      </rPr>
      <t>Респ. Северная Осетия</t>
    </r>
  </si>
  <si>
    <r>
      <rPr>
        <sz val="8"/>
        <rFont val="Times New Roman"/>
        <family val="1"/>
      </rPr>
      <t>Карачаево-Черкесская Респ.</t>
    </r>
  </si>
  <si>
    <r>
      <rPr>
        <sz val="8"/>
        <rFont val="Times New Roman"/>
        <family val="1"/>
      </rPr>
      <t>Кабардино-Балкарская Респ.</t>
    </r>
  </si>
  <si>
    <r>
      <rPr>
        <sz val="8"/>
        <rFont val="Times New Roman"/>
        <family val="1"/>
      </rPr>
      <t>Республика Ингушетия</t>
    </r>
  </si>
  <si>
    <r>
      <rPr>
        <sz val="8"/>
        <rFont val="Times New Roman"/>
        <family val="1"/>
      </rPr>
      <t>Республика Дагестан</t>
    </r>
  </si>
  <si>
    <r>
      <rPr>
        <sz val="8"/>
        <rFont val="Times New Roman"/>
        <family val="1"/>
      </rPr>
      <t>г. Севастополь</t>
    </r>
  </si>
  <si>
    <r>
      <rPr>
        <sz val="8"/>
        <rFont val="Times New Roman"/>
        <family val="1"/>
      </rPr>
      <t>Ростовская область</t>
    </r>
  </si>
  <si>
    <r>
      <rPr>
        <sz val="8"/>
        <rFont val="Times New Roman"/>
        <family val="1"/>
      </rPr>
      <t>Волгоградская область</t>
    </r>
  </si>
  <si>
    <r>
      <rPr>
        <sz val="8"/>
        <rFont val="Times New Roman"/>
        <family val="1"/>
      </rPr>
      <t>Астраханская область</t>
    </r>
  </si>
  <si>
    <r>
      <rPr>
        <sz val="8"/>
        <rFont val="Times New Roman"/>
        <family val="1"/>
      </rPr>
      <t>Краснодарский край</t>
    </r>
  </si>
  <si>
    <r>
      <rPr>
        <sz val="8"/>
        <rFont val="Times New Roman"/>
        <family val="1"/>
      </rPr>
      <t>Республика Крым</t>
    </r>
  </si>
  <si>
    <r>
      <rPr>
        <sz val="8"/>
        <rFont val="Times New Roman"/>
        <family val="1"/>
      </rPr>
      <t>Республика Калмыкия</t>
    </r>
  </si>
  <si>
    <r>
      <rPr>
        <sz val="8"/>
        <rFont val="Times New Roman"/>
        <family val="1"/>
      </rPr>
      <t>Республика Адыгея</t>
    </r>
  </si>
  <si>
    <r>
      <rPr>
        <sz val="8"/>
        <rFont val="Times New Roman"/>
        <family val="1"/>
      </rPr>
      <t>Ненецкий а.о.</t>
    </r>
  </si>
  <si>
    <r>
      <rPr>
        <sz val="8"/>
        <rFont val="Times New Roman"/>
        <family val="1"/>
      </rPr>
      <t>г.Cанкт-Петербург</t>
    </r>
  </si>
  <si>
    <r>
      <rPr>
        <sz val="8"/>
        <rFont val="Times New Roman"/>
        <family val="1"/>
      </rPr>
      <t>Псковская область</t>
    </r>
  </si>
  <si>
    <r>
      <rPr>
        <sz val="8"/>
        <rFont val="Times New Roman"/>
        <family val="1"/>
      </rPr>
      <t>Новгородская область</t>
    </r>
  </si>
  <si>
    <r>
      <rPr>
        <sz val="8"/>
        <rFont val="Times New Roman"/>
        <family val="1"/>
      </rPr>
      <t>Мурманская область</t>
    </r>
  </si>
  <si>
    <r>
      <rPr>
        <sz val="8"/>
        <rFont val="Times New Roman"/>
        <family val="1"/>
      </rPr>
      <t>Ленинградская область</t>
    </r>
  </si>
  <si>
    <r>
      <rPr>
        <sz val="8"/>
        <rFont val="Times New Roman"/>
        <family val="1"/>
      </rPr>
      <t>Калининградская область</t>
    </r>
  </si>
  <si>
    <r>
      <rPr>
        <sz val="8"/>
        <rFont val="Times New Roman"/>
        <family val="1"/>
      </rPr>
      <t>Вологодская область</t>
    </r>
  </si>
  <si>
    <r>
      <rPr>
        <sz val="8"/>
        <rFont val="Times New Roman"/>
        <family val="1"/>
      </rPr>
      <t>Архангельская область</t>
    </r>
  </si>
  <si>
    <r>
      <rPr>
        <sz val="8"/>
        <rFont val="Times New Roman"/>
        <family val="1"/>
      </rPr>
      <t>Республика Коми</t>
    </r>
  </si>
  <si>
    <r>
      <rPr>
        <sz val="8"/>
        <rFont val="Times New Roman"/>
        <family val="1"/>
      </rPr>
      <t>Республика Карелия</t>
    </r>
  </si>
  <si>
    <r>
      <rPr>
        <sz val="8"/>
        <rFont val="Times New Roman"/>
        <family val="1"/>
      </rPr>
      <t>г.Москва</t>
    </r>
  </si>
  <si>
    <r>
      <rPr>
        <sz val="8"/>
        <rFont val="Times New Roman"/>
        <family val="1"/>
      </rPr>
      <t>Ярославская область</t>
    </r>
  </si>
  <si>
    <r>
      <rPr>
        <sz val="8"/>
        <rFont val="Times New Roman"/>
        <family val="1"/>
      </rPr>
      <t>Тульская область</t>
    </r>
  </si>
  <si>
    <r>
      <rPr>
        <sz val="8"/>
        <rFont val="Times New Roman"/>
        <family val="1"/>
      </rPr>
      <t>Тверская область</t>
    </r>
  </si>
  <si>
    <r>
      <rPr>
        <sz val="8"/>
        <rFont val="Times New Roman"/>
        <family val="1"/>
      </rPr>
      <t>Тамбовская область</t>
    </r>
  </si>
  <si>
    <r>
      <rPr>
        <sz val="8"/>
        <rFont val="Times New Roman"/>
        <family val="1"/>
      </rPr>
      <t>Смоленская область</t>
    </r>
  </si>
  <si>
    <r>
      <rPr>
        <sz val="8"/>
        <rFont val="Times New Roman"/>
        <family val="1"/>
      </rPr>
      <t>Рязанская область</t>
    </r>
  </si>
  <si>
    <r>
      <rPr>
        <sz val="8"/>
        <rFont val="Times New Roman"/>
        <family val="1"/>
      </rPr>
      <t>Орловская область</t>
    </r>
  </si>
  <si>
    <r>
      <rPr>
        <sz val="8"/>
        <rFont val="Times New Roman"/>
        <family val="1"/>
      </rPr>
      <t>Московская область</t>
    </r>
  </si>
  <si>
    <r>
      <rPr>
        <sz val="8"/>
        <rFont val="Times New Roman"/>
        <family val="1"/>
      </rPr>
      <t>Липецкая область</t>
    </r>
  </si>
  <si>
    <r>
      <rPr>
        <sz val="8"/>
        <rFont val="Times New Roman"/>
        <family val="1"/>
      </rPr>
      <t>Курская область</t>
    </r>
  </si>
  <si>
    <r>
      <rPr>
        <sz val="8"/>
        <rFont val="Times New Roman"/>
        <family val="1"/>
      </rPr>
      <t>Костромская область</t>
    </r>
  </si>
  <si>
    <r>
      <rPr>
        <sz val="8"/>
        <rFont val="Times New Roman"/>
        <family val="1"/>
      </rPr>
      <t>Калужская область</t>
    </r>
  </si>
  <si>
    <r>
      <rPr>
        <sz val="8"/>
        <rFont val="Times New Roman"/>
        <family val="1"/>
      </rPr>
      <t>Ивановская область</t>
    </r>
  </si>
  <si>
    <r>
      <rPr>
        <sz val="8"/>
        <rFont val="Times New Roman"/>
        <family val="1"/>
      </rPr>
      <t>Воронежская область</t>
    </r>
  </si>
  <si>
    <r>
      <rPr>
        <sz val="8"/>
        <rFont val="Times New Roman"/>
        <family val="1"/>
      </rPr>
      <t>Владимирская область</t>
    </r>
  </si>
  <si>
    <r>
      <rPr>
        <sz val="8"/>
        <rFont val="Times New Roman"/>
        <family val="1"/>
      </rPr>
      <t>Брянская область</t>
    </r>
  </si>
  <si>
    <r>
      <rPr>
        <sz val="8"/>
        <rFont val="Times New Roman"/>
        <family val="1"/>
      </rPr>
      <t>Белгородская область</t>
    </r>
  </si>
  <si>
    <r>
      <rPr>
        <sz val="8"/>
        <rFont val="Times New Roman"/>
        <family val="1"/>
      </rPr>
      <t>Уровень бюджетной обеспеченности (после распределения по методике)</t>
    </r>
  </si>
  <si>
    <r>
      <rPr>
        <sz val="8"/>
        <rFont val="Times New Roman"/>
        <family val="1"/>
      </rPr>
      <t>Распределение дотаций на 2020 год (70%)</t>
    </r>
  </si>
  <si>
    <r>
      <rPr>
        <sz val="8"/>
        <rFont val="Times New Roman"/>
        <family val="1"/>
      </rPr>
      <t>Объем средств для подтягивания второй группы</t>
    </r>
  </si>
  <si>
    <r>
      <rPr>
        <sz val="8"/>
        <rFont val="Times New Roman"/>
        <family val="1"/>
      </rPr>
      <t>Расчет средств, недостающих до среднего уровня бюджетной обеспеченности</t>
    </r>
  </si>
  <si>
    <r>
      <rPr>
        <sz val="8"/>
        <rFont val="Times New Roman"/>
        <family val="1"/>
      </rPr>
      <t>Объем средств для подтягивания первой группы</t>
    </r>
  </si>
  <si>
    <r>
      <rPr>
        <sz val="8"/>
        <rFont val="Times New Roman"/>
        <family val="1"/>
      </rPr>
      <t>Расчет средств, недостающих для доведения до уровня бюджетной обеспеченности, установленного в качестве первого критерия выравнивания</t>
    </r>
  </si>
  <si>
    <r>
      <rPr>
        <sz val="8"/>
        <rFont val="Times New Roman"/>
        <family val="1"/>
      </rPr>
      <t>Уровень бюджетной обеспеченности до распределения дотаций</t>
    </r>
  </si>
  <si>
    <r>
      <rPr>
        <sz val="8"/>
        <rFont val="Times New Roman"/>
        <family val="1"/>
      </rPr>
      <t>Индекс бюджетных расходов</t>
    </r>
  </si>
  <si>
    <r>
      <rPr>
        <sz val="8"/>
        <rFont val="Times New Roman"/>
        <family val="1"/>
      </rPr>
      <t>Индекс налогового потенциала</t>
    </r>
  </si>
  <si>
    <r>
      <rPr>
        <sz val="8"/>
        <rFont val="Times New Roman"/>
        <family val="1"/>
      </rPr>
      <t>Численность постоянного населения на 1 января 2018 года, тыс.чел.</t>
    </r>
  </si>
  <si>
    <r>
      <rPr>
        <sz val="8"/>
        <rFont val="Times New Roman"/>
        <family val="1"/>
      </rPr>
      <t>Распределение дотаций на 2021 год (70%)</t>
    </r>
  </si>
  <si>
    <r>
      <rPr>
        <sz val="8"/>
        <rFont val="Times New Roman"/>
        <family val="1"/>
      </rPr>
      <t>Субъекты Российской Федерации</t>
    </r>
  </si>
  <si>
    <t>Федеральный округ не определен</t>
  </si>
  <si>
    <t>Уровень бюджетной обеспеченности после распределения дотаций</t>
  </si>
  <si>
    <t>Уровень бюджетной обеспеченности до распределения дотаций</t>
  </si>
  <si>
    <t>2017 год</t>
  </si>
  <si>
    <t>2016 год</t>
  </si>
  <si>
    <t>2015 год</t>
  </si>
  <si>
    <t>Субъекты Российской Федерации</t>
  </si>
  <si>
    <t>150% от 100% до 150% от 80% до 100% от 60% до 80% от 30% до 60% &lt;30%</t>
  </si>
  <si>
    <t>На 01.01.2018 г.</t>
  </si>
  <si>
    <t>Таблица</t>
  </si>
  <si>
    <t>EPBS_108_001_report</t>
  </si>
  <si>
    <t>Уровень бюджетной обеспеченности</t>
  </si>
  <si>
    <t>2019 год</t>
  </si>
  <si>
    <t>2018 год</t>
  </si>
  <si>
    <t>На 01.01.2020 г.</t>
  </si>
  <si>
    <t>2021 год</t>
  </si>
  <si>
    <t>2020 год</t>
  </si>
  <si>
    <t>На 01.01.2022 г.</t>
  </si>
  <si>
    <t>budget</t>
  </si>
  <si>
    <t>69%</t>
  </si>
  <si>
    <t>141%</t>
  </si>
  <si>
    <t>144%</t>
  </si>
  <si>
    <t>73%</t>
  </si>
  <si>
    <t>1 774 726 560</t>
  </si>
  <si>
    <t xml:space="preserve">НАЛОГОВЫЕ И НЕНАЛОГОВЫЕ ДОХОДЫ </t>
  </si>
  <si>
    <t>147%</t>
  </si>
  <si>
    <t>78%</t>
  </si>
  <si>
    <t>92%</t>
  </si>
  <si>
    <t>85%</t>
  </si>
  <si>
    <t>2 049 866 203</t>
  </si>
  <si>
    <t>2 299 813 273</t>
  </si>
  <si>
    <t>2 558 210 936</t>
  </si>
  <si>
    <t>87%</t>
  </si>
  <si>
    <t>84%</t>
  </si>
  <si>
    <t>76%</t>
  </si>
  <si>
    <t>86%</t>
  </si>
  <si>
    <t>2 580 292 779</t>
  </si>
  <si>
    <t>163%</t>
  </si>
  <si>
    <t>155%</t>
  </si>
  <si>
    <t>133%</t>
  </si>
  <si>
    <t>136%</t>
  </si>
  <si>
    <t>146%</t>
  </si>
  <si>
    <t>3 197 902 134</t>
  </si>
  <si>
    <t>174%</t>
  </si>
  <si>
    <t>ownrev</t>
  </si>
  <si>
    <t>gratuitous</t>
  </si>
  <si>
    <t>77%</t>
  </si>
  <si>
    <t>64%</t>
  </si>
  <si>
    <t>181%</t>
  </si>
  <si>
    <t>226%</t>
  </si>
  <si>
    <t>71%</t>
  </si>
  <si>
    <t xml:space="preserve">Безвозмездные поступления от других бюджетов бюджетной системы Российской Федерации </t>
  </si>
  <si>
    <t>68%</t>
  </si>
  <si>
    <t>74%</t>
  </si>
  <si>
    <t>152%</t>
  </si>
  <si>
    <t>47%</t>
  </si>
  <si>
    <t>773%</t>
  </si>
  <si>
    <t>182%</t>
  </si>
  <si>
    <t>503%</t>
  </si>
  <si>
    <t>161%</t>
  </si>
  <si>
    <t>194%</t>
  </si>
  <si>
    <t>150%</t>
  </si>
  <si>
    <t>186%</t>
  </si>
  <si>
    <t>173%</t>
  </si>
  <si>
    <t>162%</t>
  </si>
  <si>
    <t>217%</t>
  </si>
  <si>
    <t>170%</t>
  </si>
  <si>
    <t>197%</t>
  </si>
  <si>
    <t>151%</t>
  </si>
  <si>
    <t>231%</t>
  </si>
  <si>
    <t>219%</t>
  </si>
  <si>
    <t>62%</t>
  </si>
  <si>
    <t>67%</t>
  </si>
  <si>
    <t>195%</t>
  </si>
  <si>
    <t>56%</t>
  </si>
  <si>
    <t>184%</t>
  </si>
  <si>
    <t>57%</t>
  </si>
  <si>
    <t>157%</t>
  </si>
  <si>
    <t>175%</t>
  </si>
  <si>
    <t>203%</t>
  </si>
  <si>
    <t>166%</t>
  </si>
  <si>
    <t>148%</t>
  </si>
  <si>
    <t>185%</t>
  </si>
  <si>
    <t>183%</t>
  </si>
  <si>
    <t>160%</t>
  </si>
  <si>
    <t>240%</t>
  </si>
  <si>
    <t>176%</t>
  </si>
  <si>
    <t>244%</t>
  </si>
  <si>
    <t>205%</t>
  </si>
  <si>
    <t>213%</t>
  </si>
  <si>
    <t>221%</t>
  </si>
  <si>
    <t>165%</t>
  </si>
  <si>
    <t>189%</t>
  </si>
  <si>
    <t>153%</t>
  </si>
  <si>
    <t>159%</t>
  </si>
  <si>
    <t>196%</t>
  </si>
  <si>
    <t>224%</t>
  </si>
  <si>
    <t>167%</t>
  </si>
  <si>
    <t>300%</t>
  </si>
  <si>
    <t>207%</t>
  </si>
  <si>
    <t>187%</t>
  </si>
  <si>
    <t>164%</t>
  </si>
  <si>
    <t>81%</t>
  </si>
  <si>
    <t>subvent</t>
  </si>
  <si>
    <t>изменение собст доходов</t>
  </si>
  <si>
    <t>изменение трансфертов в 2020</t>
  </si>
  <si>
    <t>трансф 2020</t>
  </si>
  <si>
    <t>y</t>
  </si>
  <si>
    <t>тр21</t>
  </si>
  <si>
    <t>Примечание</t>
  </si>
  <si>
    <t>в приказе от 30.07.2020</t>
  </si>
  <si>
    <t>в приказе от
от 10.03.2020</t>
  </si>
  <si>
    <t>в приказе от 22.10.2020</t>
  </si>
  <si>
    <t>ежегодно</t>
  </si>
  <si>
    <r>
      <t xml:space="preserve">Иные межбюджетные трансферты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t>
    </r>
    <r>
      <rPr>
        <b/>
        <sz val="11"/>
        <rFont val="Calibri"/>
        <family val="2"/>
        <charset val="204"/>
        <scheme val="minor"/>
      </rPr>
      <t>новая коронавирусная инфекция</t>
    </r>
    <r>
      <rPr>
        <sz val="11"/>
        <rFont val="Calibri"/>
        <family val="2"/>
        <charset val="204"/>
        <scheme val="minor"/>
      </rPr>
      <t>, и лицам из групп риска заражения новой коронавирусной инфекцией, за счет средств резервного фонда Правительства Российской Федерации</t>
    </r>
  </si>
  <si>
    <r>
      <t xml:space="preserve">Иные межбюджетные трансферты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t>
    </r>
    <r>
      <rPr>
        <b/>
        <sz val="11"/>
        <rFont val="Calibri"/>
        <family val="2"/>
        <charset val="204"/>
        <scheme val="minor"/>
      </rPr>
      <t>новая коронавирусная инфекция</t>
    </r>
    <r>
      <rPr>
        <sz val="11"/>
        <rFont val="Calibri"/>
        <family val="2"/>
        <charset val="204"/>
        <scheme val="minor"/>
      </rPr>
      <t>, за счет средств резервного фонда Правительства Российской Федерации</t>
    </r>
  </si>
  <si>
    <r>
      <t xml:space="preserve">Иные межбюджетные трансферты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t>
    </r>
    <r>
      <rPr>
        <b/>
        <sz val="11"/>
        <rFont val="Calibri"/>
        <family val="2"/>
        <charset val="204"/>
        <scheme val="minor"/>
      </rPr>
      <t>новая коронавирусная инфекция</t>
    </r>
    <r>
      <rPr>
        <sz val="11"/>
        <rFont val="Calibri"/>
        <family val="2"/>
        <charset val="204"/>
        <scheme val="minor"/>
      </rPr>
      <t xml:space="preserve">, и лицам из групп риска заражения </t>
    </r>
    <r>
      <rPr>
        <b/>
        <sz val="11"/>
        <rFont val="Calibri"/>
        <family val="2"/>
        <charset val="204"/>
        <scheme val="minor"/>
      </rPr>
      <t>новой коронавирусной инфекцией</t>
    </r>
    <r>
      <rPr>
        <sz val="11"/>
        <rFont val="Calibri"/>
        <family val="2"/>
        <charset val="204"/>
        <scheme val="minor"/>
      </rPr>
      <t>, за счет средств резервного фонда Правительства Российской Федерации</t>
    </r>
  </si>
  <si>
    <r>
      <t>Дотации на поддержку мер по обеспечению сбалансированности бюджетов на финансовое обеспечение мероприятий по выплатам членам избирательных комиссий за условия работы, с</t>
    </r>
    <r>
      <rPr>
        <b/>
        <sz val="11"/>
        <rFont val="Calibri"/>
        <family val="2"/>
        <charset val="204"/>
        <scheme val="minor"/>
      </rPr>
      <t>вязанные с обеспечением санитарно-эпидемиологической безопасности</t>
    </r>
    <r>
      <rPr>
        <sz val="11"/>
        <rFont val="Calibri"/>
        <family val="2"/>
        <charset val="204"/>
        <scheme val="minor"/>
      </rPr>
      <t xml:space="preserve"> </t>
    </r>
    <r>
      <rPr>
        <b/>
        <sz val="11"/>
        <rFont val="Calibri"/>
        <family val="2"/>
        <charset val="204"/>
        <scheme val="minor"/>
      </rPr>
      <t>при подготовке и проведении общероссийского голосования по вопросу одобрения изменений в Конституцию Российской Федерации</t>
    </r>
    <r>
      <rPr>
        <sz val="11"/>
        <rFont val="Calibri"/>
        <family val="2"/>
        <charset val="204"/>
        <scheme val="minor"/>
      </rPr>
      <t>, за счет средств резервного фонда Правительства Российской Федерации"</t>
    </r>
  </si>
  <si>
    <r>
      <t xml:space="preserve">Дотации на поддержку мер по обеспечению сбалансированности бюджетов на реализацию мероприятий, </t>
    </r>
    <r>
      <rPr>
        <b/>
        <sz val="11"/>
        <rFont val="Calibri"/>
        <family val="2"/>
        <charset val="204"/>
        <scheme val="minor"/>
      </rPr>
      <t>связанных с обеспечением санитарно-эпидемиологической безопасности при подготовке к проведению общероссийского голосования по вопросу одобрения изменений в Конституцию Российской Федерации,</t>
    </r>
    <r>
      <rPr>
        <sz val="11"/>
        <rFont val="Calibri"/>
        <family val="2"/>
        <charset val="204"/>
        <scheme val="minor"/>
      </rPr>
      <t xml:space="preserve"> за счет средств резервного фонда Правительства Российской Федерации</t>
    </r>
  </si>
  <si>
    <t>в приказе от 10.03.2020</t>
  </si>
  <si>
    <r>
      <t xml:space="preserve">Субсидия бюджету Мурманской области на софинансирование расходных обязательств по развертыванию в пос. Мурмаши Кольского района Мурманской области быстровозводимого полевого госпиталя для оказания медицинской помощи больным </t>
    </r>
    <r>
      <rPr>
        <b/>
        <sz val="11"/>
        <rFont val="Calibri"/>
        <family val="2"/>
        <charset val="204"/>
        <scheme val="minor"/>
      </rPr>
      <t xml:space="preserve">новой коронавирусной инфекцией (COVID-19) </t>
    </r>
    <r>
      <rPr>
        <sz val="11"/>
        <rFont val="Calibri"/>
        <family val="2"/>
        <charset val="204"/>
        <scheme val="minor"/>
      </rPr>
      <t>за счет средств резервного фонда Правительства Российской Федерации</t>
    </r>
  </si>
  <si>
    <r>
      <t xml:space="preserve">Субсидия бюджету Ивановской области на софинансирование расходных обязательств по развертыванию на территории Ивановской области быстровозводимого инфекционного госпиталя с коечным фондом в количестве 360 коек для оказания медицинской помощи больным </t>
    </r>
    <r>
      <rPr>
        <b/>
        <sz val="11"/>
        <rFont val="Calibri"/>
        <family val="2"/>
        <charset val="204"/>
        <scheme val="minor"/>
      </rPr>
      <t>новой коронавирусной инфекцией</t>
    </r>
    <r>
      <rPr>
        <sz val="11"/>
        <rFont val="Calibri"/>
        <family val="2"/>
        <charset val="204"/>
        <scheme val="minor"/>
      </rPr>
      <t xml:space="preserve"> за счет средств резервного фонда Правительства Российской Федерации</t>
    </r>
  </si>
  <si>
    <r>
      <t xml:space="preserve">Иные межбюджетные трансферты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t>
    </r>
    <r>
      <rPr>
        <b/>
        <sz val="11"/>
        <rFont val="Calibri"/>
        <family val="2"/>
        <charset val="204"/>
        <scheme val="minor"/>
      </rPr>
      <t>новой коронавирусной инфекции (COVID-19)</t>
    </r>
    <r>
      <rPr>
        <sz val="11"/>
        <rFont val="Calibri"/>
        <family val="2"/>
        <charset val="204"/>
        <scheme val="minor"/>
      </rPr>
      <t xml:space="preserve"> методами амплификации нуклеиновых кислот, за счет средств резервного фонда Правительства Российской Федерации</t>
    </r>
  </si>
  <si>
    <r>
      <t xml:space="preserve">Иной межбюджетный трансферт бюджету Кабардино-Балкарской Республики на софинансирование в полном объеме расходных обязательств, возникающих при реализации мероприятий по противодействию распространению </t>
    </r>
    <r>
      <rPr>
        <b/>
        <sz val="11"/>
        <rFont val="Calibri"/>
        <family val="2"/>
        <charset val="204"/>
        <scheme val="minor"/>
      </rPr>
      <t>новой коронавирусной инфекции</t>
    </r>
    <r>
      <rPr>
        <sz val="11"/>
        <rFont val="Calibri"/>
        <family val="2"/>
        <charset val="204"/>
        <scheme val="minor"/>
      </rPr>
      <t xml:space="preserve">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t>
    </r>
  </si>
  <si>
    <r>
      <t xml:space="preserve">Иные межбюджетные трансферты на финансовое обеспечение мероприятий по приобретению лекарственных препаратов для лечения пациентов с </t>
    </r>
    <r>
      <rPr>
        <b/>
        <sz val="11"/>
        <rFont val="Calibri"/>
        <family val="2"/>
        <charset val="204"/>
        <scheme val="minor"/>
      </rPr>
      <t>новой коронавирусной инфекцией (COVID-19)</t>
    </r>
    <r>
      <rPr>
        <sz val="11"/>
        <rFont val="Calibri"/>
        <family val="2"/>
        <charset val="204"/>
        <scheme val="minor"/>
      </rPr>
      <t>, получающих медицинскую помощь в амбулаторных условиях, за счет средств резервного фонда Правительства Российской Федерации</t>
    </r>
  </si>
  <si>
    <t>в приказе от 12.05.2020</t>
  </si>
  <si>
    <r>
      <t xml:space="preserve">Иные межбюджетные трансферты на приобретение </t>
    </r>
    <r>
      <rPr>
        <b/>
        <sz val="11"/>
        <rFont val="Calibri"/>
        <family val="2"/>
        <charset val="204"/>
        <scheme val="minor"/>
      </rPr>
      <t>медицинского оборудования</t>
    </r>
    <r>
      <rPr>
        <sz val="11"/>
        <rFont val="Calibri"/>
        <family val="2"/>
        <charset val="204"/>
        <scheme val="minor"/>
      </rPr>
      <t xml:space="preserve"> за счет средств резервного фонда Президента Российской Федерации</t>
    </r>
  </si>
  <si>
    <t>калининград</t>
  </si>
  <si>
    <t>крым</t>
  </si>
  <si>
    <t>моск обл</t>
  </si>
  <si>
    <t>москва</t>
  </si>
  <si>
    <t>изм тр</t>
  </si>
  <si>
    <t>изм дох</t>
  </si>
  <si>
    <t>Башкортостан</t>
  </si>
  <si>
    <t>Татарстан</t>
  </si>
  <si>
    <t>Дагестан</t>
  </si>
  <si>
    <t>Московская обл.</t>
  </si>
  <si>
    <t>Самарская обл.</t>
  </si>
  <si>
    <t>Тюменская обл.</t>
  </si>
  <si>
    <t>Сахалинская обл.</t>
  </si>
  <si>
    <t>Новосибирская обл.</t>
  </si>
  <si>
    <t>между 21 и 20</t>
  </si>
  <si>
    <t>между 19 и 20</t>
  </si>
  <si>
    <t>между 19 и 18</t>
  </si>
  <si>
    <t>Доход</t>
  </si>
  <si>
    <t>трансферт</t>
  </si>
  <si>
    <t>тр</t>
  </si>
  <si>
    <t>собств</t>
  </si>
  <si>
    <t>Респ. Коми</t>
  </si>
  <si>
    <t>grat_sub</t>
  </si>
  <si>
    <t>inc_sub</t>
  </si>
  <si>
    <t>pol_pres18</t>
  </si>
  <si>
    <t>pol_constit20</t>
  </si>
  <si>
    <t>covid20</t>
  </si>
  <si>
    <t>covid21</t>
  </si>
  <si>
    <t>Безвозмездные поступления от других бюджетов бюджетной системы Российской Федерации</t>
  </si>
  <si>
    <t>доля межбюджетных трансфертов из федерального бюджета (за исключением субвенций) в доходах</t>
  </si>
  <si>
    <t>Дотации, в т.ч.</t>
  </si>
  <si>
    <t>на выравнивание бюджетной обеспеченности</t>
  </si>
  <si>
    <t>на поддержку мер по обеспечению сбалансированности бюджетов</t>
  </si>
  <si>
    <t>Субсидии, в т.ч.</t>
  </si>
  <si>
    <t>капитального характера</t>
  </si>
  <si>
    <t>Субвенции</t>
  </si>
  <si>
    <t>Иные межбюджетные трансферты</t>
  </si>
  <si>
    <t>share</t>
  </si>
  <si>
    <t>alldot</t>
  </si>
  <si>
    <t>eq_dot</t>
  </si>
  <si>
    <t>bal_dot</t>
  </si>
  <si>
    <t>subsidy</t>
  </si>
  <si>
    <t>othermbt</t>
  </si>
  <si>
    <t>Субсидии</t>
  </si>
  <si>
    <t>млрд?</t>
  </si>
  <si>
    <t>на сбалансированность бюджетов</t>
  </si>
  <si>
    <t>death_excess21</t>
  </si>
  <si>
    <t>pol_constit21</t>
  </si>
  <si>
    <t>сбаланс</t>
  </si>
  <si>
    <t>выравнив</t>
  </si>
  <si>
    <t>выравн</t>
  </si>
  <si>
    <t>сблал</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</si>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</sst>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164" formatCode="0.0"/>
    <numFmt numFmtId="165" formatCode="#,##0.####"/>
    <numFmt numFmtId="166" formatCode="_-* #,##0.00&quot;р.&quot;_-;\-* #,##0.00&quot;р.&quot;_-;_-* &quot;-&quot;??&quot;р.&quot;_-;_-@_-"/>
    <numFmt numFmtId="167" formatCode="[=0]&quot;- &quot;;0&quot; &quot;"/>
    <numFmt numFmtId="168" formatCode="0&quot;  &quot;"/>
    <numFmt numFmtId="169" formatCode="[=0]&quot; -   &quot;;General"/>
    <numFmt numFmtId="170" formatCode="0.000E+00"/>
    <numFmt numFmtId="171" formatCode="#,##0.0"/>
    <numFmt numFmtId="172" formatCode="0.000"/>
    <numFmt numFmtId="173" formatCode="0.0E+00"/>
    <numFmt numFmtId="174" formatCode="0.000000"/>
    <numFmt numFmtId="175" formatCode="0.0000"/>
  </numFmts>
  <fonts count="69">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sz val="11"/>
      <name val="Calibri"/>
      <family val="2"/>
      <charset val="204"/>
      <scheme val="minor"/>
    </font>
    <font>
      <sz val="10"/>
      <name val="Arial"/>
      <family val="2"/>
      <charset val="204"/>
    </font>
    <font>
      <b/>
      <sz val="10"/>
      <name val="Arial"/>
      <family val="2"/>
      <charset val="204"/>
    </font>
    <font>
      <u/>
      <sz val="11"/>
      <color theme="10"/>
      <name val="Calibri"/>
      <family val="2"/>
      <scheme val="minor"/>
    </font>
    <font>
      <sz val="10"/>
      <name val="Arial Cyr"/>
      <charset val="204"/>
    </font>
    <font>
      <sz val="9"/>
      <name val="Arial"/>
      <family val="2"/>
    </font>
    <font>
      <b/>
      <sz val="10"/>
      <name val="Arial Cyr"/>
      <charset val="204"/>
    </font>
    <font>
      <b/>
      <sz val="11"/>
      <name val="Calibri"/>
      <family val="2"/>
      <charset val="204"/>
      <scheme val="minor"/>
    </font>
    <font>
      <sz val="11"/>
      <color rgb="FF212529"/>
      <name val="PT Sans"/>
      <family val="2"/>
      <charset val="204"/>
    </font>
    <font>
      <sz val="11"/>
      <color rgb="FF212529"/>
      <name val="Calibri"/>
      <family val="2"/>
      <charset val="204"/>
      <scheme val="minor"/>
    </font>
    <font>
      <sz val="10"/>
      <name val="Arial Cyr"/>
      <family val="2"/>
      <charset val="204"/>
    </font>
    <font>
      <b/>
      <sz val="10"/>
      <color rgb="FFFF0000"/>
      <name val="Arial Cyr"/>
      <charset val="204"/>
    </font>
    <font>
      <b/>
      <sz val="14"/>
      <color rgb="FFFF0000"/>
      <name val="Arial Cyr"/>
      <charset val="204"/>
    </font>
    <font>
      <b/>
      <sz val="10"/>
      <name val="Arial Cyr"/>
      <family val="2"/>
      <charset val="204"/>
    </font>
    <font>
      <sz val="10"/>
      <name val="Arial"/>
      <family val="2"/>
    </font>
    <font>
      <b/>
      <sz val="12"/>
      <name val="Arial Cyr"/>
      <family val="2"/>
      <charset val="204"/>
    </font>
    <font>
      <sz val="11"/>
      <color theme="1"/>
      <name val="Calibri"/>
      <family val="2"/>
      <scheme val="minor"/>
    </font>
    <font>
      <sz val="11"/>
      <color rgb="FFFF0000"/>
      <name val="Calibri"/>
      <family val="2"/>
      <charset val="204"/>
      <scheme val="minor"/>
    </font>
    <font>
      <sz val="11"/>
      <color theme="1"/>
      <name val="PT Sans"/>
      <family val="2"/>
      <charset val="204"/>
    </font>
    <font>
      <sz val="12"/>
      <color rgb="FF13232F"/>
      <name val="Calibri"/>
      <family val="2"/>
      <charset val="204"/>
      <scheme val="minor"/>
    </font>
    <font>
      <sz val="10"/>
      <color theme="1"/>
      <name val="Calibri"/>
      <family val="2"/>
      <scheme val="minor"/>
    </font>
    <font>
      <sz val="10"/>
      <name val="Arial"/>
    </font>
    <font>
      <b/>
      <sz val="11"/>
      <color rgb="FFFF0000"/>
      <name val="Calibri"/>
      <family val="2"/>
      <charset val="204"/>
      <scheme val="minor"/>
    </font>
    <font>
      <b/>
      <sz val="11"/>
      <color theme="5" tint="-0.499984740745262"/>
      <name val="Calibri"/>
      <family val="2"/>
      <charset val="204"/>
      <scheme val="minor"/>
    </font>
    <font>
      <b/>
      <i/>
      <sz val="11"/>
      <name val="Calibri"/>
      <family val="2"/>
      <charset val="204"/>
      <scheme val="minor"/>
    </font>
    <font>
      <sz val="10"/>
      <color indexed="8"/>
      <name val="serif"/>
    </font>
    <font>
      <sz val="11"/>
      <color indexed="8"/>
      <name val="PT Sans"/>
    </font>
    <font>
      <b/>
      <sz val="11"/>
      <color indexed="8"/>
      <name val="PT Sans"/>
    </font>
    <font>
      <b/>
      <sz val="15"/>
      <color indexed="8"/>
      <name val="Arial Narrow"/>
    </font>
    <font>
      <sz val="15"/>
      <color indexed="8"/>
      <name val="Arial Narrow"/>
    </font>
    <font>
      <sz val="12"/>
      <color rgb="FF000000"/>
      <name val="Times New Roman"/>
      <family val="1"/>
      <charset val="204"/>
    </font>
    <font>
      <b/>
      <sz val="11"/>
      <name val="Calibri"/>
    </font>
    <font>
      <b/>
      <sz val="11"/>
      <name val="Calibri"/>
      <family val="2"/>
      <charset val="204"/>
    </font>
    <font>
      <sz val="10"/>
      <color indexed="18"/>
      <name val="Arial"/>
    </font>
    <font>
      <b/>
      <sz val="10"/>
      <name val="Arial"/>
    </font>
    <font>
      <sz val="12"/>
      <name val="Times New Roman"/>
      <family val="1"/>
      <charset val="204"/>
    </font>
    <font>
      <sz val="12"/>
      <color rgb="FFFF0000"/>
      <name val="Times New Roman"/>
      <family val="1"/>
      <charset val="204"/>
    </font>
    <font>
      <sz val="12"/>
      <color indexed="10"/>
      <name val="Times New Roman"/>
      <family val="1"/>
      <charset val="204"/>
    </font>
    <font>
      <sz val="12"/>
      <name val="Arial"/>
      <family val="2"/>
      <charset val="204"/>
    </font>
    <font>
      <b/>
      <sz val="12"/>
      <name val="Arial"/>
      <family val="2"/>
      <charset val="204"/>
    </font>
    <font>
      <b/>
      <sz val="12"/>
      <name val="Times New Roman"/>
      <family val="1"/>
      <charset val="204"/>
    </font>
    <font>
      <b/>
      <sz val="12"/>
      <color indexed="10"/>
      <name val="Times New Roman"/>
      <family val="1"/>
      <charset val="204"/>
    </font>
    <font>
      <u/>
      <sz val="10"/>
      <color indexed="12"/>
      <name val="Arial Cyr"/>
      <charset val="204"/>
    </font>
    <font>
      <b/>
      <sz val="12"/>
      <color theme="10"/>
      <name val="Times New Roman"/>
      <family val="1"/>
      <charset val="204"/>
    </font>
    <font>
      <sz val="10"/>
      <color rgb="FF000000"/>
      <name val="Times New Roman"/>
      <family val="1"/>
      <charset val="204"/>
    </font>
    <font>
      <b/>
      <sz val="8"/>
      <color rgb="FF000000"/>
      <name val="Times New Roman"/>
      <family val="2"/>
    </font>
    <font>
      <b/>
      <sz val="8"/>
      <name val="Times New Roman"/>
      <family val="1"/>
      <charset val="204"/>
    </font>
    <font>
      <b/>
      <sz val="8"/>
      <name val="Times New Roman"/>
      <family val="1"/>
    </font>
    <font>
      <sz val="8"/>
      <color rgb="FF000000"/>
      <name val="Times New Roman"/>
      <family val="2"/>
    </font>
    <font>
      <sz val="8"/>
      <name val="Times New Roman"/>
      <family val="1"/>
      <charset val="204"/>
    </font>
    <font>
      <sz val="8"/>
      <name val="Times New Roman"/>
      <family val="1"/>
    </font>
    <font>
      <b/>
      <sz val="10"/>
      <color indexed="8"/>
      <name val="serif"/>
    </font>
    <font>
      <b/>
      <sz val="11"/>
      <color theme="1"/>
      <name val="Calibri"/>
      <family val="2"/>
      <scheme val="minor"/>
    </font>
    <font>
      <sz val="11"/>
      <color theme="1"/>
      <name val="Times New Roman"/>
      <family val="1"/>
      <charset val="204"/>
    </font>
    <font>
      <b/>
      <sz val="11"/>
      <name val="Calibri"/>
      <family val="2"/>
    </font>
  </fonts>
  <fills count="15">
    <fill>
      <patternFill patternType="none"/>
    </fill>
    <fill>
      <patternFill patternType="gray125"/>
    </fill>
    <fill>
      <patternFill patternType="solid">
        <fgColor theme="0" tint="-0.14999847407452621"/>
        <bgColor indexed="64"/>
      </patternFill>
    </fill>
    <fill>
      <patternFill patternType="solid">
        <fgColor rgb="FFFFFFFF"/>
        <bgColor indexed="64"/>
      </patternFill>
    </fill>
    <fill>
      <patternFill patternType="solid">
        <fgColor rgb="FFFFFF00"/>
        <bgColor indexed="64"/>
      </patternFill>
    </fill>
    <fill>
      <patternFill patternType="solid">
        <fgColor rgb="FFDEE2E6"/>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indexed="10"/>
        <bgColor indexed="64"/>
      </patternFill>
    </fill>
    <fill>
      <patternFill patternType="solid">
        <fgColor theme="2" tint="-9.9978637043366805E-2"/>
        <bgColor indexed="64"/>
      </patternFill>
    </fill>
    <fill>
      <patternFill patternType="solid">
        <fgColor indexed="29"/>
        <bgColor indexed="64"/>
      </patternFill>
    </fill>
    <fill>
      <patternFill patternType="solid">
        <fgColor indexed="9"/>
        <bgColor indexed="64"/>
      </patternFill>
    </fill>
    <fill>
      <patternFill patternType="solid">
        <fgColor theme="4" tint="0.39997558519241921"/>
        <bgColor indexed="64"/>
      </patternFill>
    </fill>
    <fill>
      <patternFill patternType="solid">
        <fgColor rgb="FF92D050"/>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22"/>
      </left>
      <right style="thin">
        <color indexed="22"/>
      </right>
      <top style="thin">
        <color indexed="22"/>
      </top>
      <bottom style="double">
        <color indexed="64"/>
      </bottom>
      <diagonal/>
    </border>
    <border>
      <left style="thin">
        <color indexed="22"/>
      </left>
      <right/>
      <top style="thin">
        <color indexed="22"/>
      </top>
      <bottom style="double">
        <color indexed="64"/>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double">
        <color indexed="64"/>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double">
        <color indexed="64"/>
      </left>
      <right style="thin">
        <color indexed="22"/>
      </right>
      <top/>
      <bottom style="thin">
        <color indexed="22"/>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style="double">
        <color indexed="64"/>
      </top>
      <bottom style="thin">
        <color indexed="64"/>
      </bottom>
      <diagonal/>
    </border>
    <border>
      <left style="medium">
        <color rgb="FFDEE2E6"/>
      </left>
      <right style="medium">
        <color rgb="FFDEE2E6"/>
      </right>
      <top/>
      <bottom style="medium">
        <color rgb="FFDEE2E6"/>
      </bottom>
      <diagonal/>
    </border>
    <border>
      <left/>
      <right style="medium">
        <color rgb="FFDEE2E6"/>
      </right>
      <top/>
      <bottom style="medium">
        <color rgb="FFDEE2E6"/>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hair">
        <color indexed="64"/>
      </right>
      <top/>
      <bottom style="hair">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thin">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style="thin">
        <color indexed="64"/>
      </right>
      <top/>
      <bottom/>
      <diagonal/>
    </border>
    <border>
      <left/>
      <right/>
      <top/>
      <bottom style="thin">
        <color indexed="64"/>
      </bottom>
      <diagonal/>
    </border>
    <border>
      <left style="medium">
        <color rgb="FFDEE2E6"/>
      </left>
      <right style="medium">
        <color rgb="FFDEE2E6"/>
      </right>
      <top style="medium">
        <color rgb="FFDEE2E6"/>
      </top>
      <bottom style="thick">
        <color rgb="FFDEE2E6"/>
      </bottom>
      <diagonal/>
    </border>
    <border>
      <left/>
      <right style="thin">
        <color indexed="64"/>
      </right>
      <top style="hair">
        <color indexed="64"/>
      </top>
      <bottom style="thin">
        <color indexed="64"/>
      </bottom>
      <diagonal/>
    </border>
    <border>
      <left style="thin">
        <color indexed="64"/>
      </left>
      <right/>
      <top/>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55"/>
      </left>
      <right style="thin">
        <color indexed="55"/>
      </right>
      <top style="thin">
        <color indexed="55"/>
      </top>
      <bottom style="thin">
        <color indexed="55"/>
      </bottom>
      <diagonal/>
    </border>
    <border>
      <left style="hair">
        <color indexed="64"/>
      </left>
      <right style="thin">
        <color indexed="64"/>
      </right>
      <top/>
      <bottom style="thin">
        <color indexed="64"/>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thin">
        <color indexed="64"/>
      </left>
      <right style="hair">
        <color indexed="64"/>
      </right>
      <top style="hair">
        <color indexed="64"/>
      </top>
      <bottom/>
      <diagonal/>
    </border>
    <border>
      <left style="thin">
        <color rgb="FF000000"/>
      </left>
      <right style="thin">
        <color rgb="FF000000"/>
      </right>
      <top style="thin">
        <color rgb="FFF1F1F1"/>
      </top>
      <bottom style="thin">
        <color rgb="FF000000"/>
      </bottom>
      <diagonal/>
    </border>
    <border>
      <left style="thin">
        <color rgb="FF000000"/>
      </left>
      <right style="thin">
        <color rgb="FF000000"/>
      </right>
      <top style="thin">
        <color rgb="FF000000"/>
      </top>
      <bottom style="thin">
        <color rgb="FFF1F1F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15" fillId="0" borderId="0"/>
    <xf numFmtId="0" fontId="17" fillId="0" borderId="0" applyNumberFormat="0" applyFill="0" applyBorder="0" applyAlignment="0" applyProtection="0"/>
    <xf numFmtId="0" fontId="18" fillId="0" borderId="0"/>
    <xf numFmtId="166" fontId="18" fillId="0" borderId="0" applyFont="0" applyFill="0" applyBorder="0" applyAlignment="0" applyProtection="0"/>
    <xf numFmtId="9" fontId="30" fillId="0" borderId="0" applyFont="0" applyFill="0" applyBorder="0" applyAlignment="0" applyProtection="0"/>
    <xf numFmtId="0" fontId="35" fillId="0" borderId="0"/>
    <xf numFmtId="0" fontId="56" fillId="0" borderId="0" applyNumberFormat="0" applyFill="0" applyBorder="0" applyAlignment="0" applyProtection="0">
      <alignment vertical="top"/>
      <protection locked="0"/>
    </xf>
    <xf numFmtId="0" fontId="58" fillId="0" borderId="0"/>
  </cellStyleXfs>
  <cellXfs count="529">
    <xf numFmtId="0" fontId="0" fillId="0" borderId="0" xfId="0"/>
    <xf numFmtId="0" fontId="0" fillId="0" borderId="0" xfId="0" applyAlignment="1">
      <alignment horizontal="right" vertical="center"/>
    </xf>
    <xf numFmtId="0" fontId="0" fillId="0" borderId="0" xfId="0" applyAlignment="1">
      <alignment horizontal="left" vertical="center"/>
    </xf>
    <xf numFmtId="0" fontId="15" fillId="0" borderId="0" xfId="1"/>
    <xf numFmtId="0" fontId="13" fillId="0" borderId="1" xfId="0" applyFont="1" applyFill="1" applyBorder="1" applyAlignment="1">
      <alignment horizontal="left" vertical="center" wrapText="1"/>
    </xf>
    <xf numFmtId="0" fontId="13" fillId="0" borderId="1" xfId="0" applyFont="1" applyFill="1" applyBorder="1" applyAlignment="1">
      <alignment horizontal="center" vertical="center" wrapText="1"/>
    </xf>
    <xf numFmtId="0" fontId="13" fillId="0" borderId="1" xfId="0" applyFont="1" applyFill="1" applyBorder="1" applyAlignment="1">
      <alignment horizontal="center" vertical="top" wrapText="1"/>
    </xf>
    <xf numFmtId="0" fontId="12" fillId="0" borderId="1" xfId="0" applyFont="1" applyFill="1" applyBorder="1" applyAlignment="1">
      <alignment horizontal="center" vertical="center" wrapText="1"/>
    </xf>
    <xf numFmtId="0" fontId="12" fillId="0" borderId="1" xfId="0" applyFont="1" applyFill="1" applyBorder="1" applyAlignment="1">
      <alignment horizontal="center" vertical="top" wrapText="1"/>
    </xf>
    <xf numFmtId="0" fontId="12" fillId="0" borderId="1" xfId="1" applyFont="1" applyFill="1" applyBorder="1" applyAlignment="1">
      <alignment horizontal="center" vertical="center" wrapText="1"/>
    </xf>
    <xf numFmtId="0" fontId="12" fillId="0" borderId="1" xfId="1" applyFont="1" applyFill="1" applyBorder="1" applyAlignment="1">
      <alignment horizontal="left" vertical="center" wrapText="1"/>
    </xf>
    <xf numFmtId="165" fontId="12" fillId="0" borderId="1" xfId="1" applyNumberFormat="1" applyFont="1" applyBorder="1" applyAlignment="1">
      <alignment horizontal="left" vertical="center"/>
    </xf>
    <xf numFmtId="3" fontId="12" fillId="0" borderId="1" xfId="1" applyNumberFormat="1" applyFont="1" applyBorder="1" applyAlignment="1">
      <alignment horizontal="left" vertical="center"/>
    </xf>
    <xf numFmtId="0" fontId="13" fillId="0" borderId="1" xfId="1" applyFont="1" applyFill="1" applyBorder="1" applyAlignment="1">
      <alignment horizontal="left" vertical="center" wrapText="1"/>
    </xf>
    <xf numFmtId="165" fontId="13" fillId="0" borderId="1" xfId="1" applyNumberFormat="1" applyFont="1" applyBorder="1" applyAlignment="1">
      <alignment horizontal="left" vertical="center"/>
    </xf>
    <xf numFmtId="3" fontId="13" fillId="0" borderId="1" xfId="1" applyNumberFormat="1" applyFont="1" applyBorder="1" applyAlignment="1">
      <alignment horizontal="left" vertical="center"/>
    </xf>
    <xf numFmtId="0" fontId="18" fillId="0" borderId="0" xfId="3"/>
    <xf numFmtId="0" fontId="18" fillId="0" borderId="0" xfId="3" applyAlignment="1">
      <alignment wrapText="1"/>
    </xf>
    <xf numFmtId="0" fontId="19" fillId="0" borderId="0" xfId="3" applyFont="1" applyAlignment="1">
      <alignment vertical="top" wrapText="1"/>
    </xf>
    <xf numFmtId="0" fontId="20" fillId="0" borderId="0" xfId="3" applyFont="1"/>
    <xf numFmtId="166" fontId="12" fillId="0" borderId="0" xfId="4" applyFont="1" applyAlignment="1">
      <alignment vertical="center"/>
    </xf>
    <xf numFmtId="166" fontId="21" fillId="0" borderId="0" xfId="4" applyFont="1" applyAlignment="1">
      <alignment vertical="center"/>
    </xf>
    <xf numFmtId="166" fontId="21" fillId="0" borderId="0" xfId="4" applyFont="1" applyAlignment="1">
      <alignment horizontal="center" vertical="center" wrapText="1"/>
    </xf>
    <xf numFmtId="166" fontId="14" fillId="0" borderId="0" xfId="4" applyFont="1" applyAlignment="1">
      <alignment horizontal="center" vertical="center" wrapText="1"/>
    </xf>
    <xf numFmtId="0" fontId="14" fillId="0" borderId="0" xfId="3" applyFont="1"/>
    <xf numFmtId="0" fontId="14" fillId="0" borderId="13" xfId="3" applyFont="1" applyFill="1" applyBorder="1" applyAlignment="1">
      <alignment horizontal="center" vertical="center" wrapText="1"/>
    </xf>
    <xf numFmtId="0" fontId="14" fillId="0" borderId="12" xfId="3" applyFont="1" applyFill="1" applyBorder="1" applyAlignment="1">
      <alignment horizontal="center" vertical="center"/>
    </xf>
    <xf numFmtId="0" fontId="21" fillId="0" borderId="11" xfId="3" applyFont="1" applyFill="1" applyBorder="1" applyAlignment="1">
      <alignment horizontal="center" vertical="center" wrapText="1"/>
    </xf>
    <xf numFmtId="164" fontId="21" fillId="0" borderId="10" xfId="3" applyNumberFormat="1" applyFont="1" applyFill="1" applyBorder="1" applyAlignment="1">
      <alignment horizontal="center" vertical="center"/>
    </xf>
    <xf numFmtId="0" fontId="21" fillId="0" borderId="9" xfId="3" applyFont="1" applyFill="1" applyBorder="1" applyAlignment="1">
      <alignment horizontal="center" vertical="center" wrapText="1"/>
    </xf>
    <xf numFmtId="164" fontId="21" fillId="0" borderId="7" xfId="3" applyNumberFormat="1" applyFont="1" applyFill="1" applyBorder="1" applyAlignment="1">
      <alignment horizontal="center" vertical="center"/>
    </xf>
    <xf numFmtId="0" fontId="14" fillId="0" borderId="9" xfId="3" applyFont="1" applyFill="1" applyBorder="1" applyAlignment="1">
      <alignment vertical="top" wrapText="1"/>
    </xf>
    <xf numFmtId="164" fontId="14" fillId="0" borderId="7" xfId="3" applyNumberFormat="1" applyFont="1" applyFill="1" applyBorder="1" applyAlignment="1">
      <alignment horizontal="right" indent="1"/>
    </xf>
    <xf numFmtId="0" fontId="14" fillId="0" borderId="9" xfId="3" applyFont="1" applyFill="1" applyBorder="1" applyAlignment="1">
      <alignment horizontal="left" vertical="top" wrapText="1"/>
    </xf>
    <xf numFmtId="164" fontId="14" fillId="0" borderId="8" xfId="3" applyNumberFormat="1" applyFont="1" applyFill="1" applyBorder="1" applyAlignment="1">
      <alignment horizontal="right" indent="1"/>
    </xf>
    <xf numFmtId="164" fontId="21" fillId="0" borderId="8" xfId="3" applyNumberFormat="1" applyFont="1" applyFill="1" applyBorder="1" applyAlignment="1">
      <alignment horizontal="center" vertical="center"/>
    </xf>
    <xf numFmtId="0" fontId="14" fillId="0" borderId="9" xfId="3" applyFont="1" applyFill="1" applyBorder="1" applyAlignment="1">
      <alignment wrapText="1"/>
    </xf>
    <xf numFmtId="164" fontId="14" fillId="0" borderId="7" xfId="3" applyNumberFormat="1" applyFont="1" applyFill="1" applyBorder="1" applyAlignment="1">
      <alignment horizontal="right" wrapText="1" indent="1"/>
    </xf>
    <xf numFmtId="164" fontId="14" fillId="0" borderId="6" xfId="3" applyNumberFormat="1" applyFont="1" applyFill="1" applyBorder="1" applyAlignment="1">
      <alignment horizontal="right" indent="1"/>
    </xf>
    <xf numFmtId="164" fontId="14" fillId="0" borderId="5" xfId="3" applyNumberFormat="1" applyFont="1" applyFill="1" applyBorder="1" applyAlignment="1">
      <alignment horizontal="right" indent="1"/>
    </xf>
    <xf numFmtId="0" fontId="0" fillId="0" borderId="0" xfId="0" applyFill="1"/>
    <xf numFmtId="0" fontId="0" fillId="0" borderId="0" xfId="0" applyFill="1" applyBorder="1"/>
    <xf numFmtId="10" fontId="22" fillId="0" borderId="0" xfId="0" applyNumberFormat="1" applyFont="1" applyFill="1" applyBorder="1" applyAlignment="1">
      <alignment horizontal="right" vertical="center" wrapText="1"/>
    </xf>
    <xf numFmtId="10" fontId="22" fillId="0" borderId="15" xfId="0" applyNumberFormat="1" applyFont="1" applyFill="1" applyBorder="1" applyAlignment="1">
      <alignment horizontal="right" vertical="center" wrapText="1"/>
    </xf>
    <xf numFmtId="10" fontId="22" fillId="0" borderId="14" xfId="0" applyNumberFormat="1" applyFont="1" applyFill="1" applyBorder="1" applyAlignment="1">
      <alignment horizontal="right" vertical="center" wrapText="1"/>
    </xf>
    <xf numFmtId="9" fontId="22" fillId="0" borderId="14" xfId="0" applyNumberFormat="1" applyFont="1" applyFill="1" applyBorder="1" applyAlignment="1">
      <alignment horizontal="right" vertical="center" wrapText="1"/>
    </xf>
    <xf numFmtId="0" fontId="12" fillId="0" borderId="16" xfId="0" applyFont="1" applyBorder="1" applyAlignment="1">
      <alignment horizontal="center" vertical="center" wrapText="1"/>
    </xf>
    <xf numFmtId="0" fontId="12" fillId="0" borderId="16" xfId="0" applyFont="1" applyBorder="1" applyAlignment="1">
      <alignment horizontal="center" vertical="center"/>
    </xf>
    <xf numFmtId="0" fontId="12" fillId="0" borderId="1" xfId="0" applyFont="1" applyFill="1" applyBorder="1"/>
    <xf numFmtId="10" fontId="23" fillId="3" borderId="1" xfId="0" applyNumberFormat="1" applyFont="1" applyFill="1" applyBorder="1" applyAlignment="1">
      <alignment horizontal="right" vertical="center" wrapText="1"/>
    </xf>
    <xf numFmtId="9" fontId="23" fillId="3" borderId="1" xfId="0" applyNumberFormat="1" applyFont="1" applyFill="1" applyBorder="1" applyAlignment="1">
      <alignment horizontal="right" vertical="center" wrapText="1"/>
    </xf>
    <xf numFmtId="11" fontId="0" fillId="0" borderId="0" xfId="0" applyNumberFormat="1"/>
    <xf numFmtId="0" fontId="0" fillId="2" borderId="17" xfId="0" applyFill="1" applyBorder="1" applyAlignment="1">
      <alignment horizontal="center" vertical="center" wrapText="1"/>
    </xf>
    <xf numFmtId="0" fontId="24" fillId="0" borderId="0" xfId="3" applyFont="1"/>
    <xf numFmtId="0" fontId="24" fillId="0" borderId="0" xfId="3" applyFont="1" applyAlignment="1">
      <alignment horizontal="left" wrapText="1"/>
    </xf>
    <xf numFmtId="2" fontId="24" fillId="0" borderId="0" xfId="3" applyNumberFormat="1" applyFont="1"/>
    <xf numFmtId="1" fontId="25" fillId="0" borderId="0" xfId="3" applyNumberFormat="1" applyFont="1"/>
    <xf numFmtId="167" fontId="26" fillId="0" borderId="0" xfId="3" applyNumberFormat="1" applyFont="1"/>
    <xf numFmtId="168" fontId="24" fillId="0" borderId="18" xfId="3" applyNumberFormat="1" applyFont="1" applyBorder="1" applyAlignment="1">
      <alignment horizontal="right" vertical="center"/>
    </xf>
    <xf numFmtId="168" fontId="24" fillId="0" borderId="19" xfId="3" applyNumberFormat="1" applyFont="1" applyBorder="1" applyAlignment="1">
      <alignment horizontal="right" vertical="center"/>
    </xf>
    <xf numFmtId="168" fontId="18" fillId="0" borderId="19" xfId="3" applyNumberFormat="1" applyBorder="1" applyAlignment="1">
      <alignment vertical="center"/>
    </xf>
    <xf numFmtId="168" fontId="18" fillId="0" borderId="20" xfId="3" applyNumberFormat="1" applyBorder="1" applyAlignment="1">
      <alignment vertical="center"/>
    </xf>
    <xf numFmtId="0" fontId="24" fillId="0" borderId="21" xfId="3" applyFont="1" applyBorder="1" applyAlignment="1">
      <alignment horizontal="left" vertical="center" wrapText="1"/>
    </xf>
    <xf numFmtId="168" fontId="24" fillId="0" borderId="22" xfId="3" applyNumberFormat="1" applyFont="1" applyBorder="1" applyAlignment="1">
      <alignment horizontal="right" vertical="center"/>
    </xf>
    <xf numFmtId="168" fontId="24" fillId="0" borderId="23" xfId="3" applyNumberFormat="1" applyFont="1" applyBorder="1" applyAlignment="1">
      <alignment horizontal="right" vertical="center"/>
    </xf>
    <xf numFmtId="168" fontId="18" fillId="0" borderId="23" xfId="3" applyNumberFormat="1" applyBorder="1" applyAlignment="1">
      <alignment vertical="center"/>
    </xf>
    <xf numFmtId="168" fontId="18" fillId="0" borderId="24" xfId="3" applyNumberFormat="1" applyBorder="1" applyAlignment="1">
      <alignment vertical="center"/>
    </xf>
    <xf numFmtId="0" fontId="24" fillId="0" borderId="25" xfId="3" applyFont="1" applyBorder="1" applyAlignment="1">
      <alignment horizontal="left" vertical="center" wrapText="1"/>
    </xf>
    <xf numFmtId="168" fontId="24" fillId="0" borderId="22" xfId="3" applyNumberFormat="1" applyFont="1" applyBorder="1" applyAlignment="1">
      <alignment horizontal="right"/>
    </xf>
    <xf numFmtId="168" fontId="24" fillId="0" borderId="23" xfId="3" applyNumberFormat="1" applyFont="1" applyBorder="1" applyAlignment="1">
      <alignment horizontal="right"/>
    </xf>
    <xf numFmtId="168" fontId="18" fillId="0" borderId="23" xfId="3" applyNumberFormat="1" applyBorder="1"/>
    <xf numFmtId="168" fontId="18" fillId="0" borderId="24" xfId="3" applyNumberFormat="1" applyBorder="1"/>
    <xf numFmtId="0" fontId="27" fillId="0" borderId="25" xfId="3" applyFont="1" applyBorder="1" applyAlignment="1">
      <alignment horizontal="left" vertical="center" wrapText="1"/>
    </xf>
    <xf numFmtId="168" fontId="18" fillId="0" borderId="26" xfId="3" applyNumberFormat="1" applyBorder="1"/>
    <xf numFmtId="168" fontId="18" fillId="0" borderId="27" xfId="3" applyNumberFormat="1" applyBorder="1"/>
    <xf numFmtId="0" fontId="27" fillId="0" borderId="29" xfId="3" applyFont="1" applyBorder="1" applyAlignment="1">
      <alignment horizontal="left" vertical="center" wrapText="1"/>
    </xf>
    <xf numFmtId="168" fontId="24" fillId="0" borderId="24" xfId="3" applyNumberFormat="1" applyFont="1" applyBorder="1" applyAlignment="1">
      <alignment horizontal="right"/>
    </xf>
    <xf numFmtId="168" fontId="24" fillId="0" borderId="30" xfId="3" applyNumberFormat="1" applyFont="1" applyBorder="1" applyAlignment="1">
      <alignment horizontal="right"/>
    </xf>
    <xf numFmtId="0" fontId="28" fillId="0" borderId="25" xfId="3" applyFont="1" applyBorder="1" applyAlignment="1">
      <alignment horizontal="left" wrapText="1" indent="1"/>
    </xf>
    <xf numFmtId="0" fontId="24" fillId="0" borderId="25" xfId="3" applyFont="1" applyBorder="1" applyAlignment="1">
      <alignment horizontal="left" vertical="center" wrapText="1" indent="1"/>
    </xf>
    <xf numFmtId="168" fontId="24" fillId="0" borderId="28" xfId="3" applyNumberFormat="1" applyFont="1" applyBorder="1" applyAlignment="1">
      <alignment horizontal="right"/>
    </xf>
    <xf numFmtId="168" fontId="24" fillId="0" borderId="31" xfId="3" applyNumberFormat="1" applyFont="1" applyBorder="1" applyAlignment="1">
      <alignment horizontal="right"/>
    </xf>
    <xf numFmtId="168" fontId="24" fillId="0" borderId="27" xfId="3" applyNumberFormat="1" applyFont="1" applyBorder="1" applyAlignment="1">
      <alignment horizontal="right"/>
    </xf>
    <xf numFmtId="168" fontId="24" fillId="0" borderId="26" xfId="3" applyNumberFormat="1" applyFont="1" applyBorder="1" applyAlignment="1">
      <alignment horizontal="right"/>
    </xf>
    <xf numFmtId="168" fontId="24" fillId="0" borderId="30" xfId="3" applyNumberFormat="1" applyFont="1" applyBorder="1" applyAlignment="1">
      <alignment horizontal="right" vertical="center"/>
    </xf>
    <xf numFmtId="168" fontId="24" fillId="0" borderId="24" xfId="3" applyNumberFormat="1" applyFont="1" applyBorder="1" applyAlignment="1">
      <alignment horizontal="right" vertical="center"/>
    </xf>
    <xf numFmtId="168" fontId="24" fillId="0" borderId="32" xfId="3" applyNumberFormat="1" applyFont="1" applyBorder="1" applyAlignment="1">
      <alignment horizontal="right" vertical="center"/>
    </xf>
    <xf numFmtId="168" fontId="24" fillId="0" borderId="20" xfId="3" applyNumberFormat="1" applyFont="1" applyBorder="1" applyAlignment="1">
      <alignment horizontal="right" vertical="center"/>
    </xf>
    <xf numFmtId="0" fontId="20" fillId="0" borderId="29" xfId="3" applyFont="1" applyBorder="1" applyAlignment="1">
      <alignment horizontal="left" vertical="center" wrapText="1"/>
    </xf>
    <xf numFmtId="169" fontId="18" fillId="0" borderId="33" xfId="3" applyNumberFormat="1" applyBorder="1" applyAlignment="1">
      <alignment vertical="center"/>
    </xf>
    <xf numFmtId="169" fontId="18" fillId="0" borderId="23" xfId="3" applyNumberFormat="1" applyBorder="1" applyAlignment="1">
      <alignment vertical="center"/>
    </xf>
    <xf numFmtId="168" fontId="24" fillId="0" borderId="28" xfId="3" applyNumberFormat="1" applyFont="1" applyBorder="1" applyAlignment="1">
      <alignment horizontal="right" vertical="center"/>
    </xf>
    <xf numFmtId="168" fontId="24" fillId="0" borderId="31" xfId="3" applyNumberFormat="1" applyFont="1" applyBorder="1" applyAlignment="1">
      <alignment horizontal="right" vertical="center"/>
    </xf>
    <xf numFmtId="168" fontId="24" fillId="0" borderId="27" xfId="3" applyNumberFormat="1" applyFont="1" applyBorder="1" applyAlignment="1">
      <alignment horizontal="right" vertical="center"/>
    </xf>
    <xf numFmtId="0" fontId="15" fillId="0" borderId="1" xfId="3" applyFont="1" applyBorder="1" applyAlignment="1">
      <alignment horizontal="center" vertical="top" wrapText="1"/>
    </xf>
    <xf numFmtId="0" fontId="24" fillId="0" borderId="16" xfId="3" applyFont="1" applyBorder="1"/>
    <xf numFmtId="0" fontId="15" fillId="0" borderId="35" xfId="3" quotePrefix="1" applyFont="1" applyBorder="1" applyAlignment="1">
      <alignment horizontal="left" vertical="center"/>
    </xf>
    <xf numFmtId="0" fontId="24" fillId="0" borderId="17" xfId="3" applyFont="1" applyBorder="1"/>
    <xf numFmtId="0" fontId="18" fillId="0" borderId="36" xfId="3" applyBorder="1" applyAlignment="1">
      <alignment horizontal="center"/>
    </xf>
    <xf numFmtId="0" fontId="18" fillId="0" borderId="0" xfId="3" applyAlignment="1">
      <alignment horizontal="center"/>
    </xf>
    <xf numFmtId="0" fontId="29" fillId="0" borderId="0" xfId="3" applyFont="1"/>
    <xf numFmtId="0" fontId="0" fillId="0" borderId="1" xfId="0" applyBorder="1" applyAlignment="1">
      <alignment horizontal="center" vertical="center"/>
    </xf>
    <xf numFmtId="0" fontId="32" fillId="0" borderId="14" xfId="0" applyFont="1" applyBorder="1" applyAlignment="1">
      <alignment horizontal="right" vertical="center" wrapText="1"/>
    </xf>
    <xf numFmtId="0" fontId="17" fillId="5" borderId="37" xfId="2" applyFill="1" applyBorder="1" applyAlignment="1">
      <alignment horizontal="center" vertical="center"/>
    </xf>
    <xf numFmtId="2" fontId="0" fillId="0" borderId="0" xfId="0" applyNumberFormat="1"/>
    <xf numFmtId="10" fontId="32" fillId="0" borderId="14" xfId="5" applyNumberFormat="1" applyFont="1" applyBorder="1" applyAlignment="1">
      <alignment horizontal="right" vertical="center" wrapText="1"/>
    </xf>
    <xf numFmtId="0" fontId="33" fillId="0" borderId="0" xfId="0" applyFont="1" applyAlignment="1">
      <alignment horizontal="center" vertical="center" wrapText="1"/>
    </xf>
    <xf numFmtId="0" fontId="0" fillId="0" borderId="0" xfId="0" applyAlignment="1">
      <alignment horizontal="center" vertical="center"/>
    </xf>
    <xf numFmtId="14" fontId="0" fillId="0" borderId="0" xfId="0" applyNumberFormat="1"/>
    <xf numFmtId="0" fontId="10" fillId="0" borderId="1" xfId="0" applyFont="1" applyFill="1" applyBorder="1" applyAlignment="1">
      <alignment horizontal="left" vertical="center" wrapText="1"/>
    </xf>
    <xf numFmtId="0" fontId="10" fillId="4" borderId="1" xfId="0" applyFont="1" applyFill="1" applyBorder="1" applyAlignment="1">
      <alignment horizontal="left" vertical="center" wrapText="1"/>
    </xf>
    <xf numFmtId="0" fontId="0" fillId="0" borderId="0" xfId="0" applyAlignment="1">
      <alignment horizontal="center"/>
    </xf>
    <xf numFmtId="0" fontId="10" fillId="0"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xf>
    <xf numFmtId="0" fontId="10" fillId="0" borderId="1" xfId="1" applyFont="1" applyFill="1" applyBorder="1" applyAlignment="1">
      <alignment horizontal="left" vertical="center" wrapText="1"/>
    </xf>
    <xf numFmtId="0" fontId="10" fillId="0" borderId="1" xfId="0" applyFont="1" applyFill="1" applyBorder="1"/>
    <xf numFmtId="0" fontId="9" fillId="0" borderId="1" xfId="0" applyFont="1" applyFill="1" applyBorder="1" applyAlignment="1">
      <alignment horizontal="left" vertical="center" wrapText="1"/>
    </xf>
    <xf numFmtId="0" fontId="9" fillId="4" borderId="1" xfId="0" applyFont="1" applyFill="1" applyBorder="1" applyAlignment="1">
      <alignment horizontal="left" vertical="center" wrapText="1"/>
    </xf>
    <xf numFmtId="2" fontId="34" fillId="0" borderId="1" xfId="0" applyNumberFormat="1" applyFont="1" applyBorder="1" applyAlignment="1">
      <alignment horizontal="center" vertical="center" wrapText="1"/>
    </xf>
    <xf numFmtId="0" fontId="9" fillId="0" borderId="1" xfId="0" applyFont="1" applyFill="1" applyBorder="1" applyAlignment="1">
      <alignment horizontal="center" vertical="center" wrapText="1"/>
    </xf>
    <xf numFmtId="2" fontId="0" fillId="0" borderId="1" xfId="0" applyNumberFormat="1" applyBorder="1" applyAlignment="1">
      <alignment horizontal="center" vertical="center"/>
    </xf>
    <xf numFmtId="2" fontId="0" fillId="0" borderId="0" xfId="0" applyNumberFormat="1" applyAlignment="1">
      <alignment horizontal="center" vertical="center"/>
    </xf>
    <xf numFmtId="0" fontId="8" fillId="0" borderId="1" xfId="0" applyFont="1" applyFill="1" applyBorder="1" applyAlignment="1">
      <alignment horizontal="left"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14" fillId="6" borderId="1" xfId="0" applyFont="1" applyFill="1" applyBorder="1" applyAlignment="1">
      <alignment horizontal="center" vertical="center"/>
    </xf>
    <xf numFmtId="0" fontId="14" fillId="6" borderId="1" xfId="0" applyFont="1" applyFill="1" applyBorder="1" applyAlignment="1">
      <alignment horizontal="center" vertical="center" wrapText="1"/>
    </xf>
    <xf numFmtId="0" fontId="14" fillId="7" borderId="1" xfId="0" applyFont="1" applyFill="1" applyBorder="1" applyAlignment="1">
      <alignment horizontal="center" vertical="center"/>
    </xf>
    <xf numFmtId="0" fontId="14" fillId="7" borderId="1" xfId="0" applyFont="1" applyFill="1" applyBorder="1" applyAlignment="1">
      <alignment horizontal="center" vertical="center" wrapText="1"/>
    </xf>
    <xf numFmtId="0" fontId="0" fillId="0" borderId="0" xfId="0" applyBorder="1" applyAlignment="1">
      <alignment horizontal="center" vertical="center"/>
    </xf>
    <xf numFmtId="1" fontId="14" fillId="2" borderId="1" xfId="0" applyNumberFormat="1" applyFont="1" applyFill="1" applyBorder="1" applyAlignment="1">
      <alignment horizontal="center" vertical="center"/>
    </xf>
    <xf numFmtId="1" fontId="14" fillId="6" borderId="1" xfId="0" applyNumberFormat="1" applyFont="1" applyFill="1" applyBorder="1" applyAlignment="1">
      <alignment horizontal="center" vertical="center"/>
    </xf>
    <xf numFmtId="2" fontId="14" fillId="7" borderId="1" xfId="0" applyNumberFormat="1" applyFont="1" applyFill="1" applyBorder="1" applyAlignment="1">
      <alignment horizontal="center" vertical="center"/>
    </xf>
    <xf numFmtId="0" fontId="14" fillId="7" borderId="2" xfId="0" applyFont="1" applyFill="1" applyBorder="1" applyAlignment="1">
      <alignment horizontal="center" vertical="center" wrapText="1"/>
    </xf>
    <xf numFmtId="0" fontId="0" fillId="2" borderId="0" xfId="0" applyFill="1"/>
    <xf numFmtId="0" fontId="14" fillId="2" borderId="1" xfId="0" applyFont="1" applyFill="1" applyBorder="1" applyAlignment="1">
      <alignment horizontal="center" vertical="center"/>
    </xf>
    <xf numFmtId="0" fontId="0" fillId="6" borderId="0" xfId="0" applyFill="1"/>
    <xf numFmtId="0" fontId="14" fillId="7" borderId="1" xfId="0" applyNumberFormat="1" applyFont="1" applyFill="1" applyBorder="1" applyAlignment="1">
      <alignment horizontal="center" vertical="center"/>
    </xf>
    <xf numFmtId="1" fontId="14" fillId="7" borderId="1" xfId="0" applyNumberFormat="1" applyFont="1" applyFill="1" applyBorder="1" applyAlignment="1">
      <alignment horizontal="center" vertical="center"/>
    </xf>
    <xf numFmtId="0" fontId="0" fillId="7" borderId="0" xfId="0" applyFill="1"/>
    <xf numFmtId="0" fontId="36" fillId="6" borderId="1" xfId="0" applyFont="1" applyFill="1" applyBorder="1" applyAlignment="1">
      <alignment horizontal="center" vertical="center"/>
    </xf>
    <xf numFmtId="0" fontId="37" fillId="7" borderId="1" xfId="0" applyFont="1" applyFill="1" applyBorder="1" applyAlignment="1">
      <alignment horizontal="center" vertical="center"/>
    </xf>
    <xf numFmtId="0" fontId="0" fillId="7" borderId="1" xfId="0" applyFill="1" applyBorder="1" applyAlignment="1">
      <alignment horizontal="center" vertical="center"/>
    </xf>
    <xf numFmtId="1" fontId="38" fillId="6" borderId="1" xfId="0" applyNumberFormat="1" applyFont="1" applyFill="1" applyBorder="1" applyAlignment="1">
      <alignment horizontal="center" vertical="center"/>
    </xf>
    <xf numFmtId="0" fontId="37" fillId="2" borderId="1" xfId="0" applyFont="1" applyFill="1" applyBorder="1" applyAlignment="1">
      <alignment horizontal="center" vertical="center"/>
    </xf>
    <xf numFmtId="164" fontId="14" fillId="7" borderId="1" xfId="0" applyNumberFormat="1" applyFont="1" applyFill="1" applyBorder="1" applyAlignment="1">
      <alignment horizontal="center" vertical="center"/>
    </xf>
    <xf numFmtId="0" fontId="0" fillId="0" borderId="0" xfId="0" applyBorder="1" applyAlignment="1"/>
    <xf numFmtId="0" fontId="0" fillId="0" borderId="0" xfId="0" applyBorder="1" applyAlignment="1">
      <alignment vertical="center"/>
    </xf>
    <xf numFmtId="0" fontId="0" fillId="8" borderId="0" xfId="0" applyFill="1"/>
    <xf numFmtId="0" fontId="0" fillId="0" borderId="2" xfId="0" applyBorder="1" applyAlignment="1">
      <alignment horizontal="center" vertical="center"/>
    </xf>
    <xf numFmtId="170" fontId="0" fillId="0" borderId="0" xfId="0" applyNumberFormat="1"/>
    <xf numFmtId="0" fontId="17" fillId="0" borderId="1" xfId="2" applyFill="1" applyBorder="1" applyAlignment="1">
      <alignment horizontal="left" vertical="top" wrapText="1"/>
    </xf>
    <xf numFmtId="166" fontId="17" fillId="0" borderId="0" xfId="2" applyNumberFormat="1" applyAlignment="1">
      <alignment vertical="center"/>
    </xf>
    <xf numFmtId="0" fontId="18" fillId="0" borderId="0" xfId="3" applyFont="1"/>
    <xf numFmtId="168" fontId="24" fillId="0" borderId="18" xfId="3" applyNumberFormat="1" applyFont="1" applyBorder="1" applyAlignment="1">
      <alignment horizontal="right"/>
    </xf>
    <xf numFmtId="168" fontId="24" fillId="0" borderId="19" xfId="3" applyNumberFormat="1" applyFont="1" applyBorder="1" applyAlignment="1">
      <alignment horizontal="right"/>
    </xf>
    <xf numFmtId="168" fontId="18" fillId="0" borderId="19" xfId="3" applyNumberFormat="1" applyFont="1" applyBorder="1" applyAlignment="1"/>
    <xf numFmtId="168" fontId="18" fillId="0" borderId="20" xfId="3" applyNumberFormat="1" applyFont="1" applyBorder="1" applyAlignment="1"/>
    <xf numFmtId="168" fontId="18" fillId="0" borderId="23" xfId="3" applyNumberFormat="1" applyFont="1" applyBorder="1" applyAlignment="1"/>
    <xf numFmtId="168" fontId="18" fillId="0" borderId="24" xfId="3" applyNumberFormat="1" applyFont="1" applyBorder="1" applyAlignment="1"/>
    <xf numFmtId="168" fontId="18" fillId="0" borderId="26" xfId="3" applyNumberFormat="1" applyFont="1" applyBorder="1" applyAlignment="1"/>
    <xf numFmtId="168" fontId="18" fillId="0" borderId="27" xfId="3" applyNumberFormat="1" applyFont="1" applyBorder="1" applyAlignment="1"/>
    <xf numFmtId="168" fontId="24" fillId="0" borderId="32" xfId="3" applyNumberFormat="1" applyFont="1" applyBorder="1" applyAlignment="1">
      <alignment horizontal="right"/>
    </xf>
    <xf numFmtId="168" fontId="24" fillId="0" borderId="20" xfId="3" applyNumberFormat="1" applyFont="1" applyBorder="1" applyAlignment="1">
      <alignment horizontal="right"/>
    </xf>
    <xf numFmtId="169" fontId="18" fillId="0" borderId="38" xfId="3" applyNumberFormat="1" applyFont="1" applyBorder="1" applyAlignment="1"/>
    <xf numFmtId="169" fontId="18" fillId="0" borderId="19" xfId="3" applyNumberFormat="1" applyFont="1" applyBorder="1" applyAlignment="1"/>
    <xf numFmtId="0" fontId="18" fillId="0" borderId="0" xfId="3" applyFont="1" applyBorder="1"/>
    <xf numFmtId="0" fontId="24" fillId="0" borderId="16" xfId="3" applyFont="1" applyBorder="1" applyAlignment="1">
      <alignment horizontal="center" wrapText="1"/>
    </xf>
    <xf numFmtId="0" fontId="24" fillId="0" borderId="16" xfId="3" applyFont="1" applyFill="1" applyBorder="1"/>
    <xf numFmtId="0" fontId="24" fillId="0" borderId="17" xfId="3" applyFont="1" applyFill="1" applyBorder="1"/>
    <xf numFmtId="0" fontId="18" fillId="0" borderId="36" xfId="3" applyFont="1" applyBorder="1" applyAlignment="1">
      <alignment horizontal="center"/>
    </xf>
    <xf numFmtId="0" fontId="18" fillId="0" borderId="0" xfId="3" applyFont="1" applyBorder="1" applyAlignment="1">
      <alignment horizontal="center"/>
    </xf>
    <xf numFmtId="0" fontId="29" fillId="0" borderId="0" xfId="3" applyFont="1" applyAlignment="1"/>
    <xf numFmtId="0" fontId="0" fillId="0" borderId="2" xfId="0" applyBorder="1" applyAlignment="1">
      <alignment horizontal="center" vertical="center" wrapText="1"/>
    </xf>
    <xf numFmtId="0" fontId="0" fillId="0" borderId="2" xfId="0" applyBorder="1"/>
    <xf numFmtId="0" fontId="7" fillId="0" borderId="1" xfId="0" applyFont="1" applyFill="1" applyBorder="1" applyAlignment="1">
      <alignment horizontal="left" vertical="center" wrapText="1"/>
    </xf>
    <xf numFmtId="0" fontId="0" fillId="0" borderId="2" xfId="0" applyBorder="1" applyAlignment="1">
      <alignment horizontal="center" vertical="center"/>
    </xf>
    <xf numFmtId="0" fontId="13" fillId="0" borderId="1" xfId="0" applyFont="1" applyFill="1" applyBorder="1" applyAlignment="1">
      <alignment horizontal="left" vertical="center"/>
    </xf>
    <xf numFmtId="0" fontId="10" fillId="0" borderId="1" xfId="0" applyFont="1" applyFill="1" applyBorder="1" applyAlignment="1">
      <alignment horizontal="left" vertical="center"/>
    </xf>
    <xf numFmtId="0" fontId="7" fillId="0" borderId="1" xfId="0" applyFont="1" applyFill="1" applyBorder="1" applyAlignment="1">
      <alignment horizontal="left" vertical="center"/>
    </xf>
    <xf numFmtId="0" fontId="10" fillId="4" borderId="1" xfId="0" applyFont="1" applyFill="1" applyBorder="1" applyAlignment="1">
      <alignment horizontal="left" vertical="center"/>
    </xf>
    <xf numFmtId="0" fontId="0" fillId="0" borderId="1" xfId="0" applyBorder="1" applyAlignment="1">
      <alignment horizontal="center"/>
    </xf>
    <xf numFmtId="0" fontId="0" fillId="0" borderId="1" xfId="0" applyBorder="1" applyAlignment="1">
      <alignment horizontal="center" vertical="center"/>
    </xf>
    <xf numFmtId="0" fontId="6" fillId="0" borderId="35" xfId="0" applyFont="1" applyFill="1" applyBorder="1" applyAlignment="1">
      <alignment horizontal="center" vertical="center" wrapText="1"/>
    </xf>
    <xf numFmtId="0" fontId="6" fillId="0" borderId="39" xfId="0" applyFont="1" applyFill="1" applyBorder="1" applyAlignment="1">
      <alignment horizontal="center" vertical="center" wrapText="1"/>
    </xf>
    <xf numFmtId="4" fontId="0" fillId="0" borderId="0" xfId="0" applyNumberFormat="1"/>
    <xf numFmtId="0" fontId="6" fillId="0" borderId="1" xfId="0" applyFont="1" applyBorder="1" applyAlignment="1">
      <alignment horizontal="center" vertical="center" wrapText="1"/>
    </xf>
    <xf numFmtId="4" fontId="12" fillId="0" borderId="1" xfId="0" applyNumberFormat="1" applyFont="1" applyFill="1" applyBorder="1" applyAlignment="1">
      <alignment horizontal="center" vertical="center" wrapText="1"/>
    </xf>
    <xf numFmtId="4" fontId="6" fillId="0" borderId="35" xfId="0" applyNumberFormat="1" applyFont="1" applyFill="1" applyBorder="1" applyAlignment="1">
      <alignment horizontal="center" vertical="center" wrapText="1"/>
    </xf>
    <xf numFmtId="4" fontId="6" fillId="0" borderId="39" xfId="0" applyNumberFormat="1" applyFont="1" applyFill="1" applyBorder="1" applyAlignment="1">
      <alignment horizontal="center" vertical="center" wrapText="1"/>
    </xf>
    <xf numFmtId="0" fontId="10" fillId="8" borderId="1" xfId="0" applyFont="1" applyFill="1" applyBorder="1" applyAlignment="1">
      <alignment horizontal="left" vertical="center" wrapText="1"/>
    </xf>
    <xf numFmtId="4" fontId="12" fillId="8" borderId="1" xfId="0" applyNumberFormat="1" applyFont="1" applyFill="1" applyBorder="1" applyAlignment="1">
      <alignment horizontal="center" vertical="center" wrapText="1"/>
    </xf>
    <xf numFmtId="0" fontId="12" fillId="8" borderId="1" xfId="0" applyFont="1" applyFill="1" applyBorder="1" applyAlignment="1">
      <alignment horizontal="center" vertical="top" wrapText="1"/>
    </xf>
    <xf numFmtId="4" fontId="6" fillId="8" borderId="39" xfId="0" applyNumberFormat="1" applyFont="1" applyFill="1" applyBorder="1" applyAlignment="1">
      <alignment horizontal="center" vertical="center" wrapText="1"/>
    </xf>
    <xf numFmtId="4" fontId="0" fillId="8" borderId="0" xfId="0" applyNumberFormat="1" applyFill="1"/>
    <xf numFmtId="0" fontId="35" fillId="0" borderId="0" xfId="6"/>
    <xf numFmtId="0" fontId="39" fillId="0" borderId="0" xfId="6" applyFont="1" applyAlignment="1">
      <alignment horizontal="left" vertical="top"/>
    </xf>
    <xf numFmtId="0" fontId="39" fillId="0" borderId="40" xfId="6" applyFont="1" applyBorder="1" applyAlignment="1">
      <alignment horizontal="center" vertical="center"/>
    </xf>
    <xf numFmtId="0" fontId="40" fillId="0" borderId="41" xfId="6" applyFont="1" applyBorder="1" applyAlignment="1">
      <alignment horizontal="right" vertical="center"/>
    </xf>
    <xf numFmtId="1" fontId="40" fillId="0" borderId="42" xfId="6" applyNumberFormat="1" applyFont="1" applyBorder="1" applyAlignment="1">
      <alignment horizontal="right" vertical="center"/>
    </xf>
    <xf numFmtId="0" fontId="40" fillId="0" borderId="42" xfId="6" applyFont="1" applyBorder="1" applyAlignment="1">
      <alignment horizontal="left" vertical="center"/>
    </xf>
    <xf numFmtId="0" fontId="39" fillId="0" borderId="0" xfId="6" applyFont="1" applyAlignment="1">
      <alignment horizontal="left" vertical="top" wrapText="1"/>
    </xf>
    <xf numFmtId="0" fontId="39" fillId="0" borderId="40" xfId="6" applyFont="1" applyBorder="1" applyAlignment="1">
      <alignment horizontal="center" vertical="center" wrapText="1"/>
    </xf>
    <xf numFmtId="0" fontId="40" fillId="0" borderId="41" xfId="6" applyFont="1" applyBorder="1" applyAlignment="1">
      <alignment horizontal="right" vertical="center" wrapText="1"/>
    </xf>
    <xf numFmtId="1" fontId="40" fillId="0" borderId="42" xfId="6" applyNumberFormat="1" applyFont="1" applyBorder="1" applyAlignment="1">
      <alignment horizontal="right" vertical="center" wrapText="1"/>
    </xf>
    <xf numFmtId="0" fontId="40" fillId="0" borderId="42" xfId="6" applyFont="1" applyBorder="1" applyAlignment="1">
      <alignment horizontal="left" vertical="center" wrapText="1"/>
    </xf>
    <xf numFmtId="0" fontId="41" fillId="0" borderId="41" xfId="6" applyFont="1" applyBorder="1" applyAlignment="1">
      <alignment horizontal="right" vertical="center" wrapText="1"/>
    </xf>
    <xf numFmtId="0" fontId="41" fillId="0" borderId="42" xfId="6" applyFont="1" applyBorder="1" applyAlignment="1">
      <alignment horizontal="left" vertical="center" wrapText="1"/>
    </xf>
    <xf numFmtId="1" fontId="41" fillId="0" borderId="42" xfId="6" applyNumberFormat="1" applyFont="1" applyBorder="1" applyAlignment="1">
      <alignment horizontal="right" vertical="center" wrapText="1"/>
    </xf>
    <xf numFmtId="0" fontId="40" fillId="0" borderId="42" xfId="6" applyFont="1" applyBorder="1" applyAlignment="1">
      <alignment horizontal="right" vertical="center" wrapText="1"/>
    </xf>
    <xf numFmtId="0" fontId="39" fillId="0" borderId="0" xfId="6" applyFont="1" applyAlignment="1">
      <alignment horizontal="center" vertical="top" wrapText="1"/>
    </xf>
    <xf numFmtId="0" fontId="41" fillId="9" borderId="42" xfId="6" applyFont="1" applyFill="1" applyBorder="1" applyAlignment="1">
      <alignment horizontal="center" vertical="center" wrapText="1"/>
    </xf>
    <xf numFmtId="0" fontId="5" fillId="0" borderId="1" xfId="0" applyFont="1" applyFill="1" applyBorder="1" applyAlignment="1">
      <alignment horizontal="left" vertical="center" wrapText="1"/>
    </xf>
    <xf numFmtId="9" fontId="0" fillId="0" borderId="1" xfId="5" applyFont="1" applyBorder="1" applyAlignment="1">
      <alignment horizontal="center" vertical="center"/>
    </xf>
    <xf numFmtId="0" fontId="39" fillId="0" borderId="0" xfId="0" applyFont="1" applyAlignment="1">
      <alignment horizontal="center" vertical="top" wrapText="1"/>
    </xf>
    <xf numFmtId="0" fontId="41" fillId="9" borderId="42" xfId="0" applyFont="1" applyFill="1" applyBorder="1" applyAlignment="1">
      <alignment horizontal="center" vertical="center" wrapText="1"/>
    </xf>
    <xf numFmtId="0" fontId="41" fillId="0" borderId="42" xfId="0" applyFont="1" applyBorder="1" applyAlignment="1">
      <alignment horizontal="right" vertical="center" wrapText="1"/>
    </xf>
    <xf numFmtId="0" fontId="39" fillId="0" borderId="40" xfId="0" applyFont="1" applyBorder="1" applyAlignment="1">
      <alignment horizontal="center" vertical="center" wrapText="1"/>
    </xf>
    <xf numFmtId="0" fontId="39" fillId="0" borderId="0" xfId="0" applyFont="1" applyAlignment="1">
      <alignment horizontal="left" vertical="top" wrapText="1"/>
    </xf>
    <xf numFmtId="0" fontId="40" fillId="0" borderId="42" xfId="0" applyFont="1" applyBorder="1" applyAlignment="1">
      <alignment horizontal="left" vertical="center"/>
    </xf>
    <xf numFmtId="1" fontId="40" fillId="0" borderId="42" xfId="0" applyNumberFormat="1" applyFont="1" applyBorder="1" applyAlignment="1">
      <alignment horizontal="right" vertical="center"/>
    </xf>
    <xf numFmtId="0" fontId="40" fillId="0" borderId="41" xfId="0" applyFont="1" applyBorder="1" applyAlignment="1">
      <alignment horizontal="right" vertical="center"/>
    </xf>
    <xf numFmtId="0" fontId="39" fillId="0" borderId="40" xfId="0" applyFont="1" applyBorder="1" applyAlignment="1">
      <alignment horizontal="center" vertical="center"/>
    </xf>
    <xf numFmtId="0" fontId="39" fillId="0" borderId="0" xfId="0" applyFont="1" applyAlignment="1">
      <alignment horizontal="left" vertical="top"/>
    </xf>
    <xf numFmtId="0" fontId="40" fillId="0" borderId="42" xfId="0" applyFont="1" applyBorder="1" applyAlignment="1">
      <alignment horizontal="left" vertical="center" wrapText="1"/>
    </xf>
    <xf numFmtId="1" fontId="40" fillId="0" borderId="42" xfId="0" applyNumberFormat="1" applyFont="1" applyBorder="1" applyAlignment="1">
      <alignment horizontal="right" vertical="center" wrapText="1"/>
    </xf>
    <xf numFmtId="0" fontId="40" fillId="0" borderId="41" xfId="0" applyFont="1" applyBorder="1" applyAlignment="1">
      <alignment horizontal="right" vertical="center" wrapText="1"/>
    </xf>
    <xf numFmtId="0" fontId="40" fillId="0" borderId="42" xfId="0" applyFont="1" applyBorder="1" applyAlignment="1">
      <alignment horizontal="right" vertical="center" wrapText="1"/>
    </xf>
    <xf numFmtId="1" fontId="41" fillId="0" borderId="42" xfId="0" applyNumberFormat="1" applyFont="1" applyBorder="1" applyAlignment="1">
      <alignment horizontal="right" vertical="center" wrapText="1"/>
    </xf>
    <xf numFmtId="0" fontId="0" fillId="0" borderId="1" xfId="0" applyBorder="1" applyAlignment="1">
      <alignment horizontal="center" vertical="center"/>
    </xf>
    <xf numFmtId="0" fontId="6" fillId="0" borderId="1" xfId="0" applyFont="1" applyBorder="1" applyAlignment="1">
      <alignment horizontal="center" vertical="center" wrapText="1"/>
    </xf>
    <xf numFmtId="0" fontId="0" fillId="0" borderId="1" xfId="0" applyBorder="1" applyAlignment="1">
      <alignment horizontal="center" vertical="center"/>
    </xf>
    <xf numFmtId="4" fontId="42" fillId="0" borderId="42" xfId="0" applyNumberFormat="1" applyFont="1" applyBorder="1" applyAlignment="1">
      <alignment horizontal="right" vertical="center" wrapText="1"/>
    </xf>
    <xf numFmtId="0" fontId="42" fillId="0" borderId="42" xfId="0" applyFont="1" applyBorder="1" applyAlignment="1">
      <alignment horizontal="right" vertical="center" wrapText="1"/>
    </xf>
    <xf numFmtId="4" fontId="43" fillId="0" borderId="42" xfId="0" applyNumberFormat="1" applyFont="1" applyBorder="1" applyAlignment="1">
      <alignment horizontal="right" vertical="center" wrapText="1"/>
    </xf>
    <xf numFmtId="0" fontId="43" fillId="0" borderId="42" xfId="0" applyFont="1" applyBorder="1" applyAlignment="1">
      <alignment horizontal="right" vertical="center" wrapText="1"/>
    </xf>
    <xf numFmtId="0" fontId="8" fillId="0" borderId="1" xfId="0" applyFont="1" applyFill="1" applyBorder="1" applyAlignment="1">
      <alignment horizontal="left" vertical="center"/>
    </xf>
    <xf numFmtId="0" fontId="5" fillId="0" borderId="1" xfId="0" applyFont="1" applyFill="1" applyBorder="1" applyAlignment="1">
      <alignment horizontal="left" vertical="center"/>
    </xf>
    <xf numFmtId="49" fontId="0" fillId="0" borderId="0" xfId="0" applyNumberFormat="1"/>
    <xf numFmtId="0" fontId="4" fillId="0" borderId="39"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xf>
    <xf numFmtId="0" fontId="44" fillId="3" borderId="0" xfId="0" applyFont="1" applyFill="1" applyAlignment="1">
      <alignment horizontal="center" vertical="center" wrapText="1"/>
    </xf>
    <xf numFmtId="0" fontId="44" fillId="3" borderId="0" xfId="0" applyFont="1" applyFill="1" applyAlignment="1">
      <alignment vertical="center" wrapText="1"/>
    </xf>
    <xf numFmtId="4" fontId="0" fillId="0" borderId="0" xfId="0" applyNumberFormat="1" applyFill="1"/>
    <xf numFmtId="0" fontId="0" fillId="7" borderId="17" xfId="0" applyFill="1"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14" fillId="0" borderId="1" xfId="0" applyFont="1" applyFill="1" applyBorder="1" applyAlignment="1">
      <alignment horizontal="center" wrapText="1"/>
    </xf>
    <xf numFmtId="0" fontId="0" fillId="0" borderId="1" xfId="0" applyBorder="1"/>
    <xf numFmtId="14" fontId="0" fillId="0" borderId="1" xfId="0" applyNumberFormat="1" applyBorder="1" applyAlignment="1">
      <alignment horizontal="center" vertical="center"/>
    </xf>
    <xf numFmtId="0" fontId="0" fillId="0" borderId="1" xfId="0" applyBorder="1" applyAlignment="1">
      <alignment horizontal="center" vertical="center"/>
    </xf>
    <xf numFmtId="0" fontId="15" fillId="0" borderId="0" xfId="1"/>
    <xf numFmtId="0" fontId="18" fillId="0" borderId="0" xfId="3" applyFont="1" applyBorder="1" applyAlignment="1">
      <alignment horizontal="center"/>
    </xf>
    <xf numFmtId="0" fontId="45" fillId="0" borderId="45" xfId="0" applyFont="1" applyBorder="1" applyAlignment="1">
      <alignment horizontal="center" vertical="top"/>
    </xf>
    <xf numFmtId="0" fontId="45" fillId="6" borderId="45" xfId="0" applyFont="1" applyFill="1" applyBorder="1" applyAlignment="1">
      <alignment horizontal="center" vertical="top"/>
    </xf>
    <xf numFmtId="0" fontId="45" fillId="7" borderId="45" xfId="0" applyFont="1" applyFill="1" applyBorder="1" applyAlignment="1">
      <alignment horizontal="center" vertical="top"/>
    </xf>
    <xf numFmtId="0" fontId="45" fillId="10" borderId="45" xfId="0" applyFont="1" applyFill="1" applyBorder="1" applyAlignment="1">
      <alignment horizontal="center" vertical="top"/>
    </xf>
    <xf numFmtId="0" fontId="0" fillId="10" borderId="0" xfId="0" applyFill="1"/>
    <xf numFmtId="0" fontId="45" fillId="0" borderId="46" xfId="0" applyFont="1" applyBorder="1" applyAlignment="1">
      <alignment horizontal="center" vertical="top"/>
    </xf>
    <xf numFmtId="0" fontId="0" fillId="6" borderId="45" xfId="0" applyFill="1" applyBorder="1"/>
    <xf numFmtId="0" fontId="0" fillId="7" borderId="45" xfId="0" applyFill="1" applyBorder="1"/>
    <xf numFmtId="0" fontId="0" fillId="10" borderId="45" xfId="0" applyFill="1" applyBorder="1"/>
    <xf numFmtId="0" fontId="46" fillId="0" borderId="35" xfId="0" applyFont="1" applyFill="1" applyBorder="1" applyAlignment="1">
      <alignment horizontal="center" vertical="top"/>
    </xf>
    <xf numFmtId="0" fontId="39" fillId="0" borderId="0" xfId="1" applyFont="1" applyAlignment="1">
      <alignment horizontal="left" vertical="top"/>
    </xf>
    <xf numFmtId="0" fontId="39" fillId="0" borderId="40" xfId="1" applyFont="1" applyBorder="1" applyAlignment="1">
      <alignment horizontal="center" vertical="center"/>
    </xf>
    <xf numFmtId="0" fontId="40" fillId="0" borderId="41" xfId="1" applyFont="1" applyBorder="1" applyAlignment="1">
      <alignment horizontal="right" vertical="center"/>
    </xf>
    <xf numFmtId="1" fontId="40" fillId="0" borderId="42" xfId="1" applyNumberFormat="1" applyFont="1" applyBorder="1" applyAlignment="1">
      <alignment horizontal="right" vertical="center"/>
    </xf>
    <xf numFmtId="0" fontId="39" fillId="0" borderId="0" xfId="1" applyFont="1" applyAlignment="1">
      <alignment horizontal="left" vertical="top" wrapText="1"/>
    </xf>
    <xf numFmtId="0" fontId="39" fillId="0" borderId="40" xfId="1" applyFont="1" applyBorder="1" applyAlignment="1">
      <alignment horizontal="center" vertical="center" wrapText="1"/>
    </xf>
    <xf numFmtId="0" fontId="40" fillId="0" borderId="41" xfId="1" applyFont="1" applyBorder="1" applyAlignment="1">
      <alignment horizontal="right" vertical="center" wrapText="1"/>
    </xf>
    <xf numFmtId="1" fontId="40" fillId="0" borderId="42" xfId="1" applyNumberFormat="1" applyFont="1" applyBorder="1" applyAlignment="1">
      <alignment horizontal="right" vertical="center" wrapText="1"/>
    </xf>
    <xf numFmtId="0" fontId="40" fillId="0" borderId="42" xfId="1" applyFont="1" applyBorder="1" applyAlignment="1">
      <alignment horizontal="right" vertical="center" wrapText="1"/>
    </xf>
    <xf numFmtId="0" fontId="39" fillId="0" borderId="0" xfId="1" applyFont="1" applyAlignment="1">
      <alignment horizontal="center" vertical="top" wrapText="1"/>
    </xf>
    <xf numFmtId="0" fontId="41" fillId="9" borderId="42" xfId="1" applyFont="1" applyFill="1" applyBorder="1" applyAlignment="1">
      <alignment horizontal="center" vertical="center" wrapText="1"/>
    </xf>
    <xf numFmtId="0" fontId="45" fillId="7" borderId="46" xfId="0" applyFont="1" applyFill="1" applyBorder="1" applyAlignment="1">
      <alignment horizontal="center" vertical="top"/>
    </xf>
    <xf numFmtId="0" fontId="0" fillId="7" borderId="46" xfId="0" applyFill="1" applyBorder="1"/>
    <xf numFmtId="0" fontId="45" fillId="7" borderId="47" xfId="0" applyFont="1" applyFill="1" applyBorder="1" applyAlignment="1">
      <alignment horizontal="center" vertical="top"/>
    </xf>
    <xf numFmtId="0" fontId="0" fillId="7" borderId="47" xfId="0" applyFill="1" applyBorder="1"/>
    <xf numFmtId="0" fontId="45" fillId="7" borderId="1" xfId="0" applyFont="1" applyFill="1" applyBorder="1" applyAlignment="1">
      <alignment horizontal="center" vertical="top"/>
    </xf>
    <xf numFmtId="0" fontId="0" fillId="7" borderId="1" xfId="0" applyFill="1" applyBorder="1"/>
    <xf numFmtId="4" fontId="43" fillId="0" borderId="42" xfId="6" applyNumberFormat="1" applyFont="1" applyBorder="1" applyAlignment="1">
      <alignment horizontal="right" vertical="center" wrapText="1"/>
    </xf>
    <xf numFmtId="0" fontId="43" fillId="0" borderId="42" xfId="6" applyFont="1" applyBorder="1" applyAlignment="1">
      <alignment horizontal="right" vertical="center" wrapText="1"/>
    </xf>
    <xf numFmtId="4" fontId="42" fillId="0" borderId="42" xfId="6" applyNumberFormat="1" applyFont="1" applyBorder="1" applyAlignment="1">
      <alignment horizontal="right" vertical="center" wrapText="1"/>
    </xf>
    <xf numFmtId="0" fontId="42" fillId="0" borderId="42" xfId="6" applyFont="1" applyBorder="1" applyAlignment="1">
      <alignment horizontal="right" vertical="center" wrapText="1"/>
    </xf>
    <xf numFmtId="0" fontId="42" fillId="0" borderId="42" xfId="6" applyFont="1" applyBorder="1" applyAlignment="1">
      <alignment horizontal="center" vertical="center" wrapText="1"/>
    </xf>
    <xf numFmtId="0" fontId="42" fillId="0" borderId="42" xfId="6" applyFont="1" applyBorder="1" applyAlignment="1">
      <alignment horizontal="center" vertical="center" wrapText="1"/>
    </xf>
    <xf numFmtId="0" fontId="0" fillId="0" borderId="1" xfId="0" applyBorder="1" applyAlignment="1">
      <alignment horizontal="center" vertical="center"/>
    </xf>
    <xf numFmtId="3" fontId="35" fillId="0" borderId="48" xfId="6" applyNumberFormat="1" applyBorder="1" applyAlignment="1">
      <alignment horizontal="right" vertical="top"/>
    </xf>
    <xf numFmtId="0" fontId="47" fillId="11" borderId="48" xfId="6" applyFont="1" applyFill="1" applyBorder="1" applyAlignment="1">
      <alignment horizontal="left" vertical="top" wrapText="1"/>
    </xf>
    <xf numFmtId="167" fontId="18" fillId="0" borderId="18" xfId="3" applyNumberFormat="1" applyFont="1" applyBorder="1"/>
    <xf numFmtId="167" fontId="18" fillId="0" borderId="32" xfId="3" applyNumberFormat="1" applyFont="1" applyBorder="1"/>
    <xf numFmtId="167" fontId="18" fillId="0" borderId="20" xfId="3" applyNumberFormat="1" applyFont="1" applyBorder="1"/>
    <xf numFmtId="167" fontId="18" fillId="0" borderId="28" xfId="3" applyNumberFormat="1" applyFont="1" applyBorder="1"/>
    <xf numFmtId="167" fontId="18" fillId="0" borderId="31" xfId="3" applyNumberFormat="1" applyFont="1" applyBorder="1"/>
    <xf numFmtId="167" fontId="18" fillId="0" borderId="27" xfId="3" applyNumberFormat="1" applyFont="1" applyBorder="1"/>
    <xf numFmtId="0" fontId="15" fillId="12" borderId="25" xfId="3" applyFont="1" applyFill="1" applyBorder="1" applyAlignment="1">
      <alignment vertical="justify" wrapText="1"/>
    </xf>
    <xf numFmtId="167" fontId="18" fillId="0" borderId="49" xfId="3" applyNumberFormat="1" applyFont="1" applyBorder="1"/>
    <xf numFmtId="167" fontId="18" fillId="0" borderId="50" xfId="3" applyNumberFormat="1" applyFont="1" applyBorder="1"/>
    <xf numFmtId="167" fontId="18" fillId="0" borderId="51" xfId="3" applyNumberFormat="1" applyFont="1" applyBorder="1"/>
    <xf numFmtId="168" fontId="18" fillId="0" borderId="19" xfId="3" applyNumberFormat="1" applyFont="1" applyBorder="1" applyAlignment="1">
      <alignment vertical="center"/>
    </xf>
    <xf numFmtId="168" fontId="18" fillId="0" borderId="20" xfId="3" applyNumberFormat="1" applyFont="1" applyBorder="1" applyAlignment="1">
      <alignment vertical="center"/>
    </xf>
    <xf numFmtId="168" fontId="18" fillId="0" borderId="23" xfId="3" applyNumberFormat="1" applyFont="1" applyBorder="1" applyAlignment="1">
      <alignment vertical="center"/>
    </xf>
    <xf numFmtId="168" fontId="18" fillId="0" borderId="24" xfId="3" applyNumberFormat="1" applyFont="1" applyBorder="1" applyAlignment="1">
      <alignment vertical="center"/>
    </xf>
    <xf numFmtId="0" fontId="24" fillId="0" borderId="25" xfId="3" applyFont="1" applyFill="1" applyBorder="1" applyAlignment="1">
      <alignment horizontal="left" vertical="center" wrapText="1"/>
    </xf>
    <xf numFmtId="0" fontId="24" fillId="0" borderId="25" xfId="3" applyFont="1" applyFill="1" applyBorder="1" applyAlignment="1">
      <alignment horizontal="left" vertical="center" wrapText="1" indent="1"/>
    </xf>
    <xf numFmtId="169" fontId="18" fillId="0" borderId="33" xfId="3" applyNumberFormat="1" applyFont="1" applyBorder="1" applyAlignment="1">
      <alignment vertical="center"/>
    </xf>
    <xf numFmtId="169" fontId="18" fillId="0" borderId="23" xfId="3" applyNumberFormat="1" applyFont="1" applyBorder="1" applyAlignment="1">
      <alignment vertical="center"/>
    </xf>
    <xf numFmtId="165" fontId="35" fillId="0" borderId="0" xfId="6" applyNumberFormat="1" applyAlignment="1">
      <alignment horizontal="right" vertical="top"/>
    </xf>
    <xf numFmtId="0" fontId="0" fillId="0" borderId="1" xfId="0" applyBorder="1" applyAlignment="1">
      <alignment horizontal="center" vertical="center"/>
    </xf>
    <xf numFmtId="0" fontId="10" fillId="0" borderId="1" xfId="0" applyFont="1" applyFill="1" applyBorder="1" applyAlignment="1">
      <alignment horizontal="center" vertical="center"/>
    </xf>
    <xf numFmtId="2" fontId="35" fillId="0" borderId="0" xfId="6" applyNumberFormat="1"/>
    <xf numFmtId="0" fontId="3" fillId="0" borderId="1" xfId="0" applyFont="1" applyFill="1" applyBorder="1" applyAlignment="1">
      <alignment horizontal="left" vertical="center"/>
    </xf>
    <xf numFmtId="0" fontId="49" fillId="0" borderId="0" xfId="6" applyFont="1" applyBorder="1"/>
    <xf numFmtId="0" fontId="50" fillId="0" borderId="0" xfId="6" applyFont="1" applyBorder="1"/>
    <xf numFmtId="0" fontId="49" fillId="0" borderId="0" xfId="6" applyFont="1" applyFill="1" applyBorder="1"/>
    <xf numFmtId="0" fontId="49" fillId="0" borderId="0" xfId="6" applyFont="1" applyBorder="1" applyAlignment="1">
      <alignment wrapText="1"/>
    </xf>
    <xf numFmtId="0" fontId="35" fillId="0" borderId="0" xfId="6" applyAlignment="1"/>
    <xf numFmtId="171" fontId="52" fillId="0" borderId="18" xfId="6" applyNumberFormat="1" applyFont="1" applyFill="1" applyBorder="1"/>
    <xf numFmtId="171" fontId="52" fillId="0" borderId="32" xfId="6" applyNumberFormat="1" applyFont="1" applyFill="1" applyBorder="1"/>
    <xf numFmtId="171" fontId="52" fillId="0" borderId="20" xfId="6" applyNumberFormat="1" applyFont="1" applyFill="1" applyBorder="1"/>
    <xf numFmtId="0" fontId="49" fillId="0" borderId="52" xfId="6" applyFont="1" applyFill="1" applyBorder="1" applyAlignment="1">
      <alignment horizontal="left" wrapText="1"/>
    </xf>
    <xf numFmtId="171" fontId="52" fillId="0" borderId="22" xfId="6" applyNumberFormat="1" applyFont="1" applyFill="1" applyBorder="1"/>
    <xf numFmtId="171" fontId="52" fillId="0" borderId="30" xfId="6" applyNumberFormat="1" applyFont="1" applyFill="1" applyBorder="1"/>
    <xf numFmtId="171" fontId="52" fillId="0" borderId="24" xfId="6" applyNumberFormat="1" applyFont="1" applyFill="1" applyBorder="1"/>
    <xf numFmtId="171" fontId="52" fillId="0" borderId="43" xfId="6" applyNumberFormat="1" applyFont="1" applyFill="1" applyBorder="1"/>
    <xf numFmtId="171" fontId="52" fillId="0" borderId="34" xfId="6" applyNumberFormat="1" applyFont="1" applyFill="1" applyBorder="1"/>
    <xf numFmtId="171" fontId="52" fillId="0" borderId="31" xfId="6" applyNumberFormat="1" applyFont="1" applyFill="1" applyBorder="1"/>
    <xf numFmtId="171" fontId="52" fillId="0" borderId="27" xfId="6" applyNumberFormat="1" applyFont="1" applyFill="1" applyBorder="1"/>
    <xf numFmtId="171" fontId="53" fillId="0" borderId="1" xfId="6" applyNumberFormat="1" applyFont="1" applyFill="1" applyBorder="1" applyAlignment="1"/>
    <xf numFmtId="171" fontId="52" fillId="0" borderId="53" xfId="6" applyNumberFormat="1" applyFont="1" applyFill="1" applyBorder="1"/>
    <xf numFmtId="171" fontId="52" fillId="0" borderId="54" xfId="6" applyNumberFormat="1" applyFont="1" applyFill="1" applyBorder="1"/>
    <xf numFmtId="0" fontId="49" fillId="0" borderId="52" xfId="6" applyFont="1" applyFill="1" applyBorder="1" applyAlignment="1">
      <alignment horizontal="left"/>
    </xf>
    <xf numFmtId="0" fontId="49" fillId="0" borderId="52" xfId="6" applyFont="1" applyFill="1" applyBorder="1" applyAlignment="1">
      <alignment wrapText="1"/>
    </xf>
    <xf numFmtId="0" fontId="49" fillId="0" borderId="0" xfId="6" applyFont="1" applyBorder="1" applyAlignment="1"/>
    <xf numFmtId="0" fontId="50" fillId="0" borderId="0" xfId="6" applyFont="1" applyBorder="1" applyAlignment="1"/>
    <xf numFmtId="171" fontId="52" fillId="0" borderId="30" xfId="6" applyNumberFormat="1" applyFont="1" applyFill="1" applyBorder="1" applyAlignment="1"/>
    <xf numFmtId="171" fontId="52" fillId="0" borderId="24" xfId="6" applyNumberFormat="1" applyFont="1" applyFill="1" applyBorder="1" applyAlignment="1"/>
    <xf numFmtId="171" fontId="52" fillId="0" borderId="44" xfId="6" applyNumberFormat="1" applyFont="1" applyFill="1" applyBorder="1"/>
    <xf numFmtId="171" fontId="53" fillId="0" borderId="17" xfId="6" applyNumberFormat="1" applyFont="1" applyFill="1" applyBorder="1" applyAlignment="1">
      <alignment horizontal="right" vertical="center"/>
    </xf>
    <xf numFmtId="171" fontId="53" fillId="0" borderId="17" xfId="6" applyNumberFormat="1" applyFont="1" applyFill="1" applyBorder="1" applyAlignment="1">
      <alignment vertical="center"/>
    </xf>
    <xf numFmtId="49" fontId="54" fillId="0" borderId="52" xfId="6" applyNumberFormat="1" applyFont="1" applyFill="1" applyBorder="1" applyAlignment="1">
      <alignment wrapText="1"/>
    </xf>
    <xf numFmtId="49" fontId="53" fillId="0" borderId="52" xfId="6" applyNumberFormat="1" applyFont="1" applyFill="1" applyBorder="1" applyAlignment="1">
      <alignment horizontal="center" vertical="center" wrapText="1"/>
    </xf>
    <xf numFmtId="49" fontId="53" fillId="0" borderId="1" xfId="6" applyNumberFormat="1" applyFont="1" applyFill="1" applyBorder="1" applyAlignment="1">
      <alignment horizontal="center" vertical="center" wrapText="1"/>
    </xf>
    <xf numFmtId="171" fontId="50" fillId="0" borderId="0" xfId="6" applyNumberFormat="1" applyFont="1" applyBorder="1"/>
    <xf numFmtId="164" fontId="57" fillId="0" borderId="0" xfId="7" applyNumberFormat="1" applyFont="1" applyFill="1" applyBorder="1" applyAlignment="1" applyProtection="1">
      <alignment horizontal="left" vertical="center"/>
    </xf>
    <xf numFmtId="4" fontId="0" fillId="0" borderId="0" xfId="0" applyNumberFormat="1" applyAlignment="1">
      <alignment horizontal="center" vertical="center"/>
    </xf>
    <xf numFmtId="0" fontId="46" fillId="0" borderId="1" xfId="0" applyFont="1" applyBorder="1" applyAlignment="1">
      <alignment horizontal="center" vertical="top"/>
    </xf>
    <xf numFmtId="0" fontId="46" fillId="13" borderId="1" xfId="0" applyFont="1" applyFill="1" applyBorder="1" applyAlignment="1">
      <alignment horizontal="center" vertical="top"/>
    </xf>
    <xf numFmtId="0" fontId="0" fillId="13" borderId="0" xfId="0" applyFill="1"/>
    <xf numFmtId="0" fontId="46" fillId="8" borderId="1" xfId="0" applyFont="1" applyFill="1" applyBorder="1" applyAlignment="1">
      <alignment horizontal="center" vertical="top"/>
    </xf>
    <xf numFmtId="0" fontId="0" fillId="14" borderId="0" xfId="0" applyFill="1"/>
    <xf numFmtId="0" fontId="46" fillId="14" borderId="17" xfId="0" applyFont="1" applyFill="1" applyBorder="1" applyAlignment="1">
      <alignment horizontal="center" vertical="top"/>
    </xf>
    <xf numFmtId="0" fontId="58" fillId="0" borderId="0" xfId="8" applyFill="1" applyBorder="1" applyAlignment="1">
      <alignment horizontal="left" vertical="top"/>
    </xf>
    <xf numFmtId="164" fontId="59" fillId="0" borderId="55" xfId="8" applyNumberFormat="1" applyFont="1" applyFill="1" applyBorder="1" applyAlignment="1">
      <alignment horizontal="center" vertical="top" shrinkToFit="1"/>
    </xf>
    <xf numFmtId="171" fontId="59" fillId="0" borderId="55" xfId="8" applyNumberFormat="1" applyFont="1" applyFill="1" applyBorder="1" applyAlignment="1">
      <alignment horizontal="right" vertical="top" indent="3" shrinkToFit="1"/>
    </xf>
    <xf numFmtId="3" fontId="59" fillId="0" borderId="55" xfId="8" applyNumberFormat="1" applyFont="1" applyFill="1" applyBorder="1" applyAlignment="1">
      <alignment horizontal="center" vertical="top" shrinkToFit="1"/>
    </xf>
    <xf numFmtId="3" fontId="59" fillId="0" borderId="55" xfId="8" applyNumberFormat="1" applyFont="1" applyFill="1" applyBorder="1" applyAlignment="1">
      <alignment horizontal="left" vertical="top" indent="1" shrinkToFit="1"/>
    </xf>
    <xf numFmtId="172" fontId="59" fillId="0" borderId="55" xfId="8" applyNumberFormat="1" applyFont="1" applyFill="1" applyBorder="1" applyAlignment="1">
      <alignment horizontal="center" vertical="top" shrinkToFit="1"/>
    </xf>
    <xf numFmtId="171" fontId="59" fillId="0" borderId="55" xfId="8" applyNumberFormat="1" applyFont="1" applyFill="1" applyBorder="1" applyAlignment="1">
      <alignment horizontal="center" vertical="top" shrinkToFit="1"/>
    </xf>
    <xf numFmtId="0" fontId="60" fillId="0" borderId="55" xfId="8" applyFont="1" applyFill="1" applyBorder="1" applyAlignment="1">
      <alignment horizontal="left" vertical="top" wrapText="1"/>
    </xf>
    <xf numFmtId="172" fontId="62" fillId="0" borderId="56" xfId="8" applyNumberFormat="1" applyFont="1" applyFill="1" applyBorder="1" applyAlignment="1">
      <alignment horizontal="center" vertical="top" shrinkToFit="1"/>
    </xf>
    <xf numFmtId="171" fontId="62" fillId="0" borderId="56" xfId="8" applyNumberFormat="1" applyFont="1" applyFill="1" applyBorder="1" applyAlignment="1">
      <alignment horizontal="right" vertical="top" indent="3" shrinkToFit="1"/>
    </xf>
    <xf numFmtId="3" fontId="62" fillId="0" borderId="56" xfId="8" applyNumberFormat="1" applyFont="1" applyFill="1" applyBorder="1" applyAlignment="1">
      <alignment horizontal="center" vertical="top" shrinkToFit="1"/>
    </xf>
    <xf numFmtId="3" fontId="62" fillId="0" borderId="56" xfId="8" applyNumberFormat="1" applyFont="1" applyFill="1" applyBorder="1" applyAlignment="1">
      <alignment horizontal="left" vertical="top" indent="2" shrinkToFit="1"/>
    </xf>
    <xf numFmtId="164" fontId="62" fillId="0" borderId="56" xfId="8" applyNumberFormat="1" applyFont="1" applyFill="1" applyBorder="1" applyAlignment="1">
      <alignment horizontal="center" vertical="top" shrinkToFit="1"/>
    </xf>
    <xf numFmtId="0" fontId="63" fillId="0" borderId="56" xfId="8" applyFont="1" applyFill="1" applyBorder="1" applyAlignment="1">
      <alignment horizontal="left" vertical="top" wrapText="1"/>
    </xf>
    <xf numFmtId="172" fontId="62" fillId="0" borderId="57" xfId="8" applyNumberFormat="1" applyFont="1" applyFill="1" applyBorder="1" applyAlignment="1">
      <alignment horizontal="center" vertical="top" shrinkToFit="1"/>
    </xf>
    <xf numFmtId="171" fontId="62" fillId="0" borderId="57" xfId="8" applyNumberFormat="1" applyFont="1" applyFill="1" applyBorder="1" applyAlignment="1">
      <alignment horizontal="left" vertical="top" indent="4" shrinkToFit="1"/>
    </xf>
    <xf numFmtId="3" fontId="62" fillId="0" borderId="57" xfId="8" applyNumberFormat="1" applyFont="1" applyFill="1" applyBorder="1" applyAlignment="1">
      <alignment horizontal="center" vertical="top" shrinkToFit="1"/>
    </xf>
    <xf numFmtId="3" fontId="62" fillId="0" borderId="57" xfId="8" applyNumberFormat="1" applyFont="1" applyFill="1" applyBorder="1" applyAlignment="1">
      <alignment horizontal="left" vertical="top" indent="2" shrinkToFit="1"/>
    </xf>
    <xf numFmtId="164" fontId="62" fillId="0" borderId="57" xfId="8" applyNumberFormat="1" applyFont="1" applyFill="1" applyBorder="1" applyAlignment="1">
      <alignment horizontal="center" vertical="top" shrinkToFit="1"/>
    </xf>
    <xf numFmtId="0" fontId="63" fillId="0" borderId="57" xfId="8" applyFont="1" applyFill="1" applyBorder="1" applyAlignment="1">
      <alignment horizontal="left" vertical="top" wrapText="1"/>
    </xf>
    <xf numFmtId="0" fontId="58" fillId="0" borderId="57" xfId="8" applyFill="1" applyBorder="1" applyAlignment="1">
      <alignment horizontal="left" wrapText="1"/>
    </xf>
    <xf numFmtId="171" fontId="62" fillId="0" borderId="57" xfId="8" applyNumberFormat="1" applyFont="1" applyFill="1" applyBorder="1" applyAlignment="1">
      <alignment horizontal="right" vertical="top" indent="4" shrinkToFit="1"/>
    </xf>
    <xf numFmtId="171" fontId="62" fillId="0" borderId="57" xfId="8" applyNumberFormat="1" applyFont="1" applyFill="1" applyBorder="1" applyAlignment="1">
      <alignment horizontal="center" vertical="top" shrinkToFit="1"/>
    </xf>
    <xf numFmtId="171" fontId="62" fillId="0" borderId="57" xfId="8" applyNumberFormat="1" applyFont="1" applyFill="1" applyBorder="1" applyAlignment="1">
      <alignment horizontal="right" vertical="top" indent="3" shrinkToFit="1"/>
    </xf>
    <xf numFmtId="172" fontId="62" fillId="0" borderId="55" xfId="8" applyNumberFormat="1" applyFont="1" applyFill="1" applyBorder="1" applyAlignment="1">
      <alignment horizontal="center" vertical="top" shrinkToFit="1"/>
    </xf>
    <xf numFmtId="171" fontId="62" fillId="0" borderId="55" xfId="8" applyNumberFormat="1" applyFont="1" applyFill="1" applyBorder="1" applyAlignment="1">
      <alignment horizontal="right" vertical="top" indent="3" shrinkToFit="1"/>
    </xf>
    <xf numFmtId="3" fontId="62" fillId="0" borderId="55" xfId="8" applyNumberFormat="1" applyFont="1" applyFill="1" applyBorder="1" applyAlignment="1">
      <alignment horizontal="center" vertical="top" shrinkToFit="1"/>
    </xf>
    <xf numFmtId="3" fontId="62" fillId="0" borderId="55" xfId="8" applyNumberFormat="1" applyFont="1" applyFill="1" applyBorder="1" applyAlignment="1">
      <alignment horizontal="left" vertical="top" indent="1" shrinkToFit="1"/>
    </xf>
    <xf numFmtId="164" fontId="62" fillId="0" borderId="55" xfId="8" applyNumberFormat="1" applyFont="1" applyFill="1" applyBorder="1" applyAlignment="1">
      <alignment horizontal="center" vertical="top" shrinkToFit="1"/>
    </xf>
    <xf numFmtId="0" fontId="63" fillId="0" borderId="55" xfId="8" applyFont="1" applyFill="1" applyBorder="1" applyAlignment="1">
      <alignment horizontal="left" vertical="top" wrapText="1"/>
    </xf>
    <xf numFmtId="171" fontId="62" fillId="0" borderId="56" xfId="8" applyNumberFormat="1" applyFont="1" applyFill="1" applyBorder="1" applyAlignment="1">
      <alignment horizontal="right" vertical="top" indent="4" shrinkToFit="1"/>
    </xf>
    <xf numFmtId="0" fontId="58" fillId="0" borderId="56" xfId="8" applyFill="1" applyBorder="1" applyAlignment="1">
      <alignment horizontal="left" wrapText="1"/>
    </xf>
    <xf numFmtId="171" fontId="62" fillId="0" borderId="56" xfId="8" applyNumberFormat="1" applyFont="1" applyFill="1" applyBorder="1" applyAlignment="1">
      <alignment horizontal="center" vertical="top" shrinkToFit="1"/>
    </xf>
    <xf numFmtId="171" fontId="62" fillId="0" borderId="55" xfId="8" applyNumberFormat="1" applyFont="1" applyFill="1" applyBorder="1" applyAlignment="1">
      <alignment horizontal="right" vertical="top" indent="4" shrinkToFit="1"/>
    </xf>
    <xf numFmtId="3" fontId="62" fillId="0" borderId="55" xfId="8" applyNumberFormat="1" applyFont="1" applyFill="1" applyBorder="1" applyAlignment="1">
      <alignment horizontal="left" vertical="top" indent="2" shrinkToFit="1"/>
    </xf>
    <xf numFmtId="0" fontId="58" fillId="0" borderId="55" xfId="8" applyFill="1" applyBorder="1" applyAlignment="1">
      <alignment horizontal="left" wrapText="1"/>
    </xf>
    <xf numFmtId="171" fontId="62" fillId="0" borderId="55" xfId="8" applyNumberFormat="1" applyFont="1" applyFill="1" applyBorder="1" applyAlignment="1">
      <alignment horizontal="center" vertical="top" shrinkToFit="1"/>
    </xf>
    <xf numFmtId="1" fontId="62" fillId="0" borderId="56" xfId="8" applyNumberFormat="1" applyFont="1" applyFill="1" applyBorder="1" applyAlignment="1">
      <alignment horizontal="center" vertical="top" shrinkToFit="1"/>
    </xf>
    <xf numFmtId="0" fontId="63" fillId="0" borderId="56" xfId="8" applyFont="1" applyFill="1" applyBorder="1" applyAlignment="1">
      <alignment horizontal="center" vertical="top" wrapText="1"/>
    </xf>
    <xf numFmtId="0" fontId="63" fillId="0" borderId="57" xfId="8" applyFont="1" applyFill="1" applyBorder="1" applyAlignment="1">
      <alignment horizontal="center" vertical="top" wrapText="1"/>
    </xf>
    <xf numFmtId="0" fontId="63" fillId="0" borderId="57" xfId="8" applyFont="1" applyFill="1" applyBorder="1" applyAlignment="1">
      <alignment horizontal="left" vertical="center" wrapText="1" indent="1"/>
    </xf>
    <xf numFmtId="0" fontId="63" fillId="0" borderId="57" xfId="8" applyFont="1" applyFill="1" applyBorder="1" applyAlignment="1">
      <alignment horizontal="left" vertical="top" wrapText="1" indent="1"/>
    </xf>
    <xf numFmtId="0" fontId="64" fillId="0" borderId="57" xfId="8" applyFont="1" applyFill="1" applyBorder="1" applyAlignment="1">
      <alignment horizontal="left" vertical="center" wrapText="1" indent="1"/>
    </xf>
    <xf numFmtId="0" fontId="58" fillId="0" borderId="55" xfId="8" applyFill="1" applyBorder="1" applyAlignment="1">
      <alignment horizontal="left" vertical="center" wrapText="1"/>
    </xf>
    <xf numFmtId="0" fontId="63" fillId="0" borderId="57" xfId="8" applyFont="1" applyFill="1" applyBorder="1" applyAlignment="1">
      <alignment horizontal="left" vertical="center" wrapText="1" indent="2"/>
    </xf>
    <xf numFmtId="0" fontId="39" fillId="0" borderId="0" xfId="6" applyFont="1" applyAlignment="1">
      <alignment horizontal="left" vertical="top"/>
    </xf>
    <xf numFmtId="0" fontId="35" fillId="0" borderId="0" xfId="6"/>
    <xf numFmtId="0" fontId="0" fillId="0" borderId="1" xfId="0" applyBorder="1" applyAlignment="1">
      <alignment horizontal="center" vertical="center"/>
    </xf>
    <xf numFmtId="0" fontId="42" fillId="0" borderId="41" xfId="6" applyFont="1" applyBorder="1" applyAlignment="1">
      <alignment horizontal="right" vertical="center" wrapText="1"/>
    </xf>
    <xf numFmtId="0" fontId="42" fillId="0" borderId="42" xfId="6" applyFont="1" applyBorder="1" applyAlignment="1">
      <alignment horizontal="left" vertical="center" wrapText="1"/>
    </xf>
    <xf numFmtId="171" fontId="43" fillId="0" borderId="41" xfId="6" applyNumberFormat="1" applyFont="1" applyBorder="1" applyAlignment="1">
      <alignment horizontal="right" vertical="center"/>
    </xf>
    <xf numFmtId="0" fontId="43" fillId="0" borderId="42" xfId="6" applyFont="1" applyBorder="1" applyAlignment="1">
      <alignment horizontal="left" vertical="center"/>
    </xf>
    <xf numFmtId="171" fontId="43" fillId="0" borderId="41" xfId="6" applyNumberFormat="1" applyFont="1" applyBorder="1" applyAlignment="1">
      <alignment horizontal="right" vertical="center" wrapText="1"/>
    </xf>
    <xf numFmtId="0" fontId="43" fillId="0" borderId="42" xfId="6" applyFont="1" applyBorder="1" applyAlignment="1">
      <alignment horizontal="left" vertical="center" wrapText="1"/>
    </xf>
    <xf numFmtId="0" fontId="39" fillId="0" borderId="0" xfId="6" applyFont="1" applyAlignment="1">
      <alignment horizontal="left" vertical="top"/>
    </xf>
    <xf numFmtId="0" fontId="41" fillId="9" borderId="42" xfId="0" applyFont="1" applyFill="1" applyBorder="1" applyAlignment="1">
      <alignment horizontal="center" vertical="center" wrapText="1"/>
    </xf>
    <xf numFmtId="0" fontId="39" fillId="0" borderId="0" xfId="0" applyFont="1" applyAlignment="1">
      <alignment horizontal="left" vertical="top"/>
    </xf>
    <xf numFmtId="0" fontId="41" fillId="9" borderId="42" xfId="6" applyFont="1" applyFill="1" applyBorder="1" applyAlignment="1">
      <alignment horizontal="center" vertical="center" wrapText="1"/>
    </xf>
    <xf numFmtId="0" fontId="35" fillId="0" borderId="0" xfId="6"/>
    <xf numFmtId="0" fontId="39" fillId="0" borderId="0" xfId="6" applyFont="1" applyAlignment="1">
      <alignment horizontal="left" vertical="top"/>
    </xf>
    <xf numFmtId="0" fontId="41" fillId="9" borderId="42" xfId="6" applyFont="1" applyFill="1" applyBorder="1" applyAlignment="1">
      <alignment horizontal="center" vertical="center" wrapText="1"/>
    </xf>
    <xf numFmtId="0" fontId="35" fillId="0" borderId="0" xfId="6"/>
    <xf numFmtId="0" fontId="41" fillId="9" borderId="42" xfId="0" applyFont="1" applyFill="1" applyBorder="1" applyAlignment="1">
      <alignment horizontal="center" vertical="center"/>
    </xf>
    <xf numFmtId="0" fontId="40" fillId="0" borderId="42" xfId="0" applyFont="1" applyBorder="1" applyAlignment="1">
      <alignment horizontal="right" vertical="center"/>
    </xf>
    <xf numFmtId="0" fontId="0" fillId="0" borderId="0" xfId="0" applyAlignment="1"/>
    <xf numFmtId="0" fontId="39" fillId="0" borderId="0" xfId="6" applyFont="1" applyAlignment="1">
      <alignment horizontal="left" vertical="top"/>
    </xf>
    <xf numFmtId="0" fontId="41" fillId="9" borderId="42" xfId="6" applyFont="1" applyFill="1" applyBorder="1" applyAlignment="1">
      <alignment horizontal="center" vertical="center" wrapText="1"/>
    </xf>
    <xf numFmtId="0" fontId="35" fillId="0" borderId="0" xfId="6"/>
    <xf numFmtId="0" fontId="0" fillId="0" borderId="2" xfId="0" applyFill="1" applyBorder="1" applyAlignment="1">
      <alignment horizontal="center"/>
    </xf>
    <xf numFmtId="0" fontId="0" fillId="0" borderId="2" xfId="0" applyBorder="1" applyAlignment="1">
      <alignment horizontal="center"/>
    </xf>
    <xf numFmtId="0" fontId="0" fillId="0" borderId="1" xfId="0" applyBorder="1" applyAlignment="1">
      <alignment vertical="center"/>
    </xf>
    <xf numFmtId="0" fontId="39" fillId="0" borderId="0" xfId="6" applyFont="1" applyAlignment="1">
      <alignment horizontal="left" vertical="top"/>
    </xf>
    <xf numFmtId="0" fontId="41" fillId="9" borderId="42" xfId="6" applyFont="1" applyFill="1" applyBorder="1" applyAlignment="1">
      <alignment horizontal="center" vertical="center" wrapText="1"/>
    </xf>
    <xf numFmtId="0" fontId="35" fillId="0" borderId="0" xfId="6"/>
    <xf numFmtId="0" fontId="0" fillId="0" borderId="1" xfId="0" applyBorder="1" applyAlignment="1">
      <alignment horizontal="center" vertical="center"/>
    </xf>
    <xf numFmtId="1" fontId="0" fillId="0" borderId="0" xfId="0" applyNumberFormat="1"/>
    <xf numFmtId="173" fontId="0" fillId="0" borderId="0" xfId="0" applyNumberFormat="1"/>
    <xf numFmtId="0" fontId="0" fillId="0" borderId="1" xfId="0" applyBorder="1" applyAlignment="1">
      <alignment horizontal="center" vertical="center"/>
    </xf>
    <xf numFmtId="0" fontId="39" fillId="0" borderId="0" xfId="6" applyFont="1" applyAlignment="1">
      <alignment vertical="top"/>
    </xf>
    <xf numFmtId="1" fontId="65" fillId="0" borderId="0" xfId="6" applyNumberFormat="1" applyFont="1" applyAlignment="1">
      <alignment vertical="top"/>
    </xf>
    <xf numFmtId="2" fontId="65" fillId="0" borderId="0" xfId="6" applyNumberFormat="1" applyFont="1" applyAlignment="1">
      <alignment vertical="top"/>
    </xf>
    <xf numFmtId="2" fontId="66" fillId="0" borderId="0" xfId="0" applyNumberFormat="1" applyFont="1"/>
    <xf numFmtId="0" fontId="39" fillId="0" borderId="0" xfId="0" applyFont="1" applyAlignment="1">
      <alignment vertical="top"/>
    </xf>
    <xf numFmtId="2" fontId="65" fillId="0" borderId="0" xfId="0" applyNumberFormat="1" applyFont="1" applyAlignment="1">
      <alignment vertical="top"/>
    </xf>
    <xf numFmtId="171" fontId="54" fillId="0" borderId="0" xfId="6" applyNumberFormat="1" applyFont="1" applyFill="1" applyBorder="1"/>
    <xf numFmtId="2" fontId="27" fillId="0" borderId="0" xfId="3" applyNumberFormat="1" applyFont="1"/>
    <xf numFmtId="4" fontId="48" fillId="0" borderId="0" xfId="6" applyNumberFormat="1" applyFont="1"/>
    <xf numFmtId="49" fontId="14" fillId="0" borderId="2" xfId="0" applyNumberFormat="1" applyFont="1" applyFill="1" applyBorder="1" applyAlignment="1">
      <alignment horizontal="center" vertical="center" wrapText="1"/>
    </xf>
    <xf numFmtId="0" fontId="14" fillId="0" borderId="2" xfId="0" applyFont="1" applyFill="1" applyBorder="1" applyAlignment="1">
      <alignment horizontal="center" vertical="center" wrapText="1"/>
    </xf>
    <xf numFmtId="0" fontId="67" fillId="0" borderId="1" xfId="0" applyFont="1" applyBorder="1" applyAlignment="1">
      <alignment horizontal="center" vertical="center" wrapText="1"/>
    </xf>
    <xf numFmtId="0" fontId="67" fillId="0" borderId="1" xfId="0" applyFont="1" applyBorder="1" applyAlignment="1">
      <alignment horizontal="center" vertical="center"/>
    </xf>
    <xf numFmtId="49" fontId="14" fillId="0" borderId="1" xfId="0" applyNumberFormat="1" applyFont="1" applyFill="1" applyBorder="1" applyAlignment="1">
      <alignment horizontal="center" vertical="center"/>
    </xf>
    <xf numFmtId="2" fontId="14" fillId="0" borderId="1" xfId="0" applyNumberFormat="1" applyFont="1" applyFill="1" applyBorder="1" applyAlignment="1">
      <alignment horizontal="center" vertical="center"/>
    </xf>
    <xf numFmtId="1" fontId="14" fillId="0" borderId="1" xfId="0" applyNumberFormat="1" applyFont="1" applyFill="1" applyBorder="1" applyAlignment="1">
      <alignment horizontal="center" vertical="center"/>
    </xf>
    <xf numFmtId="0" fontId="14" fillId="0" borderId="1" xfId="0" applyFont="1" applyFill="1" applyBorder="1" applyAlignment="1">
      <alignment horizontal="center" vertical="center" wrapText="1"/>
    </xf>
    <xf numFmtId="174" fontId="0" fillId="0" borderId="0" xfId="0" applyNumberFormat="1"/>
    <xf numFmtId="164" fontId="0" fillId="0" borderId="0" xfId="0" applyNumberFormat="1"/>
    <xf numFmtId="0" fontId="0" fillId="0" borderId="35" xfId="0" applyFill="1" applyBorder="1"/>
    <xf numFmtId="171" fontId="0" fillId="0" borderId="0" xfId="0" applyNumberFormat="1"/>
    <xf numFmtId="0" fontId="2" fillId="0" borderId="1" xfId="0" applyFont="1" applyFill="1" applyBorder="1" applyAlignment="1">
      <alignment horizontal="left" vertical="center"/>
    </xf>
    <xf numFmtId="0" fontId="66" fillId="0" borderId="0" xfId="0" applyFont="1"/>
    <xf numFmtId="164" fontId="0" fillId="0" borderId="35" xfId="0" applyNumberFormat="1" applyFill="1" applyBorder="1" applyAlignment="1">
      <alignment horizontal="center" vertical="center"/>
    </xf>
    <xf numFmtId="164" fontId="66" fillId="0" borderId="0" xfId="0" applyNumberFormat="1" applyFont="1"/>
    <xf numFmtId="0" fontId="46" fillId="0" borderId="0" xfId="0" applyFont="1" applyFill="1" applyBorder="1" applyAlignment="1">
      <alignment horizontal="center" vertical="top"/>
    </xf>
    <xf numFmtId="0" fontId="40" fillId="0" borderId="42" xfId="6" applyFont="1" applyBorder="1" applyAlignment="1">
      <alignment horizontal="right" vertical="center"/>
    </xf>
    <xf numFmtId="172" fontId="0" fillId="0" borderId="35" xfId="0" applyNumberFormat="1" applyFill="1" applyBorder="1"/>
    <xf numFmtId="2" fontId="0" fillId="0" borderId="35" xfId="0" applyNumberFormat="1" applyFill="1" applyBorder="1"/>
    <xf numFmtId="0" fontId="0" fillId="4" borderId="1" xfId="0" applyFill="1" applyBorder="1" applyAlignment="1">
      <alignment horizontal="center" vertical="center"/>
    </xf>
    <xf numFmtId="0" fontId="0" fillId="4" borderId="1" xfId="0" applyFill="1" applyBorder="1" applyAlignment="1">
      <alignment horizontal="center"/>
    </xf>
    <xf numFmtId="1" fontId="41" fillId="0" borderId="42" xfId="0" applyNumberFormat="1" applyFont="1" applyBorder="1" applyAlignment="1">
      <alignment horizontal="right" vertical="center"/>
    </xf>
    <xf numFmtId="0" fontId="39" fillId="0" borderId="0" xfId="1" applyFont="1" applyAlignment="1">
      <alignment vertical="top"/>
    </xf>
    <xf numFmtId="1" fontId="65" fillId="0" borderId="0" xfId="1" applyNumberFormat="1" applyFont="1" applyAlignment="1">
      <alignment vertical="top"/>
    </xf>
    <xf numFmtId="164" fontId="65" fillId="0" borderId="0" xfId="1" applyNumberFormat="1" applyFont="1" applyAlignment="1">
      <alignment vertical="top"/>
    </xf>
    <xf numFmtId="164" fontId="65" fillId="0" borderId="0" xfId="6" applyNumberFormat="1" applyFont="1" applyAlignment="1">
      <alignment vertical="top"/>
    </xf>
    <xf numFmtId="0" fontId="0" fillId="0" borderId="35" xfId="0" applyFill="1" applyBorder="1" applyAlignment="1">
      <alignment horizontal="center" vertical="center"/>
    </xf>
    <xf numFmtId="164" fontId="1" fillId="0" borderId="0" xfId="0" applyNumberFormat="1" applyFont="1"/>
    <xf numFmtId="0" fontId="46" fillId="0" borderId="46" xfId="0" applyFont="1" applyBorder="1" applyAlignment="1">
      <alignment horizontal="center" vertical="top"/>
    </xf>
    <xf numFmtId="0" fontId="68" fillId="0" borderId="1" xfId="0" applyFont="1" applyBorder="1" applyAlignment="1">
      <alignment horizontal="center" vertical="top"/>
    </xf>
    <xf numFmtId="0" fontId="68" fillId="0" borderId="1" xfId="0" applyFont="1" applyBorder="1" applyAlignment="1">
      <alignment horizontal="center" vertical="top" wrapText="1"/>
    </xf>
    <xf numFmtId="0" fontId="13" fillId="4" borderId="0" xfId="0" applyFont="1" applyFill="1"/>
    <xf numFmtId="0" fontId="17" fillId="3" borderId="0" xfId="2" applyFill="1" applyAlignment="1">
      <alignment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12" fillId="0" borderId="1" xfId="0" applyFont="1" applyBorder="1" applyAlignment="1">
      <alignment horizontal="center"/>
    </xf>
    <xf numFmtId="0" fontId="6" fillId="0" borderId="1" xfId="0" applyFont="1" applyBorder="1" applyAlignment="1">
      <alignment horizontal="center" vertical="center"/>
    </xf>
    <xf numFmtId="0" fontId="12" fillId="0" borderId="1" xfId="0" applyFont="1" applyBorder="1" applyAlignment="1">
      <alignment horizontal="center" vertical="center"/>
    </xf>
    <xf numFmtId="0" fontId="6" fillId="0" borderId="1" xfId="0" applyFont="1" applyBorder="1" applyAlignment="1">
      <alignment horizontal="center" wrapText="1"/>
    </xf>
    <xf numFmtId="0" fontId="12" fillId="0" borderId="1" xfId="0" applyFont="1" applyBorder="1" applyAlignment="1">
      <alignment horizontal="center" wrapText="1"/>
    </xf>
    <xf numFmtId="0" fontId="12" fillId="0" borderId="2" xfId="0" applyFont="1" applyBorder="1" applyAlignment="1">
      <alignment horizontal="center"/>
    </xf>
    <xf numFmtId="0" fontId="12" fillId="0" borderId="3" xfId="0" applyFont="1" applyBorder="1" applyAlignment="1">
      <alignment horizontal="center"/>
    </xf>
    <xf numFmtId="0" fontId="12" fillId="0" borderId="4" xfId="0" applyFont="1" applyBorder="1" applyAlignment="1">
      <alignment horizontal="center"/>
    </xf>
    <xf numFmtId="0" fontId="43" fillId="0" borderId="0" xfId="6" applyFont="1" applyAlignment="1">
      <alignment horizontal="left" vertical="center" wrapText="1"/>
    </xf>
    <xf numFmtId="0" fontId="39" fillId="0" borderId="0" xfId="6" applyFont="1" applyAlignment="1">
      <alignment horizontal="left" vertical="top"/>
    </xf>
    <xf numFmtId="0" fontId="42" fillId="0" borderId="42" xfId="6" applyFont="1" applyBorder="1" applyAlignment="1">
      <alignment horizontal="center" vertical="center" wrapText="1"/>
    </xf>
    <xf numFmtId="0" fontId="41" fillId="9" borderId="42" xfId="0" applyFont="1" applyFill="1" applyBorder="1" applyAlignment="1">
      <alignment horizontal="center" vertical="center" wrapText="1"/>
    </xf>
    <xf numFmtId="0" fontId="40" fillId="0" borderId="0" xfId="0" applyFont="1" applyAlignment="1">
      <alignment horizontal="left" vertical="center" wrapText="1"/>
    </xf>
    <xf numFmtId="0" fontId="39" fillId="0" borderId="0" xfId="0" applyFont="1" applyAlignment="1">
      <alignment horizontal="left" vertical="top"/>
    </xf>
    <xf numFmtId="0" fontId="40" fillId="0" borderId="0" xfId="6" applyFont="1" applyAlignment="1">
      <alignment horizontal="left" vertical="center" wrapText="1"/>
    </xf>
    <xf numFmtId="0" fontId="41" fillId="9" borderId="42" xfId="6" applyFont="1" applyFill="1" applyBorder="1" applyAlignment="1">
      <alignment horizontal="center" vertical="center" wrapText="1"/>
    </xf>
    <xf numFmtId="0" fontId="39" fillId="0" borderId="0" xfId="1" applyFont="1" applyAlignment="1">
      <alignment horizontal="left" vertical="top"/>
    </xf>
    <xf numFmtId="0" fontId="41" fillId="9" borderId="42" xfId="1" applyFont="1" applyFill="1" applyBorder="1" applyAlignment="1">
      <alignment horizontal="center" vertical="center" wrapText="1"/>
    </xf>
    <xf numFmtId="0" fontId="40" fillId="0" borderId="0" xfId="1" applyFont="1" applyAlignment="1">
      <alignment horizontal="left" vertical="center" wrapText="1"/>
    </xf>
    <xf numFmtId="0" fontId="41" fillId="9" borderId="42" xfId="0" applyFont="1" applyFill="1" applyBorder="1" applyAlignment="1">
      <alignment horizontal="center" vertical="center"/>
    </xf>
    <xf numFmtId="0" fontId="18" fillId="0" borderId="0" xfId="3" applyFont="1" applyBorder="1" applyAlignment="1">
      <alignment horizontal="center"/>
    </xf>
    <xf numFmtId="0" fontId="24" fillId="0" borderId="1" xfId="3" applyFont="1" applyBorder="1" applyAlignment="1">
      <alignment horizontal="center"/>
    </xf>
    <xf numFmtId="0" fontId="24" fillId="0" borderId="1" xfId="3" applyFont="1" applyBorder="1" applyAlignment="1"/>
    <xf numFmtId="0" fontId="18" fillId="0" borderId="0" xfId="3" applyAlignment="1">
      <alignment horizontal="center"/>
    </xf>
    <xf numFmtId="0" fontId="18" fillId="0" borderId="2" xfId="3" applyBorder="1" applyAlignment="1">
      <alignment horizontal="center" vertical="top" wrapText="1"/>
    </xf>
    <xf numFmtId="0" fontId="18" fillId="0" borderId="4" xfId="3" applyBorder="1" applyAlignment="1">
      <alignment horizontal="center" vertical="top" wrapText="1"/>
    </xf>
    <xf numFmtId="0" fontId="18" fillId="0" borderId="17" xfId="3" applyBorder="1" applyAlignment="1">
      <alignment horizontal="center" vertical="top" wrapText="1"/>
    </xf>
    <xf numFmtId="0" fontId="18" fillId="0" borderId="16" xfId="3" applyBorder="1" applyAlignment="1">
      <alignment horizontal="center" vertical="top" wrapText="1"/>
    </xf>
    <xf numFmtId="0" fontId="24" fillId="0" borderId="1" xfId="3" applyFont="1" applyBorder="1" applyAlignment="1">
      <alignment horizontal="center" vertical="center"/>
    </xf>
    <xf numFmtId="0" fontId="24" fillId="0" borderId="1" xfId="3" applyFont="1" applyBorder="1" applyAlignment="1">
      <alignment vertical="center"/>
    </xf>
    <xf numFmtId="0" fontId="29" fillId="0" borderId="0" xfId="3" applyFont="1" applyAlignment="1">
      <alignment horizontal="center"/>
    </xf>
    <xf numFmtId="0" fontId="27" fillId="0" borderId="0" xfId="3" applyFont="1" applyAlignment="1">
      <alignment horizontal="center"/>
    </xf>
    <xf numFmtId="0" fontId="15" fillId="0" borderId="2" xfId="3" applyFont="1" applyBorder="1" applyAlignment="1">
      <alignment horizontal="center" vertical="top" wrapText="1"/>
    </xf>
    <xf numFmtId="0" fontId="18" fillId="0" borderId="3" xfId="3" applyBorder="1" applyAlignment="1">
      <alignment horizontal="center" vertical="top" wrapText="1"/>
    </xf>
    <xf numFmtId="0" fontId="48" fillId="0" borderId="0" xfId="6" applyFont="1"/>
    <xf numFmtId="0" fontId="35" fillId="0" borderId="0" xfId="6"/>
    <xf numFmtId="0" fontId="47" fillId="11" borderId="48" xfId="6" applyFont="1" applyFill="1" applyBorder="1" applyAlignment="1">
      <alignment horizontal="left" vertical="top" wrapText="1"/>
    </xf>
    <xf numFmtId="0" fontId="0" fillId="0" borderId="1" xfId="0" applyBorder="1" applyAlignment="1">
      <alignment horizontal="center" vertical="center"/>
    </xf>
    <xf numFmtId="0" fontId="16" fillId="0" borderId="0" xfId="1" applyFont="1"/>
    <xf numFmtId="0" fontId="15" fillId="0" borderId="0" xfId="1"/>
    <xf numFmtId="164" fontId="54" fillId="0" borderId="36" xfId="6" applyNumberFormat="1" applyFont="1" applyFill="1" applyBorder="1" applyAlignment="1">
      <alignment horizontal="left" vertical="center" wrapText="1"/>
    </xf>
    <xf numFmtId="0" fontId="49" fillId="0" borderId="0" xfId="6" applyFont="1" applyFill="1" applyBorder="1" applyAlignment="1">
      <alignment horizontal="justify" wrapText="1"/>
    </xf>
    <xf numFmtId="14" fontId="0" fillId="0" borderId="0" xfId="0" applyNumberFormat="1" applyAlignment="1">
      <alignment horizontal="center"/>
    </xf>
    <xf numFmtId="14" fontId="0" fillId="0" borderId="0" xfId="0" applyNumberFormat="1" applyAlignment="1">
      <alignment horizontal="center" vertical="center"/>
    </xf>
    <xf numFmtId="175" fontId="0" fillId="0" borderId="0" xfId="0" applyNumberFormat="1" applyBorder="1" applyAlignment="1">
      <alignment horizontal="center"/>
    </xf>
    <xf numFmtId="0" fontId="0" fillId="0" borderId="0" xfId="0" applyBorder="1"/>
    <xf numFmtId="2" fontId="0" fillId="0" borderId="0" xfId="0" applyNumberFormat="1" applyBorder="1" applyAlignment="1">
      <alignment horizontal="center"/>
    </xf>
    <xf numFmtId="0" fontId="0" fillId="0" borderId="0" xfId="0" applyBorder="1" applyAlignment="1">
      <alignment horizontal="center"/>
    </xf>
    <xf numFmtId="0" fontId="0" fillId="0" borderId="58" xfId="0" applyBorder="1" applyAlignment="1">
      <alignment horizontal="center" vertical="center"/>
    </xf>
    <xf numFmtId="0" fontId="0" fillId="0" borderId="58" xfId="0" applyBorder="1" applyAlignment="1">
      <alignment horizontal="center"/>
    </xf>
  </cellXfs>
  <cellStyles count="9">
    <cellStyle name="Гиперссылка" xfId="2" builtinId="8"/>
    <cellStyle name="Гиперссылка 2" xfId="7"/>
    <cellStyle name="Денежный 2" xfId="4"/>
    <cellStyle name="Обычный" xfId="0" builtinId="0"/>
    <cellStyle name="Обычный 2" xfId="1"/>
    <cellStyle name="Обычный 3" xfId="3"/>
    <cellStyle name="Обычный 4" xfId="6"/>
    <cellStyle name="Обычный 5" xfId="8"/>
    <cellStyle name="Процентный" xfId="5" builtinId="5"/>
  </cellStyles>
  <dxfs count="0"/>
  <tableStyles count="0" defaultTableStyle="TableStyleMedium2" defaultPivotStyle="PivotStyleLight16"/>
  <colors>
    <mruColors>
      <color rgb="FFFFCC66"/>
      <color rgb="FFABE9BA"/>
      <color rgb="FFFFCCCC"/>
      <color rgb="FFFF9999"/>
      <color rgb="FF33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calcChain" Target="calcChain.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customXml" Target="../customXml/item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'Избыточная смертность'!$B$2</c:f>
              <c:strCache>
                <c:ptCount val="1"/>
                <c:pt idx="0">
                  <c:v>Изменение в 2020 году (%), От Росстата средние данные по смертности в России за последние 4 года до пандемии (2016-2019) и сравниваем их с текущими показателями.</c:v>
                </c:pt>
              </c:strCache>
            </c:strRef>
          </c:tx>
          <c:spPr>
            <a:ln w="28575" cap="rnd">
              <a:solidFill>
                <a:schemeClr val="accent1"/>
              </a:solidFill>
              <a:round/>
            </a:ln>
            <a:effectLst/>
          </c:spPr>
          <c:marker>
            <c:symbol val="none"/>
          </c:marker>
          <c:cat>
            <c:strRef>
              <c:f>'Избыточная смертность'!$A$3:$A$87</c:f>
              <c:strCache>
                <c:ptCount val="85"/>
                <c:pt idx="0">
                  <c:v>Новгородская область</c:v>
                </c:pt>
                <c:pt idx="1">
                  <c:v>Вологодская область</c:v>
                </c:pt>
                <c:pt idx="2">
                  <c:v>Республика Тыва</c:v>
                </c:pt>
                <c:pt idx="3">
                  <c:v>Республика Адыгея (Адыгея)</c:v>
                </c:pt>
                <c:pt idx="4">
                  <c:v>Тверская область</c:v>
                </c:pt>
                <c:pt idx="5">
                  <c:v>Чукотский АО</c:v>
                </c:pt>
                <c:pt idx="6">
                  <c:v>Псковская область</c:v>
                </c:pt>
                <c:pt idx="7">
                  <c:v>Магаданская область</c:v>
                </c:pt>
                <c:pt idx="8">
                  <c:v>Смоленская область</c:v>
                </c:pt>
                <c:pt idx="9">
                  <c:v>Республика Бурятия</c:v>
                </c:pt>
                <c:pt idx="10">
                  <c:v>Ивановская область</c:v>
                </c:pt>
                <c:pt idx="11">
                  <c:v>Сахалинская область</c:v>
                </c:pt>
                <c:pt idx="12">
                  <c:v>Костромская область</c:v>
                </c:pt>
                <c:pt idx="13">
                  <c:v>г. Севастополь</c:v>
                </c:pt>
                <c:pt idx="14">
                  <c:v>Калининградская область</c:v>
                </c:pt>
                <c:pt idx="15">
                  <c:v>Республика Коми</c:v>
                </c:pt>
                <c:pt idx="16">
                  <c:v>Архангельская область</c:v>
                </c:pt>
                <c:pt idx="17">
                  <c:v>Еврейская АО</c:v>
                </c:pt>
                <c:pt idx="18">
                  <c:v>Брянская область</c:v>
                </c:pt>
                <c:pt idx="19">
                  <c:v>Курганская область</c:v>
                </c:pt>
                <c:pt idx="20">
                  <c:v>Забайкальский край</c:v>
                </c:pt>
                <c:pt idx="21">
                  <c:v>Курская область</c:v>
                </c:pt>
                <c:pt idx="22">
                  <c:v>Республика Хакасия</c:v>
                </c:pt>
                <c:pt idx="23">
                  <c:v>Республика Карелия</c:v>
                </c:pt>
                <c:pt idx="24">
                  <c:v>Республика Крым</c:v>
                </c:pt>
                <c:pt idx="25">
                  <c:v>Кемеровская область - Кузбасс</c:v>
                </c:pt>
                <c:pt idx="26">
                  <c:v>Тульская область</c:v>
                </c:pt>
                <c:pt idx="27">
                  <c:v>Воронежская область</c:v>
                </c:pt>
                <c:pt idx="28">
                  <c:v>Орловская область</c:v>
                </c:pt>
                <c:pt idx="29">
                  <c:v>Ярославская область</c:v>
                </c:pt>
                <c:pt idx="30">
                  <c:v>Владимирская область</c:v>
                </c:pt>
                <c:pt idx="31">
                  <c:v>Кировская область</c:v>
                </c:pt>
                <c:pt idx="32">
                  <c:v>Приморский край</c:v>
                </c:pt>
                <c:pt idx="33">
                  <c:v>Камчатский край</c:v>
                </c:pt>
                <c:pt idx="34">
                  <c:v>Тамбовская область</c:v>
                </c:pt>
                <c:pt idx="35">
                  <c:v>Республика Калмыкия</c:v>
                </c:pt>
                <c:pt idx="36">
                  <c:v>Ростовская область</c:v>
                </c:pt>
                <c:pt idx="37">
                  <c:v>Иркутская область</c:v>
                </c:pt>
                <c:pt idx="38">
                  <c:v>Республика Марий Эл</c:v>
                </c:pt>
                <c:pt idx="39">
                  <c:v>Ставропольский край</c:v>
                </c:pt>
                <c:pt idx="40">
                  <c:v>Пермский край</c:v>
                </c:pt>
                <c:pt idx="41">
                  <c:v>Белгородская область</c:v>
                </c:pt>
                <c:pt idx="42">
                  <c:v>Красноярский край</c:v>
                </c:pt>
                <c:pt idx="43">
                  <c:v>Нижегородская область</c:v>
                </c:pt>
                <c:pt idx="44">
                  <c:v>Алтайский край</c:v>
                </c:pt>
                <c:pt idx="45">
                  <c:v>Рязанская область</c:v>
                </c:pt>
                <c:pt idx="46">
                  <c:v>Республика Алтай</c:v>
                </c:pt>
                <c:pt idx="47">
                  <c:v>Калужская область</c:v>
                </c:pt>
                <c:pt idx="48">
                  <c:v>Тюменская область</c:v>
                </c:pt>
                <c:pt idx="49">
                  <c:v>Свердловская область</c:v>
                </c:pt>
                <c:pt idx="50">
                  <c:v>Республика Саха (Якутия)</c:v>
                </c:pt>
                <c:pt idx="51">
                  <c:v>Удмуртская Республика</c:v>
                </c:pt>
                <c:pt idx="52">
                  <c:v>Краснодарский край</c:v>
                </c:pt>
                <c:pt idx="53">
                  <c:v>Карачаево-Черкесская Республика</c:v>
                </c:pt>
                <c:pt idx="54">
                  <c:v>Астраханская область</c:v>
                </c:pt>
                <c:pt idx="55">
                  <c:v>Республика Северная Осетия – Алания</c:v>
                </c:pt>
                <c:pt idx="56">
                  <c:v>Саратовская область</c:v>
                </c:pt>
                <c:pt idx="57">
                  <c:v>Волгоградская область</c:v>
                </c:pt>
                <c:pt idx="58">
                  <c:v>Ульяновская область</c:v>
                </c:pt>
                <c:pt idx="59">
                  <c:v>Ненецкий АО</c:v>
                </c:pt>
                <c:pt idx="60">
                  <c:v>Ленинградская область</c:v>
                </c:pt>
                <c:pt idx="61">
                  <c:v>Мурманская область</c:v>
                </c:pt>
                <c:pt idx="62">
                  <c:v>Амурская область</c:v>
                </c:pt>
                <c:pt idx="63">
                  <c:v>Хабаровский край</c:v>
                </c:pt>
                <c:pt idx="64">
                  <c:v>Томская область</c:v>
                </c:pt>
                <c:pt idx="65">
                  <c:v>Омская область</c:v>
                </c:pt>
                <c:pt idx="66">
                  <c:v>Республика Башкортостан</c:v>
                </c:pt>
                <c:pt idx="67">
                  <c:v>Республика Мордовия</c:v>
                </c:pt>
                <c:pt idx="68">
                  <c:v>Челябинская область</c:v>
                </c:pt>
                <c:pt idx="69">
                  <c:v>Новосибирская область</c:v>
                </c:pt>
                <c:pt idx="70">
                  <c:v>Кабардино-Балкарская Республика</c:v>
                </c:pt>
                <c:pt idx="71">
                  <c:v>Липецкая область</c:v>
                </c:pt>
                <c:pt idx="72">
                  <c:v>Пензенская область</c:v>
                </c:pt>
                <c:pt idx="73">
                  <c:v>Чувашская Республика – Чувашия</c:v>
                </c:pt>
                <c:pt idx="74">
                  <c:v>Оренбургская область</c:v>
                </c:pt>
                <c:pt idx="75">
                  <c:v>Московская область</c:v>
                </c:pt>
                <c:pt idx="76">
                  <c:v>г. Санкт-Петербург</c:v>
                </c:pt>
                <c:pt idx="77">
                  <c:v>Самарская область</c:v>
                </c:pt>
                <c:pt idx="78">
                  <c:v>г. Москва</c:v>
                </c:pt>
                <c:pt idx="79">
                  <c:v>Республика Татарстан (Татарстан)</c:v>
                </c:pt>
                <c:pt idx="80">
                  <c:v>Республика Ингушетия</c:v>
                </c:pt>
                <c:pt idx="81">
                  <c:v>Ямало-Ненецкий АО</c:v>
                </c:pt>
                <c:pt idx="82">
                  <c:v>Ханты-Мансийский АО</c:v>
                </c:pt>
                <c:pt idx="83">
                  <c:v>Республика Дагестан</c:v>
                </c:pt>
                <c:pt idx="84">
                  <c:v>Чеченская республика</c:v>
                </c:pt>
              </c:strCache>
            </c:strRef>
          </c:cat>
          <c:val>
            <c:numRef>
              <c:f>'Избыточная смертность'!$B$3:$B$87</c:f>
              <c:numCache>
                <c:formatCode>0.00</c:formatCode>
                <c:ptCount val="85"/>
                <c:pt idx="0">
                  <c:v>5.12</c:v>
                </c:pt>
                <c:pt idx="1">
                  <c:v>5.3</c:v>
                </c:pt>
                <c:pt idx="2">
                  <c:v>5.4</c:v>
                </c:pt>
                <c:pt idx="3">
                  <c:v>6.06</c:v>
                </c:pt>
                <c:pt idx="4" formatCode="General">
                  <c:v>6.31</c:v>
                </c:pt>
                <c:pt idx="5">
                  <c:v>6.53</c:v>
                </c:pt>
                <c:pt idx="6">
                  <c:v>6.76</c:v>
                </c:pt>
                <c:pt idx="7">
                  <c:v>7.14</c:v>
                </c:pt>
                <c:pt idx="8" formatCode="General">
                  <c:v>7.31</c:v>
                </c:pt>
                <c:pt idx="9">
                  <c:v>8.2100000000000009</c:v>
                </c:pt>
                <c:pt idx="10" formatCode="General">
                  <c:v>8.3000000000000007</c:v>
                </c:pt>
                <c:pt idx="11">
                  <c:v>8.5299999999999994</c:v>
                </c:pt>
                <c:pt idx="12" formatCode="General">
                  <c:v>8.5500000000000007</c:v>
                </c:pt>
                <c:pt idx="13">
                  <c:v>8.7799999999999994</c:v>
                </c:pt>
                <c:pt idx="14">
                  <c:v>8.86</c:v>
                </c:pt>
                <c:pt idx="15">
                  <c:v>8.9499999999999993</c:v>
                </c:pt>
                <c:pt idx="16">
                  <c:v>8.9700000000000006</c:v>
                </c:pt>
                <c:pt idx="17">
                  <c:v>9.11</c:v>
                </c:pt>
                <c:pt idx="18" formatCode="General">
                  <c:v>9.26</c:v>
                </c:pt>
                <c:pt idx="19">
                  <c:v>9.4</c:v>
                </c:pt>
                <c:pt idx="20">
                  <c:v>9.68</c:v>
                </c:pt>
                <c:pt idx="21" formatCode="General">
                  <c:v>9.98</c:v>
                </c:pt>
                <c:pt idx="22">
                  <c:v>10.38</c:v>
                </c:pt>
                <c:pt idx="23">
                  <c:v>10.87</c:v>
                </c:pt>
                <c:pt idx="24">
                  <c:v>10.99</c:v>
                </c:pt>
                <c:pt idx="25">
                  <c:v>11.44</c:v>
                </c:pt>
                <c:pt idx="26" formatCode="General">
                  <c:v>11.46</c:v>
                </c:pt>
                <c:pt idx="27" formatCode="General">
                  <c:v>11.57</c:v>
                </c:pt>
                <c:pt idx="28" formatCode="General">
                  <c:v>11.84</c:v>
                </c:pt>
                <c:pt idx="29" formatCode="General">
                  <c:v>11.93</c:v>
                </c:pt>
                <c:pt idx="30" formatCode="General">
                  <c:v>12.05</c:v>
                </c:pt>
                <c:pt idx="31">
                  <c:v>12.05</c:v>
                </c:pt>
                <c:pt idx="32">
                  <c:v>12.09</c:v>
                </c:pt>
                <c:pt idx="33">
                  <c:v>12.24</c:v>
                </c:pt>
                <c:pt idx="34" formatCode="General">
                  <c:v>12.25</c:v>
                </c:pt>
                <c:pt idx="35">
                  <c:v>12.4</c:v>
                </c:pt>
                <c:pt idx="36">
                  <c:v>12.9</c:v>
                </c:pt>
                <c:pt idx="37">
                  <c:v>12.91</c:v>
                </c:pt>
                <c:pt idx="38">
                  <c:v>13.17</c:v>
                </c:pt>
                <c:pt idx="39">
                  <c:v>13.51</c:v>
                </c:pt>
                <c:pt idx="40">
                  <c:v>13.88</c:v>
                </c:pt>
                <c:pt idx="41" formatCode="General">
                  <c:v>13.93</c:v>
                </c:pt>
                <c:pt idx="42">
                  <c:v>14.06</c:v>
                </c:pt>
                <c:pt idx="43">
                  <c:v>14.13</c:v>
                </c:pt>
                <c:pt idx="44">
                  <c:v>14.41</c:v>
                </c:pt>
                <c:pt idx="45" formatCode="General">
                  <c:v>14.49</c:v>
                </c:pt>
                <c:pt idx="46">
                  <c:v>14.68</c:v>
                </c:pt>
                <c:pt idx="47" formatCode="General">
                  <c:v>14.76</c:v>
                </c:pt>
                <c:pt idx="48">
                  <c:v>14.95</c:v>
                </c:pt>
                <c:pt idx="49">
                  <c:v>15.04</c:v>
                </c:pt>
                <c:pt idx="50">
                  <c:v>15.37</c:v>
                </c:pt>
                <c:pt idx="51">
                  <c:v>15.46</c:v>
                </c:pt>
                <c:pt idx="52">
                  <c:v>15.49</c:v>
                </c:pt>
                <c:pt idx="53">
                  <c:v>15.61</c:v>
                </c:pt>
                <c:pt idx="54">
                  <c:v>15.88</c:v>
                </c:pt>
                <c:pt idx="55">
                  <c:v>16.079999999999998</c:v>
                </c:pt>
                <c:pt idx="56">
                  <c:v>16.420000000000002</c:v>
                </c:pt>
                <c:pt idx="57">
                  <c:v>16.66</c:v>
                </c:pt>
                <c:pt idx="58">
                  <c:v>16.66</c:v>
                </c:pt>
                <c:pt idx="59">
                  <c:v>16.670000000000002</c:v>
                </c:pt>
                <c:pt idx="60">
                  <c:v>16.73</c:v>
                </c:pt>
                <c:pt idx="61">
                  <c:v>16.77</c:v>
                </c:pt>
                <c:pt idx="62">
                  <c:v>16.84</c:v>
                </c:pt>
                <c:pt idx="63">
                  <c:v>16.91</c:v>
                </c:pt>
                <c:pt idx="64">
                  <c:v>17.62</c:v>
                </c:pt>
                <c:pt idx="65">
                  <c:v>18.05</c:v>
                </c:pt>
                <c:pt idx="66">
                  <c:v>18.38</c:v>
                </c:pt>
                <c:pt idx="67">
                  <c:v>18.57</c:v>
                </c:pt>
                <c:pt idx="68">
                  <c:v>18.68</c:v>
                </c:pt>
                <c:pt idx="69">
                  <c:v>18.739999999999998</c:v>
                </c:pt>
                <c:pt idx="70">
                  <c:v>19.100000000000001</c:v>
                </c:pt>
                <c:pt idx="71" formatCode="General">
                  <c:v>19.29</c:v>
                </c:pt>
                <c:pt idx="72">
                  <c:v>19.309999999999999</c:v>
                </c:pt>
                <c:pt idx="73">
                  <c:v>19.89</c:v>
                </c:pt>
                <c:pt idx="74">
                  <c:v>20.39</c:v>
                </c:pt>
                <c:pt idx="75" formatCode="General">
                  <c:v>20.45</c:v>
                </c:pt>
                <c:pt idx="76">
                  <c:v>20.79</c:v>
                </c:pt>
                <c:pt idx="77">
                  <c:v>21.73</c:v>
                </c:pt>
                <c:pt idx="78" formatCode="General">
                  <c:v>23.07</c:v>
                </c:pt>
                <c:pt idx="79">
                  <c:v>23.17</c:v>
                </c:pt>
                <c:pt idx="80">
                  <c:v>23.51</c:v>
                </c:pt>
                <c:pt idx="81">
                  <c:v>24.96</c:v>
                </c:pt>
                <c:pt idx="82">
                  <c:v>25.21</c:v>
                </c:pt>
                <c:pt idx="83">
                  <c:v>28.28</c:v>
                </c:pt>
                <c:pt idx="84">
                  <c:v>41.33</c:v>
                </c:pt>
              </c:numCache>
            </c:numRef>
          </c:val>
          <c:smooth val="0"/>
          <c:extLst>
            <c:ext xmlns:c16="http://schemas.microsoft.com/office/drawing/2014/chart" uri="{C3380CC4-5D6E-409C-BE32-E72D297353CC}">
              <c16:uniqueId val="{00000000-7B5B-461B-9436-BBBA1D7235BA}"/>
            </c:ext>
          </c:extLst>
        </c:ser>
        <c:dLbls>
          <c:showLegendKey val="0"/>
          <c:showVal val="0"/>
          <c:showCatName val="0"/>
          <c:showSerName val="0"/>
          <c:showPercent val="0"/>
          <c:showBubbleSize val="0"/>
        </c:dLbls>
        <c:smooth val="0"/>
        <c:axId val="703260800"/>
        <c:axId val="703262768"/>
      </c:lineChart>
      <c:catAx>
        <c:axId val="70326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3262768"/>
        <c:crosses val="autoZero"/>
        <c:auto val="1"/>
        <c:lblAlgn val="ctr"/>
        <c:lblOffset val="100"/>
        <c:noMultiLvlLbl val="0"/>
      </c:catAx>
      <c:valAx>
        <c:axId val="703262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3260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cat>
            <c:strRef>
              <c:f>'Избыточная смертность'!$A$2:$A$87</c:f>
              <c:strCache>
                <c:ptCount val="86"/>
                <c:pt idx="0">
                  <c:v>Центральный федеральный округ</c:v>
                </c:pt>
                <c:pt idx="1">
                  <c:v>Новгородская область</c:v>
                </c:pt>
                <c:pt idx="2">
                  <c:v>Вологодская область</c:v>
                </c:pt>
                <c:pt idx="3">
                  <c:v>Республика Тыва</c:v>
                </c:pt>
                <c:pt idx="4">
                  <c:v>Республика Адыгея (Адыгея)</c:v>
                </c:pt>
                <c:pt idx="5">
                  <c:v>Тверская область</c:v>
                </c:pt>
                <c:pt idx="6">
                  <c:v>Чукотский АО</c:v>
                </c:pt>
                <c:pt idx="7">
                  <c:v>Псковская область</c:v>
                </c:pt>
                <c:pt idx="8">
                  <c:v>Магаданская область</c:v>
                </c:pt>
                <c:pt idx="9">
                  <c:v>Смоленская область</c:v>
                </c:pt>
                <c:pt idx="10">
                  <c:v>Республика Бурятия</c:v>
                </c:pt>
                <c:pt idx="11">
                  <c:v>Ивановская область</c:v>
                </c:pt>
                <c:pt idx="12">
                  <c:v>Сахалинская область</c:v>
                </c:pt>
                <c:pt idx="13">
                  <c:v>Костромская область</c:v>
                </c:pt>
                <c:pt idx="14">
                  <c:v>г. Севастополь</c:v>
                </c:pt>
                <c:pt idx="15">
                  <c:v>Калининградская область</c:v>
                </c:pt>
                <c:pt idx="16">
                  <c:v>Республика Коми</c:v>
                </c:pt>
                <c:pt idx="17">
                  <c:v>Архангельская область</c:v>
                </c:pt>
                <c:pt idx="18">
                  <c:v>Еврейская АО</c:v>
                </c:pt>
                <c:pt idx="19">
                  <c:v>Брянская область</c:v>
                </c:pt>
                <c:pt idx="20">
                  <c:v>Курганская область</c:v>
                </c:pt>
                <c:pt idx="21">
                  <c:v>Забайкальский край</c:v>
                </c:pt>
                <c:pt idx="22">
                  <c:v>Курская область</c:v>
                </c:pt>
                <c:pt idx="23">
                  <c:v>Республика Хакасия</c:v>
                </c:pt>
                <c:pt idx="24">
                  <c:v>Республика Карелия</c:v>
                </c:pt>
                <c:pt idx="25">
                  <c:v>Республика Крым</c:v>
                </c:pt>
                <c:pt idx="26">
                  <c:v>Кемеровская область - Кузбасс</c:v>
                </c:pt>
                <c:pt idx="27">
                  <c:v>Тульская область</c:v>
                </c:pt>
                <c:pt idx="28">
                  <c:v>Воронежская область</c:v>
                </c:pt>
                <c:pt idx="29">
                  <c:v>Орловская область</c:v>
                </c:pt>
                <c:pt idx="30">
                  <c:v>Ярославская область</c:v>
                </c:pt>
                <c:pt idx="31">
                  <c:v>Владимирская область</c:v>
                </c:pt>
                <c:pt idx="32">
                  <c:v>Кировская область</c:v>
                </c:pt>
                <c:pt idx="33">
                  <c:v>Приморский край</c:v>
                </c:pt>
                <c:pt idx="34">
                  <c:v>Камчатский край</c:v>
                </c:pt>
                <c:pt idx="35">
                  <c:v>Тамбовская область</c:v>
                </c:pt>
                <c:pt idx="36">
                  <c:v>Республика Калмыкия</c:v>
                </c:pt>
                <c:pt idx="37">
                  <c:v>Ростовская область</c:v>
                </c:pt>
                <c:pt idx="38">
                  <c:v>Иркутская область</c:v>
                </c:pt>
                <c:pt idx="39">
                  <c:v>Республика Марий Эл</c:v>
                </c:pt>
                <c:pt idx="40">
                  <c:v>Ставропольский край</c:v>
                </c:pt>
                <c:pt idx="41">
                  <c:v>Пермский край</c:v>
                </c:pt>
                <c:pt idx="42">
                  <c:v>Белгородская область</c:v>
                </c:pt>
                <c:pt idx="43">
                  <c:v>Красноярский край</c:v>
                </c:pt>
                <c:pt idx="44">
                  <c:v>Нижегородская область</c:v>
                </c:pt>
                <c:pt idx="45">
                  <c:v>Алтайский край</c:v>
                </c:pt>
                <c:pt idx="46">
                  <c:v>Рязанская область</c:v>
                </c:pt>
                <c:pt idx="47">
                  <c:v>Республика Алтай</c:v>
                </c:pt>
                <c:pt idx="48">
                  <c:v>Калужская область</c:v>
                </c:pt>
                <c:pt idx="49">
                  <c:v>Тюменская область</c:v>
                </c:pt>
                <c:pt idx="50">
                  <c:v>Свердловская область</c:v>
                </c:pt>
                <c:pt idx="51">
                  <c:v>Республика Саха (Якутия)</c:v>
                </c:pt>
                <c:pt idx="52">
                  <c:v>Удмуртская Республика</c:v>
                </c:pt>
                <c:pt idx="53">
                  <c:v>Краснодарский край</c:v>
                </c:pt>
                <c:pt idx="54">
                  <c:v>Карачаево-Черкесская Республика</c:v>
                </c:pt>
                <c:pt idx="55">
                  <c:v>Астраханская область</c:v>
                </c:pt>
                <c:pt idx="56">
                  <c:v>Республика Северная Осетия – Алания</c:v>
                </c:pt>
                <c:pt idx="57">
                  <c:v>Саратовская область</c:v>
                </c:pt>
                <c:pt idx="58">
                  <c:v>Волгоградская область</c:v>
                </c:pt>
                <c:pt idx="59">
                  <c:v>Ульяновская область</c:v>
                </c:pt>
                <c:pt idx="60">
                  <c:v>Ненецкий АО</c:v>
                </c:pt>
                <c:pt idx="61">
                  <c:v>Ленинградская область</c:v>
                </c:pt>
                <c:pt idx="62">
                  <c:v>Мурманская область</c:v>
                </c:pt>
                <c:pt idx="63">
                  <c:v>Амурская область</c:v>
                </c:pt>
                <c:pt idx="64">
                  <c:v>Хабаровский край</c:v>
                </c:pt>
                <c:pt idx="65">
                  <c:v>Томская область</c:v>
                </c:pt>
                <c:pt idx="66">
                  <c:v>Омская область</c:v>
                </c:pt>
                <c:pt idx="67">
                  <c:v>Республика Башкортостан</c:v>
                </c:pt>
                <c:pt idx="68">
                  <c:v>Республика Мордовия</c:v>
                </c:pt>
                <c:pt idx="69">
                  <c:v>Челябинская область</c:v>
                </c:pt>
                <c:pt idx="70">
                  <c:v>Новосибирская область</c:v>
                </c:pt>
                <c:pt idx="71">
                  <c:v>Кабардино-Балкарская Республика</c:v>
                </c:pt>
                <c:pt idx="72">
                  <c:v>Липецкая область</c:v>
                </c:pt>
                <c:pt idx="73">
                  <c:v>Пензенская область</c:v>
                </c:pt>
                <c:pt idx="74">
                  <c:v>Чувашская Республика – Чувашия</c:v>
                </c:pt>
                <c:pt idx="75">
                  <c:v>Оренбургская область</c:v>
                </c:pt>
                <c:pt idx="76">
                  <c:v>Московская область</c:v>
                </c:pt>
                <c:pt idx="77">
                  <c:v>г. Санкт-Петербург</c:v>
                </c:pt>
                <c:pt idx="78">
                  <c:v>Самарская область</c:v>
                </c:pt>
                <c:pt idx="79">
                  <c:v>г. Москва</c:v>
                </c:pt>
                <c:pt idx="80">
                  <c:v>Республика Татарстан (Татарстан)</c:v>
                </c:pt>
                <c:pt idx="81">
                  <c:v>Республика Ингушетия</c:v>
                </c:pt>
                <c:pt idx="82">
                  <c:v>Ямало-Ненецкий АО</c:v>
                </c:pt>
                <c:pt idx="83">
                  <c:v>Ханты-Мансийский АО</c:v>
                </c:pt>
                <c:pt idx="84">
                  <c:v>Республика Дагестан</c:v>
                </c:pt>
                <c:pt idx="85">
                  <c:v>Чеченская республика</c:v>
                </c:pt>
              </c:strCache>
            </c:strRef>
          </c:cat>
          <c:val>
            <c:numRef>
              <c:f>'Избыточная смертность'!$C$2:$C$87</c:f>
              <c:numCache>
                <c:formatCode>General</c:formatCode>
                <c:ptCount val="86"/>
                <c:pt idx="1">
                  <c:v>28872</c:v>
                </c:pt>
                <c:pt idx="2">
                  <c:v>21751</c:v>
                </c:pt>
                <c:pt idx="3">
                  <c:v>15600</c:v>
                </c:pt>
                <c:pt idx="4">
                  <c:v>13980</c:v>
                </c:pt>
                <c:pt idx="5">
                  <c:v>12021</c:v>
                </c:pt>
                <c:pt idx="6">
                  <c:v>11342</c:v>
                </c:pt>
                <c:pt idx="7">
                  <c:v>9952</c:v>
                </c:pt>
                <c:pt idx="8">
                  <c:v>9313</c:v>
                </c:pt>
                <c:pt idx="9">
                  <c:v>8747</c:v>
                </c:pt>
                <c:pt idx="10">
                  <c:v>8588</c:v>
                </c:pt>
                <c:pt idx="11">
                  <c:v>8493</c:v>
                </c:pt>
                <c:pt idx="12">
                  <c:v>7921</c:v>
                </c:pt>
                <c:pt idx="13">
                  <c:v>7820</c:v>
                </c:pt>
                <c:pt idx="14">
                  <c:v>7582</c:v>
                </c:pt>
                <c:pt idx="15">
                  <c:v>7095</c:v>
                </c:pt>
                <c:pt idx="16">
                  <c:v>6934</c:v>
                </c:pt>
                <c:pt idx="17">
                  <c:v>6788</c:v>
                </c:pt>
                <c:pt idx="18">
                  <c:v>6578</c:v>
                </c:pt>
                <c:pt idx="19">
                  <c:v>6575</c:v>
                </c:pt>
                <c:pt idx="20">
                  <c:v>6571</c:v>
                </c:pt>
                <c:pt idx="21">
                  <c:v>6525</c:v>
                </c:pt>
                <c:pt idx="22">
                  <c:v>5678</c:v>
                </c:pt>
                <c:pt idx="23">
                  <c:v>5502</c:v>
                </c:pt>
                <c:pt idx="24">
                  <c:v>5416</c:v>
                </c:pt>
                <c:pt idx="25">
                  <c:v>5368</c:v>
                </c:pt>
                <c:pt idx="26">
                  <c:v>5169</c:v>
                </c:pt>
                <c:pt idx="27">
                  <c:v>4708</c:v>
                </c:pt>
                <c:pt idx="28">
                  <c:v>4702</c:v>
                </c:pt>
                <c:pt idx="29">
                  <c:v>4665</c:v>
                </c:pt>
                <c:pt idx="30">
                  <c:v>4197</c:v>
                </c:pt>
                <c:pt idx="31">
                  <c:v>4013</c:v>
                </c:pt>
                <c:pt idx="32">
                  <c:v>3832</c:v>
                </c:pt>
                <c:pt idx="33">
                  <c:v>3723</c:v>
                </c:pt>
                <c:pt idx="34">
                  <c:v>3715</c:v>
                </c:pt>
                <c:pt idx="35">
                  <c:v>3695</c:v>
                </c:pt>
                <c:pt idx="36">
                  <c:v>3650</c:v>
                </c:pt>
                <c:pt idx="37">
                  <c:v>3561</c:v>
                </c:pt>
                <c:pt idx="38">
                  <c:v>3458</c:v>
                </c:pt>
                <c:pt idx="39">
                  <c:v>3429</c:v>
                </c:pt>
                <c:pt idx="40">
                  <c:v>3348</c:v>
                </c:pt>
                <c:pt idx="41">
                  <c:v>3324</c:v>
                </c:pt>
                <c:pt idx="42">
                  <c:v>3299</c:v>
                </c:pt>
                <c:pt idx="43">
                  <c:v>3268</c:v>
                </c:pt>
                <c:pt idx="44">
                  <c:v>3208</c:v>
                </c:pt>
                <c:pt idx="45">
                  <c:v>3180</c:v>
                </c:pt>
                <c:pt idx="46">
                  <c:v>3134</c:v>
                </c:pt>
                <c:pt idx="47">
                  <c:v>3091</c:v>
                </c:pt>
                <c:pt idx="48">
                  <c:v>3018</c:v>
                </c:pt>
                <c:pt idx="49">
                  <c:v>2893</c:v>
                </c:pt>
                <c:pt idx="50">
                  <c:v>2613</c:v>
                </c:pt>
                <c:pt idx="51">
                  <c:v>2538</c:v>
                </c:pt>
                <c:pt idx="52">
                  <c:v>2529</c:v>
                </c:pt>
                <c:pt idx="53">
                  <c:v>2500</c:v>
                </c:pt>
                <c:pt idx="54">
                  <c:v>2448</c:v>
                </c:pt>
                <c:pt idx="55">
                  <c:v>2404</c:v>
                </c:pt>
                <c:pt idx="56">
                  <c:v>2249</c:v>
                </c:pt>
                <c:pt idx="57">
                  <c:v>2192</c:v>
                </c:pt>
                <c:pt idx="58">
                  <c:v>2111</c:v>
                </c:pt>
                <c:pt idx="59">
                  <c:v>2108</c:v>
                </c:pt>
                <c:pt idx="60">
                  <c:v>2089</c:v>
                </c:pt>
                <c:pt idx="61">
                  <c:v>2065</c:v>
                </c:pt>
                <c:pt idx="62">
                  <c:v>2057</c:v>
                </c:pt>
                <c:pt idx="63">
                  <c:v>1996</c:v>
                </c:pt>
                <c:pt idx="64">
                  <c:v>1919</c:v>
                </c:pt>
                <c:pt idx="65">
                  <c:v>1775</c:v>
                </c:pt>
                <c:pt idx="66">
                  <c:v>1763</c:v>
                </c:pt>
                <c:pt idx="67">
                  <c:v>1745</c:v>
                </c:pt>
                <c:pt idx="68">
                  <c:v>1717</c:v>
                </c:pt>
                <c:pt idx="69">
                  <c:v>1676</c:v>
                </c:pt>
                <c:pt idx="70">
                  <c:v>1502</c:v>
                </c:pt>
                <c:pt idx="71">
                  <c:v>1483</c:v>
                </c:pt>
                <c:pt idx="72">
                  <c:v>1381</c:v>
                </c:pt>
                <c:pt idx="73">
                  <c:v>1264</c:v>
                </c:pt>
                <c:pt idx="74">
                  <c:v>1255</c:v>
                </c:pt>
                <c:pt idx="75">
                  <c:v>1007</c:v>
                </c:pt>
                <c:pt idx="76">
                  <c:v>726</c:v>
                </c:pt>
                <c:pt idx="77">
                  <c:v>526</c:v>
                </c:pt>
                <c:pt idx="78">
                  <c:v>507</c:v>
                </c:pt>
                <c:pt idx="79">
                  <c:v>479</c:v>
                </c:pt>
                <c:pt idx="80">
                  <c:v>463</c:v>
                </c:pt>
                <c:pt idx="81">
                  <c:v>373</c:v>
                </c:pt>
                <c:pt idx="82">
                  <c:v>372</c:v>
                </c:pt>
                <c:pt idx="83">
                  <c:v>298</c:v>
                </c:pt>
                <c:pt idx="84">
                  <c:v>83</c:v>
                </c:pt>
                <c:pt idx="85">
                  <c:v>75</c:v>
                </c:pt>
              </c:numCache>
            </c:numRef>
          </c:val>
          <c:extLst>
            <c:ext xmlns:c16="http://schemas.microsoft.com/office/drawing/2014/chart" uri="{C3380CC4-5D6E-409C-BE32-E72D297353CC}">
              <c16:uniqueId val="{00000000-785B-48BA-B995-A44A46BDD1E9}"/>
            </c:ext>
          </c:extLst>
        </c:ser>
        <c:dLbls>
          <c:showLegendKey val="0"/>
          <c:showVal val="0"/>
          <c:showCatName val="0"/>
          <c:showSerName val="0"/>
          <c:showPercent val="0"/>
          <c:showBubbleSize val="0"/>
        </c:dLbls>
        <c:gapWidth val="219"/>
        <c:overlap val="-27"/>
        <c:axId val="698930368"/>
        <c:axId val="698934632"/>
      </c:barChart>
      <c:catAx>
        <c:axId val="6989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98934632"/>
        <c:crosses val="autoZero"/>
        <c:auto val="1"/>
        <c:lblAlgn val="ctr"/>
        <c:lblOffset val="100"/>
        <c:noMultiLvlLbl val="0"/>
      </c:catAx>
      <c:valAx>
        <c:axId val="698934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98930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Коррел2!$S$2:$S$86</c:f>
              <c:numCache>
                <c:formatCode>0</c:formatCode>
                <c:ptCount val="85"/>
                <c:pt idx="0">
                  <c:v>34022411</c:v>
                </c:pt>
                <c:pt idx="1">
                  <c:v>46382864</c:v>
                </c:pt>
                <c:pt idx="2">
                  <c:v>26695248</c:v>
                </c:pt>
                <c:pt idx="3">
                  <c:v>48901084</c:v>
                </c:pt>
                <c:pt idx="4">
                  <c:v>35189724</c:v>
                </c:pt>
                <c:pt idx="5">
                  <c:v>24957394</c:v>
                </c:pt>
                <c:pt idx="6">
                  <c:v>27277756</c:v>
                </c:pt>
                <c:pt idx="7">
                  <c:v>19411595</c:v>
                </c:pt>
                <c:pt idx="8">
                  <c:v>25344982</c:v>
                </c:pt>
                <c:pt idx="9">
                  <c:v>23219495</c:v>
                </c:pt>
                <c:pt idx="10">
                  <c:v>118627806</c:v>
                </c:pt>
                <c:pt idx="11">
                  <c:v>21279400</c:v>
                </c:pt>
                <c:pt idx="12">
                  <c:v>24372506</c:v>
                </c:pt>
                <c:pt idx="13">
                  <c:v>19714032</c:v>
                </c:pt>
                <c:pt idx="14">
                  <c:v>29331376</c:v>
                </c:pt>
                <c:pt idx="15">
                  <c:v>28277406</c:v>
                </c:pt>
                <c:pt idx="16">
                  <c:v>23789298</c:v>
                </c:pt>
                <c:pt idx="17">
                  <c:v>81083962</c:v>
                </c:pt>
                <c:pt idx="18">
                  <c:v>32334412</c:v>
                </c:pt>
                <c:pt idx="19">
                  <c:v>26111693</c:v>
                </c:pt>
                <c:pt idx="20">
                  <c:v>42675252</c:v>
                </c:pt>
                <c:pt idx="21">
                  <c:v>35410011</c:v>
                </c:pt>
                <c:pt idx="22">
                  <c:v>79458609</c:v>
                </c:pt>
                <c:pt idx="23">
                  <c:v>19855709</c:v>
                </c:pt>
                <c:pt idx="24">
                  <c:v>16577074</c:v>
                </c:pt>
                <c:pt idx="25">
                  <c:v>18511866</c:v>
                </c:pt>
                <c:pt idx="26">
                  <c:v>22555739</c:v>
                </c:pt>
                <c:pt idx="27">
                  <c:v>53014509</c:v>
                </c:pt>
                <c:pt idx="28">
                  <c:v>7892480</c:v>
                </c:pt>
                <c:pt idx="29">
                  <c:v>20239734</c:v>
                </c:pt>
                <c:pt idx="30">
                  <c:v>13730106</c:v>
                </c:pt>
                <c:pt idx="31">
                  <c:v>94227806</c:v>
                </c:pt>
                <c:pt idx="32">
                  <c:v>23873158</c:v>
                </c:pt>
                <c:pt idx="33">
                  <c:v>53483724</c:v>
                </c:pt>
                <c:pt idx="34">
                  <c:v>70973667</c:v>
                </c:pt>
                <c:pt idx="35">
                  <c:v>134499862</c:v>
                </c:pt>
                <c:pt idx="36">
                  <c:v>30901440</c:v>
                </c:pt>
                <c:pt idx="37">
                  <c:v>38619466</c:v>
                </c:pt>
                <c:pt idx="38">
                  <c:v>25446926</c:v>
                </c:pt>
                <c:pt idx="39">
                  <c:v>31302370</c:v>
                </c:pt>
                <c:pt idx="40">
                  <c:v>106403280</c:v>
                </c:pt>
                <c:pt idx="41">
                  <c:v>72710404</c:v>
                </c:pt>
                <c:pt idx="42">
                  <c:v>96063652</c:v>
                </c:pt>
                <c:pt idx="43">
                  <c:v>24929456</c:v>
                </c:pt>
                <c:pt idx="44">
                  <c:v>25532263</c:v>
                </c:pt>
                <c:pt idx="45">
                  <c:v>81634424</c:v>
                </c:pt>
                <c:pt idx="46">
                  <c:v>35071061</c:v>
                </c:pt>
                <c:pt idx="47">
                  <c:v>36769831</c:v>
                </c:pt>
                <c:pt idx="48">
                  <c:v>50640536</c:v>
                </c:pt>
                <c:pt idx="49">
                  <c:v>36137256</c:v>
                </c:pt>
                <c:pt idx="50">
                  <c:v>66492514</c:v>
                </c:pt>
                <c:pt idx="51">
                  <c:v>63640585</c:v>
                </c:pt>
                <c:pt idx="52">
                  <c:v>45188036</c:v>
                </c:pt>
                <c:pt idx="53">
                  <c:v>34443026</c:v>
                </c:pt>
                <c:pt idx="54">
                  <c:v>59602702</c:v>
                </c:pt>
                <c:pt idx="55">
                  <c:v>24869072</c:v>
                </c:pt>
                <c:pt idx="56">
                  <c:v>32402423</c:v>
                </c:pt>
                <c:pt idx="57">
                  <c:v>67462009</c:v>
                </c:pt>
                <c:pt idx="58">
                  <c:v>15844062</c:v>
                </c:pt>
                <c:pt idx="59">
                  <c:v>69071564</c:v>
                </c:pt>
                <c:pt idx="60">
                  <c:v>26936287</c:v>
                </c:pt>
                <c:pt idx="61">
                  <c:v>16911073</c:v>
                </c:pt>
                <c:pt idx="62">
                  <c:v>20617732</c:v>
                </c:pt>
                <c:pt idx="63">
                  <c:v>56999496</c:v>
                </c:pt>
                <c:pt idx="64">
                  <c:v>39897422</c:v>
                </c:pt>
                <c:pt idx="65">
                  <c:v>18982407</c:v>
                </c:pt>
                <c:pt idx="66">
                  <c:v>73331929</c:v>
                </c:pt>
                <c:pt idx="67">
                  <c:v>45346019</c:v>
                </c:pt>
                <c:pt idx="68">
                  <c:v>55971281</c:v>
                </c:pt>
                <c:pt idx="69">
                  <c:v>66636620</c:v>
                </c:pt>
                <c:pt idx="70">
                  <c:v>60577638</c:v>
                </c:pt>
                <c:pt idx="71">
                  <c:v>67030300</c:v>
                </c:pt>
                <c:pt idx="72">
                  <c:v>46808689</c:v>
                </c:pt>
                <c:pt idx="73">
                  <c:v>30083737</c:v>
                </c:pt>
                <c:pt idx="74">
                  <c:v>96988426</c:v>
                </c:pt>
                <c:pt idx="75">
                  <c:v>58177524</c:v>
                </c:pt>
                <c:pt idx="76">
                  <c:v>52364059</c:v>
                </c:pt>
                <c:pt idx="77">
                  <c:v>48407851</c:v>
                </c:pt>
                <c:pt idx="78">
                  <c:v>33104416</c:v>
                </c:pt>
                <c:pt idx="79">
                  <c:v>14812767</c:v>
                </c:pt>
                <c:pt idx="80">
                  <c:v>11486230</c:v>
                </c:pt>
                <c:pt idx="81">
                  <c:v>12649275</c:v>
                </c:pt>
                <c:pt idx="82">
                  <c:v>19751820</c:v>
                </c:pt>
                <c:pt idx="83">
                  <c:v>163102086</c:v>
                </c:pt>
                <c:pt idx="84">
                  <c:v>42891389</c:v>
                </c:pt>
              </c:numCache>
            </c:numRef>
          </c:xVal>
          <c:yVal>
            <c:numRef>
              <c:f>Коррел2!$Q$2:$Q$86</c:f>
              <c:numCache>
                <c:formatCode>General</c:formatCode>
                <c:ptCount val="85"/>
                <c:pt idx="0">
                  <c:v>0.37396449234311796</c:v>
                </c:pt>
                <c:pt idx="1">
                  <c:v>0.39800631519807839</c:v>
                </c:pt>
                <c:pt idx="2">
                  <c:v>0.33052721216507852</c:v>
                </c:pt>
                <c:pt idx="3">
                  <c:v>0.39413175055056332</c:v>
                </c:pt>
                <c:pt idx="4">
                  <c:v>0.37913153189720195</c:v>
                </c:pt>
                <c:pt idx="5">
                  <c:v>0.31796887410133279</c:v>
                </c:pt>
                <c:pt idx="6">
                  <c:v>0.3345752576584673</c:v>
                </c:pt>
                <c:pt idx="7">
                  <c:v>0.27426914665840507</c:v>
                </c:pt>
                <c:pt idx="8">
                  <c:v>0.32082843237398811</c:v>
                </c:pt>
                <c:pt idx="9">
                  <c:v>0.30478096070845723</c:v>
                </c:pt>
                <c:pt idx="10">
                  <c:v>1.4642449347793397E-2</c:v>
                </c:pt>
                <c:pt idx="11">
                  <c:v>0.2894620524055167</c:v>
                </c:pt>
                <c:pt idx="12">
                  <c:v>0.31359482752741791</c:v>
                </c:pt>
                <c:pt idx="13">
                  <c:v>0.27675254727613469</c:v>
                </c:pt>
                <c:pt idx="14">
                  <c:v>0.34811378456601477</c:v>
                </c:pt>
                <c:pt idx="15">
                  <c:v>0.34131405698241168</c:v>
                </c:pt>
                <c:pt idx="16">
                  <c:v>0.30916688340449056</c:v>
                </c:pt>
                <c:pt idx="17">
                  <c:v>0.1779881018318836</c:v>
                </c:pt>
                <c:pt idx="18">
                  <c:v>0.36555847702512761</c:v>
                </c:pt>
                <c:pt idx="19">
                  <c:v>0.3263877404861204</c:v>
                </c:pt>
                <c:pt idx="20">
                  <c:v>0.39822760821222497</c:v>
                </c:pt>
                <c:pt idx="21">
                  <c:v>0.38004490195161278</c:v>
                </c:pt>
                <c:pt idx="22">
                  <c:v>0.1908828986769549</c:v>
                </c:pt>
                <c:pt idx="23">
                  <c:v>0.27791313104185805</c:v>
                </c:pt>
                <c:pt idx="24">
                  <c:v>0.25070963977419392</c:v>
                </c:pt>
                <c:pt idx="25">
                  <c:v>0.26683898843230702</c:v>
                </c:pt>
                <c:pt idx="26">
                  <c:v>0.29960305527738079</c:v>
                </c:pt>
                <c:pt idx="27">
                  <c:v>0.38158795925369376</c:v>
                </c:pt>
                <c:pt idx="28">
                  <c:v>0.17930774967673707</c:v>
                </c:pt>
                <c:pt idx="29">
                  <c:v>0.28104946590385238</c:v>
                </c:pt>
                <c:pt idx="30">
                  <c:v>0.22687140649945742</c:v>
                </c:pt>
                <c:pt idx="31">
                  <c:v>8.9985409806067354E-2</c:v>
                </c:pt>
                <c:pt idx="32">
                  <c:v>0.30980749430611498</c:v>
                </c:pt>
                <c:pt idx="33">
                  <c:v>0.37969262265463</c:v>
                </c:pt>
                <c:pt idx="34">
                  <c:v>0.26121110750197857</c:v>
                </c:pt>
                <c:pt idx="35">
                  <c:v>3.0628861167951854E-3</c:v>
                </c:pt>
                <c:pt idx="36">
                  <c:v>0.35761020948114108</c:v>
                </c:pt>
                <c:pt idx="37">
                  <c:v>0.39101393860068517</c:v>
                </c:pt>
                <c:pt idx="38">
                  <c:v>0.32157519271328272</c:v>
                </c:pt>
                <c:pt idx="39">
                  <c:v>0.35990579783945054</c:v>
                </c:pt>
                <c:pt idx="40">
                  <c:v>3.9761480477641602E-2</c:v>
                </c:pt>
                <c:pt idx="41">
                  <c:v>0.24669589483434615</c:v>
                </c:pt>
                <c:pt idx="42">
                  <c:v>8.0469912853561656E-2</c:v>
                </c:pt>
                <c:pt idx="43">
                  <c:v>0.31776152688710374</c:v>
                </c:pt>
                <c:pt idx="44">
                  <c:v>0.32219855068083181</c:v>
                </c:pt>
                <c:pt idx="45">
                  <c:v>0.17369663655471484</c:v>
                </c:pt>
                <c:pt idx="46">
                  <c:v>0.37863129698006792</c:v>
                </c:pt>
                <c:pt idx="47">
                  <c:v>0.38523513160068384</c:v>
                </c:pt>
                <c:pt idx="48">
                  <c:v>0.38974205784055188</c:v>
                </c:pt>
                <c:pt idx="49">
                  <c:v>0.38291758825655864</c:v>
                </c:pt>
                <c:pt idx="50">
                  <c:v>0.29771342462797507</c:v>
                </c:pt>
                <c:pt idx="51">
                  <c:v>0.3195238322207829</c:v>
                </c:pt>
                <c:pt idx="52">
                  <c:v>0.39879523136567541</c:v>
                </c:pt>
                <c:pt idx="53">
                  <c:v>0.37588896698432411</c:v>
                </c:pt>
                <c:pt idx="54">
                  <c:v>0.34731895930731554</c:v>
                </c:pt>
                <c:pt idx="55">
                  <c:v>0.31731282209457529</c:v>
                </c:pt>
                <c:pt idx="56">
                  <c:v>0.36591766521978747</c:v>
                </c:pt>
                <c:pt idx="57">
                  <c:v>0.28999818761630664</c:v>
                </c:pt>
                <c:pt idx="58">
                  <c:v>0.24456974966853384</c:v>
                </c:pt>
                <c:pt idx="59">
                  <c:v>0.27693785108124636</c:v>
                </c:pt>
                <c:pt idx="60">
                  <c:v>0.33221270225998634</c:v>
                </c:pt>
                <c:pt idx="61">
                  <c:v>0.25350398403085722</c:v>
                </c:pt>
                <c:pt idx="62">
                  <c:v>0.28412204287039816</c:v>
                </c:pt>
                <c:pt idx="63">
                  <c:v>0.36272599942603823</c:v>
                </c:pt>
                <c:pt idx="64">
                  <c:v>0.39411111055352382</c:v>
                </c:pt>
                <c:pt idx="65">
                  <c:v>0.27073215607832019</c:v>
                </c:pt>
                <c:pt idx="66">
                  <c:v>0.24148728248934831</c:v>
                </c:pt>
                <c:pt idx="67">
                  <c:v>0.39873000838715478</c:v>
                </c:pt>
                <c:pt idx="68">
                  <c:v>0.36817250808627666</c:v>
                </c:pt>
                <c:pt idx="69">
                  <c:v>0.29657493350026104</c:v>
                </c:pt>
                <c:pt idx="70">
                  <c:v>0.34100440700809043</c:v>
                </c:pt>
                <c:pt idx="71">
                  <c:v>0.2934495866684782</c:v>
                </c:pt>
                <c:pt idx="72">
                  <c:v>0.39756090899546542</c:v>
                </c:pt>
                <c:pt idx="73">
                  <c:v>0.35276266753423047</c:v>
                </c:pt>
                <c:pt idx="74">
                  <c:v>7.594828883014601E-2</c:v>
                </c:pt>
                <c:pt idx="75">
                  <c:v>0.35602936150701792</c:v>
                </c:pt>
                <c:pt idx="76">
                  <c:v>0.38406320010138645</c:v>
                </c:pt>
                <c:pt idx="77">
                  <c:v>0.39512433673837333</c:v>
                </c:pt>
                <c:pt idx="78">
                  <c:v>0.36952596007303118</c:v>
                </c:pt>
                <c:pt idx="79">
                  <c:v>0.23592745788635064</c:v>
                </c:pt>
                <c:pt idx="80">
                  <c:v>0.20825923572799479</c:v>
                </c:pt>
                <c:pt idx="81">
                  <c:v>0.21787156751002476</c:v>
                </c:pt>
                <c:pt idx="82">
                  <c:v>0.27706227513877391</c:v>
                </c:pt>
                <c:pt idx="83">
                  <c:v>8.5164729963864812E-5</c:v>
                </c:pt>
                <c:pt idx="84">
                  <c:v>0.3983950168821237</c:v>
                </c:pt>
              </c:numCache>
            </c:numRef>
          </c:yVal>
          <c:smooth val="0"/>
          <c:extLst>
            <c:ext xmlns:c16="http://schemas.microsoft.com/office/drawing/2014/chart" uri="{C3380CC4-5D6E-409C-BE32-E72D297353CC}">
              <c16:uniqueId val="{00000002-02C2-4146-9663-4A73B601B6A4}"/>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Коррел2!$D$2:$D$86</c:f>
              <c:numCache>
                <c:formatCode>0</c:formatCode>
                <c:ptCount val="85"/>
                <c:pt idx="0">
                  <c:v>23579166</c:v>
                </c:pt>
                <c:pt idx="1">
                  <c:v>35789650</c:v>
                </c:pt>
                <c:pt idx="2">
                  <c:v>18065848</c:v>
                </c:pt>
                <c:pt idx="3">
                  <c:v>33320617</c:v>
                </c:pt>
                <c:pt idx="4">
                  <c:v>21518040</c:v>
                </c:pt>
                <c:pt idx="5">
                  <c:v>17347267</c:v>
                </c:pt>
                <c:pt idx="6">
                  <c:v>14607875</c:v>
                </c:pt>
                <c:pt idx="7">
                  <c:v>15409554</c:v>
                </c:pt>
                <c:pt idx="8">
                  <c:v>19392323</c:v>
                </c:pt>
                <c:pt idx="9">
                  <c:v>15197552</c:v>
                </c:pt>
                <c:pt idx="10">
                  <c:v>67244115</c:v>
                </c:pt>
                <c:pt idx="11">
                  <c:v>15053900</c:v>
                </c:pt>
                <c:pt idx="12">
                  <c:v>19091368</c:v>
                </c:pt>
                <c:pt idx="13">
                  <c:v>12798635</c:v>
                </c:pt>
                <c:pt idx="14">
                  <c:v>22161541</c:v>
                </c:pt>
                <c:pt idx="15">
                  <c:v>16257809</c:v>
                </c:pt>
                <c:pt idx="16">
                  <c:v>11614795</c:v>
                </c:pt>
                <c:pt idx="17">
                  <c:v>39158050</c:v>
                </c:pt>
                <c:pt idx="18">
                  <c:v>23435660</c:v>
                </c:pt>
                <c:pt idx="19">
                  <c:v>8715341</c:v>
                </c:pt>
                <c:pt idx="20">
                  <c:v>26333220</c:v>
                </c:pt>
                <c:pt idx="21">
                  <c:v>21173968</c:v>
                </c:pt>
                <c:pt idx="22">
                  <c:v>75708269</c:v>
                </c:pt>
                <c:pt idx="23">
                  <c:v>12392488</c:v>
                </c:pt>
                <c:pt idx="24">
                  <c:v>13039613</c:v>
                </c:pt>
                <c:pt idx="25">
                  <c:v>12009749</c:v>
                </c:pt>
                <c:pt idx="26">
                  <c:v>17260382</c:v>
                </c:pt>
                <c:pt idx="27">
                  <c:v>28760910</c:v>
                </c:pt>
                <c:pt idx="28">
                  <c:v>3520339</c:v>
                </c:pt>
                <c:pt idx="29">
                  <c:v>13087957</c:v>
                </c:pt>
                <c:pt idx="30">
                  <c:v>10163313</c:v>
                </c:pt>
                <c:pt idx="31">
                  <c:v>47972489</c:v>
                </c:pt>
                <c:pt idx="32">
                  <c:v>11787033</c:v>
                </c:pt>
                <c:pt idx="33">
                  <c:v>36710568</c:v>
                </c:pt>
                <c:pt idx="34">
                  <c:v>40697971</c:v>
                </c:pt>
                <c:pt idx="35">
                  <c:v>91009782</c:v>
                </c:pt>
                <c:pt idx="36">
                  <c:v>23574757</c:v>
                </c:pt>
                <c:pt idx="37">
                  <c:v>24330966</c:v>
                </c:pt>
                <c:pt idx="38">
                  <c:v>21701379</c:v>
                </c:pt>
                <c:pt idx="39">
                  <c:v>21738157</c:v>
                </c:pt>
                <c:pt idx="40">
                  <c:v>78686175</c:v>
                </c:pt>
                <c:pt idx="41">
                  <c:v>47501481</c:v>
                </c:pt>
                <c:pt idx="42">
                  <c:v>50847104</c:v>
                </c:pt>
                <c:pt idx="43">
                  <c:v>15104649</c:v>
                </c:pt>
                <c:pt idx="44">
                  <c:v>16301480</c:v>
                </c:pt>
                <c:pt idx="45">
                  <c:v>36908786</c:v>
                </c:pt>
                <c:pt idx="46">
                  <c:v>22798704</c:v>
                </c:pt>
                <c:pt idx="47">
                  <c:v>25103958</c:v>
                </c:pt>
                <c:pt idx="48">
                  <c:v>23721928</c:v>
                </c:pt>
                <c:pt idx="49">
                  <c:v>25418293</c:v>
                </c:pt>
                <c:pt idx="50">
                  <c:v>32444522</c:v>
                </c:pt>
                <c:pt idx="51">
                  <c:v>26115470</c:v>
                </c:pt>
                <c:pt idx="52">
                  <c:v>24899197</c:v>
                </c:pt>
                <c:pt idx="53">
                  <c:v>23056068</c:v>
                </c:pt>
                <c:pt idx="54">
                  <c:v>35133303</c:v>
                </c:pt>
                <c:pt idx="55">
                  <c:v>14127604</c:v>
                </c:pt>
                <c:pt idx="56">
                  <c:v>28328639</c:v>
                </c:pt>
                <c:pt idx="57">
                  <c:v>28062980</c:v>
                </c:pt>
                <c:pt idx="58">
                  <c:v>9928071</c:v>
                </c:pt>
                <c:pt idx="59">
                  <c:v>37748072</c:v>
                </c:pt>
                <c:pt idx="60">
                  <c:v>27793468</c:v>
                </c:pt>
                <c:pt idx="61">
                  <c:v>8313467</c:v>
                </c:pt>
                <c:pt idx="62">
                  <c:v>17650868</c:v>
                </c:pt>
                <c:pt idx="63">
                  <c:v>43173558</c:v>
                </c:pt>
                <c:pt idx="64">
                  <c:v>25578403</c:v>
                </c:pt>
                <c:pt idx="65">
                  <c:v>10236407</c:v>
                </c:pt>
                <c:pt idx="66">
                  <c:v>49446586</c:v>
                </c:pt>
                <c:pt idx="67">
                  <c:v>40367032</c:v>
                </c:pt>
                <c:pt idx="68">
                  <c:v>33698388</c:v>
                </c:pt>
                <c:pt idx="69">
                  <c:v>50339621</c:v>
                </c:pt>
                <c:pt idx="70">
                  <c:v>29862901</c:v>
                </c:pt>
                <c:pt idx="71">
                  <c:v>33035997</c:v>
                </c:pt>
                <c:pt idx="72">
                  <c:v>30803980</c:v>
                </c:pt>
                <c:pt idx="73">
                  <c:v>17147841</c:v>
                </c:pt>
                <c:pt idx="74">
                  <c:v>67902774</c:v>
                </c:pt>
                <c:pt idx="75">
                  <c:v>46480590</c:v>
                </c:pt>
                <c:pt idx="76">
                  <c:v>36393025</c:v>
                </c:pt>
                <c:pt idx="77">
                  <c:v>30918888</c:v>
                </c:pt>
                <c:pt idx="78">
                  <c:v>21345608</c:v>
                </c:pt>
                <c:pt idx="79">
                  <c:v>10888283</c:v>
                </c:pt>
                <c:pt idx="80">
                  <c:v>20121118</c:v>
                </c:pt>
                <c:pt idx="81">
                  <c:v>6875522</c:v>
                </c:pt>
                <c:pt idx="82">
                  <c:v>35510678</c:v>
                </c:pt>
                <c:pt idx="83">
                  <c:v>129754724</c:v>
                </c:pt>
                <c:pt idx="84">
                  <c:v>22051186</c:v>
                </c:pt>
              </c:numCache>
            </c:numRef>
          </c:xVal>
          <c:yVal>
            <c:numRef>
              <c:f>Коррел2!$B$2:$B$86</c:f>
              <c:numCache>
                <c:formatCode>General</c:formatCode>
                <c:ptCount val="85"/>
                <c:pt idx="0">
                  <c:v>0.38519299862526679</c:v>
                </c:pt>
                <c:pt idx="1">
                  <c:v>0.37512360406653766</c:v>
                </c:pt>
                <c:pt idx="2">
                  <c:v>0.34428312809770978</c:v>
                </c:pt>
                <c:pt idx="3">
                  <c:v>0.38884944855804709</c:v>
                </c:pt>
                <c:pt idx="4">
                  <c:v>0.37271568726586696</c:v>
                </c:pt>
                <c:pt idx="5">
                  <c:v>0.33735528957518607</c:v>
                </c:pt>
                <c:pt idx="6">
                  <c:v>0.30846206454112352</c:v>
                </c:pt>
                <c:pt idx="7">
                  <c:v>0.31727758067763617</c:v>
                </c:pt>
                <c:pt idx="8">
                  <c:v>0.35621681562984781</c:v>
                </c:pt>
                <c:pt idx="9">
                  <c:v>0.31497218649061165</c:v>
                </c:pt>
                <c:pt idx="10">
                  <c:v>6.111522856387943E-2</c:v>
                </c:pt>
                <c:pt idx="11">
                  <c:v>0.31339922738534748</c:v>
                </c:pt>
                <c:pt idx="12">
                  <c:v>0.35361222075929405</c:v>
                </c:pt>
                <c:pt idx="13">
                  <c:v>0.28772352173084237</c:v>
                </c:pt>
                <c:pt idx="14">
                  <c:v>0.37700420532459999</c:v>
                </c:pt>
                <c:pt idx="15">
                  <c:v>0.32629858140129897</c:v>
                </c:pt>
                <c:pt idx="16">
                  <c:v>0.27367856916835437</c:v>
                </c:pt>
                <c:pt idx="17">
                  <c:v>0.3483573215745161</c:v>
                </c:pt>
                <c:pt idx="18">
                  <c:v>0.3844453834987091</c:v>
                </c:pt>
                <c:pt idx="19">
                  <c:v>0.23849056444368616</c:v>
                </c:pt>
                <c:pt idx="20">
                  <c:v>0.39578951642708687</c:v>
                </c:pt>
                <c:pt idx="21">
                  <c:v>0.37028271343294522</c:v>
                </c:pt>
                <c:pt idx="22">
                  <c:v>2.4407889083134213E-2</c:v>
                </c:pt>
                <c:pt idx="23">
                  <c:v>0.28293922947673261</c:v>
                </c:pt>
                <c:pt idx="24">
                  <c:v>0.29054271215275929</c:v>
                </c:pt>
                <c:pt idx="25">
                  <c:v>0.27839661313942121</c:v>
                </c:pt>
                <c:pt idx="26">
                  <c:v>0.3364971921954974</c:v>
                </c:pt>
                <c:pt idx="27">
                  <c:v>0.39893976779678436</c:v>
                </c:pt>
                <c:pt idx="28">
                  <c:v>0.17666950559876712</c:v>
                </c:pt>
                <c:pt idx="29">
                  <c:v>0.29110642746924947</c:v>
                </c:pt>
                <c:pt idx="30">
                  <c:v>0.25614172482837233</c:v>
                </c:pt>
                <c:pt idx="31">
                  <c:v>0.25038067251381607</c:v>
                </c:pt>
                <c:pt idx="32">
                  <c:v>0.27573962705313187</c:v>
                </c:pt>
                <c:pt idx="33">
                  <c:v>0.36866280536764279</c:v>
                </c:pt>
                <c:pt idx="34">
                  <c:v>0.3335444327005857</c:v>
                </c:pt>
                <c:pt idx="35">
                  <c:v>2.9248693930628471E-3</c:v>
                </c:pt>
                <c:pt idx="36">
                  <c:v>0.3851703080066271</c:v>
                </c:pt>
                <c:pt idx="37">
                  <c:v>0.38880055901838878</c:v>
                </c:pt>
                <c:pt idx="38">
                  <c:v>0.37397264146353471</c:v>
                </c:pt>
                <c:pt idx="39">
                  <c:v>0.37422144600819635</c:v>
                </c:pt>
                <c:pt idx="40">
                  <c:v>1.6922763041543876E-2</c:v>
                </c:pt>
                <c:pt idx="41">
                  <c:v>0.25611485106675203</c:v>
                </c:pt>
                <c:pt idx="42">
                  <c:v>0.21541331487252921</c:v>
                </c:pt>
                <c:pt idx="43">
                  <c:v>0.31395590083809305</c:v>
                </c:pt>
                <c:pt idx="44">
                  <c:v>0.32675371094262484</c:v>
                </c:pt>
                <c:pt idx="45">
                  <c:v>0.36718322785816548</c:v>
                </c:pt>
                <c:pt idx="46">
                  <c:v>0.38090371614386764</c:v>
                </c:pt>
                <c:pt idx="47">
                  <c:v>0.3919572244698335</c:v>
                </c:pt>
                <c:pt idx="48">
                  <c:v>0.38591812707380402</c:v>
                </c:pt>
                <c:pt idx="49">
                  <c:v>0.39307734035187347</c:v>
                </c:pt>
                <c:pt idx="50">
                  <c:v>0.39237485561894281</c:v>
                </c:pt>
                <c:pt idx="51">
                  <c:v>0.3952186105792036</c:v>
                </c:pt>
                <c:pt idx="52">
                  <c:v>0.39117641937376907</c:v>
                </c:pt>
                <c:pt idx="53">
                  <c:v>0.38237828472645807</c:v>
                </c:pt>
                <c:pt idx="54">
                  <c:v>0.37929769496756949</c:v>
                </c:pt>
                <c:pt idx="55">
                  <c:v>0.3030612861150741</c:v>
                </c:pt>
                <c:pt idx="56">
                  <c:v>0.39881414474551646</c:v>
                </c:pt>
                <c:pt idx="57">
                  <c:v>0.39864297434180596</c:v>
                </c:pt>
                <c:pt idx="58">
                  <c:v>0.25327948740164408</c:v>
                </c:pt>
                <c:pt idx="59">
                  <c:v>0.3605845519946948</c:v>
                </c:pt>
                <c:pt idx="60">
                  <c:v>0.39839632979689188</c:v>
                </c:pt>
                <c:pt idx="61">
                  <c:v>0.2335900582988947</c:v>
                </c:pt>
                <c:pt idx="62">
                  <c:v>0.34031964508284135</c:v>
                </c:pt>
                <c:pt idx="63">
                  <c:v>0.30713345063746073</c:v>
                </c:pt>
                <c:pt idx="64">
                  <c:v>0.39361109593748922</c:v>
                </c:pt>
                <c:pt idx="65">
                  <c:v>0.25703027867916872</c:v>
                </c:pt>
                <c:pt idx="66">
                  <c:v>0.23240237654123977</c:v>
                </c:pt>
                <c:pt idx="67">
                  <c:v>0.33684505373848855</c:v>
                </c:pt>
                <c:pt idx="68">
                  <c:v>0.38710588555797781</c:v>
                </c:pt>
                <c:pt idx="69">
                  <c:v>0.22154853232389279</c:v>
                </c:pt>
                <c:pt idx="70">
                  <c:v>0.39840284447771385</c:v>
                </c:pt>
                <c:pt idx="71">
                  <c:v>0.39007475487216975</c:v>
                </c:pt>
                <c:pt idx="72">
                  <c:v>0.39697327809895738</c:v>
                </c:pt>
                <c:pt idx="73">
                  <c:v>0.33537938332912992</c:v>
                </c:pt>
                <c:pt idx="74">
                  <c:v>5.7275478851100833E-2</c:v>
                </c:pt>
                <c:pt idx="75">
                  <c:v>0.26847786012329006</c:v>
                </c:pt>
                <c:pt idx="76">
                  <c:v>0.37096825283721413</c:v>
                </c:pt>
                <c:pt idx="77">
                  <c:v>0.39673786401951827</c:v>
                </c:pt>
                <c:pt idx="78">
                  <c:v>0.37150838793289193</c:v>
                </c:pt>
                <c:pt idx="79">
                  <c:v>0.26493303455736461</c:v>
                </c:pt>
                <c:pt idx="80">
                  <c:v>0.36225805612731821</c:v>
                </c:pt>
                <c:pt idx="81">
                  <c:v>0.21613762300797604</c:v>
                </c:pt>
                <c:pt idx="82">
                  <c:v>0.37694255770851987</c:v>
                </c:pt>
                <c:pt idx="83">
                  <c:v>9.4776157756700652E-7</c:v>
                </c:pt>
                <c:pt idx="84">
                  <c:v>0.37629341841788566</c:v>
                </c:pt>
              </c:numCache>
            </c:numRef>
          </c:yVal>
          <c:smooth val="0"/>
          <c:extLst>
            <c:ext xmlns:c16="http://schemas.microsoft.com/office/drawing/2014/chart" uri="{C3380CC4-5D6E-409C-BE32-E72D297353CC}">
              <c16:uniqueId val="{00000003-02C2-4146-9663-4A73B601B6A4}"/>
            </c:ext>
          </c:extLst>
        </c:ser>
        <c:dLbls>
          <c:showLegendKey val="0"/>
          <c:showVal val="0"/>
          <c:showCatName val="0"/>
          <c:showSerName val="0"/>
          <c:showPercent val="0"/>
          <c:showBubbleSize val="0"/>
        </c:dLbls>
        <c:axId val="702006096"/>
        <c:axId val="702025232"/>
      </c:scatterChart>
      <c:valAx>
        <c:axId val="7020060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2025232"/>
        <c:crosses val="autoZero"/>
        <c:crossBetween val="midCat"/>
      </c:valAx>
      <c:valAx>
        <c:axId val="70202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20060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1"/>
          <c:order val="0"/>
          <c:tx>
            <c:v>2019</c:v>
          </c:tx>
          <c:spPr>
            <a:ln w="19050" cap="rnd">
              <a:solidFill>
                <a:sysClr val="windowText" lastClr="000000"/>
              </a:solidFill>
              <a:round/>
            </a:ln>
            <a:effectLst/>
          </c:spPr>
          <c:marker>
            <c:symbol val="none"/>
          </c:marker>
          <c:xVal>
            <c:numRef>
              <c:f>Коррел2!$AP$2:$AP$86</c:f>
              <c:numCache>
                <c:formatCode>General</c:formatCode>
                <c:ptCount val="85"/>
                <c:pt idx="0">
                  <c:v>3520339</c:v>
                </c:pt>
                <c:pt idx="1">
                  <c:v>6875522</c:v>
                </c:pt>
                <c:pt idx="2">
                  <c:v>8313467</c:v>
                </c:pt>
                <c:pt idx="3">
                  <c:v>8715341</c:v>
                </c:pt>
                <c:pt idx="4">
                  <c:v>9928071</c:v>
                </c:pt>
                <c:pt idx="5">
                  <c:v>10163313</c:v>
                </c:pt>
                <c:pt idx="6">
                  <c:v>10236407</c:v>
                </c:pt>
                <c:pt idx="7">
                  <c:v>10888283</c:v>
                </c:pt>
                <c:pt idx="8">
                  <c:v>11614795</c:v>
                </c:pt>
                <c:pt idx="9">
                  <c:v>11787033</c:v>
                </c:pt>
                <c:pt idx="10">
                  <c:v>12009749</c:v>
                </c:pt>
                <c:pt idx="11">
                  <c:v>12392488</c:v>
                </c:pt>
                <c:pt idx="12">
                  <c:v>12798635</c:v>
                </c:pt>
                <c:pt idx="13">
                  <c:v>13039613</c:v>
                </c:pt>
                <c:pt idx="14">
                  <c:v>13087957</c:v>
                </c:pt>
                <c:pt idx="15">
                  <c:v>14127604</c:v>
                </c:pt>
                <c:pt idx="16">
                  <c:v>14607875</c:v>
                </c:pt>
                <c:pt idx="17">
                  <c:v>15053900</c:v>
                </c:pt>
                <c:pt idx="18">
                  <c:v>15104649</c:v>
                </c:pt>
                <c:pt idx="19">
                  <c:v>15197552</c:v>
                </c:pt>
                <c:pt idx="20">
                  <c:v>15409554</c:v>
                </c:pt>
                <c:pt idx="21">
                  <c:v>16257809</c:v>
                </c:pt>
                <c:pt idx="22">
                  <c:v>16301480</c:v>
                </c:pt>
                <c:pt idx="23">
                  <c:v>17147841</c:v>
                </c:pt>
                <c:pt idx="24">
                  <c:v>17260382</c:v>
                </c:pt>
                <c:pt idx="25">
                  <c:v>17347267</c:v>
                </c:pt>
                <c:pt idx="26">
                  <c:v>17650868</c:v>
                </c:pt>
                <c:pt idx="27">
                  <c:v>18065848</c:v>
                </c:pt>
                <c:pt idx="28">
                  <c:v>19091368</c:v>
                </c:pt>
                <c:pt idx="29">
                  <c:v>19392323</c:v>
                </c:pt>
                <c:pt idx="30">
                  <c:v>20121118</c:v>
                </c:pt>
                <c:pt idx="31">
                  <c:v>21173968</c:v>
                </c:pt>
                <c:pt idx="32">
                  <c:v>21345608</c:v>
                </c:pt>
                <c:pt idx="33">
                  <c:v>21518040</c:v>
                </c:pt>
                <c:pt idx="34">
                  <c:v>21701379</c:v>
                </c:pt>
                <c:pt idx="35">
                  <c:v>21738157</c:v>
                </c:pt>
                <c:pt idx="36">
                  <c:v>22051186</c:v>
                </c:pt>
                <c:pt idx="37">
                  <c:v>22161541</c:v>
                </c:pt>
                <c:pt idx="38">
                  <c:v>22798704</c:v>
                </c:pt>
                <c:pt idx="39">
                  <c:v>23056068</c:v>
                </c:pt>
                <c:pt idx="40">
                  <c:v>23435660</c:v>
                </c:pt>
                <c:pt idx="41">
                  <c:v>23574757</c:v>
                </c:pt>
                <c:pt idx="42">
                  <c:v>23579166</c:v>
                </c:pt>
                <c:pt idx="43">
                  <c:v>23721928</c:v>
                </c:pt>
                <c:pt idx="44">
                  <c:v>24330966</c:v>
                </c:pt>
                <c:pt idx="45">
                  <c:v>24899197</c:v>
                </c:pt>
                <c:pt idx="46">
                  <c:v>25103958</c:v>
                </c:pt>
                <c:pt idx="47">
                  <c:v>25418293</c:v>
                </c:pt>
                <c:pt idx="48">
                  <c:v>25578403</c:v>
                </c:pt>
                <c:pt idx="49">
                  <c:v>26115470</c:v>
                </c:pt>
                <c:pt idx="50">
                  <c:v>26333220</c:v>
                </c:pt>
                <c:pt idx="51">
                  <c:v>27793468</c:v>
                </c:pt>
                <c:pt idx="52">
                  <c:v>28062980</c:v>
                </c:pt>
                <c:pt idx="53">
                  <c:v>28328639</c:v>
                </c:pt>
                <c:pt idx="54">
                  <c:v>28760910</c:v>
                </c:pt>
                <c:pt idx="55">
                  <c:v>29862901</c:v>
                </c:pt>
                <c:pt idx="56">
                  <c:v>30803980</c:v>
                </c:pt>
                <c:pt idx="57">
                  <c:v>30918888</c:v>
                </c:pt>
                <c:pt idx="58">
                  <c:v>32444522</c:v>
                </c:pt>
                <c:pt idx="59">
                  <c:v>33035997</c:v>
                </c:pt>
                <c:pt idx="60">
                  <c:v>33320617</c:v>
                </c:pt>
                <c:pt idx="61">
                  <c:v>33698388</c:v>
                </c:pt>
                <c:pt idx="62">
                  <c:v>35133303</c:v>
                </c:pt>
                <c:pt idx="63">
                  <c:v>35510678</c:v>
                </c:pt>
                <c:pt idx="64">
                  <c:v>35789650</c:v>
                </c:pt>
                <c:pt idx="65">
                  <c:v>36393025</c:v>
                </c:pt>
                <c:pt idx="66">
                  <c:v>36710568</c:v>
                </c:pt>
                <c:pt idx="67">
                  <c:v>36908786</c:v>
                </c:pt>
                <c:pt idx="68">
                  <c:v>37748072</c:v>
                </c:pt>
                <c:pt idx="69">
                  <c:v>39158050</c:v>
                </c:pt>
                <c:pt idx="70">
                  <c:v>40367032</c:v>
                </c:pt>
                <c:pt idx="71">
                  <c:v>40697971</c:v>
                </c:pt>
                <c:pt idx="72">
                  <c:v>43173558</c:v>
                </c:pt>
                <c:pt idx="73">
                  <c:v>46480590</c:v>
                </c:pt>
                <c:pt idx="74">
                  <c:v>47501481</c:v>
                </c:pt>
                <c:pt idx="75">
                  <c:v>47972489</c:v>
                </c:pt>
                <c:pt idx="76">
                  <c:v>49446586</c:v>
                </c:pt>
                <c:pt idx="77">
                  <c:v>50339621</c:v>
                </c:pt>
                <c:pt idx="78">
                  <c:v>50847104</c:v>
                </c:pt>
                <c:pt idx="79">
                  <c:v>67244115</c:v>
                </c:pt>
                <c:pt idx="80">
                  <c:v>67902774</c:v>
                </c:pt>
                <c:pt idx="81">
                  <c:v>75708269</c:v>
                </c:pt>
                <c:pt idx="82">
                  <c:v>78686175</c:v>
                </c:pt>
                <c:pt idx="83">
                  <c:v>91009782</c:v>
                </c:pt>
                <c:pt idx="84">
                  <c:v>129754724</c:v>
                </c:pt>
              </c:numCache>
            </c:numRef>
          </c:xVal>
          <c:yVal>
            <c:numRef>
              <c:f>Коррел2!$AQ$2:$AQ$86</c:f>
              <c:numCache>
                <c:formatCode>General</c:formatCode>
                <c:ptCount val="85"/>
                <c:pt idx="0">
                  <c:v>0.17666950559876712</c:v>
                </c:pt>
                <c:pt idx="1">
                  <c:v>0.21613762300797604</c:v>
                </c:pt>
                <c:pt idx="2">
                  <c:v>0.2335900582988947</c:v>
                </c:pt>
                <c:pt idx="3">
                  <c:v>0.23849056444368616</c:v>
                </c:pt>
                <c:pt idx="4">
                  <c:v>0.25327948740164408</c:v>
                </c:pt>
                <c:pt idx="5">
                  <c:v>0.25614172482837233</c:v>
                </c:pt>
                <c:pt idx="6">
                  <c:v>0.25703027867916872</c:v>
                </c:pt>
                <c:pt idx="7">
                  <c:v>0.26493303455736461</c:v>
                </c:pt>
                <c:pt idx="8">
                  <c:v>0.27367856916835437</c:v>
                </c:pt>
                <c:pt idx="9">
                  <c:v>0.27573962705313187</c:v>
                </c:pt>
                <c:pt idx="10">
                  <c:v>0.27839661313942121</c:v>
                </c:pt>
                <c:pt idx="11">
                  <c:v>0.28293922947673261</c:v>
                </c:pt>
                <c:pt idx="12">
                  <c:v>0.28772352173084237</c:v>
                </c:pt>
                <c:pt idx="13">
                  <c:v>0.29054271215275929</c:v>
                </c:pt>
                <c:pt idx="14">
                  <c:v>0.29110642746924947</c:v>
                </c:pt>
                <c:pt idx="15">
                  <c:v>0.3030612861150741</c:v>
                </c:pt>
                <c:pt idx="16">
                  <c:v>0.30846206454112352</c:v>
                </c:pt>
                <c:pt idx="17">
                  <c:v>0.31339922738534748</c:v>
                </c:pt>
                <c:pt idx="18">
                  <c:v>0.31395590083809305</c:v>
                </c:pt>
                <c:pt idx="19">
                  <c:v>0.31497218649061165</c:v>
                </c:pt>
                <c:pt idx="20">
                  <c:v>0.31727758067763617</c:v>
                </c:pt>
                <c:pt idx="21">
                  <c:v>0.32629858140129897</c:v>
                </c:pt>
                <c:pt idx="22">
                  <c:v>0.32675371094262484</c:v>
                </c:pt>
                <c:pt idx="23">
                  <c:v>0.33537938332912992</c:v>
                </c:pt>
                <c:pt idx="24">
                  <c:v>0.3364971921954974</c:v>
                </c:pt>
                <c:pt idx="25">
                  <c:v>0.33735528957518607</c:v>
                </c:pt>
                <c:pt idx="26">
                  <c:v>0.34031964508284135</c:v>
                </c:pt>
                <c:pt idx="27">
                  <c:v>0.34428312809770978</c:v>
                </c:pt>
                <c:pt idx="28">
                  <c:v>0.35361222075929405</c:v>
                </c:pt>
                <c:pt idx="29">
                  <c:v>0.35621681562984781</c:v>
                </c:pt>
                <c:pt idx="30">
                  <c:v>0.36225805612731821</c:v>
                </c:pt>
                <c:pt idx="31">
                  <c:v>0.37028271343294522</c:v>
                </c:pt>
                <c:pt idx="32">
                  <c:v>0.37150838793289193</c:v>
                </c:pt>
                <c:pt idx="33">
                  <c:v>0.37271568726586696</c:v>
                </c:pt>
                <c:pt idx="34">
                  <c:v>0.37397264146353471</c:v>
                </c:pt>
                <c:pt idx="35">
                  <c:v>0.37422144600819635</c:v>
                </c:pt>
                <c:pt idx="36">
                  <c:v>0.37629341841788566</c:v>
                </c:pt>
                <c:pt idx="37">
                  <c:v>0.37700420532459999</c:v>
                </c:pt>
                <c:pt idx="38">
                  <c:v>0.38090371614386764</c:v>
                </c:pt>
                <c:pt idx="39">
                  <c:v>0.38237828472645807</c:v>
                </c:pt>
                <c:pt idx="40">
                  <c:v>0.3844453834987091</c:v>
                </c:pt>
                <c:pt idx="41">
                  <c:v>0.3851703080066271</c:v>
                </c:pt>
                <c:pt idx="42">
                  <c:v>0.38519299862526679</c:v>
                </c:pt>
                <c:pt idx="43">
                  <c:v>0.38591812707380402</c:v>
                </c:pt>
                <c:pt idx="44">
                  <c:v>0.38880055901838878</c:v>
                </c:pt>
                <c:pt idx="45">
                  <c:v>0.39117641937376907</c:v>
                </c:pt>
                <c:pt idx="46">
                  <c:v>0.3919572244698335</c:v>
                </c:pt>
                <c:pt idx="47">
                  <c:v>0.39307734035187347</c:v>
                </c:pt>
                <c:pt idx="48">
                  <c:v>0.39361109593748922</c:v>
                </c:pt>
                <c:pt idx="49">
                  <c:v>0.3952186105792036</c:v>
                </c:pt>
                <c:pt idx="50">
                  <c:v>0.39578951642708687</c:v>
                </c:pt>
                <c:pt idx="51">
                  <c:v>0.39839632979689188</c:v>
                </c:pt>
                <c:pt idx="52">
                  <c:v>0.39864297434180596</c:v>
                </c:pt>
                <c:pt idx="53">
                  <c:v>0.39881414474551646</c:v>
                </c:pt>
                <c:pt idx="54">
                  <c:v>0.39893976779678436</c:v>
                </c:pt>
                <c:pt idx="55">
                  <c:v>0.39840284447771385</c:v>
                </c:pt>
                <c:pt idx="56">
                  <c:v>0.39697327809895738</c:v>
                </c:pt>
                <c:pt idx="57">
                  <c:v>0.39673786401951827</c:v>
                </c:pt>
                <c:pt idx="58">
                  <c:v>0.39237485561894281</c:v>
                </c:pt>
                <c:pt idx="59">
                  <c:v>0.39007475487216975</c:v>
                </c:pt>
                <c:pt idx="60">
                  <c:v>0.38884944855804709</c:v>
                </c:pt>
                <c:pt idx="61">
                  <c:v>0.38710588555797781</c:v>
                </c:pt>
                <c:pt idx="62">
                  <c:v>0.37929769496756949</c:v>
                </c:pt>
                <c:pt idx="63">
                  <c:v>0.37694255770851987</c:v>
                </c:pt>
                <c:pt idx="64">
                  <c:v>0.37512360406653766</c:v>
                </c:pt>
                <c:pt idx="65">
                  <c:v>0.37096825283721413</c:v>
                </c:pt>
                <c:pt idx="66">
                  <c:v>0.36866280536764279</c:v>
                </c:pt>
                <c:pt idx="67">
                  <c:v>0.36718322785816548</c:v>
                </c:pt>
                <c:pt idx="68">
                  <c:v>0.3605845519946948</c:v>
                </c:pt>
                <c:pt idx="69">
                  <c:v>0.3483573215745161</c:v>
                </c:pt>
                <c:pt idx="70">
                  <c:v>0.33684505373848855</c:v>
                </c:pt>
                <c:pt idx="71">
                  <c:v>0.3335444327005857</c:v>
                </c:pt>
                <c:pt idx="72">
                  <c:v>0.30713345063746073</c:v>
                </c:pt>
                <c:pt idx="73">
                  <c:v>0.26847786012329006</c:v>
                </c:pt>
                <c:pt idx="74">
                  <c:v>0.25611485106675203</c:v>
                </c:pt>
                <c:pt idx="75">
                  <c:v>0.25038067251381607</c:v>
                </c:pt>
                <c:pt idx="76">
                  <c:v>0.23240237654123977</c:v>
                </c:pt>
                <c:pt idx="77">
                  <c:v>0.22154853232389279</c:v>
                </c:pt>
                <c:pt idx="78">
                  <c:v>0.21541331487252921</c:v>
                </c:pt>
                <c:pt idx="79">
                  <c:v>6.111522856387943E-2</c:v>
                </c:pt>
                <c:pt idx="80">
                  <c:v>5.7275478851100833E-2</c:v>
                </c:pt>
                <c:pt idx="81">
                  <c:v>2.4407889083134213E-2</c:v>
                </c:pt>
                <c:pt idx="82">
                  <c:v>1.6922763041543876E-2</c:v>
                </c:pt>
                <c:pt idx="83">
                  <c:v>2.9248693930628471E-3</c:v>
                </c:pt>
                <c:pt idx="84">
                  <c:v>9.4776157756700652E-7</c:v>
                </c:pt>
              </c:numCache>
            </c:numRef>
          </c:yVal>
          <c:smooth val="1"/>
          <c:extLst>
            <c:ext xmlns:c16="http://schemas.microsoft.com/office/drawing/2014/chart" uri="{C3380CC4-5D6E-409C-BE32-E72D297353CC}">
              <c16:uniqueId val="{00000001-2D55-4F66-B801-7DB326249EF3}"/>
            </c:ext>
          </c:extLst>
        </c:ser>
        <c:ser>
          <c:idx val="0"/>
          <c:order val="1"/>
          <c:tx>
            <c:strRef>
              <c:f>Коррел2!$AL$1</c:f>
              <c:strCache>
                <c:ptCount val="1"/>
                <c:pt idx="0">
                  <c:v>2020</c:v>
                </c:pt>
              </c:strCache>
            </c:strRef>
          </c:tx>
          <c:spPr>
            <a:ln w="19050" cap="rnd">
              <a:solidFill>
                <a:srgbClr val="FF0000"/>
              </a:solidFill>
              <a:round/>
            </a:ln>
            <a:effectLst/>
          </c:spPr>
          <c:marker>
            <c:symbol val="none"/>
          </c:marker>
          <c:xVal>
            <c:numRef>
              <c:f>Коррел2!$AK$2:$AK$86</c:f>
              <c:numCache>
                <c:formatCode>General</c:formatCode>
                <c:ptCount val="85"/>
                <c:pt idx="0">
                  <c:v>7892480</c:v>
                </c:pt>
                <c:pt idx="1">
                  <c:v>11486230</c:v>
                </c:pt>
                <c:pt idx="2">
                  <c:v>12649275</c:v>
                </c:pt>
                <c:pt idx="3">
                  <c:v>13730106</c:v>
                </c:pt>
                <c:pt idx="4">
                  <c:v>14812767</c:v>
                </c:pt>
                <c:pt idx="5">
                  <c:v>15844062</c:v>
                </c:pt>
                <c:pt idx="6">
                  <c:v>16577074</c:v>
                </c:pt>
                <c:pt idx="7">
                  <c:v>16911073</c:v>
                </c:pt>
                <c:pt idx="8">
                  <c:v>18511866</c:v>
                </c:pt>
                <c:pt idx="9">
                  <c:v>18982407</c:v>
                </c:pt>
                <c:pt idx="10">
                  <c:v>19411595</c:v>
                </c:pt>
                <c:pt idx="11">
                  <c:v>19714032</c:v>
                </c:pt>
                <c:pt idx="12">
                  <c:v>19751820</c:v>
                </c:pt>
                <c:pt idx="13">
                  <c:v>19855709</c:v>
                </c:pt>
                <c:pt idx="14">
                  <c:v>20239734</c:v>
                </c:pt>
                <c:pt idx="15">
                  <c:v>20617732</c:v>
                </c:pt>
                <c:pt idx="16">
                  <c:v>21279400</c:v>
                </c:pt>
                <c:pt idx="17">
                  <c:v>22555739</c:v>
                </c:pt>
                <c:pt idx="18">
                  <c:v>23219495</c:v>
                </c:pt>
                <c:pt idx="19">
                  <c:v>23789298</c:v>
                </c:pt>
                <c:pt idx="20">
                  <c:v>23873158</c:v>
                </c:pt>
                <c:pt idx="21">
                  <c:v>24372506</c:v>
                </c:pt>
                <c:pt idx="22">
                  <c:v>24869072</c:v>
                </c:pt>
                <c:pt idx="23">
                  <c:v>24929456</c:v>
                </c:pt>
                <c:pt idx="24">
                  <c:v>24957394</c:v>
                </c:pt>
                <c:pt idx="25">
                  <c:v>25344982</c:v>
                </c:pt>
                <c:pt idx="26">
                  <c:v>25446926</c:v>
                </c:pt>
                <c:pt idx="27">
                  <c:v>25532263</c:v>
                </c:pt>
                <c:pt idx="28">
                  <c:v>26111693</c:v>
                </c:pt>
                <c:pt idx="29">
                  <c:v>26695248</c:v>
                </c:pt>
                <c:pt idx="30">
                  <c:v>26936287</c:v>
                </c:pt>
                <c:pt idx="31">
                  <c:v>27277756</c:v>
                </c:pt>
                <c:pt idx="32">
                  <c:v>28277406</c:v>
                </c:pt>
                <c:pt idx="33">
                  <c:v>29331376</c:v>
                </c:pt>
                <c:pt idx="34">
                  <c:v>30083737</c:v>
                </c:pt>
                <c:pt idx="35">
                  <c:v>30901440</c:v>
                </c:pt>
                <c:pt idx="36">
                  <c:v>31302370</c:v>
                </c:pt>
                <c:pt idx="37">
                  <c:v>32334412</c:v>
                </c:pt>
                <c:pt idx="38">
                  <c:v>32402423</c:v>
                </c:pt>
                <c:pt idx="39">
                  <c:v>33104416</c:v>
                </c:pt>
                <c:pt idx="40">
                  <c:v>34022411</c:v>
                </c:pt>
                <c:pt idx="41">
                  <c:v>34443026</c:v>
                </c:pt>
                <c:pt idx="42">
                  <c:v>35071061</c:v>
                </c:pt>
                <c:pt idx="43">
                  <c:v>35189724</c:v>
                </c:pt>
                <c:pt idx="44">
                  <c:v>35410011</c:v>
                </c:pt>
                <c:pt idx="45">
                  <c:v>36137256</c:v>
                </c:pt>
                <c:pt idx="46">
                  <c:v>36769831</c:v>
                </c:pt>
                <c:pt idx="47">
                  <c:v>38619466</c:v>
                </c:pt>
                <c:pt idx="48">
                  <c:v>39897422</c:v>
                </c:pt>
                <c:pt idx="49">
                  <c:v>42675252</c:v>
                </c:pt>
                <c:pt idx="50">
                  <c:v>42891389</c:v>
                </c:pt>
                <c:pt idx="51">
                  <c:v>45188036</c:v>
                </c:pt>
                <c:pt idx="52">
                  <c:v>45346019</c:v>
                </c:pt>
                <c:pt idx="53">
                  <c:v>46382864</c:v>
                </c:pt>
                <c:pt idx="54">
                  <c:v>46808689</c:v>
                </c:pt>
                <c:pt idx="55">
                  <c:v>48407851</c:v>
                </c:pt>
                <c:pt idx="56">
                  <c:v>48901084</c:v>
                </c:pt>
                <c:pt idx="57">
                  <c:v>50640536</c:v>
                </c:pt>
                <c:pt idx="58">
                  <c:v>52364059</c:v>
                </c:pt>
                <c:pt idx="59">
                  <c:v>53014509</c:v>
                </c:pt>
                <c:pt idx="60">
                  <c:v>53483724</c:v>
                </c:pt>
                <c:pt idx="61">
                  <c:v>55971281</c:v>
                </c:pt>
                <c:pt idx="62">
                  <c:v>56999496</c:v>
                </c:pt>
                <c:pt idx="63">
                  <c:v>58177524</c:v>
                </c:pt>
                <c:pt idx="64">
                  <c:v>59602702</c:v>
                </c:pt>
                <c:pt idx="65">
                  <c:v>60577638</c:v>
                </c:pt>
                <c:pt idx="66">
                  <c:v>63640585</c:v>
                </c:pt>
                <c:pt idx="67">
                  <c:v>66492514</c:v>
                </c:pt>
                <c:pt idx="68">
                  <c:v>66636620</c:v>
                </c:pt>
                <c:pt idx="69">
                  <c:v>67030300</c:v>
                </c:pt>
                <c:pt idx="70">
                  <c:v>67462009</c:v>
                </c:pt>
                <c:pt idx="71">
                  <c:v>69071564</c:v>
                </c:pt>
                <c:pt idx="72">
                  <c:v>70973667</c:v>
                </c:pt>
                <c:pt idx="73">
                  <c:v>72710404</c:v>
                </c:pt>
                <c:pt idx="74">
                  <c:v>73331929</c:v>
                </c:pt>
                <c:pt idx="75">
                  <c:v>79458609</c:v>
                </c:pt>
                <c:pt idx="76">
                  <c:v>81083962</c:v>
                </c:pt>
                <c:pt idx="77">
                  <c:v>81634424</c:v>
                </c:pt>
                <c:pt idx="78">
                  <c:v>94227806</c:v>
                </c:pt>
                <c:pt idx="79">
                  <c:v>96063652</c:v>
                </c:pt>
                <c:pt idx="80">
                  <c:v>96988426</c:v>
                </c:pt>
                <c:pt idx="81">
                  <c:v>106403280</c:v>
                </c:pt>
                <c:pt idx="82">
                  <c:v>118627806</c:v>
                </c:pt>
                <c:pt idx="83">
                  <c:v>134499862</c:v>
                </c:pt>
                <c:pt idx="84">
                  <c:v>163102086</c:v>
                </c:pt>
              </c:numCache>
            </c:numRef>
          </c:xVal>
          <c:yVal>
            <c:numRef>
              <c:f>Коррел2!$AL$2:$AL$86</c:f>
              <c:numCache>
                <c:formatCode>General</c:formatCode>
                <c:ptCount val="85"/>
                <c:pt idx="0">
                  <c:v>0.17930774967673707</c:v>
                </c:pt>
                <c:pt idx="1">
                  <c:v>0.20825923572799479</c:v>
                </c:pt>
                <c:pt idx="2">
                  <c:v>0.21787156751002476</c:v>
                </c:pt>
                <c:pt idx="3">
                  <c:v>0.22687140649945742</c:v>
                </c:pt>
                <c:pt idx="4">
                  <c:v>0.23592745788635064</c:v>
                </c:pt>
                <c:pt idx="5">
                  <c:v>0.24456974966853384</c:v>
                </c:pt>
                <c:pt idx="6">
                  <c:v>0.25070963977419392</c:v>
                </c:pt>
                <c:pt idx="7">
                  <c:v>0.25350398403085722</c:v>
                </c:pt>
                <c:pt idx="8">
                  <c:v>0.26683898843230702</c:v>
                </c:pt>
                <c:pt idx="9">
                  <c:v>0.27073215607832019</c:v>
                </c:pt>
                <c:pt idx="10">
                  <c:v>0.27426914665840507</c:v>
                </c:pt>
                <c:pt idx="11">
                  <c:v>0.27675254727613469</c:v>
                </c:pt>
                <c:pt idx="12">
                  <c:v>0.27706227513877391</c:v>
                </c:pt>
                <c:pt idx="13">
                  <c:v>0.27791313104185805</c:v>
                </c:pt>
                <c:pt idx="14">
                  <c:v>0.28104946590385238</c:v>
                </c:pt>
                <c:pt idx="15">
                  <c:v>0.28412204287039816</c:v>
                </c:pt>
                <c:pt idx="16">
                  <c:v>0.2894620524055167</c:v>
                </c:pt>
                <c:pt idx="17">
                  <c:v>0.29960305527738079</c:v>
                </c:pt>
                <c:pt idx="18">
                  <c:v>0.30478096070845723</c:v>
                </c:pt>
                <c:pt idx="19">
                  <c:v>0.30916688340449056</c:v>
                </c:pt>
                <c:pt idx="20">
                  <c:v>0.30980749430611498</c:v>
                </c:pt>
                <c:pt idx="21">
                  <c:v>0.31359482752741791</c:v>
                </c:pt>
                <c:pt idx="22">
                  <c:v>0.31731282209457529</c:v>
                </c:pt>
                <c:pt idx="23">
                  <c:v>0.31776152688710374</c:v>
                </c:pt>
                <c:pt idx="24">
                  <c:v>0.31796887410133279</c:v>
                </c:pt>
                <c:pt idx="25">
                  <c:v>0.32082843237398811</c:v>
                </c:pt>
                <c:pt idx="26">
                  <c:v>0.32157519271328272</c:v>
                </c:pt>
                <c:pt idx="27">
                  <c:v>0.32219855068083181</c:v>
                </c:pt>
                <c:pt idx="28">
                  <c:v>0.3263877404861204</c:v>
                </c:pt>
                <c:pt idx="29">
                  <c:v>0.33052721216507852</c:v>
                </c:pt>
                <c:pt idx="30">
                  <c:v>0.33221270225998634</c:v>
                </c:pt>
                <c:pt idx="31">
                  <c:v>0.3345752576584673</c:v>
                </c:pt>
                <c:pt idx="32">
                  <c:v>0.34131405698241168</c:v>
                </c:pt>
                <c:pt idx="33">
                  <c:v>0.34811378456601477</c:v>
                </c:pt>
                <c:pt idx="34">
                  <c:v>0.35276266753423047</c:v>
                </c:pt>
                <c:pt idx="35">
                  <c:v>0.35761020948114108</c:v>
                </c:pt>
                <c:pt idx="36">
                  <c:v>0.35990579783945054</c:v>
                </c:pt>
                <c:pt idx="37">
                  <c:v>0.36555847702512761</c:v>
                </c:pt>
                <c:pt idx="38">
                  <c:v>0.36591766521978747</c:v>
                </c:pt>
                <c:pt idx="39">
                  <c:v>0.36952596007303118</c:v>
                </c:pt>
                <c:pt idx="40">
                  <c:v>0.37396449234311796</c:v>
                </c:pt>
                <c:pt idx="41">
                  <c:v>0.37588896698432411</c:v>
                </c:pt>
                <c:pt idx="42">
                  <c:v>0.37863129698006792</c:v>
                </c:pt>
                <c:pt idx="43">
                  <c:v>0.37913153189720195</c:v>
                </c:pt>
                <c:pt idx="44">
                  <c:v>0.38004490195161278</c:v>
                </c:pt>
                <c:pt idx="45">
                  <c:v>0.38291758825655864</c:v>
                </c:pt>
                <c:pt idx="46">
                  <c:v>0.38523513160068384</c:v>
                </c:pt>
                <c:pt idx="47">
                  <c:v>0.39101393860068517</c:v>
                </c:pt>
                <c:pt idx="48">
                  <c:v>0.39411111055352382</c:v>
                </c:pt>
                <c:pt idx="49">
                  <c:v>0.39822760821222497</c:v>
                </c:pt>
                <c:pt idx="50">
                  <c:v>0.3983950168821237</c:v>
                </c:pt>
                <c:pt idx="51">
                  <c:v>0.39879523136567541</c:v>
                </c:pt>
                <c:pt idx="52">
                  <c:v>0.39873000838715478</c:v>
                </c:pt>
                <c:pt idx="53">
                  <c:v>0.39800631519807839</c:v>
                </c:pt>
                <c:pt idx="54">
                  <c:v>0.39756090899546542</c:v>
                </c:pt>
                <c:pt idx="55">
                  <c:v>0.39512433673837333</c:v>
                </c:pt>
                <c:pt idx="56">
                  <c:v>0.39413175055056332</c:v>
                </c:pt>
                <c:pt idx="57">
                  <c:v>0.38974205784055188</c:v>
                </c:pt>
                <c:pt idx="58">
                  <c:v>0.38406320010138645</c:v>
                </c:pt>
                <c:pt idx="59">
                  <c:v>0.38158795925369376</c:v>
                </c:pt>
                <c:pt idx="60">
                  <c:v>0.37969262265463</c:v>
                </c:pt>
                <c:pt idx="61">
                  <c:v>0.36817250808627666</c:v>
                </c:pt>
                <c:pt idx="62">
                  <c:v>0.36272599942603823</c:v>
                </c:pt>
                <c:pt idx="63">
                  <c:v>0.35602936150701792</c:v>
                </c:pt>
                <c:pt idx="64">
                  <c:v>0.34731895930731554</c:v>
                </c:pt>
                <c:pt idx="65">
                  <c:v>0.34100440700809043</c:v>
                </c:pt>
                <c:pt idx="66">
                  <c:v>0.3195238322207829</c:v>
                </c:pt>
                <c:pt idx="67">
                  <c:v>0.29771342462797507</c:v>
                </c:pt>
                <c:pt idx="68">
                  <c:v>0.29657493350026104</c:v>
                </c:pt>
                <c:pt idx="69">
                  <c:v>0.2934495866684782</c:v>
                </c:pt>
                <c:pt idx="70">
                  <c:v>0.28999818761630664</c:v>
                </c:pt>
                <c:pt idx="71">
                  <c:v>0.27693785108124636</c:v>
                </c:pt>
                <c:pt idx="72">
                  <c:v>0.26121110750197857</c:v>
                </c:pt>
                <c:pt idx="73">
                  <c:v>0.24669589483434615</c:v>
                </c:pt>
                <c:pt idx="74">
                  <c:v>0.24148728248934831</c:v>
                </c:pt>
                <c:pt idx="75">
                  <c:v>0.1908828986769549</c:v>
                </c:pt>
                <c:pt idx="76">
                  <c:v>0.1779881018318836</c:v>
                </c:pt>
                <c:pt idx="77">
                  <c:v>0.17369663655471484</c:v>
                </c:pt>
                <c:pt idx="78">
                  <c:v>8.9985409806067354E-2</c:v>
                </c:pt>
                <c:pt idx="79">
                  <c:v>8.0469912853561656E-2</c:v>
                </c:pt>
                <c:pt idx="80">
                  <c:v>7.594828883014601E-2</c:v>
                </c:pt>
                <c:pt idx="81">
                  <c:v>3.9761480477641602E-2</c:v>
                </c:pt>
                <c:pt idx="82">
                  <c:v>1.4642449347793397E-2</c:v>
                </c:pt>
                <c:pt idx="83">
                  <c:v>3.0628861167951854E-3</c:v>
                </c:pt>
                <c:pt idx="84">
                  <c:v>8.5164729963864812E-5</c:v>
                </c:pt>
              </c:numCache>
            </c:numRef>
          </c:yVal>
          <c:smooth val="1"/>
          <c:extLst>
            <c:ext xmlns:c16="http://schemas.microsoft.com/office/drawing/2014/chart" uri="{C3380CC4-5D6E-409C-BE32-E72D297353CC}">
              <c16:uniqueId val="{00000000-2D55-4F66-B801-7DB326249EF3}"/>
            </c:ext>
          </c:extLst>
        </c:ser>
        <c:ser>
          <c:idx val="2"/>
          <c:order val="2"/>
          <c:tx>
            <c:v>2021</c:v>
          </c:tx>
          <c:spPr>
            <a:ln w="19050" cap="rnd">
              <a:solidFill>
                <a:srgbClr val="0070C0"/>
              </a:solidFill>
              <a:round/>
            </a:ln>
            <a:effectLst/>
          </c:spPr>
          <c:marker>
            <c:symbol val="none"/>
          </c:marker>
          <c:xVal>
            <c:numRef>
              <c:f>Коррел2!$AU$2:$AU$86</c:f>
              <c:numCache>
                <c:formatCode>General</c:formatCode>
                <c:ptCount val="85"/>
                <c:pt idx="0">
                  <c:v>8002602</c:v>
                </c:pt>
                <c:pt idx="1">
                  <c:v>8441008</c:v>
                </c:pt>
                <c:pt idx="2">
                  <c:v>12175877</c:v>
                </c:pt>
                <c:pt idx="3">
                  <c:v>14528256</c:v>
                </c:pt>
                <c:pt idx="4">
                  <c:v>15144223</c:v>
                </c:pt>
                <c:pt idx="5">
                  <c:v>16033618</c:v>
                </c:pt>
                <c:pt idx="6">
                  <c:v>16507793</c:v>
                </c:pt>
                <c:pt idx="7">
                  <c:v>16713606</c:v>
                </c:pt>
                <c:pt idx="8">
                  <c:v>17257099</c:v>
                </c:pt>
                <c:pt idx="9">
                  <c:v>17293206</c:v>
                </c:pt>
                <c:pt idx="10">
                  <c:v>17755570</c:v>
                </c:pt>
                <c:pt idx="11">
                  <c:v>18149652</c:v>
                </c:pt>
                <c:pt idx="12">
                  <c:v>18161260</c:v>
                </c:pt>
                <c:pt idx="13">
                  <c:v>18444834</c:v>
                </c:pt>
                <c:pt idx="14">
                  <c:v>18452518</c:v>
                </c:pt>
                <c:pt idx="15">
                  <c:v>19958761</c:v>
                </c:pt>
                <c:pt idx="16">
                  <c:v>21275501</c:v>
                </c:pt>
                <c:pt idx="17">
                  <c:v>21385747</c:v>
                </c:pt>
                <c:pt idx="18">
                  <c:v>21928529</c:v>
                </c:pt>
                <c:pt idx="19">
                  <c:v>22068750</c:v>
                </c:pt>
                <c:pt idx="20">
                  <c:v>22151806</c:v>
                </c:pt>
                <c:pt idx="21">
                  <c:v>22603498</c:v>
                </c:pt>
                <c:pt idx="22">
                  <c:v>23372833</c:v>
                </c:pt>
                <c:pt idx="23">
                  <c:v>24148539</c:v>
                </c:pt>
                <c:pt idx="24">
                  <c:v>26371387</c:v>
                </c:pt>
                <c:pt idx="25">
                  <c:v>26388676</c:v>
                </c:pt>
                <c:pt idx="26">
                  <c:v>27446767</c:v>
                </c:pt>
                <c:pt idx="27">
                  <c:v>27921257</c:v>
                </c:pt>
                <c:pt idx="28">
                  <c:v>28093105</c:v>
                </c:pt>
                <c:pt idx="29">
                  <c:v>28717568</c:v>
                </c:pt>
                <c:pt idx="30">
                  <c:v>28751818</c:v>
                </c:pt>
                <c:pt idx="31">
                  <c:v>29178123</c:v>
                </c:pt>
                <c:pt idx="32">
                  <c:v>29416485</c:v>
                </c:pt>
                <c:pt idx="33">
                  <c:v>29763087</c:v>
                </c:pt>
                <c:pt idx="34">
                  <c:v>29785463</c:v>
                </c:pt>
                <c:pt idx="35">
                  <c:v>30456992</c:v>
                </c:pt>
                <c:pt idx="36">
                  <c:v>30511243</c:v>
                </c:pt>
                <c:pt idx="37">
                  <c:v>30694960</c:v>
                </c:pt>
                <c:pt idx="38">
                  <c:v>31134365</c:v>
                </c:pt>
                <c:pt idx="39">
                  <c:v>32070305</c:v>
                </c:pt>
                <c:pt idx="40">
                  <c:v>32281755</c:v>
                </c:pt>
                <c:pt idx="41">
                  <c:v>34425352</c:v>
                </c:pt>
                <c:pt idx="42">
                  <c:v>34506386</c:v>
                </c:pt>
                <c:pt idx="43">
                  <c:v>35697938</c:v>
                </c:pt>
                <c:pt idx="44">
                  <c:v>37038766</c:v>
                </c:pt>
                <c:pt idx="45">
                  <c:v>38141458</c:v>
                </c:pt>
                <c:pt idx="46">
                  <c:v>38413558</c:v>
                </c:pt>
                <c:pt idx="47">
                  <c:v>38801730</c:v>
                </c:pt>
                <c:pt idx="48">
                  <c:v>39008195</c:v>
                </c:pt>
                <c:pt idx="49">
                  <c:v>40412650</c:v>
                </c:pt>
                <c:pt idx="50">
                  <c:v>42793607</c:v>
                </c:pt>
                <c:pt idx="51">
                  <c:v>43319913</c:v>
                </c:pt>
                <c:pt idx="52">
                  <c:v>43503642</c:v>
                </c:pt>
                <c:pt idx="53">
                  <c:v>45963435</c:v>
                </c:pt>
                <c:pt idx="54">
                  <c:v>46321508</c:v>
                </c:pt>
                <c:pt idx="55">
                  <c:v>46940576</c:v>
                </c:pt>
                <c:pt idx="56">
                  <c:v>47595444</c:v>
                </c:pt>
                <c:pt idx="57">
                  <c:v>49765428</c:v>
                </c:pt>
                <c:pt idx="58">
                  <c:v>49932525</c:v>
                </c:pt>
                <c:pt idx="59">
                  <c:v>50568447</c:v>
                </c:pt>
                <c:pt idx="60">
                  <c:v>52623845</c:v>
                </c:pt>
                <c:pt idx="61">
                  <c:v>55146750</c:v>
                </c:pt>
                <c:pt idx="62">
                  <c:v>55293489</c:v>
                </c:pt>
                <c:pt idx="63">
                  <c:v>56284454</c:v>
                </c:pt>
                <c:pt idx="64">
                  <c:v>57759315</c:v>
                </c:pt>
                <c:pt idx="65">
                  <c:v>59939148</c:v>
                </c:pt>
                <c:pt idx="66">
                  <c:v>62219448</c:v>
                </c:pt>
                <c:pt idx="67">
                  <c:v>62617643</c:v>
                </c:pt>
                <c:pt idx="68">
                  <c:v>62989864</c:v>
                </c:pt>
                <c:pt idx="69">
                  <c:v>65927839</c:v>
                </c:pt>
                <c:pt idx="70">
                  <c:v>66181023</c:v>
                </c:pt>
                <c:pt idx="71">
                  <c:v>67950927</c:v>
                </c:pt>
                <c:pt idx="72">
                  <c:v>72328956</c:v>
                </c:pt>
                <c:pt idx="73">
                  <c:v>72751575</c:v>
                </c:pt>
                <c:pt idx="74">
                  <c:v>72757731</c:v>
                </c:pt>
                <c:pt idx="75">
                  <c:v>75548362</c:v>
                </c:pt>
                <c:pt idx="76">
                  <c:v>80505625</c:v>
                </c:pt>
                <c:pt idx="77">
                  <c:v>86494847</c:v>
                </c:pt>
                <c:pt idx="78">
                  <c:v>87578475</c:v>
                </c:pt>
                <c:pt idx="79">
                  <c:v>91768712</c:v>
                </c:pt>
                <c:pt idx="80">
                  <c:v>91945881</c:v>
                </c:pt>
                <c:pt idx="81">
                  <c:v>101779829</c:v>
                </c:pt>
                <c:pt idx="82">
                  <c:v>113661612</c:v>
                </c:pt>
                <c:pt idx="83">
                  <c:v>130016432</c:v>
                </c:pt>
                <c:pt idx="84">
                  <c:v>138608464</c:v>
                </c:pt>
              </c:numCache>
            </c:numRef>
          </c:xVal>
          <c:yVal>
            <c:numRef>
              <c:f>Коррел2!$AV$2:$AV$86</c:f>
              <c:numCache>
                <c:formatCode>General</c:formatCode>
                <c:ptCount val="85"/>
                <c:pt idx="0">
                  <c:v>0.1703374884485605</c:v>
                </c:pt>
                <c:pt idx="1">
                  <c:v>0.17396091868235253</c:v>
                </c:pt>
                <c:pt idx="2">
                  <c:v>0.20591503613629986</c:v>
                </c:pt>
                <c:pt idx="3">
                  <c:v>0.22675206722504868</c:v>
                </c:pt>
                <c:pt idx="4">
                  <c:v>0.23225688392531343</c:v>
                </c:pt>
                <c:pt idx="5">
                  <c:v>0.2402212926865667</c:v>
                </c:pt>
                <c:pt idx="6">
                  <c:v>0.24447008609779444</c:v>
                </c:pt>
                <c:pt idx="7">
                  <c:v>0.24631392342341363</c:v>
                </c:pt>
                <c:pt idx="8">
                  <c:v>0.2511799444440368</c:v>
                </c:pt>
                <c:pt idx="9">
                  <c:v>0.25150299452162861</c:v>
                </c:pt>
                <c:pt idx="10">
                  <c:v>0.25563628462076404</c:v>
                </c:pt>
                <c:pt idx="11">
                  <c:v>0.25915276655069408</c:v>
                </c:pt>
                <c:pt idx="12">
                  <c:v>0.25925624034327804</c:v>
                </c:pt>
                <c:pt idx="13">
                  <c:v>0.26178186813124404</c:v>
                </c:pt>
                <c:pt idx="14">
                  <c:v>0.2618502445030077</c:v>
                </c:pt>
                <c:pt idx="15">
                  <c:v>0.27517382157691939</c:v>
                </c:pt>
                <c:pt idx="16">
                  <c:v>0.28664380959851438</c:v>
                </c:pt>
                <c:pt idx="17">
                  <c:v>0.28759454628012759</c:v>
                </c:pt>
                <c:pt idx="18">
                  <c:v>0.292250519529062</c:v>
                </c:pt>
                <c:pt idx="19">
                  <c:v>0.29344626459656503</c:v>
                </c:pt>
                <c:pt idx="20">
                  <c:v>0.29415309638109255</c:v>
                </c:pt>
                <c:pt idx="21">
                  <c:v>0.29797769093343024</c:v>
                </c:pt>
                <c:pt idx="22">
                  <c:v>0.30441054035395154</c:v>
                </c:pt>
                <c:pt idx="23">
                  <c:v>0.31078177242412713</c:v>
                </c:pt>
                <c:pt idx="24">
                  <c:v>0.32828347832089294</c:v>
                </c:pt>
                <c:pt idx="25">
                  <c:v>0.32841467533525998</c:v>
                </c:pt>
                <c:pt idx="26">
                  <c:v>0.33628209506642615</c:v>
                </c:pt>
                <c:pt idx="27">
                  <c:v>0.33970167473792773</c:v>
                </c:pt>
                <c:pt idx="28">
                  <c:v>0.34092275139915457</c:v>
                </c:pt>
                <c:pt idx="29">
                  <c:v>0.34527923382505482</c:v>
                </c:pt>
                <c:pt idx="30">
                  <c:v>0.34551443328318565</c:v>
                </c:pt>
                <c:pt idx="31">
                  <c:v>0.34840846335791659</c:v>
                </c:pt>
                <c:pt idx="32">
                  <c:v>0.34999914586833497</c:v>
                </c:pt>
                <c:pt idx="33">
                  <c:v>0.35227614545259311</c:v>
                </c:pt>
                <c:pt idx="34">
                  <c:v>0.35242165732505376</c:v>
                </c:pt>
                <c:pt idx="35">
                  <c:v>0.35670272512571105</c:v>
                </c:pt>
                <c:pt idx="36">
                  <c:v>0.35704120328476802</c:v>
                </c:pt>
                <c:pt idx="37">
                  <c:v>0.35817908447564167</c:v>
                </c:pt>
                <c:pt idx="38">
                  <c:v>0.36084758928464955</c:v>
                </c:pt>
                <c:pt idx="39">
                  <c:v>0.36627457761078497</c:v>
                </c:pt>
                <c:pt idx="40">
                  <c:v>0.36745078302999906</c:v>
                </c:pt>
                <c:pt idx="41">
                  <c:v>0.37827834220685974</c:v>
                </c:pt>
                <c:pt idx="42">
                  <c:v>0.37864704777255986</c:v>
                </c:pt>
                <c:pt idx="43">
                  <c:v>0.38371113569966264</c:v>
                </c:pt>
                <c:pt idx="44">
                  <c:v>0.38858491092506819</c:v>
                </c:pt>
                <c:pt idx="45">
                  <c:v>0.39191469484542585</c:v>
                </c:pt>
                <c:pt idx="46">
                  <c:v>0.39264000587141162</c:v>
                </c:pt>
                <c:pt idx="47">
                  <c:v>0.39360786434017081</c:v>
                </c:pt>
                <c:pt idx="48">
                  <c:v>0.39409045379502716</c:v>
                </c:pt>
                <c:pt idx="49">
                  <c:v>0.3967729496243278</c:v>
                </c:pt>
                <c:pt idx="50">
                  <c:v>0.3988895721687758</c:v>
                </c:pt>
                <c:pt idx="51">
                  <c:v>0.39894019401511749</c:v>
                </c:pt>
                <c:pt idx="52">
                  <c:v>0.39892218201661311</c:v>
                </c:pt>
                <c:pt idx="53">
                  <c:v>0.39690748684036775</c:v>
                </c:pt>
                <c:pt idx="54">
                  <c:v>0.39634075158897936</c:v>
                </c:pt>
                <c:pt idx="55">
                  <c:v>0.39519888349254428</c:v>
                </c:pt>
                <c:pt idx="56">
                  <c:v>0.39376924787129686</c:v>
                </c:pt>
                <c:pt idx="57">
                  <c:v>0.38743695356875268</c:v>
                </c:pt>
                <c:pt idx="58">
                  <c:v>0.38684998508024548</c:v>
                </c:pt>
                <c:pt idx="59">
                  <c:v>0.38448962406648052</c:v>
                </c:pt>
                <c:pt idx="60">
                  <c:v>0.37553152757130287</c:v>
                </c:pt>
                <c:pt idx="61">
                  <c:v>0.36194270756290026</c:v>
                </c:pt>
                <c:pt idx="62">
                  <c:v>0.36107065139248273</c:v>
                </c:pt>
                <c:pt idx="63">
                  <c:v>0.35496168127558392</c:v>
                </c:pt>
                <c:pt idx="64">
                  <c:v>0.34519863085358055</c:v>
                </c:pt>
                <c:pt idx="65">
                  <c:v>0.32945390256122326</c:v>
                </c:pt>
                <c:pt idx="66">
                  <c:v>0.31157110926591536</c:v>
                </c:pt>
                <c:pt idx="67">
                  <c:v>0.30832385474143842</c:v>
                </c:pt>
                <c:pt idx="68">
                  <c:v>0.30525899874086687</c:v>
                </c:pt>
                <c:pt idx="69">
                  <c:v>0.28023800061492726</c:v>
                </c:pt>
                <c:pt idx="70">
                  <c:v>0.2780261929705099</c:v>
                </c:pt>
                <c:pt idx="71">
                  <c:v>0.26239928407195445</c:v>
                </c:pt>
                <c:pt idx="72">
                  <c:v>0.22325597851970333</c:v>
                </c:pt>
                <c:pt idx="73">
                  <c:v>0.21949584569334102</c:v>
                </c:pt>
                <c:pt idx="74">
                  <c:v>0.21944114782877278</c:v>
                </c:pt>
                <c:pt idx="75">
                  <c:v>0.19495180181635516</c:v>
                </c:pt>
                <c:pt idx="76">
                  <c:v>0.15388607714516209</c:v>
                </c:pt>
                <c:pt idx="77">
                  <c:v>0.11055112494916522</c:v>
                </c:pt>
                <c:pt idx="78">
                  <c:v>0.10358402312482634</c:v>
                </c:pt>
                <c:pt idx="79">
                  <c:v>7.9322137744596177E-2</c:v>
                </c:pt>
                <c:pt idx="80">
                  <c:v>7.839053857850406E-2</c:v>
                </c:pt>
                <c:pt idx="81">
                  <c:v>3.8032823388627825E-2</c:v>
                </c:pt>
                <c:pt idx="82">
                  <c:v>1.329866658887216E-2</c:v>
                </c:pt>
                <c:pt idx="83">
                  <c:v>2.2810737228273776E-3</c:v>
                </c:pt>
                <c:pt idx="84">
                  <c:v>7.7994658214623422E-4</c:v>
                </c:pt>
              </c:numCache>
            </c:numRef>
          </c:yVal>
          <c:smooth val="1"/>
          <c:extLst>
            <c:ext xmlns:c16="http://schemas.microsoft.com/office/drawing/2014/chart" uri="{C3380CC4-5D6E-409C-BE32-E72D297353CC}">
              <c16:uniqueId val="{00000002-2D55-4F66-B801-7DB326249EF3}"/>
            </c:ext>
          </c:extLst>
        </c:ser>
        <c:dLbls>
          <c:showLegendKey val="0"/>
          <c:showVal val="0"/>
          <c:showCatName val="0"/>
          <c:showSerName val="0"/>
          <c:showPercent val="0"/>
          <c:showBubbleSize val="0"/>
        </c:dLbls>
        <c:axId val="702029808"/>
        <c:axId val="702032720"/>
      </c:scatterChart>
      <c:valAx>
        <c:axId val="702029808"/>
        <c:scaling>
          <c:orientation val="minMax"/>
          <c:max val="170000000.00000003"/>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2032720"/>
        <c:crosses val="autoZero"/>
        <c:crossBetween val="midCat"/>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dispUnitsLbl>
        </c:dispUnits>
      </c:valAx>
      <c:valAx>
        <c:axId val="702032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020298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v>2019</c:v>
          </c:tx>
          <c:spPr>
            <a:ln w="19050" cap="rnd">
              <a:solidFill>
                <a:schemeClr val="accent1"/>
              </a:solidFill>
              <a:round/>
            </a:ln>
            <a:effectLst/>
          </c:spPr>
          <c:marker>
            <c:symbol val="none"/>
          </c:marker>
          <c:xVal>
            <c:numRef>
              <c:f>Коррел2!$BH$2:$BH$86</c:f>
              <c:numCache>
                <c:formatCode>General</c:formatCode>
                <c:ptCount val="85"/>
                <c:pt idx="0">
                  <c:v>2102956.4106399999</c:v>
                </c:pt>
                <c:pt idx="1">
                  <c:v>3092259.26694</c:v>
                </c:pt>
                <c:pt idx="2">
                  <c:v>3187904.3417500001</c:v>
                </c:pt>
                <c:pt idx="3">
                  <c:v>3916483.9991200003</c:v>
                </c:pt>
                <c:pt idx="4">
                  <c:v>4953244.2298600003</c:v>
                </c:pt>
                <c:pt idx="5">
                  <c:v>5626426.3839400001</c:v>
                </c:pt>
                <c:pt idx="6">
                  <c:v>6395044.2609999999</c:v>
                </c:pt>
                <c:pt idx="7">
                  <c:v>6789885.6566099999</c:v>
                </c:pt>
                <c:pt idx="8">
                  <c:v>6945737.3367299996</c:v>
                </c:pt>
                <c:pt idx="9">
                  <c:v>6954157.4046899993</c:v>
                </c:pt>
                <c:pt idx="10">
                  <c:v>7257125.9929</c:v>
                </c:pt>
                <c:pt idx="11">
                  <c:v>7414873.1564699998</c:v>
                </c:pt>
                <c:pt idx="12">
                  <c:v>7705925.68035</c:v>
                </c:pt>
                <c:pt idx="13">
                  <c:v>7803390.9008800006</c:v>
                </c:pt>
                <c:pt idx="14">
                  <c:v>7872917.0918100001</c:v>
                </c:pt>
                <c:pt idx="15">
                  <c:v>7998502.2054399997</c:v>
                </c:pt>
                <c:pt idx="16">
                  <c:v>8191460.49364</c:v>
                </c:pt>
                <c:pt idx="17">
                  <c:v>8302672.4906500001</c:v>
                </c:pt>
                <c:pt idx="18">
                  <c:v>8310872.2471199995</c:v>
                </c:pt>
                <c:pt idx="19">
                  <c:v>8480889.4206299987</c:v>
                </c:pt>
                <c:pt idx="20">
                  <c:v>9121288.5562600009</c:v>
                </c:pt>
                <c:pt idx="21">
                  <c:v>9441339.3889800012</c:v>
                </c:pt>
                <c:pt idx="22">
                  <c:v>9743298.6638399996</c:v>
                </c:pt>
                <c:pt idx="23">
                  <c:v>9927946.63686</c:v>
                </c:pt>
                <c:pt idx="24">
                  <c:v>9970780.6092499997</c:v>
                </c:pt>
                <c:pt idx="25">
                  <c:v>10004477.083829999</c:v>
                </c:pt>
                <c:pt idx="26">
                  <c:v>10278680.93362</c:v>
                </c:pt>
                <c:pt idx="27">
                  <c:v>10341044.40687</c:v>
                </c:pt>
                <c:pt idx="28">
                  <c:v>10378747.95456</c:v>
                </c:pt>
                <c:pt idx="29">
                  <c:v>10475405.578159999</c:v>
                </c:pt>
                <c:pt idx="30">
                  <c:v>10518811.972899999</c:v>
                </c:pt>
                <c:pt idx="31">
                  <c:v>10566669.1434</c:v>
                </c:pt>
                <c:pt idx="32">
                  <c:v>10629858.063170001</c:v>
                </c:pt>
                <c:pt idx="33">
                  <c:v>10816180.32635</c:v>
                </c:pt>
                <c:pt idx="34">
                  <c:v>11004064.866479998</c:v>
                </c:pt>
                <c:pt idx="35">
                  <c:v>11289711.177300001</c:v>
                </c:pt>
                <c:pt idx="36">
                  <c:v>11572975.26183</c:v>
                </c:pt>
                <c:pt idx="37">
                  <c:v>11966248.793090001</c:v>
                </c:pt>
                <c:pt idx="38">
                  <c:v>12264408.27444</c:v>
                </c:pt>
                <c:pt idx="39">
                  <c:v>12525420.099470001</c:v>
                </c:pt>
                <c:pt idx="40">
                  <c:v>12747057.72975</c:v>
                </c:pt>
                <c:pt idx="41">
                  <c:v>13369169.336139999</c:v>
                </c:pt>
                <c:pt idx="42">
                  <c:v>13404917.053679999</c:v>
                </c:pt>
                <c:pt idx="43">
                  <c:v>13423720.1546</c:v>
                </c:pt>
                <c:pt idx="44">
                  <c:v>13439076.308670001</c:v>
                </c:pt>
                <c:pt idx="45">
                  <c:v>13540273.602779999</c:v>
                </c:pt>
                <c:pt idx="46">
                  <c:v>13606629.22309</c:v>
                </c:pt>
                <c:pt idx="47">
                  <c:v>16011816.478950001</c:v>
                </c:pt>
                <c:pt idx="48">
                  <c:v>16192254.94493</c:v>
                </c:pt>
                <c:pt idx="49">
                  <c:v>16540442.738860002</c:v>
                </c:pt>
                <c:pt idx="50">
                  <c:v>17059796.24786</c:v>
                </c:pt>
                <c:pt idx="51">
                  <c:v>17375201.4498</c:v>
                </c:pt>
                <c:pt idx="52">
                  <c:v>17915983.347490001</c:v>
                </c:pt>
                <c:pt idx="53">
                  <c:v>18048989.777399998</c:v>
                </c:pt>
                <c:pt idx="54">
                  <c:v>18652088.545109998</c:v>
                </c:pt>
                <c:pt idx="55">
                  <c:v>19838628.60873</c:v>
                </c:pt>
                <c:pt idx="56">
                  <c:v>20313963.66519</c:v>
                </c:pt>
                <c:pt idx="57">
                  <c:v>20447390.4243</c:v>
                </c:pt>
                <c:pt idx="58">
                  <c:v>20835821.023280002</c:v>
                </c:pt>
                <c:pt idx="59">
                  <c:v>21260603.78438</c:v>
                </c:pt>
                <c:pt idx="60">
                  <c:v>21402794.425420001</c:v>
                </c:pt>
                <c:pt idx="61">
                  <c:v>21823323.750750002</c:v>
                </c:pt>
                <c:pt idx="62">
                  <c:v>22206693.504530001</c:v>
                </c:pt>
                <c:pt idx="63">
                  <c:v>22830410.624460001</c:v>
                </c:pt>
                <c:pt idx="64">
                  <c:v>22946865.4241</c:v>
                </c:pt>
                <c:pt idx="65">
                  <c:v>23018826.880060002</c:v>
                </c:pt>
                <c:pt idx="66">
                  <c:v>23517214.10647</c:v>
                </c:pt>
                <c:pt idx="67">
                  <c:v>23796793.329610001</c:v>
                </c:pt>
                <c:pt idx="68">
                  <c:v>24656493.56411</c:v>
                </c:pt>
                <c:pt idx="69">
                  <c:v>24661207.466940001</c:v>
                </c:pt>
                <c:pt idx="70">
                  <c:v>24785054.35588</c:v>
                </c:pt>
                <c:pt idx="71">
                  <c:v>24942918.028689999</c:v>
                </c:pt>
                <c:pt idx="72">
                  <c:v>25008856.511860002</c:v>
                </c:pt>
                <c:pt idx="73">
                  <c:v>25661160.249150001</c:v>
                </c:pt>
                <c:pt idx="74">
                  <c:v>26620779.981740002</c:v>
                </c:pt>
                <c:pt idx="75">
                  <c:v>26682364.467830002</c:v>
                </c:pt>
                <c:pt idx="76">
                  <c:v>29840904.142499998</c:v>
                </c:pt>
                <c:pt idx="77">
                  <c:v>30099014.598710001</c:v>
                </c:pt>
                <c:pt idx="78">
                  <c:v>33693075.531169996</c:v>
                </c:pt>
                <c:pt idx="79">
                  <c:v>35795054.241939999</c:v>
                </c:pt>
                <c:pt idx="80">
                  <c:v>35849457.198600002</c:v>
                </c:pt>
                <c:pt idx="81">
                  <c:v>36675379.641479999</c:v>
                </c:pt>
                <c:pt idx="82">
                  <c:v>41971293.389600001</c:v>
                </c:pt>
                <c:pt idx="83">
                  <c:v>71765478.029589996</c:v>
                </c:pt>
                <c:pt idx="84">
                  <c:v>86711061.384499997</c:v>
                </c:pt>
              </c:numCache>
            </c:numRef>
          </c:xVal>
          <c:yVal>
            <c:numRef>
              <c:f>Коррел2!$BI$2:$BI$86</c:f>
              <c:numCache>
                <c:formatCode>General</c:formatCode>
                <c:ptCount val="85"/>
                <c:pt idx="0">
                  <c:v>0.20241372752271108</c:v>
                </c:pt>
                <c:pt idx="1">
                  <c:v>0.22057799029470204</c:v>
                </c:pt>
                <c:pt idx="2">
                  <c:v>0.22234969326869089</c:v>
                </c:pt>
                <c:pt idx="3">
                  <c:v>0.23589979614867335</c:v>
                </c:pt>
                <c:pt idx="4">
                  <c:v>0.25522517272037232</c:v>
                </c:pt>
                <c:pt idx="5">
                  <c:v>0.26769593459080088</c:v>
                </c:pt>
                <c:pt idx="6">
                  <c:v>0.28175199799199024</c:v>
                </c:pt>
                <c:pt idx="7">
                  <c:v>0.28886258764960093</c:v>
                </c:pt>
                <c:pt idx="8">
                  <c:v>0.29164403073471795</c:v>
                </c:pt>
                <c:pt idx="9">
                  <c:v>0.29179386229035686</c:v>
                </c:pt>
                <c:pt idx="10">
                  <c:v>0.29715326337927256</c:v>
                </c:pt>
                <c:pt idx="11">
                  <c:v>0.29991782643713272</c:v>
                </c:pt>
                <c:pt idx="12">
                  <c:v>0.30496788162917232</c:v>
                </c:pt>
                <c:pt idx="13">
                  <c:v>0.30664342822642621</c:v>
                </c:pt>
                <c:pt idx="14">
                  <c:v>0.30783367019415453</c:v>
                </c:pt>
                <c:pt idx="15">
                  <c:v>0.30997275321368167</c:v>
                </c:pt>
                <c:pt idx="16">
                  <c:v>0.31323118018808493</c:v>
                </c:pt>
                <c:pt idx="17">
                  <c:v>0.31509304326165583</c:v>
                </c:pt>
                <c:pt idx="18">
                  <c:v>0.31522984006455906</c:v>
                </c:pt>
                <c:pt idx="19">
                  <c:v>0.31805102303027749</c:v>
                </c:pt>
                <c:pt idx="20">
                  <c:v>0.32839916140115688</c:v>
                </c:pt>
                <c:pt idx="21">
                  <c:v>0.33339164456633313</c:v>
                </c:pt>
                <c:pt idx="22">
                  <c:v>0.33798278296559314</c:v>
                </c:pt>
                <c:pt idx="23">
                  <c:v>0.34073036780830718</c:v>
                </c:pt>
                <c:pt idx="24">
                  <c:v>0.34136104309593468</c:v>
                </c:pt>
                <c:pt idx="25">
                  <c:v>0.34185538091630224</c:v>
                </c:pt>
                <c:pt idx="26">
                  <c:v>0.34581796916256752</c:v>
                </c:pt>
                <c:pt idx="27">
                  <c:v>0.34670396524075087</c:v>
                </c:pt>
                <c:pt idx="28">
                  <c:v>0.34723682591512789</c:v>
                </c:pt>
                <c:pt idx="29">
                  <c:v>0.34859316919575251</c:v>
                </c:pt>
                <c:pt idx="30">
                  <c:v>0.34919768083487002</c:v>
                </c:pt>
                <c:pt idx="31">
                  <c:v>0.34986085164544684</c:v>
                </c:pt>
                <c:pt idx="32">
                  <c:v>0.35073109512027789</c:v>
                </c:pt>
                <c:pt idx="33">
                  <c:v>0.35326095665715052</c:v>
                </c:pt>
                <c:pt idx="34">
                  <c:v>0.35575617206026605</c:v>
                </c:pt>
                <c:pt idx="35">
                  <c:v>0.35943901898830349</c:v>
                </c:pt>
                <c:pt idx="36">
                  <c:v>0.36295494123626876</c:v>
                </c:pt>
                <c:pt idx="37">
                  <c:v>0.36760264611454291</c:v>
                </c:pt>
                <c:pt idx="38">
                  <c:v>0.37093859637886772</c:v>
                </c:pt>
                <c:pt idx="39">
                  <c:v>0.37372163605874353</c:v>
                </c:pt>
                <c:pt idx="40">
                  <c:v>0.37598169416583133</c:v>
                </c:pt>
                <c:pt idx="41">
                  <c:v>0.38180268257295447</c:v>
                </c:pt>
                <c:pt idx="42">
                  <c:v>0.38211318737005967</c:v>
                </c:pt>
                <c:pt idx="43">
                  <c:v>0.38227544726553359</c:v>
                </c:pt>
                <c:pt idx="44">
                  <c:v>0.38240741700748421</c:v>
                </c:pt>
                <c:pt idx="45">
                  <c:v>0.38326480574569294</c:v>
                </c:pt>
                <c:pt idx="46">
                  <c:v>0.38381536212992307</c:v>
                </c:pt>
                <c:pt idx="47">
                  <c:v>0.39723468310086302</c:v>
                </c:pt>
                <c:pt idx="48">
                  <c:v>0.39770834602220839</c:v>
                </c:pt>
                <c:pt idx="49">
                  <c:v>0.39840598106096392</c:v>
                </c:pt>
                <c:pt idx="50">
                  <c:v>0.39891436365387767</c:v>
                </c:pt>
                <c:pt idx="51">
                  <c:v>0.39891118758201166</c:v>
                </c:pt>
                <c:pt idx="52">
                  <c:v>0.39835725267317851</c:v>
                </c:pt>
                <c:pt idx="53">
                  <c:v>0.39811508944139345</c:v>
                </c:pt>
                <c:pt idx="54">
                  <c:v>0.39649545010348325</c:v>
                </c:pt>
                <c:pt idx="55">
                  <c:v>0.390853946023766</c:v>
                </c:pt>
                <c:pt idx="56">
                  <c:v>0.38770530523344565</c:v>
                </c:pt>
                <c:pt idx="57">
                  <c:v>0.38673268874445715</c:v>
                </c:pt>
                <c:pt idx="58">
                  <c:v>0.3836838929934806</c:v>
                </c:pt>
                <c:pt idx="59">
                  <c:v>0.37998700300897625</c:v>
                </c:pt>
                <c:pt idx="60">
                  <c:v>0.37866676086550732</c:v>
                </c:pt>
                <c:pt idx="61">
                  <c:v>0.37452545531856118</c:v>
                </c:pt>
                <c:pt idx="62">
                  <c:v>0.37045013636139351</c:v>
                </c:pt>
                <c:pt idx="63">
                  <c:v>0.36323574528720554</c:v>
                </c:pt>
                <c:pt idx="64">
                  <c:v>0.36181169750179332</c:v>
                </c:pt>
                <c:pt idx="65">
                  <c:v>0.36091997860048242</c:v>
                </c:pt>
                <c:pt idx="66">
                  <c:v>0.35450459612687957</c:v>
                </c:pt>
                <c:pt idx="67">
                  <c:v>0.35072906141457377</c:v>
                </c:pt>
                <c:pt idx="68">
                  <c:v>0.33838311276768013</c:v>
                </c:pt>
                <c:pt idx="69">
                  <c:v>0.338312533116015</c:v>
                </c:pt>
                <c:pt idx="70">
                  <c:v>0.33644756156928918</c:v>
                </c:pt>
                <c:pt idx="71">
                  <c:v>0.3340410897948668</c:v>
                </c:pt>
                <c:pt idx="72">
                  <c:v>0.33302642293047158</c:v>
                </c:pt>
                <c:pt idx="73">
                  <c:v>0.32270368368364344</c:v>
                </c:pt>
                <c:pt idx="74">
                  <c:v>0.30668342408487742</c:v>
                </c:pt>
                <c:pt idx="75">
                  <c:v>0.30562577337370184</c:v>
                </c:pt>
                <c:pt idx="76">
                  <c:v>0.2483789453617305</c:v>
                </c:pt>
                <c:pt idx="77">
                  <c:v>0.24356554141265077</c:v>
                </c:pt>
                <c:pt idx="78">
                  <c:v>0.17799351601358618</c:v>
                </c:pt>
                <c:pt idx="79">
                  <c:v>0.14298446181130442</c:v>
                </c:pt>
                <c:pt idx="80">
                  <c:v>0.14212670452057527</c:v>
                </c:pt>
                <c:pt idx="81">
                  <c:v>0.12943909218408028</c:v>
                </c:pt>
                <c:pt idx="82">
                  <c:v>6.4539526339598224E-2</c:v>
                </c:pt>
                <c:pt idx="83">
                  <c:v>5.756626282122092E-5</c:v>
                </c:pt>
                <c:pt idx="84">
                  <c:v>2.3302558369230833E-7</c:v>
                </c:pt>
              </c:numCache>
            </c:numRef>
          </c:yVal>
          <c:smooth val="1"/>
          <c:extLst>
            <c:ext xmlns:c16="http://schemas.microsoft.com/office/drawing/2014/chart" uri="{C3380CC4-5D6E-409C-BE32-E72D297353CC}">
              <c16:uniqueId val="{00000000-5266-449D-B462-9EE84495E95E}"/>
            </c:ext>
          </c:extLst>
        </c:ser>
        <c:ser>
          <c:idx val="1"/>
          <c:order val="1"/>
          <c:tx>
            <c:v>2020</c:v>
          </c:tx>
          <c:spPr>
            <a:ln w="19050" cap="rnd">
              <a:solidFill>
                <a:schemeClr val="accent2"/>
              </a:solidFill>
              <a:round/>
            </a:ln>
            <a:effectLst/>
          </c:spPr>
          <c:marker>
            <c:symbol val="none"/>
          </c:marker>
          <c:xVal>
            <c:numRef>
              <c:f>Коррел2!$BJ$2:$BJ$86</c:f>
              <c:numCache>
                <c:formatCode>General</c:formatCode>
                <c:ptCount val="85"/>
                <c:pt idx="0">
                  <c:v>5807919.8232999993</c:v>
                </c:pt>
                <c:pt idx="1">
                  <c:v>6580609.2280299999</c:v>
                </c:pt>
                <c:pt idx="2">
                  <c:v>7109992.5862699999</c:v>
                </c:pt>
                <c:pt idx="3">
                  <c:v>8583098.2879300006</c:v>
                </c:pt>
                <c:pt idx="4">
                  <c:v>9210488.2284399997</c:v>
                </c:pt>
                <c:pt idx="5">
                  <c:v>9523261.0968600009</c:v>
                </c:pt>
                <c:pt idx="6">
                  <c:v>10187518.149400001</c:v>
                </c:pt>
                <c:pt idx="7">
                  <c:v>11402189.25323</c:v>
                </c:pt>
                <c:pt idx="8">
                  <c:v>11453778.175030001</c:v>
                </c:pt>
                <c:pt idx="9">
                  <c:v>11652444.869139999</c:v>
                </c:pt>
                <c:pt idx="10">
                  <c:v>13319142.35108</c:v>
                </c:pt>
                <c:pt idx="11">
                  <c:v>13467727.43857</c:v>
                </c:pt>
                <c:pt idx="12">
                  <c:v>14023576.001699999</c:v>
                </c:pt>
                <c:pt idx="13">
                  <c:v>14063846.88109</c:v>
                </c:pt>
                <c:pt idx="14">
                  <c:v>14153404.40752</c:v>
                </c:pt>
                <c:pt idx="15">
                  <c:v>14213356.073110001</c:v>
                </c:pt>
                <c:pt idx="16">
                  <c:v>14519259.982220002</c:v>
                </c:pt>
                <c:pt idx="17">
                  <c:v>15561865.301269999</c:v>
                </c:pt>
                <c:pt idx="18">
                  <c:v>15731769.08767</c:v>
                </c:pt>
                <c:pt idx="19">
                  <c:v>15863868.46672</c:v>
                </c:pt>
                <c:pt idx="20">
                  <c:v>16034621.027720001</c:v>
                </c:pt>
                <c:pt idx="21">
                  <c:v>16037502.437560001</c:v>
                </c:pt>
                <c:pt idx="22">
                  <c:v>16194137.291240001</c:v>
                </c:pt>
                <c:pt idx="23">
                  <c:v>16319040.076949999</c:v>
                </c:pt>
                <c:pt idx="24">
                  <c:v>16637158.909440001</c:v>
                </c:pt>
                <c:pt idx="25">
                  <c:v>17382175.957589999</c:v>
                </c:pt>
                <c:pt idx="26">
                  <c:v>17899606.598810002</c:v>
                </c:pt>
                <c:pt idx="27">
                  <c:v>17930845.45891</c:v>
                </c:pt>
                <c:pt idx="28">
                  <c:v>17939999.68378</c:v>
                </c:pt>
                <c:pt idx="29">
                  <c:v>17989670.92881</c:v>
                </c:pt>
                <c:pt idx="30">
                  <c:v>18120991.346549999</c:v>
                </c:pt>
                <c:pt idx="31">
                  <c:v>18652237.16931</c:v>
                </c:pt>
                <c:pt idx="32">
                  <c:v>18676694.246210001</c:v>
                </c:pt>
                <c:pt idx="33">
                  <c:v>18686940.586519998</c:v>
                </c:pt>
                <c:pt idx="34">
                  <c:v>18875882.34271</c:v>
                </c:pt>
                <c:pt idx="35">
                  <c:v>19056554.20981</c:v>
                </c:pt>
                <c:pt idx="36">
                  <c:v>19274102.2601</c:v>
                </c:pt>
                <c:pt idx="37">
                  <c:v>19463610.6987</c:v>
                </c:pt>
                <c:pt idx="38">
                  <c:v>19472385.116239998</c:v>
                </c:pt>
                <c:pt idx="39">
                  <c:v>19674325.646249998</c:v>
                </c:pt>
                <c:pt idx="40">
                  <c:v>20140577.090549998</c:v>
                </c:pt>
                <c:pt idx="41">
                  <c:v>20753355.57849</c:v>
                </c:pt>
                <c:pt idx="42">
                  <c:v>21308314.52146</c:v>
                </c:pt>
                <c:pt idx="43">
                  <c:v>21345566.467060003</c:v>
                </c:pt>
                <c:pt idx="44">
                  <c:v>22247291.344609998</c:v>
                </c:pt>
                <c:pt idx="45">
                  <c:v>22256853.164690003</c:v>
                </c:pt>
                <c:pt idx="46">
                  <c:v>22323519.21754</c:v>
                </c:pt>
                <c:pt idx="47">
                  <c:v>22848204.756779999</c:v>
                </c:pt>
                <c:pt idx="48">
                  <c:v>24151291.05909</c:v>
                </c:pt>
                <c:pt idx="49">
                  <c:v>26854870.277769998</c:v>
                </c:pt>
                <c:pt idx="50">
                  <c:v>27811805.554260001</c:v>
                </c:pt>
                <c:pt idx="51">
                  <c:v>27869512.928959999</c:v>
                </c:pt>
                <c:pt idx="52">
                  <c:v>27920804.05607</c:v>
                </c:pt>
                <c:pt idx="53">
                  <c:v>29887608.303640001</c:v>
                </c:pt>
                <c:pt idx="54">
                  <c:v>30686861.874949999</c:v>
                </c:pt>
                <c:pt idx="55">
                  <c:v>30985408.48198</c:v>
                </c:pt>
                <c:pt idx="56">
                  <c:v>32626827.383330002</c:v>
                </c:pt>
                <c:pt idx="57">
                  <c:v>33952863.829530001</c:v>
                </c:pt>
                <c:pt idx="58">
                  <c:v>35866446.385739997</c:v>
                </c:pt>
                <c:pt idx="59">
                  <c:v>36112294.353710003</c:v>
                </c:pt>
                <c:pt idx="60">
                  <c:v>36243604.125040002</c:v>
                </c:pt>
                <c:pt idx="61">
                  <c:v>36455658.30663</c:v>
                </c:pt>
                <c:pt idx="62">
                  <c:v>38190322.731360003</c:v>
                </c:pt>
                <c:pt idx="63">
                  <c:v>38308682.401489995</c:v>
                </c:pt>
                <c:pt idx="64">
                  <c:v>39165091.95747</c:v>
                </c:pt>
                <c:pt idx="65">
                  <c:v>40480206.908059999</c:v>
                </c:pt>
                <c:pt idx="66">
                  <c:v>41387366.027929999</c:v>
                </c:pt>
                <c:pt idx="67">
                  <c:v>45978804.94517</c:v>
                </c:pt>
                <c:pt idx="68">
                  <c:v>47498404.657540001</c:v>
                </c:pt>
                <c:pt idx="69">
                  <c:v>49182599.640139997</c:v>
                </c:pt>
                <c:pt idx="70">
                  <c:v>52045313.379330002</c:v>
                </c:pt>
                <c:pt idx="71">
                  <c:v>52279437.978519998</c:v>
                </c:pt>
                <c:pt idx="72">
                  <c:v>52604128.971040003</c:v>
                </c:pt>
                <c:pt idx="73">
                  <c:v>52850551.65608</c:v>
                </c:pt>
                <c:pt idx="74">
                  <c:v>53185600.101980001</c:v>
                </c:pt>
                <c:pt idx="75">
                  <c:v>55183170.723019995</c:v>
                </c:pt>
                <c:pt idx="76">
                  <c:v>56110373.211270005</c:v>
                </c:pt>
                <c:pt idx="77">
                  <c:v>56575034.728079997</c:v>
                </c:pt>
                <c:pt idx="78">
                  <c:v>57458610.087859996</c:v>
                </c:pt>
                <c:pt idx="79">
                  <c:v>59493535.950939998</c:v>
                </c:pt>
                <c:pt idx="80">
                  <c:v>65263190.084859997</c:v>
                </c:pt>
                <c:pt idx="81">
                  <c:v>75144711.61688</c:v>
                </c:pt>
                <c:pt idx="82">
                  <c:v>79256342.152230009</c:v>
                </c:pt>
                <c:pt idx="83">
                  <c:v>79282151.524110004</c:v>
                </c:pt>
                <c:pt idx="84">
                  <c:v>101498133.08118999</c:v>
                </c:pt>
              </c:numCache>
            </c:numRef>
          </c:xVal>
          <c:yVal>
            <c:numRef>
              <c:f>Коррел2!$BK$2:$BK$86</c:f>
              <c:numCache>
                <c:formatCode>General</c:formatCode>
                <c:ptCount val="85"/>
                <c:pt idx="0">
                  <c:v>0.18781373882434238</c:v>
                </c:pt>
                <c:pt idx="1">
                  <c:v>0.1971701405794016</c:v>
                </c:pt>
                <c:pt idx="2">
                  <c:v>0.20365735425455933</c:v>
                </c:pt>
                <c:pt idx="3">
                  <c:v>0.22196378747326515</c:v>
                </c:pt>
                <c:pt idx="4">
                  <c:v>0.22984012648324764</c:v>
                </c:pt>
                <c:pt idx="5">
                  <c:v>0.23377714432727509</c:v>
                </c:pt>
                <c:pt idx="6">
                  <c:v>0.24215010533348913</c:v>
                </c:pt>
                <c:pt idx="7">
                  <c:v>0.25744520991745501</c:v>
                </c:pt>
                <c:pt idx="8">
                  <c:v>0.25809289068162045</c:v>
                </c:pt>
                <c:pt idx="9">
                  <c:v>0.26058474476379262</c:v>
                </c:pt>
                <c:pt idx="10">
                  <c:v>0.28127048600293469</c:v>
                </c:pt>
                <c:pt idx="11">
                  <c:v>0.28308877720156467</c:v>
                </c:pt>
                <c:pt idx="12">
                  <c:v>0.28984161375387502</c:v>
                </c:pt>
                <c:pt idx="13">
                  <c:v>0.29032760088162179</c:v>
                </c:pt>
                <c:pt idx="14">
                  <c:v>0.29140669938387692</c:v>
                </c:pt>
                <c:pt idx="15">
                  <c:v>0.29212775505297989</c:v>
                </c:pt>
                <c:pt idx="16">
                  <c:v>0.29578986667276841</c:v>
                </c:pt>
                <c:pt idx="17">
                  <c:v>0.30803110036030329</c:v>
                </c:pt>
                <c:pt idx="18">
                  <c:v>0.30998667731644153</c:v>
                </c:pt>
                <c:pt idx="19">
                  <c:v>0.31149882930529399</c:v>
                </c:pt>
                <c:pt idx="20">
                  <c:v>0.31344237219556886</c:v>
                </c:pt>
                <c:pt idx="21">
                  <c:v>0.31347505990164654</c:v>
                </c:pt>
                <c:pt idx="22">
                  <c:v>0.31524642299933381</c:v>
                </c:pt>
                <c:pt idx="23">
                  <c:v>0.31665098275203923</c:v>
                </c:pt>
                <c:pt idx="24">
                  <c:v>0.32019535086611678</c:v>
                </c:pt>
                <c:pt idx="25">
                  <c:v>0.32829882792468723</c:v>
                </c:pt>
                <c:pt idx="26">
                  <c:v>0.33375107564114143</c:v>
                </c:pt>
                <c:pt idx="27">
                  <c:v>0.3340753526791273</c:v>
                </c:pt>
                <c:pt idx="28">
                  <c:v>0.33417027060650528</c:v>
                </c:pt>
                <c:pt idx="29">
                  <c:v>0.33468444212402759</c:v>
                </c:pt>
                <c:pt idx="30">
                  <c:v>0.33603677310852115</c:v>
                </c:pt>
                <c:pt idx="31">
                  <c:v>0.34140030031982888</c:v>
                </c:pt>
                <c:pt idx="32">
                  <c:v>0.34164296820590973</c:v>
                </c:pt>
                <c:pt idx="33">
                  <c:v>0.34174452065106764</c:v>
                </c:pt>
                <c:pt idx="34">
                  <c:v>0.34360500041820419</c:v>
                </c:pt>
                <c:pt idx="35">
                  <c:v>0.34536220304216136</c:v>
                </c:pt>
                <c:pt idx="36">
                  <c:v>0.34744911590576411</c:v>
                </c:pt>
                <c:pt idx="37">
                  <c:v>0.34924073930867894</c:v>
                </c:pt>
                <c:pt idx="38">
                  <c:v>0.34932309131005435</c:v>
                </c:pt>
                <c:pt idx="39">
                  <c:v>0.3512034801495787</c:v>
                </c:pt>
                <c:pt idx="40">
                  <c:v>0.35543338930159118</c:v>
                </c:pt>
                <c:pt idx="41">
                  <c:v>0.36074615898728135</c:v>
                </c:pt>
                <c:pt idx="42">
                  <c:v>0.36530453696730786</c:v>
                </c:pt>
                <c:pt idx="43">
                  <c:v>0.3656016237071088</c:v>
                </c:pt>
                <c:pt idx="44">
                  <c:v>0.37243867696433347</c:v>
                </c:pt>
                <c:pt idx="45">
                  <c:v>0.3725074500131525</c:v>
                </c:pt>
                <c:pt idx="46">
                  <c:v>0.37298472253967602</c:v>
                </c:pt>
                <c:pt idx="47">
                  <c:v>0.37660373637282418</c:v>
                </c:pt>
                <c:pt idx="48">
                  <c:v>0.38449888749027822</c:v>
                </c:pt>
                <c:pt idx="49">
                  <c:v>0.39555022769455633</c:v>
                </c:pt>
                <c:pt idx="50">
                  <c:v>0.3976416666828837</c:v>
                </c:pt>
                <c:pt idx="51">
                  <c:v>0.39773651905808322</c:v>
                </c:pt>
                <c:pt idx="52">
                  <c:v>0.39781782421672562</c:v>
                </c:pt>
                <c:pt idx="53">
                  <c:v>0.39879298222610976</c:v>
                </c:pt>
                <c:pt idx="54">
                  <c:v>0.39799340423705326</c:v>
                </c:pt>
                <c:pt idx="55">
                  <c:v>0.39751820152424761</c:v>
                </c:pt>
                <c:pt idx="56">
                  <c:v>0.39321178748234875</c:v>
                </c:pt>
                <c:pt idx="57">
                  <c:v>0.38768989569297324</c:v>
                </c:pt>
                <c:pt idx="58">
                  <c:v>0.37667363962346412</c:v>
                </c:pt>
                <c:pt idx="59">
                  <c:v>0.37501077261725213</c:v>
                </c:pt>
                <c:pt idx="60">
                  <c:v>0.3741004709188015</c:v>
                </c:pt>
                <c:pt idx="61">
                  <c:v>0.37259823414513477</c:v>
                </c:pt>
                <c:pt idx="62">
                  <c:v>0.35888446362430382</c:v>
                </c:pt>
                <c:pt idx="63">
                  <c:v>0.35786076433021857</c:v>
                </c:pt>
                <c:pt idx="64">
                  <c:v>0.35014299523334064</c:v>
                </c:pt>
                <c:pt idx="65">
                  <c:v>0.33730374836895777</c:v>
                </c:pt>
                <c:pt idx="66">
                  <c:v>0.32782413653003906</c:v>
                </c:pt>
                <c:pt idx="67">
                  <c:v>0.27421568759143877</c:v>
                </c:pt>
                <c:pt idx="68">
                  <c:v>0.25524091424093631</c:v>
                </c:pt>
                <c:pt idx="69">
                  <c:v>0.2340201157345608</c:v>
                </c:pt>
                <c:pt idx="70">
                  <c:v>0.1983816678428019</c:v>
                </c:pt>
                <c:pt idx="71">
                  <c:v>0.19552658911701196</c:v>
                </c:pt>
                <c:pt idx="72">
                  <c:v>0.19158775277598603</c:v>
                </c:pt>
                <c:pt idx="73">
                  <c:v>0.18861539230284957</c:v>
                </c:pt>
                <c:pt idx="74">
                  <c:v>0.18459902050714597</c:v>
                </c:pt>
                <c:pt idx="75">
                  <c:v>0.16134297426644229</c:v>
                </c:pt>
                <c:pt idx="76">
                  <c:v>0.15101037714252</c:v>
                </c:pt>
                <c:pt idx="77">
                  <c:v>0.14595564605563752</c:v>
                </c:pt>
                <c:pt idx="78">
                  <c:v>0.13658479045525099</c:v>
                </c:pt>
                <c:pt idx="79">
                  <c:v>0.1162864933920047</c:v>
                </c:pt>
                <c:pt idx="80">
                  <c:v>6.9320677955837115E-2</c:v>
                </c:pt>
                <c:pt idx="81">
                  <c:v>2.3167559047702492E-2</c:v>
                </c:pt>
                <c:pt idx="82">
                  <c:v>1.3579966832759451E-2</c:v>
                </c:pt>
                <c:pt idx="83">
                  <c:v>1.353254723056415E-2</c:v>
                </c:pt>
                <c:pt idx="84">
                  <c:v>3.4067715816212761E-4</c:v>
                </c:pt>
              </c:numCache>
            </c:numRef>
          </c:yVal>
          <c:smooth val="1"/>
          <c:extLst>
            <c:ext xmlns:c16="http://schemas.microsoft.com/office/drawing/2014/chart" uri="{C3380CC4-5D6E-409C-BE32-E72D297353CC}">
              <c16:uniqueId val="{00000002-5266-449D-B462-9EE84495E95E}"/>
            </c:ext>
          </c:extLst>
        </c:ser>
        <c:ser>
          <c:idx val="2"/>
          <c:order val="2"/>
          <c:tx>
            <c:v>2021</c:v>
          </c:tx>
          <c:spPr>
            <a:ln w="19050" cap="rnd">
              <a:solidFill>
                <a:schemeClr val="accent3"/>
              </a:solidFill>
              <a:round/>
            </a:ln>
            <a:effectLst/>
          </c:spPr>
          <c:marker>
            <c:symbol val="none"/>
          </c:marker>
          <c:xVal>
            <c:numRef>
              <c:f>Коррел2!$BL$2:$BL$86</c:f>
              <c:numCache>
                <c:formatCode>General</c:formatCode>
                <c:ptCount val="85"/>
                <c:pt idx="0">
                  <c:v>5695896.6628400004</c:v>
                </c:pt>
                <c:pt idx="1">
                  <c:v>7812501.8854700001</c:v>
                </c:pt>
                <c:pt idx="2">
                  <c:v>7898150.7623999994</c:v>
                </c:pt>
                <c:pt idx="3">
                  <c:v>7982079.2172900001</c:v>
                </c:pt>
                <c:pt idx="4">
                  <c:v>8403059.2515200004</c:v>
                </c:pt>
                <c:pt idx="5">
                  <c:v>8413697.2169599999</c:v>
                </c:pt>
                <c:pt idx="6">
                  <c:v>9044015.3179000001</c:v>
                </c:pt>
                <c:pt idx="7">
                  <c:v>9399140.6832999997</c:v>
                </c:pt>
                <c:pt idx="8">
                  <c:v>10831200.623740001</c:v>
                </c:pt>
                <c:pt idx="9">
                  <c:v>11469460.60761</c:v>
                </c:pt>
                <c:pt idx="10">
                  <c:v>12128407.70273</c:v>
                </c:pt>
                <c:pt idx="11">
                  <c:v>12536749.294709999</c:v>
                </c:pt>
                <c:pt idx="12">
                  <c:v>12565464.81872</c:v>
                </c:pt>
                <c:pt idx="13">
                  <c:v>15168911.238340002</c:v>
                </c:pt>
                <c:pt idx="14">
                  <c:v>15317244.4211</c:v>
                </c:pt>
                <c:pt idx="15">
                  <c:v>15479965.832559999</c:v>
                </c:pt>
                <c:pt idx="16">
                  <c:v>15520514.34512</c:v>
                </c:pt>
                <c:pt idx="17">
                  <c:v>15750624.24322</c:v>
                </c:pt>
                <c:pt idx="18">
                  <c:v>15808109.5363</c:v>
                </c:pt>
                <c:pt idx="19">
                  <c:v>15812259.820040001</c:v>
                </c:pt>
                <c:pt idx="20">
                  <c:v>16449345.114489999</c:v>
                </c:pt>
                <c:pt idx="21">
                  <c:v>16672001.485019999</c:v>
                </c:pt>
                <c:pt idx="22">
                  <c:v>16841728.38326</c:v>
                </c:pt>
                <c:pt idx="23">
                  <c:v>16938546.595029999</c:v>
                </c:pt>
                <c:pt idx="24">
                  <c:v>17284114.706459999</c:v>
                </c:pt>
                <c:pt idx="25">
                  <c:v>17387728.306190003</c:v>
                </c:pt>
                <c:pt idx="26">
                  <c:v>17871253.31089</c:v>
                </c:pt>
                <c:pt idx="27">
                  <c:v>18220203.03585</c:v>
                </c:pt>
                <c:pt idx="28">
                  <c:v>18272782.662630003</c:v>
                </c:pt>
                <c:pt idx="29">
                  <c:v>18685611.553199999</c:v>
                </c:pt>
                <c:pt idx="30">
                  <c:v>19322383.744999997</c:v>
                </c:pt>
                <c:pt idx="31">
                  <c:v>19432813.679710001</c:v>
                </c:pt>
                <c:pt idx="32">
                  <c:v>19953095.802389998</c:v>
                </c:pt>
                <c:pt idx="33">
                  <c:v>19999417.260990001</c:v>
                </c:pt>
                <c:pt idx="34">
                  <c:v>20265747.108039998</c:v>
                </c:pt>
                <c:pt idx="35">
                  <c:v>20280696.623029999</c:v>
                </c:pt>
                <c:pt idx="36">
                  <c:v>20385865.91973</c:v>
                </c:pt>
                <c:pt idx="37">
                  <c:v>20436607.06374</c:v>
                </c:pt>
                <c:pt idx="38">
                  <c:v>20970674.599090002</c:v>
                </c:pt>
                <c:pt idx="39">
                  <c:v>21511102.829470001</c:v>
                </c:pt>
                <c:pt idx="40">
                  <c:v>21759696.75037</c:v>
                </c:pt>
                <c:pt idx="41">
                  <c:v>21891105.084679998</c:v>
                </c:pt>
                <c:pt idx="42">
                  <c:v>22197461.16499</c:v>
                </c:pt>
                <c:pt idx="43">
                  <c:v>22357325.614270002</c:v>
                </c:pt>
                <c:pt idx="44">
                  <c:v>23861667.354970001</c:v>
                </c:pt>
                <c:pt idx="45">
                  <c:v>24060948.12455</c:v>
                </c:pt>
                <c:pt idx="46">
                  <c:v>24534902.964030001</c:v>
                </c:pt>
                <c:pt idx="47">
                  <c:v>25193643.81938</c:v>
                </c:pt>
                <c:pt idx="48">
                  <c:v>25585149.236950003</c:v>
                </c:pt>
                <c:pt idx="49">
                  <c:v>25691534.61798</c:v>
                </c:pt>
                <c:pt idx="50">
                  <c:v>26586517.600980002</c:v>
                </c:pt>
                <c:pt idx="51">
                  <c:v>30770232.15721</c:v>
                </c:pt>
                <c:pt idx="52">
                  <c:v>31845828.040939998</c:v>
                </c:pt>
                <c:pt idx="53">
                  <c:v>31955779.191140004</c:v>
                </c:pt>
                <c:pt idx="54">
                  <c:v>32058378.430500001</c:v>
                </c:pt>
                <c:pt idx="55">
                  <c:v>33063974.02417</c:v>
                </c:pt>
                <c:pt idx="56">
                  <c:v>35019212.763410002</c:v>
                </c:pt>
                <c:pt idx="57">
                  <c:v>35966090.246590003</c:v>
                </c:pt>
                <c:pt idx="58">
                  <c:v>36322834.353220001</c:v>
                </c:pt>
                <c:pt idx="59">
                  <c:v>38804890.056099996</c:v>
                </c:pt>
                <c:pt idx="60">
                  <c:v>38833806.593549997</c:v>
                </c:pt>
                <c:pt idx="61">
                  <c:v>39580543.224200003</c:v>
                </c:pt>
                <c:pt idx="62">
                  <c:v>41005167.872749999</c:v>
                </c:pt>
                <c:pt idx="63">
                  <c:v>41283182.573810004</c:v>
                </c:pt>
                <c:pt idx="64">
                  <c:v>42904016.775789998</c:v>
                </c:pt>
                <c:pt idx="65">
                  <c:v>43712183.02476</c:v>
                </c:pt>
                <c:pt idx="66">
                  <c:v>45542971.749980003</c:v>
                </c:pt>
                <c:pt idx="67">
                  <c:v>48067789.479350001</c:v>
                </c:pt>
                <c:pt idx="68">
                  <c:v>49937023.525059998</c:v>
                </c:pt>
                <c:pt idx="69">
                  <c:v>50114249.520640001</c:v>
                </c:pt>
                <c:pt idx="70">
                  <c:v>52888997.507129997</c:v>
                </c:pt>
                <c:pt idx="71">
                  <c:v>53711519.455690004</c:v>
                </c:pt>
                <c:pt idx="72">
                  <c:v>53882903.305799998</c:v>
                </c:pt>
                <c:pt idx="73">
                  <c:v>59456484.974869996</c:v>
                </c:pt>
                <c:pt idx="74">
                  <c:v>61406133.345360003</c:v>
                </c:pt>
                <c:pt idx="75">
                  <c:v>61616853.643609993</c:v>
                </c:pt>
                <c:pt idx="76">
                  <c:v>61725656.163460001</c:v>
                </c:pt>
                <c:pt idx="77">
                  <c:v>61971756.656570002</c:v>
                </c:pt>
                <c:pt idx="78">
                  <c:v>62082170.45837</c:v>
                </c:pt>
                <c:pt idx="79">
                  <c:v>63732636.272490002</c:v>
                </c:pt>
                <c:pt idx="80">
                  <c:v>64938918.597730003</c:v>
                </c:pt>
                <c:pt idx="81">
                  <c:v>72197577.472890005</c:v>
                </c:pt>
                <c:pt idx="82">
                  <c:v>78124578.010619998</c:v>
                </c:pt>
                <c:pt idx="83">
                  <c:v>86419470.346379995</c:v>
                </c:pt>
                <c:pt idx="84">
                  <c:v>89447100.752650008</c:v>
                </c:pt>
              </c:numCache>
            </c:numRef>
          </c:xVal>
          <c:yVal>
            <c:numRef>
              <c:f>Коррел2!$BM$2:$BM$86</c:f>
              <c:numCache>
                <c:formatCode>General</c:formatCode>
                <c:ptCount val="85"/>
                <c:pt idx="0">
                  <c:v>0.17885637257175263</c:v>
                </c:pt>
                <c:pt idx="1">
                  <c:v>0.203762750731078</c:v>
                </c:pt>
                <c:pt idx="2">
                  <c:v>0.20479074466735739</c:v>
                </c:pt>
                <c:pt idx="3">
                  <c:v>0.2057993435145638</c:v>
                </c:pt>
                <c:pt idx="4">
                  <c:v>0.21087605314291522</c:v>
                </c:pt>
                <c:pt idx="5">
                  <c:v>0.21100469937826427</c:v>
                </c:pt>
                <c:pt idx="6">
                  <c:v>0.21865504432062374</c:v>
                </c:pt>
                <c:pt idx="7">
                  <c:v>0.22298618110870475</c:v>
                </c:pt>
                <c:pt idx="8">
                  <c:v>0.24054470083103283</c:v>
                </c:pt>
                <c:pt idx="9">
                  <c:v>0.24838599147937099</c:v>
                </c:pt>
                <c:pt idx="10">
                  <c:v>0.25646686877089248</c:v>
                </c:pt>
                <c:pt idx="11">
                  <c:v>0.26145892078671584</c:v>
                </c:pt>
                <c:pt idx="12">
                  <c:v>0.26180937159750889</c:v>
                </c:pt>
                <c:pt idx="13">
                  <c:v>0.29301431401395261</c:v>
                </c:pt>
                <c:pt idx="14">
                  <c:v>0.29474509090049555</c:v>
                </c:pt>
                <c:pt idx="15">
                  <c:v>0.29663615291850054</c:v>
                </c:pt>
                <c:pt idx="16">
                  <c:v>0.29710611402979231</c:v>
                </c:pt>
                <c:pt idx="17">
                  <c:v>0.29976317244757983</c:v>
                </c:pt>
                <c:pt idx="18">
                  <c:v>0.30042424703340082</c:v>
                </c:pt>
                <c:pt idx="19">
                  <c:v>0.30047193212381862</c:v>
                </c:pt>
                <c:pt idx="20">
                  <c:v>0.30772013376404717</c:v>
                </c:pt>
                <c:pt idx="21">
                  <c:v>0.31021776219292707</c:v>
                </c:pt>
                <c:pt idx="22">
                  <c:v>0.31210846375915091</c:v>
                </c:pt>
                <c:pt idx="23">
                  <c:v>0.31318172227312835</c:v>
                </c:pt>
                <c:pt idx="24">
                  <c:v>0.31698014169582617</c:v>
                </c:pt>
                <c:pt idx="25">
                  <c:v>0.31810890426189981</c:v>
                </c:pt>
                <c:pt idx="26">
                  <c:v>0.32331141140691183</c:v>
                </c:pt>
                <c:pt idx="27">
                  <c:v>0.3269962246962117</c:v>
                </c:pt>
                <c:pt idx="28">
                  <c:v>0.32754616341012016</c:v>
                </c:pt>
                <c:pt idx="29">
                  <c:v>0.33181405474996967</c:v>
                </c:pt>
                <c:pt idx="30">
                  <c:v>0.33821480985018526</c:v>
                </c:pt>
                <c:pt idx="31">
                  <c:v>0.33930123303585552</c:v>
                </c:pt>
                <c:pt idx="32">
                  <c:v>0.34432125291482313</c:v>
                </c:pt>
                <c:pt idx="33">
                  <c:v>0.34476010945976365</c:v>
                </c:pt>
                <c:pt idx="34">
                  <c:v>0.34725694810250712</c:v>
                </c:pt>
                <c:pt idx="35">
                  <c:v>0.34739575079407647</c:v>
                </c:pt>
                <c:pt idx="36">
                  <c:v>0.348368117412376</c:v>
                </c:pt>
                <c:pt idx="37">
                  <c:v>0.34883467068108237</c:v>
                </c:pt>
                <c:pt idx="38">
                  <c:v>0.35364091322183616</c:v>
                </c:pt>
                <c:pt idx="39">
                  <c:v>0.35830342951064487</c:v>
                </c:pt>
                <c:pt idx="40">
                  <c:v>0.3603775976369199</c:v>
                </c:pt>
                <c:pt idx="41">
                  <c:v>0.36145558875577838</c:v>
                </c:pt>
                <c:pt idx="42">
                  <c:v>0.3639183427692339</c:v>
                </c:pt>
                <c:pt idx="43">
                  <c:v>0.36517503022044429</c:v>
                </c:pt>
                <c:pt idx="44">
                  <c:v>0.37599949410086614</c:v>
                </c:pt>
                <c:pt idx="45">
                  <c:v>0.37729208092225375</c:v>
                </c:pt>
                <c:pt idx="46">
                  <c:v>0.38022768490311437</c:v>
                </c:pt>
                <c:pt idx="47">
                  <c:v>0.38397619624955076</c:v>
                </c:pt>
                <c:pt idx="48">
                  <c:v>0.38601679873230654</c:v>
                </c:pt>
                <c:pt idx="49">
                  <c:v>0.38654677006131322</c:v>
                </c:pt>
                <c:pt idx="50">
                  <c:v>0.39058252664403237</c:v>
                </c:pt>
                <c:pt idx="51">
                  <c:v>0.39893344537364511</c:v>
                </c:pt>
                <c:pt idx="52">
                  <c:v>0.3981940081191267</c:v>
                </c:pt>
                <c:pt idx="53">
                  <c:v>0.39805158796986012</c:v>
                </c:pt>
                <c:pt idx="54">
                  <c:v>0.39790754780549459</c:v>
                </c:pt>
                <c:pt idx="55">
                  <c:v>0.39592920912851026</c:v>
                </c:pt>
                <c:pt idx="56">
                  <c:v>0.38919465976442263</c:v>
                </c:pt>
                <c:pt idx="57">
                  <c:v>0.38460937617398461</c:v>
                </c:pt>
                <c:pt idx="58">
                  <c:v>0.38266633987784426</c:v>
                </c:pt>
                <c:pt idx="59">
                  <c:v>0.36607557676028979</c:v>
                </c:pt>
                <c:pt idx="60">
                  <c:v>0.36585233741871315</c:v>
                </c:pt>
                <c:pt idx="61">
                  <c:v>0.35986548582590078</c:v>
                </c:pt>
                <c:pt idx="62">
                  <c:v>0.34732603378492283</c:v>
                </c:pt>
                <c:pt idx="63">
                  <c:v>0.34471993793984579</c:v>
                </c:pt>
                <c:pt idx="64">
                  <c:v>0.32860432390842176</c:v>
                </c:pt>
                <c:pt idx="65">
                  <c:v>0.32004150910215706</c:v>
                </c:pt>
                <c:pt idx="66">
                  <c:v>0.29958770470412893</c:v>
                </c:pt>
                <c:pt idx="67">
                  <c:v>0.26965613875550676</c:v>
                </c:pt>
                <c:pt idx="68">
                  <c:v>0.24681241383910071</c:v>
                </c:pt>
                <c:pt idx="69">
                  <c:v>0.24463523505804741</c:v>
                </c:pt>
                <c:pt idx="70">
                  <c:v>0.21071036642759375</c:v>
                </c:pt>
                <c:pt idx="71">
                  <c:v>0.20082160620206171</c:v>
                </c:pt>
                <c:pt idx="72">
                  <c:v>0.1987766447715959</c:v>
                </c:pt>
                <c:pt idx="73">
                  <c:v>0.13673380131094284</c:v>
                </c:pt>
                <c:pt idx="74">
                  <c:v>0.11771263936343657</c:v>
                </c:pt>
                <c:pt idx="75">
                  <c:v>0.11575431527095821</c:v>
                </c:pt>
                <c:pt idx="76">
                  <c:v>0.11475080599855866</c:v>
                </c:pt>
                <c:pt idx="77">
                  <c:v>0.11250027393069409</c:v>
                </c:pt>
                <c:pt idx="78">
                  <c:v>0.11149930152985245</c:v>
                </c:pt>
                <c:pt idx="79">
                  <c:v>9.7190764732663512E-2</c:v>
                </c:pt>
                <c:pt idx="80">
                  <c:v>8.7518671669710849E-2</c:v>
                </c:pt>
                <c:pt idx="81">
                  <c:v>4.3028470296217362E-2</c:v>
                </c:pt>
                <c:pt idx="82">
                  <c:v>2.1787911555959882E-2</c:v>
                </c:pt>
                <c:pt idx="83">
                  <c:v>7.2200971383519644E-3</c:v>
                </c:pt>
                <c:pt idx="84">
                  <c:v>4.6160049961705375E-3</c:v>
                </c:pt>
              </c:numCache>
            </c:numRef>
          </c:yVal>
          <c:smooth val="1"/>
          <c:extLst>
            <c:ext xmlns:c16="http://schemas.microsoft.com/office/drawing/2014/chart" uri="{C3380CC4-5D6E-409C-BE32-E72D297353CC}">
              <c16:uniqueId val="{00000003-5266-449D-B462-9EE84495E95E}"/>
            </c:ext>
          </c:extLst>
        </c:ser>
        <c:dLbls>
          <c:showLegendKey val="0"/>
          <c:showVal val="0"/>
          <c:showCatName val="0"/>
          <c:showSerName val="0"/>
          <c:showPercent val="0"/>
          <c:showBubbleSize val="0"/>
        </c:dLbls>
        <c:axId val="934210975"/>
        <c:axId val="934225119"/>
      </c:scatterChart>
      <c:valAx>
        <c:axId val="934210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4225119"/>
        <c:crosses val="autoZero"/>
        <c:crossBetween val="midCat"/>
      </c:valAx>
      <c:valAx>
        <c:axId val="93422511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421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v>2019</c:v>
          </c:tx>
          <c:spPr>
            <a:ln w="19050" cap="rnd">
              <a:solidFill>
                <a:srgbClr val="0070C0"/>
              </a:solidFill>
              <a:round/>
            </a:ln>
            <a:effectLst/>
          </c:spPr>
          <c:marker>
            <c:symbol val="none"/>
          </c:marker>
          <c:xVal>
            <c:numRef>
              <c:f>Коррел2!$BT$2:$BT$82</c:f>
              <c:numCache>
                <c:formatCode>General</c:formatCode>
                <c:ptCount val="81"/>
                <c:pt idx="0">
                  <c:v>2102.9564106399998</c:v>
                </c:pt>
                <c:pt idx="1">
                  <c:v>3092.2592669400001</c:v>
                </c:pt>
                <c:pt idx="2">
                  <c:v>3187.9043417500002</c:v>
                </c:pt>
                <c:pt idx="3">
                  <c:v>3916.4839991200001</c:v>
                </c:pt>
                <c:pt idx="4">
                  <c:v>4953.2442298599999</c:v>
                </c:pt>
                <c:pt idx="5">
                  <c:v>5626.4263839400001</c:v>
                </c:pt>
                <c:pt idx="6">
                  <c:v>6395.044261</c:v>
                </c:pt>
                <c:pt idx="7">
                  <c:v>6789.8856566100003</c:v>
                </c:pt>
                <c:pt idx="8">
                  <c:v>6945.7373367299997</c:v>
                </c:pt>
                <c:pt idx="9">
                  <c:v>6954.1574046899996</c:v>
                </c:pt>
                <c:pt idx="10">
                  <c:v>7257.1259928999998</c:v>
                </c:pt>
                <c:pt idx="11">
                  <c:v>7414.8731564700001</c:v>
                </c:pt>
                <c:pt idx="12">
                  <c:v>7705.9256803500002</c:v>
                </c:pt>
                <c:pt idx="13">
                  <c:v>7803.3909008800001</c:v>
                </c:pt>
                <c:pt idx="14">
                  <c:v>7872.9170918099999</c:v>
                </c:pt>
                <c:pt idx="15">
                  <c:v>7998.5022054399997</c:v>
                </c:pt>
                <c:pt idx="16">
                  <c:v>8191.4604936400001</c:v>
                </c:pt>
                <c:pt idx="17">
                  <c:v>8302.6724906500003</c:v>
                </c:pt>
                <c:pt idx="18">
                  <c:v>8310.8722471199999</c:v>
                </c:pt>
                <c:pt idx="19">
                  <c:v>8480.8894206299992</c:v>
                </c:pt>
                <c:pt idx="20">
                  <c:v>9121.2885562600004</c:v>
                </c:pt>
                <c:pt idx="21">
                  <c:v>9441.3393889800009</c:v>
                </c:pt>
                <c:pt idx="22">
                  <c:v>9743.2986638399998</c:v>
                </c:pt>
                <c:pt idx="23">
                  <c:v>9927.9466368600006</c:v>
                </c:pt>
                <c:pt idx="24">
                  <c:v>9970.7806092499995</c:v>
                </c:pt>
                <c:pt idx="25">
                  <c:v>10004.477083829999</c:v>
                </c:pt>
                <c:pt idx="26">
                  <c:v>10278.68093362</c:v>
                </c:pt>
                <c:pt idx="27">
                  <c:v>10341.04440687</c:v>
                </c:pt>
                <c:pt idx="28">
                  <c:v>10378.74795456</c:v>
                </c:pt>
                <c:pt idx="29">
                  <c:v>10475.40557816</c:v>
                </c:pt>
                <c:pt idx="30">
                  <c:v>10518.811972899999</c:v>
                </c:pt>
                <c:pt idx="31">
                  <c:v>10566.6691434</c:v>
                </c:pt>
                <c:pt idx="32">
                  <c:v>10629.858063170001</c:v>
                </c:pt>
                <c:pt idx="33">
                  <c:v>10816.180326350001</c:v>
                </c:pt>
                <c:pt idx="34">
                  <c:v>11004.064866479999</c:v>
                </c:pt>
                <c:pt idx="35">
                  <c:v>11289.7111773</c:v>
                </c:pt>
                <c:pt idx="36">
                  <c:v>11572.975261830001</c:v>
                </c:pt>
                <c:pt idx="37">
                  <c:v>11966.248793090001</c:v>
                </c:pt>
                <c:pt idx="38">
                  <c:v>12264.40827444</c:v>
                </c:pt>
                <c:pt idx="39">
                  <c:v>12525.42009947</c:v>
                </c:pt>
                <c:pt idx="40">
                  <c:v>12747.05772975</c:v>
                </c:pt>
                <c:pt idx="41">
                  <c:v>13369.169336139999</c:v>
                </c:pt>
                <c:pt idx="42">
                  <c:v>13404.917053679999</c:v>
                </c:pt>
                <c:pt idx="43">
                  <c:v>13423.7201546</c:v>
                </c:pt>
                <c:pt idx="44">
                  <c:v>13439.076308670001</c:v>
                </c:pt>
                <c:pt idx="45">
                  <c:v>13540.27360278</c:v>
                </c:pt>
                <c:pt idx="46">
                  <c:v>13606.62922309</c:v>
                </c:pt>
                <c:pt idx="47">
                  <c:v>16011.816478950001</c:v>
                </c:pt>
                <c:pt idx="48">
                  <c:v>16192.25494493</c:v>
                </c:pt>
                <c:pt idx="49">
                  <c:v>16540.442738860002</c:v>
                </c:pt>
                <c:pt idx="50">
                  <c:v>17059.796247859998</c:v>
                </c:pt>
                <c:pt idx="51">
                  <c:v>17375.201449799999</c:v>
                </c:pt>
                <c:pt idx="52">
                  <c:v>17915.983347490001</c:v>
                </c:pt>
                <c:pt idx="53">
                  <c:v>18048.989777399998</c:v>
                </c:pt>
                <c:pt idx="54">
                  <c:v>18652.08854511</c:v>
                </c:pt>
                <c:pt idx="55">
                  <c:v>19838.62860873</c:v>
                </c:pt>
                <c:pt idx="56">
                  <c:v>20313.96366519</c:v>
                </c:pt>
                <c:pt idx="57">
                  <c:v>20447.3904243</c:v>
                </c:pt>
                <c:pt idx="58">
                  <c:v>20835.821023280001</c:v>
                </c:pt>
                <c:pt idx="59">
                  <c:v>21260.60378438</c:v>
                </c:pt>
                <c:pt idx="60">
                  <c:v>21402.794425420001</c:v>
                </c:pt>
                <c:pt idx="61">
                  <c:v>21823.323750750002</c:v>
                </c:pt>
                <c:pt idx="62">
                  <c:v>22206.693504530002</c:v>
                </c:pt>
                <c:pt idx="63">
                  <c:v>22830.410624460001</c:v>
                </c:pt>
                <c:pt idx="64">
                  <c:v>22946.8654241</c:v>
                </c:pt>
                <c:pt idx="65">
                  <c:v>23018.826880060002</c:v>
                </c:pt>
                <c:pt idx="66">
                  <c:v>23517.214106470001</c:v>
                </c:pt>
                <c:pt idx="67">
                  <c:v>23796.793329610002</c:v>
                </c:pt>
                <c:pt idx="68">
                  <c:v>24656.493564109998</c:v>
                </c:pt>
                <c:pt idx="69">
                  <c:v>24661.207466939999</c:v>
                </c:pt>
                <c:pt idx="70">
                  <c:v>24785.054355879998</c:v>
                </c:pt>
                <c:pt idx="71">
                  <c:v>24942.918028690001</c:v>
                </c:pt>
                <c:pt idx="72">
                  <c:v>25008.856511860002</c:v>
                </c:pt>
                <c:pt idx="73">
                  <c:v>25661.160249150002</c:v>
                </c:pt>
                <c:pt idx="74">
                  <c:v>26620.779981740001</c:v>
                </c:pt>
                <c:pt idx="75">
                  <c:v>26682.364467830001</c:v>
                </c:pt>
                <c:pt idx="76">
                  <c:v>29840.9041425</c:v>
                </c:pt>
                <c:pt idx="77">
                  <c:v>30099.01459871</c:v>
                </c:pt>
                <c:pt idx="78">
                  <c:v>33693.075531169998</c:v>
                </c:pt>
                <c:pt idx="79">
                  <c:v>35795.054241940001</c:v>
                </c:pt>
                <c:pt idx="80">
                  <c:v>41971.293389600003</c:v>
                </c:pt>
              </c:numCache>
            </c:numRef>
          </c:xVal>
          <c:yVal>
            <c:numRef>
              <c:f>Коррел2!$BU$2:$BU$82</c:f>
              <c:numCache>
                <c:formatCode>General</c:formatCode>
                <c:ptCount val="81"/>
                <c:pt idx="0">
                  <c:v>0.11113264154096709</c:v>
                </c:pt>
                <c:pt idx="1">
                  <c:v>0.13380203184848541</c:v>
                </c:pt>
                <c:pt idx="2">
                  <c:v>0.1361199830787726</c:v>
                </c:pt>
                <c:pt idx="3">
                  <c:v>0.15445522104133497</c:v>
                </c:pt>
                <c:pt idx="4">
                  <c:v>0.18238326369345556</c:v>
                </c:pt>
                <c:pt idx="5">
                  <c:v>0.20143528955299572</c:v>
                </c:pt>
                <c:pt idx="6">
                  <c:v>0.22378125579631902</c:v>
                </c:pt>
                <c:pt idx="7">
                  <c:v>0.23540187061617984</c:v>
                </c:pt>
                <c:pt idx="8">
                  <c:v>0.2399998951761437</c:v>
                </c:pt>
                <c:pt idx="9">
                  <c:v>0.24024837862778239</c:v>
                </c:pt>
                <c:pt idx="10">
                  <c:v>0.249187576043022</c:v>
                </c:pt>
                <c:pt idx="11">
                  <c:v>0.25383561312519098</c:v>
                </c:pt>
                <c:pt idx="12">
                  <c:v>0.26238520078790573</c:v>
                </c:pt>
                <c:pt idx="13">
                  <c:v>0.26523738593908092</c:v>
                </c:pt>
                <c:pt idx="14">
                  <c:v>0.26726781921768272</c:v>
                </c:pt>
                <c:pt idx="15">
                  <c:v>0.27092548313268788</c:v>
                </c:pt>
                <c:pt idx="16">
                  <c:v>0.27651672078930262</c:v>
                </c:pt>
                <c:pt idx="17">
                  <c:v>0.27972112139500127</c:v>
                </c:pt>
                <c:pt idx="18">
                  <c:v>0.27995681036703218</c:v>
                </c:pt>
                <c:pt idx="19">
                  <c:v>0.28482448105133423</c:v>
                </c:pt>
                <c:pt idx="20">
                  <c:v>0.30276047926711591</c:v>
                </c:pt>
                <c:pt idx="21">
                  <c:v>0.31143038860145755</c:v>
                </c:pt>
                <c:pt idx="22">
                  <c:v>0.31939119991301579</c:v>
                </c:pt>
                <c:pt idx="23">
                  <c:v>0.32414246698350685</c:v>
                </c:pt>
                <c:pt idx="24">
                  <c:v>0.3252311381047529</c:v>
                </c:pt>
                <c:pt idx="25">
                  <c:v>0.32608388421493817</c:v>
                </c:pt>
                <c:pt idx="26">
                  <c:v>0.33289760372103033</c:v>
                </c:pt>
                <c:pt idx="27">
                  <c:v>0.33441483392608784</c:v>
                </c:pt>
                <c:pt idx="28">
                  <c:v>0.33532605878895727</c:v>
                </c:pt>
                <c:pt idx="29">
                  <c:v>0.33764083524800192</c:v>
                </c:pt>
                <c:pt idx="30">
                  <c:v>0.33867021765735383</c:v>
                </c:pt>
                <c:pt idx="31">
                  <c:v>0.33979774906606769</c:v>
                </c:pt>
                <c:pt idx="32">
                  <c:v>0.34127444202419455</c:v>
                </c:pt>
                <c:pt idx="33">
                  <c:v>0.34554665638426907</c:v>
                </c:pt>
                <c:pt idx="34">
                  <c:v>0.34972591271304315</c:v>
                </c:pt>
                <c:pt idx="35">
                  <c:v>0.35581863572158301</c:v>
                </c:pt>
                <c:pt idx="36">
                  <c:v>0.36153175001668997</c:v>
                </c:pt>
                <c:pt idx="37">
                  <c:v>0.36888528558251682</c:v>
                </c:pt>
                <c:pt idx="38">
                  <c:v>0.37398596175444954</c:v>
                </c:pt>
                <c:pt idx="39">
                  <c:v>0.37809832664185811</c:v>
                </c:pt>
                <c:pt idx="40">
                  <c:v>0.38132228676728269</c:v>
                </c:pt>
                <c:pt idx="41">
                  <c:v>0.38899748203330814</c:v>
                </c:pt>
                <c:pt idx="42">
                  <c:v>0.38937506199922056</c:v>
                </c:pt>
                <c:pt idx="43">
                  <c:v>0.38957084183307511</c:v>
                </c:pt>
                <c:pt idx="44">
                  <c:v>0.38972928412746771</c:v>
                </c:pt>
                <c:pt idx="45">
                  <c:v>0.39074075257645829</c:v>
                </c:pt>
                <c:pt idx="46">
                  <c:v>0.39137303591142775</c:v>
                </c:pt>
                <c:pt idx="47">
                  <c:v>0.39704581523590232</c:v>
                </c:pt>
                <c:pt idx="48">
                  <c:v>0.39609776841214628</c:v>
                </c:pt>
                <c:pt idx="49">
                  <c:v>0.39373532460720179</c:v>
                </c:pt>
                <c:pt idx="50">
                  <c:v>0.38893207349494946</c:v>
                </c:pt>
                <c:pt idx="51">
                  <c:v>0.38528842080340708</c:v>
                </c:pt>
                <c:pt idx="52">
                  <c:v>0.3778170067460967</c:v>
                </c:pt>
                <c:pt idx="53">
                  <c:v>0.37575115236858225</c:v>
                </c:pt>
                <c:pt idx="54">
                  <c:v>0.36531635627172832</c:v>
                </c:pt>
                <c:pt idx="55">
                  <c:v>0.34020908096135954</c:v>
                </c:pt>
                <c:pt idx="56">
                  <c:v>0.32870484722389998</c:v>
                </c:pt>
                <c:pt idx="57">
                  <c:v>0.32534948253302781</c:v>
                </c:pt>
                <c:pt idx="58">
                  <c:v>0.31529936395305047</c:v>
                </c:pt>
                <c:pt idx="59">
                  <c:v>0.30388193339483011</c:v>
                </c:pt>
                <c:pt idx="60">
                  <c:v>0.29997327568932891</c:v>
                </c:pt>
                <c:pt idx="61">
                  <c:v>0.28819744686260945</c:v>
                </c:pt>
                <c:pt idx="62">
                  <c:v>0.27722922199185829</c:v>
                </c:pt>
                <c:pt idx="63">
                  <c:v>0.25905637033085344</c:v>
                </c:pt>
                <c:pt idx="64">
                  <c:v>0.25563374516874193</c:v>
                </c:pt>
                <c:pt idx="65">
                  <c:v>0.25351586092547329</c:v>
                </c:pt>
                <c:pt idx="66">
                  <c:v>0.2388162303055639</c:v>
                </c:pt>
                <c:pt idx="67">
                  <c:v>0.23057329381964511</c:v>
                </c:pt>
                <c:pt idx="68">
                  <c:v>0.20546451365954926</c:v>
                </c:pt>
                <c:pt idx="69">
                  <c:v>0.20532843941056431</c:v>
                </c:pt>
                <c:pt idx="70">
                  <c:v>0.20176161470037995</c:v>
                </c:pt>
                <c:pt idx="71">
                  <c:v>0.19723952496628694</c:v>
                </c:pt>
                <c:pt idx="72">
                  <c:v>0.1953593775072501</c:v>
                </c:pt>
                <c:pt idx="73">
                  <c:v>0.17708047678399089</c:v>
                </c:pt>
                <c:pt idx="74">
                  <c:v>0.15149926476882675</c:v>
                </c:pt>
                <c:pt idx="75">
                  <c:v>0.14991973282113988</c:v>
                </c:pt>
                <c:pt idx="76">
                  <c:v>8.1199857191811761E-2</c:v>
                </c:pt>
                <c:pt idx="77">
                  <c:v>7.6726375171438155E-2</c:v>
                </c:pt>
                <c:pt idx="78">
                  <c:v>3.1443516105143038E-2</c:v>
                </c:pt>
                <c:pt idx="79">
                  <c:v>1.7071704133047112E-2</c:v>
                </c:pt>
                <c:pt idx="80">
                  <c:v>1.9396410275138226E-3</c:v>
                </c:pt>
              </c:numCache>
            </c:numRef>
          </c:yVal>
          <c:smooth val="1"/>
          <c:extLst>
            <c:ext xmlns:c16="http://schemas.microsoft.com/office/drawing/2014/chart" uri="{C3380CC4-5D6E-409C-BE32-E72D297353CC}">
              <c16:uniqueId val="{00000000-3253-4C14-8CE0-C2CB0246468B}"/>
            </c:ext>
          </c:extLst>
        </c:ser>
        <c:ser>
          <c:idx val="1"/>
          <c:order val="1"/>
          <c:tx>
            <c:v>2020</c:v>
          </c:tx>
          <c:spPr>
            <a:ln w="19050" cap="rnd">
              <a:solidFill>
                <a:srgbClr val="FF0000"/>
              </a:solidFill>
              <a:round/>
            </a:ln>
            <a:effectLst/>
          </c:spPr>
          <c:marker>
            <c:symbol val="none"/>
          </c:marker>
          <c:xVal>
            <c:numRef>
              <c:f>Коррел2!$BV$2:$BV$82</c:f>
              <c:numCache>
                <c:formatCode>General</c:formatCode>
                <c:ptCount val="81"/>
                <c:pt idx="0">
                  <c:v>5807.9198232999997</c:v>
                </c:pt>
                <c:pt idx="1">
                  <c:v>6580.6092280299999</c:v>
                </c:pt>
                <c:pt idx="2">
                  <c:v>7109.9925862700002</c:v>
                </c:pt>
                <c:pt idx="3">
                  <c:v>8583.0982879300009</c:v>
                </c:pt>
                <c:pt idx="4">
                  <c:v>9210.4882284399991</c:v>
                </c:pt>
                <c:pt idx="5">
                  <c:v>9523.2610968600002</c:v>
                </c:pt>
                <c:pt idx="6">
                  <c:v>10187.518149400001</c:v>
                </c:pt>
                <c:pt idx="7">
                  <c:v>11402.189253230001</c:v>
                </c:pt>
                <c:pt idx="8">
                  <c:v>11453.77817503</c:v>
                </c:pt>
                <c:pt idx="9">
                  <c:v>11652.444869139999</c:v>
                </c:pt>
                <c:pt idx="10">
                  <c:v>13319.14235108</c:v>
                </c:pt>
                <c:pt idx="11">
                  <c:v>13467.72743857</c:v>
                </c:pt>
                <c:pt idx="12">
                  <c:v>14023.576001699999</c:v>
                </c:pt>
                <c:pt idx="13">
                  <c:v>14063.846881089999</c:v>
                </c:pt>
                <c:pt idx="14">
                  <c:v>14153.40440752</c:v>
                </c:pt>
                <c:pt idx="15">
                  <c:v>14213.356073110001</c:v>
                </c:pt>
                <c:pt idx="16">
                  <c:v>14519.259982220001</c:v>
                </c:pt>
                <c:pt idx="17">
                  <c:v>15561.86530127</c:v>
                </c:pt>
                <c:pt idx="18">
                  <c:v>15731.76908767</c:v>
                </c:pt>
                <c:pt idx="19">
                  <c:v>15863.86846672</c:v>
                </c:pt>
                <c:pt idx="20">
                  <c:v>16034.621027720001</c:v>
                </c:pt>
                <c:pt idx="21">
                  <c:v>16037.502437560001</c:v>
                </c:pt>
                <c:pt idx="22">
                  <c:v>16194.13729124</c:v>
                </c:pt>
                <c:pt idx="23">
                  <c:v>16319.040076949999</c:v>
                </c:pt>
                <c:pt idx="24">
                  <c:v>16637.158909440001</c:v>
                </c:pt>
                <c:pt idx="25">
                  <c:v>17382.17595759</c:v>
                </c:pt>
                <c:pt idx="26">
                  <c:v>17899.606598810002</c:v>
                </c:pt>
                <c:pt idx="27">
                  <c:v>17930.84545891</c:v>
                </c:pt>
                <c:pt idx="28">
                  <c:v>17939.999683779999</c:v>
                </c:pt>
                <c:pt idx="29">
                  <c:v>17989.670928809999</c:v>
                </c:pt>
                <c:pt idx="30">
                  <c:v>18120.991346549999</c:v>
                </c:pt>
                <c:pt idx="31">
                  <c:v>18652.237169309999</c:v>
                </c:pt>
                <c:pt idx="32">
                  <c:v>18676.694246210001</c:v>
                </c:pt>
                <c:pt idx="33">
                  <c:v>18686.940586519999</c:v>
                </c:pt>
                <c:pt idx="34">
                  <c:v>18875.88234271</c:v>
                </c:pt>
                <c:pt idx="35">
                  <c:v>19056.554209810001</c:v>
                </c:pt>
                <c:pt idx="36">
                  <c:v>19274.1022601</c:v>
                </c:pt>
                <c:pt idx="37">
                  <c:v>19463.610698699998</c:v>
                </c:pt>
                <c:pt idx="38">
                  <c:v>19472.385116239999</c:v>
                </c:pt>
                <c:pt idx="39">
                  <c:v>19674.325646249999</c:v>
                </c:pt>
                <c:pt idx="40">
                  <c:v>20140.577090549999</c:v>
                </c:pt>
                <c:pt idx="41">
                  <c:v>20753.355578490002</c:v>
                </c:pt>
                <c:pt idx="42">
                  <c:v>21308.314521460001</c:v>
                </c:pt>
                <c:pt idx="43">
                  <c:v>21345.566467060002</c:v>
                </c:pt>
                <c:pt idx="44">
                  <c:v>22247.291344609999</c:v>
                </c:pt>
                <c:pt idx="45">
                  <c:v>22256.853164690001</c:v>
                </c:pt>
                <c:pt idx="46">
                  <c:v>22323.519217540001</c:v>
                </c:pt>
                <c:pt idx="47">
                  <c:v>22848.20475678</c:v>
                </c:pt>
                <c:pt idx="48">
                  <c:v>24151.291059089999</c:v>
                </c:pt>
                <c:pt idx="49">
                  <c:v>26854.870277769998</c:v>
                </c:pt>
                <c:pt idx="50">
                  <c:v>27811.805554260001</c:v>
                </c:pt>
                <c:pt idx="51">
                  <c:v>27869.512928960001</c:v>
                </c:pt>
                <c:pt idx="52">
                  <c:v>27920.804056069999</c:v>
                </c:pt>
                <c:pt idx="53">
                  <c:v>29887.608303640001</c:v>
                </c:pt>
                <c:pt idx="54">
                  <c:v>30686.861874949998</c:v>
                </c:pt>
                <c:pt idx="55">
                  <c:v>30985.408481980001</c:v>
                </c:pt>
                <c:pt idx="56">
                  <c:v>32626.827383330001</c:v>
                </c:pt>
                <c:pt idx="57">
                  <c:v>33952.863829529997</c:v>
                </c:pt>
                <c:pt idx="58">
                  <c:v>35866.446385739997</c:v>
                </c:pt>
                <c:pt idx="59">
                  <c:v>36112.29435371</c:v>
                </c:pt>
                <c:pt idx="60">
                  <c:v>36243.604125040001</c:v>
                </c:pt>
                <c:pt idx="61">
                  <c:v>36455.658306630001</c:v>
                </c:pt>
                <c:pt idx="62">
                  <c:v>38190.32273136</c:v>
                </c:pt>
                <c:pt idx="63">
                  <c:v>38308.682401489998</c:v>
                </c:pt>
                <c:pt idx="64">
                  <c:v>39165.091957470002</c:v>
                </c:pt>
                <c:pt idx="65">
                  <c:v>40480.206908059998</c:v>
                </c:pt>
                <c:pt idx="66">
                  <c:v>41387.366027930002</c:v>
                </c:pt>
                <c:pt idx="67">
                  <c:v>45978.804945169999</c:v>
                </c:pt>
                <c:pt idx="68">
                  <c:v>47498.404657539999</c:v>
                </c:pt>
                <c:pt idx="69">
                  <c:v>49182.599640139997</c:v>
                </c:pt>
                <c:pt idx="70">
                  <c:v>52045.31337933</c:v>
                </c:pt>
                <c:pt idx="71">
                  <c:v>52279.43797852</c:v>
                </c:pt>
                <c:pt idx="72">
                  <c:v>52604.128971040001</c:v>
                </c:pt>
                <c:pt idx="73">
                  <c:v>52850.551656080002</c:v>
                </c:pt>
                <c:pt idx="74">
                  <c:v>53185.600101980002</c:v>
                </c:pt>
                <c:pt idx="75">
                  <c:v>55183.170723019997</c:v>
                </c:pt>
                <c:pt idx="76">
                  <c:v>56110.373211270002</c:v>
                </c:pt>
                <c:pt idx="77">
                  <c:v>56575.034728079998</c:v>
                </c:pt>
                <c:pt idx="78">
                  <c:v>57458.610087859997</c:v>
                </c:pt>
                <c:pt idx="79">
                  <c:v>59493.53595094</c:v>
                </c:pt>
                <c:pt idx="80">
                  <c:v>65263.190084859998</c:v>
                </c:pt>
              </c:numCache>
            </c:numRef>
          </c:xVal>
          <c:yVal>
            <c:numRef>
              <c:f>Коррел2!$BW$2:$BW$82</c:f>
              <c:numCache>
                <c:formatCode>General</c:formatCode>
                <c:ptCount val="81"/>
                <c:pt idx="0">
                  <c:v>0.15326345122267918</c:v>
                </c:pt>
                <c:pt idx="1">
                  <c:v>0.16430041426045297</c:v>
                </c:pt>
                <c:pt idx="2">
                  <c:v>0.17205667929356211</c:v>
                </c:pt>
                <c:pt idx="3">
                  <c:v>0.1943577729762494</c:v>
                </c:pt>
                <c:pt idx="4">
                  <c:v>0.2041208122265995</c:v>
                </c:pt>
                <c:pt idx="5">
                  <c:v>0.20903456380754037</c:v>
                </c:pt>
                <c:pt idx="6">
                  <c:v>0.21955285361943902</c:v>
                </c:pt>
                <c:pt idx="7">
                  <c:v>0.23897322218350558</c:v>
                </c:pt>
                <c:pt idx="8">
                  <c:v>0.23980061336149583</c:v>
                </c:pt>
                <c:pt idx="9">
                  <c:v>0.24298716190720673</c:v>
                </c:pt>
                <c:pt idx="10">
                  <c:v>0.26959608753746245</c:v>
                </c:pt>
                <c:pt idx="11">
                  <c:v>0.27194404405869838</c:v>
                </c:pt>
                <c:pt idx="12">
                  <c:v>0.28066883988491259</c:v>
                </c:pt>
                <c:pt idx="13">
                  <c:v>0.2812968769549995</c:v>
                </c:pt>
                <c:pt idx="14">
                  <c:v>0.28269137542414841</c:v>
                </c:pt>
                <c:pt idx="15">
                  <c:v>0.2836231567743403</c:v>
                </c:pt>
                <c:pt idx="16">
                  <c:v>0.28835469867267388</c:v>
                </c:pt>
                <c:pt idx="17">
                  <c:v>0.30414110612164041</c:v>
                </c:pt>
                <c:pt idx="18">
                  <c:v>0.30665551408608022</c:v>
                </c:pt>
                <c:pt idx="19">
                  <c:v>0.30859775874327322</c:v>
                </c:pt>
                <c:pt idx="20">
                  <c:v>0.31109120822405179</c:v>
                </c:pt>
                <c:pt idx="21">
                  <c:v>0.31113311499506235</c:v>
                </c:pt>
                <c:pt idx="22">
                  <c:v>0.31340249722617908</c:v>
                </c:pt>
                <c:pt idx="23">
                  <c:v>0.31519963670200407</c:v>
                </c:pt>
                <c:pt idx="24">
                  <c:v>0.31972449640082357</c:v>
                </c:pt>
                <c:pt idx="25">
                  <c:v>0.33000252214030212</c:v>
                </c:pt>
                <c:pt idx="26">
                  <c:v>0.33685082667097394</c:v>
                </c:pt>
                <c:pt idx="27">
                  <c:v>0.33725609872646661</c:v>
                </c:pt>
                <c:pt idx="28">
                  <c:v>0.33737467777119595</c:v>
                </c:pt>
                <c:pt idx="29">
                  <c:v>0.33801665034655481</c:v>
                </c:pt>
                <c:pt idx="30">
                  <c:v>0.33970204215343081</c:v>
                </c:pt>
                <c:pt idx="31">
                  <c:v>0.34633840615952022</c:v>
                </c:pt>
                <c:pt idx="32">
                  <c:v>0.34663667736301079</c:v>
                </c:pt>
                <c:pt idx="33">
                  <c:v>0.34676144409847237</c:v>
                </c:pt>
                <c:pt idx="34">
                  <c:v>0.34904133658600434</c:v>
                </c:pt>
                <c:pt idx="35">
                  <c:v>0.35118392830678669</c:v>
                </c:pt>
                <c:pt idx="36">
                  <c:v>0.35371396329241656</c:v>
                </c:pt>
                <c:pt idx="37">
                  <c:v>0.35587243310354327</c:v>
                </c:pt>
                <c:pt idx="38">
                  <c:v>0.35597132997051345</c:v>
                </c:pt>
                <c:pt idx="39">
                  <c:v>0.35822152928249967</c:v>
                </c:pt>
                <c:pt idx="40">
                  <c:v>0.36322268609829467</c:v>
                </c:pt>
                <c:pt idx="41">
                  <c:v>0.36936489190908639</c:v>
                </c:pt>
                <c:pt idx="42">
                  <c:v>0.37448354083423074</c:v>
                </c:pt>
                <c:pt idx="43">
                  <c:v>0.37481149506950473</c:v>
                </c:pt>
                <c:pt idx="44">
                  <c:v>0.38212667797299921</c:v>
                </c:pt>
                <c:pt idx="45">
                  <c:v>0.38219769058562786</c:v>
                </c:pt>
                <c:pt idx="46">
                  <c:v>0.3826888922861999</c:v>
                </c:pt>
                <c:pt idx="47">
                  <c:v>0.38631348320390968</c:v>
                </c:pt>
                <c:pt idx="48">
                  <c:v>0.39340051367255352</c:v>
                </c:pt>
                <c:pt idx="49">
                  <c:v>0.39891377710133402</c:v>
                </c:pt>
                <c:pt idx="50">
                  <c:v>0.39781021545083572</c:v>
                </c:pt>
                <c:pt idx="51">
                  <c:v>0.39769259859394485</c:v>
                </c:pt>
                <c:pt idx="52">
                  <c:v>0.39758320459677926</c:v>
                </c:pt>
                <c:pt idx="53">
                  <c:v>0.389995079827887</c:v>
                </c:pt>
                <c:pt idx="54">
                  <c:v>0.38507801705600148</c:v>
                </c:pt>
                <c:pt idx="55">
                  <c:v>0.38298140200260589</c:v>
                </c:pt>
                <c:pt idx="56">
                  <c:v>0.36906527059854943</c:v>
                </c:pt>
                <c:pt idx="57">
                  <c:v>0.35510968683191191</c:v>
                </c:pt>
                <c:pt idx="58">
                  <c:v>0.33135155536968114</c:v>
                </c:pt>
                <c:pt idx="59">
                  <c:v>0.32803390864499193</c:v>
                </c:pt>
                <c:pt idx="60">
                  <c:v>0.32624005138263618</c:v>
                </c:pt>
                <c:pt idx="61">
                  <c:v>0.32331208664829419</c:v>
                </c:pt>
                <c:pt idx="62">
                  <c:v>0.29810628684570212</c:v>
                </c:pt>
                <c:pt idx="63">
                  <c:v>0.29631703813243643</c:v>
                </c:pt>
                <c:pt idx="64">
                  <c:v>0.28316682040173646</c:v>
                </c:pt>
                <c:pt idx="65">
                  <c:v>0.26244836222354367</c:v>
                </c:pt>
                <c:pt idx="66">
                  <c:v>0.24794654925293985</c:v>
                </c:pt>
                <c:pt idx="67">
                  <c:v>0.17592389840242029</c:v>
                </c:pt>
                <c:pt idx="68">
                  <c:v>0.15386480034637154</c:v>
                </c:pt>
                <c:pt idx="69">
                  <c:v>0.13106981714718943</c:v>
                </c:pt>
                <c:pt idx="70">
                  <c:v>9.6987886845284033E-2</c:v>
                </c:pt>
                <c:pt idx="71">
                  <c:v>9.447774223853464E-2</c:v>
                </c:pt>
                <c:pt idx="72">
                  <c:v>9.1067448493251324E-2</c:v>
                </c:pt>
                <c:pt idx="73">
                  <c:v>8.8534248225608486E-2</c:v>
                </c:pt>
                <c:pt idx="74">
                  <c:v>8.5166179685286225E-2</c:v>
                </c:pt>
                <c:pt idx="75">
                  <c:v>6.6895312596074771E-2</c:v>
                </c:pt>
                <c:pt idx="76">
                  <c:v>5.9447058644233629E-2</c:v>
                </c:pt>
                <c:pt idx="77">
                  <c:v>5.5952818610415768E-2</c:v>
                </c:pt>
                <c:pt idx="78">
                  <c:v>4.9734599242711119E-2</c:v>
                </c:pt>
                <c:pt idx="79">
                  <c:v>3.7424804189372413E-2</c:v>
                </c:pt>
                <c:pt idx="80">
                  <c:v>1.5136786804145857E-2</c:v>
                </c:pt>
              </c:numCache>
            </c:numRef>
          </c:yVal>
          <c:smooth val="1"/>
          <c:extLst>
            <c:ext xmlns:c16="http://schemas.microsoft.com/office/drawing/2014/chart" uri="{C3380CC4-5D6E-409C-BE32-E72D297353CC}">
              <c16:uniqueId val="{00000002-3253-4C14-8CE0-C2CB0246468B}"/>
            </c:ext>
          </c:extLst>
        </c:ser>
        <c:ser>
          <c:idx val="2"/>
          <c:order val="2"/>
          <c:tx>
            <c:v>2021</c:v>
          </c:tx>
          <c:spPr>
            <a:ln w="19050" cap="rnd">
              <a:solidFill>
                <a:srgbClr val="00B050"/>
              </a:solidFill>
              <a:round/>
            </a:ln>
            <a:effectLst/>
          </c:spPr>
          <c:marker>
            <c:symbol val="none"/>
          </c:marker>
          <c:xVal>
            <c:numRef>
              <c:f>Коррел2!$BX$2:$BX$82</c:f>
              <c:numCache>
                <c:formatCode>General</c:formatCode>
                <c:ptCount val="81"/>
                <c:pt idx="0">
                  <c:v>5695.8966628400003</c:v>
                </c:pt>
                <c:pt idx="1">
                  <c:v>7812.5018854700002</c:v>
                </c:pt>
                <c:pt idx="2">
                  <c:v>7898.1507623999996</c:v>
                </c:pt>
                <c:pt idx="3">
                  <c:v>7982.0792172900001</c:v>
                </c:pt>
                <c:pt idx="4">
                  <c:v>8403.0592515200005</c:v>
                </c:pt>
                <c:pt idx="5">
                  <c:v>8413.6972169599994</c:v>
                </c:pt>
                <c:pt idx="6">
                  <c:v>9044.0153179000008</c:v>
                </c:pt>
                <c:pt idx="7">
                  <c:v>9399.1406833000001</c:v>
                </c:pt>
                <c:pt idx="8">
                  <c:v>10831.20062374</c:v>
                </c:pt>
                <c:pt idx="9">
                  <c:v>11469.460607610001</c:v>
                </c:pt>
                <c:pt idx="10">
                  <c:v>12128.407702730001</c:v>
                </c:pt>
                <c:pt idx="11">
                  <c:v>12536.74929471</c:v>
                </c:pt>
                <c:pt idx="12">
                  <c:v>12565.46481872</c:v>
                </c:pt>
                <c:pt idx="13">
                  <c:v>15168.911238340001</c:v>
                </c:pt>
                <c:pt idx="14">
                  <c:v>15317.2444211</c:v>
                </c:pt>
                <c:pt idx="15">
                  <c:v>15479.965832559999</c:v>
                </c:pt>
                <c:pt idx="16">
                  <c:v>15520.51434512</c:v>
                </c:pt>
                <c:pt idx="17">
                  <c:v>15750.62424322</c:v>
                </c:pt>
                <c:pt idx="18">
                  <c:v>15808.1095363</c:v>
                </c:pt>
                <c:pt idx="19">
                  <c:v>15812.259820040001</c:v>
                </c:pt>
                <c:pt idx="20">
                  <c:v>16449.345114489999</c:v>
                </c:pt>
                <c:pt idx="21">
                  <c:v>16672.001485019999</c:v>
                </c:pt>
                <c:pt idx="22">
                  <c:v>16841.728383260001</c:v>
                </c:pt>
                <c:pt idx="23">
                  <c:v>16938.546595029999</c:v>
                </c:pt>
                <c:pt idx="24">
                  <c:v>17284.114706460001</c:v>
                </c:pt>
                <c:pt idx="25">
                  <c:v>17387.728306190002</c:v>
                </c:pt>
                <c:pt idx="26">
                  <c:v>17871.253310889999</c:v>
                </c:pt>
                <c:pt idx="27">
                  <c:v>18220.203035850001</c:v>
                </c:pt>
                <c:pt idx="28">
                  <c:v>18272.782662630001</c:v>
                </c:pt>
                <c:pt idx="29">
                  <c:v>18685.6115532</c:v>
                </c:pt>
                <c:pt idx="30">
                  <c:v>19322.383744999999</c:v>
                </c:pt>
                <c:pt idx="31">
                  <c:v>19432.813679710001</c:v>
                </c:pt>
                <c:pt idx="32">
                  <c:v>19953.095802389998</c:v>
                </c:pt>
                <c:pt idx="33">
                  <c:v>19999.417260990002</c:v>
                </c:pt>
                <c:pt idx="34">
                  <c:v>20265.747108039999</c:v>
                </c:pt>
                <c:pt idx="35">
                  <c:v>20280.696623029999</c:v>
                </c:pt>
                <c:pt idx="36">
                  <c:v>20385.86591973</c:v>
                </c:pt>
                <c:pt idx="37">
                  <c:v>20436.607063740001</c:v>
                </c:pt>
                <c:pt idx="38">
                  <c:v>20970.674599090002</c:v>
                </c:pt>
                <c:pt idx="39">
                  <c:v>21511.102829470001</c:v>
                </c:pt>
                <c:pt idx="40">
                  <c:v>21759.69675037</c:v>
                </c:pt>
                <c:pt idx="41">
                  <c:v>21891.105084679999</c:v>
                </c:pt>
                <c:pt idx="42">
                  <c:v>22197.46116499</c:v>
                </c:pt>
                <c:pt idx="43">
                  <c:v>22357.325614270001</c:v>
                </c:pt>
                <c:pt idx="44">
                  <c:v>23861.667354969999</c:v>
                </c:pt>
                <c:pt idx="45">
                  <c:v>24060.948124549999</c:v>
                </c:pt>
                <c:pt idx="46">
                  <c:v>24534.90296403</c:v>
                </c:pt>
                <c:pt idx="47">
                  <c:v>25193.643819379999</c:v>
                </c:pt>
                <c:pt idx="48">
                  <c:v>25585.149236950001</c:v>
                </c:pt>
                <c:pt idx="49">
                  <c:v>25691.53461798</c:v>
                </c:pt>
                <c:pt idx="50">
                  <c:v>26586.517600980002</c:v>
                </c:pt>
                <c:pt idx="51">
                  <c:v>30770.232157210001</c:v>
                </c:pt>
                <c:pt idx="52">
                  <c:v>31845.828040939999</c:v>
                </c:pt>
                <c:pt idx="53">
                  <c:v>31955.779191140002</c:v>
                </c:pt>
                <c:pt idx="54">
                  <c:v>32058.378430500001</c:v>
                </c:pt>
                <c:pt idx="55">
                  <c:v>33063.974024169998</c:v>
                </c:pt>
                <c:pt idx="56">
                  <c:v>35019.212763410003</c:v>
                </c:pt>
                <c:pt idx="57">
                  <c:v>35966.09024659</c:v>
                </c:pt>
                <c:pt idx="58">
                  <c:v>36322.834353220002</c:v>
                </c:pt>
                <c:pt idx="59">
                  <c:v>38804.890056099997</c:v>
                </c:pt>
                <c:pt idx="60">
                  <c:v>38833.806593549998</c:v>
                </c:pt>
                <c:pt idx="61">
                  <c:v>39580.543224200002</c:v>
                </c:pt>
                <c:pt idx="62">
                  <c:v>41005.167872749997</c:v>
                </c:pt>
                <c:pt idx="63">
                  <c:v>41283.182573810001</c:v>
                </c:pt>
                <c:pt idx="64">
                  <c:v>42904.016775789998</c:v>
                </c:pt>
                <c:pt idx="65">
                  <c:v>43712.183024760001</c:v>
                </c:pt>
                <c:pt idx="66">
                  <c:v>45542.971749980003</c:v>
                </c:pt>
                <c:pt idx="67">
                  <c:v>48067.789479350002</c:v>
                </c:pt>
                <c:pt idx="68">
                  <c:v>49937.023525060002</c:v>
                </c:pt>
                <c:pt idx="69">
                  <c:v>50114.249520639998</c:v>
                </c:pt>
                <c:pt idx="70">
                  <c:v>52888.99750713</c:v>
                </c:pt>
                <c:pt idx="71">
                  <c:v>53711.519455690002</c:v>
                </c:pt>
                <c:pt idx="72">
                  <c:v>53882.903305799999</c:v>
                </c:pt>
                <c:pt idx="73">
                  <c:v>59456.48497487</c:v>
                </c:pt>
                <c:pt idx="74">
                  <c:v>61406.133345360002</c:v>
                </c:pt>
                <c:pt idx="75">
                  <c:v>61725.65616346</c:v>
                </c:pt>
                <c:pt idx="76">
                  <c:v>61971.756656570004</c:v>
                </c:pt>
                <c:pt idx="77">
                  <c:v>62082.170458369998</c:v>
                </c:pt>
                <c:pt idx="78">
                  <c:v>63732.636272490003</c:v>
                </c:pt>
                <c:pt idx="79">
                  <c:v>64938.91859773</c:v>
                </c:pt>
                <c:pt idx="80">
                  <c:v>72197.57747289</c:v>
                </c:pt>
              </c:numCache>
            </c:numRef>
          </c:xVal>
          <c:yVal>
            <c:numRef>
              <c:f>Коррел2!$BY$2:$BY$82</c:f>
              <c:numCache>
                <c:formatCode>General</c:formatCode>
                <c:ptCount val="81"/>
                <c:pt idx="0">
                  <c:v>0.16100333560215488</c:v>
                </c:pt>
                <c:pt idx="1">
                  <c:v>0.18937011638821119</c:v>
                </c:pt>
                <c:pt idx="2">
                  <c:v>0.19055363968332203</c:v>
                </c:pt>
                <c:pt idx="3">
                  <c:v>0.19171569999986929</c:v>
                </c:pt>
                <c:pt idx="4">
                  <c:v>0.19757743442339054</c:v>
                </c:pt>
                <c:pt idx="5">
                  <c:v>0.19772623799651454</c:v>
                </c:pt>
                <c:pt idx="6">
                  <c:v>0.20659725050028302</c:v>
                </c:pt>
                <c:pt idx="7">
                  <c:v>0.21163730925840274</c:v>
                </c:pt>
                <c:pt idx="8">
                  <c:v>0.23217851089167765</c:v>
                </c:pt>
                <c:pt idx="9">
                  <c:v>0.24139542445289214</c:v>
                </c:pt>
                <c:pt idx="10">
                  <c:v>0.25091242983862017</c:v>
                </c:pt>
                <c:pt idx="11">
                  <c:v>0.25679776212736433</c:v>
                </c:pt>
                <c:pt idx="12">
                  <c:v>0.25721103478220847</c:v>
                </c:pt>
                <c:pt idx="13">
                  <c:v>0.29396760406343653</c:v>
                </c:pt>
                <c:pt idx="14">
                  <c:v>0.29599786343842099</c:v>
                </c:pt>
                <c:pt idx="15">
                  <c:v>0.29821427609026618</c:v>
                </c:pt>
                <c:pt idx="16">
                  <c:v>0.2987647713872929</c:v>
                </c:pt>
                <c:pt idx="17">
                  <c:v>0.30187457306503701</c:v>
                </c:pt>
                <c:pt idx="18">
                  <c:v>0.30264757287118671</c:v>
                </c:pt>
                <c:pt idx="19">
                  <c:v>0.3027033198793454</c:v>
                </c:pt>
                <c:pt idx="20">
                  <c:v>0.31115691662519701</c:v>
                </c:pt>
                <c:pt idx="21">
                  <c:v>0.31405951936512649</c:v>
                </c:pt>
                <c:pt idx="22">
                  <c:v>0.31625274136658449</c:v>
                </c:pt>
                <c:pt idx="23">
                  <c:v>0.31749607799151325</c:v>
                </c:pt>
                <c:pt idx="24">
                  <c:v>0.32188610393619405</c:v>
                </c:pt>
                <c:pt idx="25">
                  <c:v>0.32318736222283367</c:v>
                </c:pt>
                <c:pt idx="26">
                  <c:v>0.32916308697370178</c:v>
                </c:pt>
                <c:pt idx="27">
                  <c:v>0.33337146530776762</c:v>
                </c:pt>
                <c:pt idx="28">
                  <c:v>0.33399765793234226</c:v>
                </c:pt>
                <c:pt idx="29">
                  <c:v>0.33883916749554466</c:v>
                </c:pt>
                <c:pt idx="30">
                  <c:v>0.34603240087599779</c:v>
                </c:pt>
                <c:pt idx="31">
                  <c:v>0.34724422200176208</c:v>
                </c:pt>
                <c:pt idx="32">
                  <c:v>0.35280450361858268</c:v>
                </c:pt>
                <c:pt idx="33">
                  <c:v>0.35328730713459416</c:v>
                </c:pt>
                <c:pt idx="34">
                  <c:v>0.35602322415156329</c:v>
                </c:pt>
                <c:pt idx="35">
                  <c:v>0.35617475175828694</c:v>
                </c:pt>
                <c:pt idx="36">
                  <c:v>0.35723452131691469</c:v>
                </c:pt>
                <c:pt idx="37">
                  <c:v>0.35774191081266854</c:v>
                </c:pt>
                <c:pt idx="38">
                  <c:v>0.36292411734874719</c:v>
                </c:pt>
                <c:pt idx="39">
                  <c:v>0.36786342060175464</c:v>
                </c:pt>
                <c:pt idx="40">
                  <c:v>0.37002856746112817</c:v>
                </c:pt>
                <c:pt idx="41">
                  <c:v>0.37114517781826384</c:v>
                </c:pt>
                <c:pt idx="42">
                  <c:v>0.37367210913239429</c:v>
                </c:pt>
                <c:pt idx="43">
                  <c:v>0.37494772381881336</c:v>
                </c:pt>
                <c:pt idx="44">
                  <c:v>0.38544248157997324</c:v>
                </c:pt>
                <c:pt idx="45">
                  <c:v>0.38662049883153787</c:v>
                </c:pt>
                <c:pt idx="46">
                  <c:v>0.38921521227990297</c:v>
                </c:pt>
                <c:pt idx="47">
                  <c:v>0.39232824329036031</c:v>
                </c:pt>
                <c:pt idx="48">
                  <c:v>0.39390131062988232</c:v>
                </c:pt>
                <c:pt idx="49">
                  <c:v>0.3942926184849635</c:v>
                </c:pt>
                <c:pt idx="50">
                  <c:v>0.39696519729287988</c:v>
                </c:pt>
                <c:pt idx="51">
                  <c:v>0.39447076923924324</c:v>
                </c:pt>
                <c:pt idx="52">
                  <c:v>0.38987998279000574</c:v>
                </c:pt>
                <c:pt idx="53">
                  <c:v>0.38932322747911935</c:v>
                </c:pt>
                <c:pt idx="54">
                  <c:v>0.38878930047501203</c:v>
                </c:pt>
                <c:pt idx="55">
                  <c:v>0.38283340160979534</c:v>
                </c:pt>
                <c:pt idx="56">
                  <c:v>0.36769813885171815</c:v>
                </c:pt>
                <c:pt idx="57">
                  <c:v>0.3588227467684611</c:v>
                </c:pt>
                <c:pt idx="58">
                  <c:v>0.35524004492051869</c:v>
                </c:pt>
                <c:pt idx="59">
                  <c:v>0.32714853962299584</c:v>
                </c:pt>
                <c:pt idx="60">
                  <c:v>0.32679240621131495</c:v>
                </c:pt>
                <c:pt idx="61">
                  <c:v>0.31740080516341818</c:v>
                </c:pt>
                <c:pt idx="62">
                  <c:v>0.29857442001617052</c:v>
                </c:pt>
                <c:pt idx="63">
                  <c:v>0.29478392955555216</c:v>
                </c:pt>
                <c:pt idx="64">
                  <c:v>0.27212667877227109</c:v>
                </c:pt>
                <c:pt idx="65">
                  <c:v>0.26057518468467711</c:v>
                </c:pt>
                <c:pt idx="66">
                  <c:v>0.23416238998326777</c:v>
                </c:pt>
                <c:pt idx="67">
                  <c:v>0.19814840840426964</c:v>
                </c:pt>
                <c:pt idx="68">
                  <c:v>0.17255849321654798</c:v>
                </c:pt>
                <c:pt idx="69">
                  <c:v>0.17020081945482521</c:v>
                </c:pt>
                <c:pt idx="70">
                  <c:v>0.13523103081256574</c:v>
                </c:pt>
                <c:pt idx="71">
                  <c:v>0.12565397889410232</c:v>
                </c:pt>
                <c:pt idx="72">
                  <c:v>0.12370792501368409</c:v>
                </c:pt>
                <c:pt idx="73">
                  <c:v>7.0332101222486287E-2</c:v>
                </c:pt>
                <c:pt idx="74">
                  <c:v>5.6235405706886697E-2</c:v>
                </c:pt>
                <c:pt idx="75">
                  <c:v>5.4141189519987157E-2</c:v>
                </c:pt>
                <c:pt idx="76">
                  <c:v>5.2568470106316073E-2</c:v>
                </c:pt>
                <c:pt idx="77">
                  <c:v>5.1874150149134261E-2</c:v>
                </c:pt>
                <c:pt idx="78">
                  <c:v>4.2304425310789852E-2</c:v>
                </c:pt>
                <c:pt idx="79">
                  <c:v>3.6223263574264974E-2</c:v>
                </c:pt>
                <c:pt idx="80">
                  <c:v>1.2760018626452955E-2</c:v>
                </c:pt>
              </c:numCache>
            </c:numRef>
          </c:yVal>
          <c:smooth val="1"/>
          <c:extLst>
            <c:ext xmlns:c16="http://schemas.microsoft.com/office/drawing/2014/chart" uri="{C3380CC4-5D6E-409C-BE32-E72D297353CC}">
              <c16:uniqueId val="{00000003-3253-4C14-8CE0-C2CB0246468B}"/>
            </c:ext>
          </c:extLst>
        </c:ser>
        <c:dLbls>
          <c:showLegendKey val="0"/>
          <c:showVal val="0"/>
          <c:showCatName val="0"/>
          <c:showSerName val="0"/>
          <c:showPercent val="0"/>
          <c:showBubbleSize val="0"/>
        </c:dLbls>
        <c:axId val="2137272255"/>
        <c:axId val="2137282239"/>
      </c:scatterChart>
      <c:valAx>
        <c:axId val="2137272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7282239"/>
        <c:crosses val="autoZero"/>
        <c:crossBetween val="midCat"/>
      </c:valAx>
      <c:valAx>
        <c:axId val="213728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7272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v>2019</c:v>
          </c:tx>
          <c:spPr>
            <a:ln w="19050" cap="rnd">
              <a:solidFill>
                <a:schemeClr val="tx1">
                  <a:lumMod val="75000"/>
                  <a:lumOff val="25000"/>
                </a:schemeClr>
              </a:solidFill>
              <a:round/>
            </a:ln>
            <a:effectLst/>
          </c:spPr>
          <c:marker>
            <c:symbol val="none"/>
          </c:marker>
          <c:xVal>
            <c:numRef>
              <c:f>Коррел3!$Q$2:$Q$86</c:f>
              <c:numCache>
                <c:formatCode>0</c:formatCode>
                <c:ptCount val="85"/>
                <c:pt idx="0">
                  <c:v>3520339</c:v>
                </c:pt>
                <c:pt idx="1">
                  <c:v>6875522</c:v>
                </c:pt>
                <c:pt idx="2">
                  <c:v>8313467</c:v>
                </c:pt>
                <c:pt idx="3">
                  <c:v>8715341</c:v>
                </c:pt>
                <c:pt idx="4">
                  <c:v>9928071</c:v>
                </c:pt>
                <c:pt idx="5">
                  <c:v>10163313</c:v>
                </c:pt>
                <c:pt idx="6">
                  <c:v>10236407</c:v>
                </c:pt>
                <c:pt idx="7">
                  <c:v>10888283</c:v>
                </c:pt>
                <c:pt idx="8">
                  <c:v>11614795</c:v>
                </c:pt>
                <c:pt idx="9">
                  <c:v>11787033</c:v>
                </c:pt>
                <c:pt idx="10">
                  <c:v>12009749</c:v>
                </c:pt>
                <c:pt idx="11">
                  <c:v>12392488</c:v>
                </c:pt>
                <c:pt idx="12">
                  <c:v>12798635</c:v>
                </c:pt>
                <c:pt idx="13">
                  <c:v>13039613</c:v>
                </c:pt>
                <c:pt idx="14">
                  <c:v>13087957</c:v>
                </c:pt>
                <c:pt idx="15">
                  <c:v>14127604</c:v>
                </c:pt>
                <c:pt idx="16">
                  <c:v>14607875</c:v>
                </c:pt>
                <c:pt idx="17">
                  <c:v>15053900</c:v>
                </c:pt>
                <c:pt idx="18">
                  <c:v>15104649</c:v>
                </c:pt>
                <c:pt idx="19">
                  <c:v>15197552</c:v>
                </c:pt>
                <c:pt idx="20">
                  <c:v>15409554</c:v>
                </c:pt>
                <c:pt idx="21">
                  <c:v>16257809</c:v>
                </c:pt>
                <c:pt idx="22">
                  <c:v>16301480</c:v>
                </c:pt>
                <c:pt idx="23">
                  <c:v>17147841</c:v>
                </c:pt>
                <c:pt idx="24">
                  <c:v>17260382</c:v>
                </c:pt>
                <c:pt idx="25">
                  <c:v>17347267</c:v>
                </c:pt>
                <c:pt idx="26">
                  <c:v>17650868</c:v>
                </c:pt>
                <c:pt idx="27">
                  <c:v>18065848</c:v>
                </c:pt>
                <c:pt idx="28">
                  <c:v>19091368</c:v>
                </c:pt>
                <c:pt idx="29">
                  <c:v>19392323</c:v>
                </c:pt>
                <c:pt idx="30">
                  <c:v>20121118</c:v>
                </c:pt>
                <c:pt idx="31">
                  <c:v>21173968</c:v>
                </c:pt>
                <c:pt idx="32">
                  <c:v>21345608</c:v>
                </c:pt>
                <c:pt idx="33">
                  <c:v>21518040</c:v>
                </c:pt>
                <c:pt idx="34">
                  <c:v>21701379</c:v>
                </c:pt>
                <c:pt idx="35">
                  <c:v>21738157</c:v>
                </c:pt>
                <c:pt idx="36">
                  <c:v>22051186</c:v>
                </c:pt>
                <c:pt idx="37">
                  <c:v>22161541</c:v>
                </c:pt>
                <c:pt idx="38">
                  <c:v>22798704</c:v>
                </c:pt>
                <c:pt idx="39">
                  <c:v>23056068</c:v>
                </c:pt>
                <c:pt idx="40">
                  <c:v>23435660</c:v>
                </c:pt>
                <c:pt idx="41">
                  <c:v>23574757</c:v>
                </c:pt>
                <c:pt idx="42">
                  <c:v>23579166</c:v>
                </c:pt>
                <c:pt idx="43">
                  <c:v>23721928</c:v>
                </c:pt>
                <c:pt idx="44">
                  <c:v>24330966</c:v>
                </c:pt>
                <c:pt idx="45">
                  <c:v>24899197</c:v>
                </c:pt>
                <c:pt idx="46">
                  <c:v>25103958</c:v>
                </c:pt>
                <c:pt idx="47">
                  <c:v>25418293</c:v>
                </c:pt>
                <c:pt idx="48">
                  <c:v>25578403</c:v>
                </c:pt>
                <c:pt idx="49">
                  <c:v>26115470</c:v>
                </c:pt>
                <c:pt idx="50">
                  <c:v>26333220</c:v>
                </c:pt>
                <c:pt idx="51">
                  <c:v>27793468</c:v>
                </c:pt>
                <c:pt idx="52">
                  <c:v>28062980</c:v>
                </c:pt>
                <c:pt idx="53">
                  <c:v>28328639</c:v>
                </c:pt>
                <c:pt idx="54">
                  <c:v>28760910</c:v>
                </c:pt>
                <c:pt idx="55">
                  <c:v>29862901</c:v>
                </c:pt>
                <c:pt idx="56">
                  <c:v>30803980</c:v>
                </c:pt>
                <c:pt idx="57">
                  <c:v>30918888</c:v>
                </c:pt>
                <c:pt idx="58">
                  <c:v>32444522</c:v>
                </c:pt>
                <c:pt idx="59">
                  <c:v>33035997</c:v>
                </c:pt>
                <c:pt idx="60">
                  <c:v>33320617</c:v>
                </c:pt>
                <c:pt idx="61">
                  <c:v>33698388</c:v>
                </c:pt>
                <c:pt idx="62">
                  <c:v>35133303</c:v>
                </c:pt>
                <c:pt idx="63">
                  <c:v>35510678</c:v>
                </c:pt>
                <c:pt idx="64">
                  <c:v>35789650</c:v>
                </c:pt>
                <c:pt idx="65">
                  <c:v>36393025</c:v>
                </c:pt>
                <c:pt idx="66">
                  <c:v>36710568</c:v>
                </c:pt>
                <c:pt idx="67">
                  <c:v>36908786</c:v>
                </c:pt>
                <c:pt idx="68">
                  <c:v>37748072</c:v>
                </c:pt>
                <c:pt idx="69">
                  <c:v>39158050</c:v>
                </c:pt>
                <c:pt idx="70">
                  <c:v>40367032</c:v>
                </c:pt>
                <c:pt idx="71">
                  <c:v>40697971</c:v>
                </c:pt>
                <c:pt idx="72">
                  <c:v>43173558</c:v>
                </c:pt>
                <c:pt idx="73">
                  <c:v>46480590</c:v>
                </c:pt>
                <c:pt idx="74">
                  <c:v>47501481</c:v>
                </c:pt>
                <c:pt idx="75">
                  <c:v>47972489</c:v>
                </c:pt>
                <c:pt idx="76">
                  <c:v>49446586</c:v>
                </c:pt>
                <c:pt idx="77">
                  <c:v>50339621</c:v>
                </c:pt>
                <c:pt idx="78">
                  <c:v>50847104</c:v>
                </c:pt>
                <c:pt idx="79">
                  <c:v>67244115</c:v>
                </c:pt>
                <c:pt idx="80">
                  <c:v>67902774</c:v>
                </c:pt>
                <c:pt idx="81">
                  <c:v>75708269</c:v>
                </c:pt>
                <c:pt idx="82">
                  <c:v>78686175</c:v>
                </c:pt>
                <c:pt idx="83">
                  <c:v>91009782</c:v>
                </c:pt>
                <c:pt idx="84">
                  <c:v>129754724</c:v>
                </c:pt>
              </c:numCache>
            </c:numRef>
          </c:xVal>
          <c:yVal>
            <c:numRef>
              <c:f>Коррел3!$R$2:$R$86</c:f>
              <c:numCache>
                <c:formatCode>General</c:formatCode>
                <c:ptCount val="85"/>
                <c:pt idx="0">
                  <c:v>0.17666950559876712</c:v>
                </c:pt>
                <c:pt idx="1">
                  <c:v>0.21613762300797604</c:v>
                </c:pt>
                <c:pt idx="2">
                  <c:v>0.2335900582988947</c:v>
                </c:pt>
                <c:pt idx="3">
                  <c:v>0.23849056444368616</c:v>
                </c:pt>
                <c:pt idx="4">
                  <c:v>0.25327948740164408</c:v>
                </c:pt>
                <c:pt idx="5">
                  <c:v>0.25614172482837233</c:v>
                </c:pt>
                <c:pt idx="6">
                  <c:v>0.25703027867916872</c:v>
                </c:pt>
                <c:pt idx="7">
                  <c:v>0.26493303455736461</c:v>
                </c:pt>
                <c:pt idx="8">
                  <c:v>0.27367856916835437</c:v>
                </c:pt>
                <c:pt idx="9">
                  <c:v>0.27573962705313187</c:v>
                </c:pt>
                <c:pt idx="10">
                  <c:v>0.27839661313942121</c:v>
                </c:pt>
                <c:pt idx="11">
                  <c:v>0.28293922947673261</c:v>
                </c:pt>
                <c:pt idx="12">
                  <c:v>0.28772352173084237</c:v>
                </c:pt>
                <c:pt idx="13">
                  <c:v>0.29054271215275929</c:v>
                </c:pt>
                <c:pt idx="14">
                  <c:v>0.29110642746924947</c:v>
                </c:pt>
                <c:pt idx="15">
                  <c:v>0.3030612861150741</c:v>
                </c:pt>
                <c:pt idx="16">
                  <c:v>0.30846206454112352</c:v>
                </c:pt>
                <c:pt idx="17">
                  <c:v>0.31339922738534748</c:v>
                </c:pt>
                <c:pt idx="18">
                  <c:v>0.31395590083809305</c:v>
                </c:pt>
                <c:pt idx="19">
                  <c:v>0.31497218649061165</c:v>
                </c:pt>
                <c:pt idx="20">
                  <c:v>0.31727758067763617</c:v>
                </c:pt>
                <c:pt idx="21">
                  <c:v>0.32629858140129897</c:v>
                </c:pt>
                <c:pt idx="22">
                  <c:v>0.32675371094262484</c:v>
                </c:pt>
                <c:pt idx="23">
                  <c:v>0.33537938332912992</c:v>
                </c:pt>
                <c:pt idx="24">
                  <c:v>0.3364971921954974</c:v>
                </c:pt>
                <c:pt idx="25">
                  <c:v>0.33735528957518607</c:v>
                </c:pt>
                <c:pt idx="26">
                  <c:v>0.34031964508284135</c:v>
                </c:pt>
                <c:pt idx="27">
                  <c:v>0.34428312809770978</c:v>
                </c:pt>
                <c:pt idx="28">
                  <c:v>0.35361222075929405</c:v>
                </c:pt>
                <c:pt idx="29">
                  <c:v>0.35621681562984781</c:v>
                </c:pt>
                <c:pt idx="30">
                  <c:v>0.36225805612731821</c:v>
                </c:pt>
                <c:pt idx="31">
                  <c:v>0.37028271343294522</c:v>
                </c:pt>
                <c:pt idx="32">
                  <c:v>0.37150838793289193</c:v>
                </c:pt>
                <c:pt idx="33">
                  <c:v>0.37271568726586696</c:v>
                </c:pt>
                <c:pt idx="34">
                  <c:v>0.37397264146353471</c:v>
                </c:pt>
                <c:pt idx="35">
                  <c:v>0.37422144600819635</c:v>
                </c:pt>
                <c:pt idx="36">
                  <c:v>0.37629341841788566</c:v>
                </c:pt>
                <c:pt idx="37">
                  <c:v>0.37700420532459999</c:v>
                </c:pt>
                <c:pt idx="38">
                  <c:v>0.38090371614386764</c:v>
                </c:pt>
                <c:pt idx="39">
                  <c:v>0.38237828472645807</c:v>
                </c:pt>
                <c:pt idx="40">
                  <c:v>0.3844453834987091</c:v>
                </c:pt>
                <c:pt idx="41">
                  <c:v>0.3851703080066271</c:v>
                </c:pt>
                <c:pt idx="42">
                  <c:v>0.38519299862526679</c:v>
                </c:pt>
                <c:pt idx="43">
                  <c:v>0.38591812707380402</c:v>
                </c:pt>
                <c:pt idx="44">
                  <c:v>0.38880055901838878</c:v>
                </c:pt>
                <c:pt idx="45">
                  <c:v>0.39117641937376907</c:v>
                </c:pt>
                <c:pt idx="46">
                  <c:v>0.3919572244698335</c:v>
                </c:pt>
                <c:pt idx="47">
                  <c:v>0.39307734035187347</c:v>
                </c:pt>
                <c:pt idx="48">
                  <c:v>0.39361109593748922</c:v>
                </c:pt>
                <c:pt idx="49">
                  <c:v>0.3952186105792036</c:v>
                </c:pt>
                <c:pt idx="50">
                  <c:v>0.39578951642708687</c:v>
                </c:pt>
                <c:pt idx="51">
                  <c:v>0.39839632979689188</c:v>
                </c:pt>
                <c:pt idx="52">
                  <c:v>0.39864297434180596</c:v>
                </c:pt>
                <c:pt idx="53">
                  <c:v>0.39881414474551646</c:v>
                </c:pt>
                <c:pt idx="54">
                  <c:v>0.39893976779678436</c:v>
                </c:pt>
                <c:pt idx="55">
                  <c:v>0.39840284447771385</c:v>
                </c:pt>
                <c:pt idx="56">
                  <c:v>0.39697327809895738</c:v>
                </c:pt>
                <c:pt idx="57">
                  <c:v>0.39673786401951827</c:v>
                </c:pt>
                <c:pt idx="58">
                  <c:v>0.39237485561894281</c:v>
                </c:pt>
                <c:pt idx="59">
                  <c:v>0.39007475487216975</c:v>
                </c:pt>
                <c:pt idx="60">
                  <c:v>0.38884944855804709</c:v>
                </c:pt>
                <c:pt idx="61">
                  <c:v>0.38710588555797781</c:v>
                </c:pt>
                <c:pt idx="62">
                  <c:v>0.37929769496756949</c:v>
                </c:pt>
                <c:pt idx="63">
                  <c:v>0.37694255770851987</c:v>
                </c:pt>
                <c:pt idx="64">
                  <c:v>0.37512360406653766</c:v>
                </c:pt>
                <c:pt idx="65">
                  <c:v>0.37096825283721413</c:v>
                </c:pt>
                <c:pt idx="66">
                  <c:v>0.36866280536764279</c:v>
                </c:pt>
                <c:pt idx="67">
                  <c:v>0.36718322785816548</c:v>
                </c:pt>
                <c:pt idx="68">
                  <c:v>0.3605845519946948</c:v>
                </c:pt>
                <c:pt idx="69">
                  <c:v>0.3483573215745161</c:v>
                </c:pt>
                <c:pt idx="70">
                  <c:v>0.33684505373848855</c:v>
                </c:pt>
                <c:pt idx="71">
                  <c:v>0.3335444327005857</c:v>
                </c:pt>
                <c:pt idx="72">
                  <c:v>0.30713345063746073</c:v>
                </c:pt>
                <c:pt idx="73">
                  <c:v>0.26847786012329006</c:v>
                </c:pt>
                <c:pt idx="74">
                  <c:v>0.25611485106675203</c:v>
                </c:pt>
                <c:pt idx="75">
                  <c:v>0.25038067251381607</c:v>
                </c:pt>
                <c:pt idx="76">
                  <c:v>0.23240237654123977</c:v>
                </c:pt>
                <c:pt idx="77">
                  <c:v>0.22154853232389279</c:v>
                </c:pt>
                <c:pt idx="78">
                  <c:v>0.21541331487252921</c:v>
                </c:pt>
                <c:pt idx="79">
                  <c:v>6.111522856387943E-2</c:v>
                </c:pt>
                <c:pt idx="80">
                  <c:v>5.7275478851100833E-2</c:v>
                </c:pt>
                <c:pt idx="81">
                  <c:v>2.4407889083134213E-2</c:v>
                </c:pt>
                <c:pt idx="82">
                  <c:v>1.6922763041543876E-2</c:v>
                </c:pt>
                <c:pt idx="83">
                  <c:v>2.9248693930628471E-3</c:v>
                </c:pt>
                <c:pt idx="84">
                  <c:v>9.4776157756700652E-7</c:v>
                </c:pt>
              </c:numCache>
            </c:numRef>
          </c:yVal>
          <c:smooth val="1"/>
          <c:extLst>
            <c:ext xmlns:c16="http://schemas.microsoft.com/office/drawing/2014/chart" uri="{C3380CC4-5D6E-409C-BE32-E72D297353CC}">
              <c16:uniqueId val="{00000000-58C4-4637-BACA-274DAF10FEE0}"/>
            </c:ext>
          </c:extLst>
        </c:ser>
        <c:ser>
          <c:idx val="1"/>
          <c:order val="1"/>
          <c:tx>
            <c:v>2020</c:v>
          </c:tx>
          <c:spPr>
            <a:ln w="28575" cap="rnd">
              <a:solidFill>
                <a:srgbClr val="C00000"/>
              </a:solidFill>
              <a:prstDash val="sysDot"/>
              <a:round/>
            </a:ln>
            <a:effectLst/>
          </c:spPr>
          <c:marker>
            <c:symbol val="none"/>
          </c:marker>
          <c:xVal>
            <c:numRef>
              <c:f>Коррел3!$S$2:$S$86</c:f>
              <c:numCache>
                <c:formatCode>0</c:formatCode>
                <c:ptCount val="85"/>
                <c:pt idx="0">
                  <c:v>7892480</c:v>
                </c:pt>
                <c:pt idx="1">
                  <c:v>11486230</c:v>
                </c:pt>
                <c:pt idx="2">
                  <c:v>12649275</c:v>
                </c:pt>
                <c:pt idx="3">
                  <c:v>13730106</c:v>
                </c:pt>
                <c:pt idx="4">
                  <c:v>14812767</c:v>
                </c:pt>
                <c:pt idx="5">
                  <c:v>15844062</c:v>
                </c:pt>
                <c:pt idx="6">
                  <c:v>16577074</c:v>
                </c:pt>
                <c:pt idx="7">
                  <c:v>16911073</c:v>
                </c:pt>
                <c:pt idx="8">
                  <c:v>18511866</c:v>
                </c:pt>
                <c:pt idx="9">
                  <c:v>18982407</c:v>
                </c:pt>
                <c:pt idx="10">
                  <c:v>19411595</c:v>
                </c:pt>
                <c:pt idx="11">
                  <c:v>19714032</c:v>
                </c:pt>
                <c:pt idx="12">
                  <c:v>19751820</c:v>
                </c:pt>
                <c:pt idx="13">
                  <c:v>19855709</c:v>
                </c:pt>
                <c:pt idx="14">
                  <c:v>20239734</c:v>
                </c:pt>
                <c:pt idx="15">
                  <c:v>20617732</c:v>
                </c:pt>
                <c:pt idx="16">
                  <c:v>21279400</c:v>
                </c:pt>
                <c:pt idx="17">
                  <c:v>22555739</c:v>
                </c:pt>
                <c:pt idx="18">
                  <c:v>23219495</c:v>
                </c:pt>
                <c:pt idx="19">
                  <c:v>23789298</c:v>
                </c:pt>
                <c:pt idx="20">
                  <c:v>23873158</c:v>
                </c:pt>
                <c:pt idx="21">
                  <c:v>24372506</c:v>
                </c:pt>
                <c:pt idx="22">
                  <c:v>24869072</c:v>
                </c:pt>
                <c:pt idx="23">
                  <c:v>24929456</c:v>
                </c:pt>
                <c:pt idx="24">
                  <c:v>24957394</c:v>
                </c:pt>
                <c:pt idx="25">
                  <c:v>25344982</c:v>
                </c:pt>
                <c:pt idx="26">
                  <c:v>25446926</c:v>
                </c:pt>
                <c:pt idx="27">
                  <c:v>25532263</c:v>
                </c:pt>
                <c:pt idx="28">
                  <c:v>26111693</c:v>
                </c:pt>
                <c:pt idx="29">
                  <c:v>26695248</c:v>
                </c:pt>
                <c:pt idx="30">
                  <c:v>26936287</c:v>
                </c:pt>
                <c:pt idx="31">
                  <c:v>27277756</c:v>
                </c:pt>
                <c:pt idx="32">
                  <c:v>28277406</c:v>
                </c:pt>
                <c:pt idx="33">
                  <c:v>29331376</c:v>
                </c:pt>
                <c:pt idx="34">
                  <c:v>30083737</c:v>
                </c:pt>
                <c:pt idx="35">
                  <c:v>30901440</c:v>
                </c:pt>
                <c:pt idx="36">
                  <c:v>31302370</c:v>
                </c:pt>
                <c:pt idx="37">
                  <c:v>32334412</c:v>
                </c:pt>
                <c:pt idx="38">
                  <c:v>32402423</c:v>
                </c:pt>
                <c:pt idx="39">
                  <c:v>33104416</c:v>
                </c:pt>
                <c:pt idx="40">
                  <c:v>34022411</c:v>
                </c:pt>
                <c:pt idx="41">
                  <c:v>34443026</c:v>
                </c:pt>
                <c:pt idx="42">
                  <c:v>35071061</c:v>
                </c:pt>
                <c:pt idx="43">
                  <c:v>35189724</c:v>
                </c:pt>
                <c:pt idx="44">
                  <c:v>35410011</c:v>
                </c:pt>
                <c:pt idx="45">
                  <c:v>36137256</c:v>
                </c:pt>
                <c:pt idx="46">
                  <c:v>36769831</c:v>
                </c:pt>
                <c:pt idx="47">
                  <c:v>38619466</c:v>
                </c:pt>
                <c:pt idx="48">
                  <c:v>39897422</c:v>
                </c:pt>
                <c:pt idx="49">
                  <c:v>42675252</c:v>
                </c:pt>
                <c:pt idx="50">
                  <c:v>42891389</c:v>
                </c:pt>
                <c:pt idx="51">
                  <c:v>45188036</c:v>
                </c:pt>
                <c:pt idx="52">
                  <c:v>45346019</c:v>
                </c:pt>
                <c:pt idx="53">
                  <c:v>46382864</c:v>
                </c:pt>
                <c:pt idx="54">
                  <c:v>46808689</c:v>
                </c:pt>
                <c:pt idx="55">
                  <c:v>48407851</c:v>
                </c:pt>
                <c:pt idx="56">
                  <c:v>48901084</c:v>
                </c:pt>
                <c:pt idx="57">
                  <c:v>50640536</c:v>
                </c:pt>
                <c:pt idx="58">
                  <c:v>52364059</c:v>
                </c:pt>
                <c:pt idx="59">
                  <c:v>53014509</c:v>
                </c:pt>
                <c:pt idx="60">
                  <c:v>53483724</c:v>
                </c:pt>
                <c:pt idx="61">
                  <c:v>55971281</c:v>
                </c:pt>
                <c:pt idx="62">
                  <c:v>56999496</c:v>
                </c:pt>
                <c:pt idx="63">
                  <c:v>58177524</c:v>
                </c:pt>
                <c:pt idx="64">
                  <c:v>59602702</c:v>
                </c:pt>
                <c:pt idx="65">
                  <c:v>60577638</c:v>
                </c:pt>
                <c:pt idx="66">
                  <c:v>63640585</c:v>
                </c:pt>
                <c:pt idx="67">
                  <c:v>66492514</c:v>
                </c:pt>
                <c:pt idx="68">
                  <c:v>66636620</c:v>
                </c:pt>
                <c:pt idx="69">
                  <c:v>67030300</c:v>
                </c:pt>
                <c:pt idx="70">
                  <c:v>67462009</c:v>
                </c:pt>
                <c:pt idx="71">
                  <c:v>69071564</c:v>
                </c:pt>
                <c:pt idx="72">
                  <c:v>70973667</c:v>
                </c:pt>
                <c:pt idx="73">
                  <c:v>72710404</c:v>
                </c:pt>
                <c:pt idx="74">
                  <c:v>73331929</c:v>
                </c:pt>
                <c:pt idx="75">
                  <c:v>79458609</c:v>
                </c:pt>
                <c:pt idx="76" formatCode="General">
                  <c:v>81083962</c:v>
                </c:pt>
                <c:pt idx="77">
                  <c:v>81634424</c:v>
                </c:pt>
                <c:pt idx="78">
                  <c:v>94227806</c:v>
                </c:pt>
                <c:pt idx="79">
                  <c:v>96063652</c:v>
                </c:pt>
                <c:pt idx="80">
                  <c:v>96988426</c:v>
                </c:pt>
                <c:pt idx="81">
                  <c:v>106403280</c:v>
                </c:pt>
                <c:pt idx="82">
                  <c:v>118627806</c:v>
                </c:pt>
                <c:pt idx="83">
                  <c:v>134499862</c:v>
                </c:pt>
                <c:pt idx="84">
                  <c:v>163102086</c:v>
                </c:pt>
              </c:numCache>
            </c:numRef>
          </c:xVal>
          <c:yVal>
            <c:numRef>
              <c:f>Коррел3!$T$2:$T$86</c:f>
              <c:numCache>
                <c:formatCode>General</c:formatCode>
                <c:ptCount val="85"/>
                <c:pt idx="0">
                  <c:v>0.17930774967673707</c:v>
                </c:pt>
                <c:pt idx="1">
                  <c:v>0.20825923572799479</c:v>
                </c:pt>
                <c:pt idx="2">
                  <c:v>0.21787156751002476</c:v>
                </c:pt>
                <c:pt idx="3">
                  <c:v>0.22687140649945742</c:v>
                </c:pt>
                <c:pt idx="4">
                  <c:v>0.23592745788635064</c:v>
                </c:pt>
                <c:pt idx="5">
                  <c:v>0.24456974966853384</c:v>
                </c:pt>
                <c:pt idx="6">
                  <c:v>0.25070963977419392</c:v>
                </c:pt>
                <c:pt idx="7">
                  <c:v>0.25350398403085722</c:v>
                </c:pt>
                <c:pt idx="8">
                  <c:v>0.26683898843230702</c:v>
                </c:pt>
                <c:pt idx="9">
                  <c:v>0.27073215607832019</c:v>
                </c:pt>
                <c:pt idx="10">
                  <c:v>0.27426914665840507</c:v>
                </c:pt>
                <c:pt idx="11">
                  <c:v>0.27675254727613469</c:v>
                </c:pt>
                <c:pt idx="12">
                  <c:v>0.27706227513877391</c:v>
                </c:pt>
                <c:pt idx="13">
                  <c:v>0.27791313104185805</c:v>
                </c:pt>
                <c:pt idx="14">
                  <c:v>0.28104946590385238</c:v>
                </c:pt>
                <c:pt idx="15">
                  <c:v>0.28412204287039816</c:v>
                </c:pt>
                <c:pt idx="16">
                  <c:v>0.2894620524055167</c:v>
                </c:pt>
                <c:pt idx="17">
                  <c:v>0.29960305527738079</c:v>
                </c:pt>
                <c:pt idx="18">
                  <c:v>0.30478096070845723</c:v>
                </c:pt>
                <c:pt idx="19">
                  <c:v>0.30916688340449056</c:v>
                </c:pt>
                <c:pt idx="20">
                  <c:v>0.30980749430611498</c:v>
                </c:pt>
                <c:pt idx="21">
                  <c:v>0.31359482752741791</c:v>
                </c:pt>
                <c:pt idx="22">
                  <c:v>0.31731282209457529</c:v>
                </c:pt>
                <c:pt idx="23">
                  <c:v>0.31776152688710374</c:v>
                </c:pt>
                <c:pt idx="24">
                  <c:v>0.31796887410133279</c:v>
                </c:pt>
                <c:pt idx="25">
                  <c:v>0.32082843237398811</c:v>
                </c:pt>
                <c:pt idx="26">
                  <c:v>0.32157519271328272</c:v>
                </c:pt>
                <c:pt idx="27">
                  <c:v>0.32219855068083181</c:v>
                </c:pt>
                <c:pt idx="28">
                  <c:v>0.3263877404861204</c:v>
                </c:pt>
                <c:pt idx="29">
                  <c:v>0.33052721216507852</c:v>
                </c:pt>
                <c:pt idx="30">
                  <c:v>0.33221270225998634</c:v>
                </c:pt>
                <c:pt idx="31">
                  <c:v>0.3345752576584673</c:v>
                </c:pt>
                <c:pt idx="32">
                  <c:v>0.34131405698241168</c:v>
                </c:pt>
                <c:pt idx="33">
                  <c:v>0.34811378456601477</c:v>
                </c:pt>
                <c:pt idx="34">
                  <c:v>0.35276266753423047</c:v>
                </c:pt>
                <c:pt idx="35">
                  <c:v>0.35761020948114108</c:v>
                </c:pt>
                <c:pt idx="36">
                  <c:v>0.35990579783945054</c:v>
                </c:pt>
                <c:pt idx="37">
                  <c:v>0.36555847702512761</c:v>
                </c:pt>
                <c:pt idx="38">
                  <c:v>0.36591766521978747</c:v>
                </c:pt>
                <c:pt idx="39">
                  <c:v>0.36952596007303118</c:v>
                </c:pt>
                <c:pt idx="40">
                  <c:v>0.37396449234311796</c:v>
                </c:pt>
                <c:pt idx="41">
                  <c:v>0.37588896698432411</c:v>
                </c:pt>
                <c:pt idx="42">
                  <c:v>0.37863129698006792</c:v>
                </c:pt>
                <c:pt idx="43">
                  <c:v>0.37913153189720195</c:v>
                </c:pt>
                <c:pt idx="44">
                  <c:v>0.38004490195161278</c:v>
                </c:pt>
                <c:pt idx="45">
                  <c:v>0.38291758825655864</c:v>
                </c:pt>
                <c:pt idx="46">
                  <c:v>0.38523513160068384</c:v>
                </c:pt>
                <c:pt idx="47">
                  <c:v>0.39101393860068517</c:v>
                </c:pt>
                <c:pt idx="48">
                  <c:v>0.39411111055352382</c:v>
                </c:pt>
                <c:pt idx="49">
                  <c:v>0.39822760821222497</c:v>
                </c:pt>
                <c:pt idx="50">
                  <c:v>0.3983950168821237</c:v>
                </c:pt>
                <c:pt idx="51">
                  <c:v>0.39879523136567541</c:v>
                </c:pt>
                <c:pt idx="52">
                  <c:v>0.39873000838715478</c:v>
                </c:pt>
                <c:pt idx="53">
                  <c:v>0.39800631519807839</c:v>
                </c:pt>
                <c:pt idx="54">
                  <c:v>0.39756090899546542</c:v>
                </c:pt>
                <c:pt idx="55">
                  <c:v>0.39512433673837333</c:v>
                </c:pt>
                <c:pt idx="56">
                  <c:v>0.39413175055056332</c:v>
                </c:pt>
                <c:pt idx="57">
                  <c:v>0.38974205784055188</c:v>
                </c:pt>
                <c:pt idx="58">
                  <c:v>0.38406320010138645</c:v>
                </c:pt>
                <c:pt idx="59">
                  <c:v>0.38158795925369376</c:v>
                </c:pt>
                <c:pt idx="60">
                  <c:v>0.37969262265463</c:v>
                </c:pt>
                <c:pt idx="61">
                  <c:v>0.36817250808627666</c:v>
                </c:pt>
                <c:pt idx="62">
                  <c:v>0.36272599942603823</c:v>
                </c:pt>
                <c:pt idx="63">
                  <c:v>0.35602936150701792</c:v>
                </c:pt>
                <c:pt idx="64">
                  <c:v>0.34731895930731554</c:v>
                </c:pt>
                <c:pt idx="65">
                  <c:v>0.34100440700809043</c:v>
                </c:pt>
                <c:pt idx="66">
                  <c:v>0.3195238322207829</c:v>
                </c:pt>
                <c:pt idx="67">
                  <c:v>0.29771342462797507</c:v>
                </c:pt>
                <c:pt idx="68">
                  <c:v>0.29657493350026104</c:v>
                </c:pt>
                <c:pt idx="69">
                  <c:v>0.2934495866684782</c:v>
                </c:pt>
                <c:pt idx="70">
                  <c:v>0.28999818761630664</c:v>
                </c:pt>
                <c:pt idx="71">
                  <c:v>0.27693785108124636</c:v>
                </c:pt>
                <c:pt idx="72">
                  <c:v>0.26121110750197857</c:v>
                </c:pt>
                <c:pt idx="73">
                  <c:v>0.24669589483434615</c:v>
                </c:pt>
                <c:pt idx="74">
                  <c:v>0.24148728248934831</c:v>
                </c:pt>
                <c:pt idx="75">
                  <c:v>0.1908828986769549</c:v>
                </c:pt>
                <c:pt idx="76">
                  <c:v>0.1779881018318836</c:v>
                </c:pt>
                <c:pt idx="77">
                  <c:v>0.17369663655471484</c:v>
                </c:pt>
                <c:pt idx="78">
                  <c:v>8.9985409806067354E-2</c:v>
                </c:pt>
                <c:pt idx="79">
                  <c:v>8.0469912853561656E-2</c:v>
                </c:pt>
                <c:pt idx="80">
                  <c:v>7.594828883014601E-2</c:v>
                </c:pt>
                <c:pt idx="81">
                  <c:v>3.9761480477641602E-2</c:v>
                </c:pt>
                <c:pt idx="82">
                  <c:v>1.4642449347793397E-2</c:v>
                </c:pt>
                <c:pt idx="83">
                  <c:v>3.0628861167951854E-3</c:v>
                </c:pt>
                <c:pt idx="84">
                  <c:v>8.5164729963864812E-5</c:v>
                </c:pt>
              </c:numCache>
            </c:numRef>
          </c:yVal>
          <c:smooth val="1"/>
          <c:extLst>
            <c:ext xmlns:c16="http://schemas.microsoft.com/office/drawing/2014/chart" uri="{C3380CC4-5D6E-409C-BE32-E72D297353CC}">
              <c16:uniqueId val="{00000002-58C4-4637-BACA-274DAF10FEE0}"/>
            </c:ext>
          </c:extLst>
        </c:ser>
        <c:ser>
          <c:idx val="2"/>
          <c:order val="2"/>
          <c:tx>
            <c:v>2021</c:v>
          </c:tx>
          <c:spPr>
            <a:ln w="28575" cap="rnd">
              <a:solidFill>
                <a:schemeClr val="accent1">
                  <a:lumMod val="50000"/>
                </a:schemeClr>
              </a:solidFill>
              <a:prstDash val="lgDash"/>
              <a:round/>
            </a:ln>
            <a:effectLst/>
          </c:spPr>
          <c:marker>
            <c:symbol val="none"/>
          </c:marker>
          <c:xVal>
            <c:numRef>
              <c:f>Коррел3!$U$2:$U$86</c:f>
              <c:numCache>
                <c:formatCode>0</c:formatCode>
                <c:ptCount val="85"/>
                <c:pt idx="0">
                  <c:v>8002602</c:v>
                </c:pt>
                <c:pt idx="1">
                  <c:v>8441008</c:v>
                </c:pt>
                <c:pt idx="2">
                  <c:v>12175877</c:v>
                </c:pt>
                <c:pt idx="3">
                  <c:v>14528256</c:v>
                </c:pt>
                <c:pt idx="4">
                  <c:v>15144223</c:v>
                </c:pt>
                <c:pt idx="5">
                  <c:v>16033618</c:v>
                </c:pt>
                <c:pt idx="6">
                  <c:v>16507793</c:v>
                </c:pt>
                <c:pt idx="7">
                  <c:v>16713606</c:v>
                </c:pt>
                <c:pt idx="8">
                  <c:v>17257099</c:v>
                </c:pt>
                <c:pt idx="9">
                  <c:v>17293206</c:v>
                </c:pt>
                <c:pt idx="10">
                  <c:v>17755570</c:v>
                </c:pt>
                <c:pt idx="11">
                  <c:v>18149652</c:v>
                </c:pt>
                <c:pt idx="12">
                  <c:v>18161260</c:v>
                </c:pt>
                <c:pt idx="13">
                  <c:v>18444834</c:v>
                </c:pt>
                <c:pt idx="14">
                  <c:v>18452518</c:v>
                </c:pt>
                <c:pt idx="15">
                  <c:v>19958761</c:v>
                </c:pt>
                <c:pt idx="16">
                  <c:v>21275501</c:v>
                </c:pt>
                <c:pt idx="17">
                  <c:v>21385747</c:v>
                </c:pt>
                <c:pt idx="18">
                  <c:v>21928529</c:v>
                </c:pt>
                <c:pt idx="19">
                  <c:v>22068750</c:v>
                </c:pt>
                <c:pt idx="20">
                  <c:v>22151806</c:v>
                </c:pt>
                <c:pt idx="21">
                  <c:v>22603498</c:v>
                </c:pt>
                <c:pt idx="22">
                  <c:v>23372833</c:v>
                </c:pt>
                <c:pt idx="23">
                  <c:v>24148539</c:v>
                </c:pt>
                <c:pt idx="24">
                  <c:v>26371387</c:v>
                </c:pt>
                <c:pt idx="25">
                  <c:v>26388676</c:v>
                </c:pt>
                <c:pt idx="26">
                  <c:v>27446767</c:v>
                </c:pt>
                <c:pt idx="27">
                  <c:v>27921257</c:v>
                </c:pt>
                <c:pt idx="28">
                  <c:v>28093105</c:v>
                </c:pt>
                <c:pt idx="29">
                  <c:v>28717568</c:v>
                </c:pt>
                <c:pt idx="30">
                  <c:v>28751818</c:v>
                </c:pt>
                <c:pt idx="31">
                  <c:v>29178123</c:v>
                </c:pt>
                <c:pt idx="32">
                  <c:v>29416485</c:v>
                </c:pt>
                <c:pt idx="33">
                  <c:v>29763087</c:v>
                </c:pt>
                <c:pt idx="34">
                  <c:v>29785463</c:v>
                </c:pt>
                <c:pt idx="35">
                  <c:v>30456992</c:v>
                </c:pt>
                <c:pt idx="36">
                  <c:v>30511243</c:v>
                </c:pt>
                <c:pt idx="37">
                  <c:v>30694960</c:v>
                </c:pt>
                <c:pt idx="38">
                  <c:v>31134365</c:v>
                </c:pt>
                <c:pt idx="39">
                  <c:v>32070305</c:v>
                </c:pt>
                <c:pt idx="40">
                  <c:v>32281755</c:v>
                </c:pt>
                <c:pt idx="41">
                  <c:v>34425352</c:v>
                </c:pt>
                <c:pt idx="42">
                  <c:v>34506386</c:v>
                </c:pt>
                <c:pt idx="43">
                  <c:v>35697938</c:v>
                </c:pt>
                <c:pt idx="44">
                  <c:v>37038766</c:v>
                </c:pt>
                <c:pt idx="45">
                  <c:v>38141458</c:v>
                </c:pt>
                <c:pt idx="46">
                  <c:v>38413558</c:v>
                </c:pt>
                <c:pt idx="47">
                  <c:v>38801730</c:v>
                </c:pt>
                <c:pt idx="48">
                  <c:v>39008195</c:v>
                </c:pt>
                <c:pt idx="49">
                  <c:v>40412650</c:v>
                </c:pt>
                <c:pt idx="50">
                  <c:v>42793607</c:v>
                </c:pt>
                <c:pt idx="51">
                  <c:v>43319913</c:v>
                </c:pt>
                <c:pt idx="52">
                  <c:v>43503642</c:v>
                </c:pt>
                <c:pt idx="53">
                  <c:v>45963435</c:v>
                </c:pt>
                <c:pt idx="54">
                  <c:v>46321508</c:v>
                </c:pt>
                <c:pt idx="55">
                  <c:v>46940576</c:v>
                </c:pt>
                <c:pt idx="56">
                  <c:v>47595444</c:v>
                </c:pt>
                <c:pt idx="57">
                  <c:v>49765428</c:v>
                </c:pt>
                <c:pt idx="58">
                  <c:v>49932525</c:v>
                </c:pt>
                <c:pt idx="59">
                  <c:v>50568447</c:v>
                </c:pt>
                <c:pt idx="60">
                  <c:v>52623845</c:v>
                </c:pt>
                <c:pt idx="61">
                  <c:v>55146750</c:v>
                </c:pt>
                <c:pt idx="62">
                  <c:v>55293489</c:v>
                </c:pt>
                <c:pt idx="63">
                  <c:v>56284454</c:v>
                </c:pt>
                <c:pt idx="64">
                  <c:v>57759315</c:v>
                </c:pt>
                <c:pt idx="65">
                  <c:v>59939148</c:v>
                </c:pt>
                <c:pt idx="66">
                  <c:v>62219448</c:v>
                </c:pt>
                <c:pt idx="67">
                  <c:v>62617643</c:v>
                </c:pt>
                <c:pt idx="68">
                  <c:v>62989864</c:v>
                </c:pt>
                <c:pt idx="69">
                  <c:v>65927839</c:v>
                </c:pt>
                <c:pt idx="70">
                  <c:v>66181023</c:v>
                </c:pt>
                <c:pt idx="71">
                  <c:v>67950927</c:v>
                </c:pt>
                <c:pt idx="72">
                  <c:v>72328956</c:v>
                </c:pt>
                <c:pt idx="73">
                  <c:v>72751575</c:v>
                </c:pt>
                <c:pt idx="74">
                  <c:v>72757731</c:v>
                </c:pt>
                <c:pt idx="75">
                  <c:v>75548362</c:v>
                </c:pt>
                <c:pt idx="76">
                  <c:v>80505625</c:v>
                </c:pt>
                <c:pt idx="77">
                  <c:v>86494847</c:v>
                </c:pt>
                <c:pt idx="78">
                  <c:v>87578475</c:v>
                </c:pt>
                <c:pt idx="79">
                  <c:v>91768712</c:v>
                </c:pt>
                <c:pt idx="80">
                  <c:v>91945881</c:v>
                </c:pt>
                <c:pt idx="81">
                  <c:v>101779829</c:v>
                </c:pt>
                <c:pt idx="82">
                  <c:v>113661612</c:v>
                </c:pt>
                <c:pt idx="83">
                  <c:v>130016432</c:v>
                </c:pt>
                <c:pt idx="84">
                  <c:v>138608464</c:v>
                </c:pt>
              </c:numCache>
            </c:numRef>
          </c:xVal>
          <c:yVal>
            <c:numRef>
              <c:f>Коррел3!$V$2:$V$86</c:f>
              <c:numCache>
                <c:formatCode>General</c:formatCode>
                <c:ptCount val="85"/>
                <c:pt idx="0">
                  <c:v>0.17033748844856067</c:v>
                </c:pt>
                <c:pt idx="1">
                  <c:v>0.17396091868235264</c:v>
                </c:pt>
                <c:pt idx="2">
                  <c:v>0.20591503613629999</c:v>
                </c:pt>
                <c:pt idx="3">
                  <c:v>0.22675206722504879</c:v>
                </c:pt>
                <c:pt idx="4">
                  <c:v>0.23225688392531352</c:v>
                </c:pt>
                <c:pt idx="5">
                  <c:v>0.24022129268656683</c:v>
                </c:pt>
                <c:pt idx="6">
                  <c:v>0.24447008609779453</c:v>
                </c:pt>
                <c:pt idx="7">
                  <c:v>0.24631392342341371</c:v>
                </c:pt>
                <c:pt idx="8">
                  <c:v>0.25117994444403691</c:v>
                </c:pt>
                <c:pt idx="9">
                  <c:v>0.25150299452162872</c:v>
                </c:pt>
                <c:pt idx="10">
                  <c:v>0.2556362846207641</c:v>
                </c:pt>
                <c:pt idx="11">
                  <c:v>0.25915276655069419</c:v>
                </c:pt>
                <c:pt idx="12">
                  <c:v>0.2592562403432781</c:v>
                </c:pt>
                <c:pt idx="13">
                  <c:v>0.2617818681312441</c:v>
                </c:pt>
                <c:pt idx="14">
                  <c:v>0.26185024450300781</c:v>
                </c:pt>
                <c:pt idx="15">
                  <c:v>0.27517382157691944</c:v>
                </c:pt>
                <c:pt idx="16">
                  <c:v>0.28664380959851449</c:v>
                </c:pt>
                <c:pt idx="17">
                  <c:v>0.28759454628012771</c:v>
                </c:pt>
                <c:pt idx="18">
                  <c:v>0.29225051952906211</c:v>
                </c:pt>
                <c:pt idx="19">
                  <c:v>0.29344626459656503</c:v>
                </c:pt>
                <c:pt idx="20">
                  <c:v>0.2941530963810926</c:v>
                </c:pt>
                <c:pt idx="21">
                  <c:v>0.29797769093343035</c:v>
                </c:pt>
                <c:pt idx="22">
                  <c:v>0.3044105403539516</c:v>
                </c:pt>
                <c:pt idx="23">
                  <c:v>0.31078177242412719</c:v>
                </c:pt>
                <c:pt idx="24">
                  <c:v>0.32828347832089294</c:v>
                </c:pt>
                <c:pt idx="25">
                  <c:v>0.32841467533526003</c:v>
                </c:pt>
                <c:pt idx="26">
                  <c:v>0.33628209506642615</c:v>
                </c:pt>
                <c:pt idx="27">
                  <c:v>0.33970167473792778</c:v>
                </c:pt>
                <c:pt idx="28">
                  <c:v>0.34092275139915462</c:v>
                </c:pt>
                <c:pt idx="29">
                  <c:v>0.34527923382505482</c:v>
                </c:pt>
                <c:pt idx="30">
                  <c:v>0.34551443328318571</c:v>
                </c:pt>
                <c:pt idx="31">
                  <c:v>0.34840846335791664</c:v>
                </c:pt>
                <c:pt idx="32">
                  <c:v>0.34999914586833503</c:v>
                </c:pt>
                <c:pt idx="33">
                  <c:v>0.35227614545259317</c:v>
                </c:pt>
                <c:pt idx="34">
                  <c:v>0.35242165732505382</c:v>
                </c:pt>
                <c:pt idx="35">
                  <c:v>0.35670272512571111</c:v>
                </c:pt>
                <c:pt idx="36">
                  <c:v>0.35704120328476807</c:v>
                </c:pt>
                <c:pt idx="37">
                  <c:v>0.35817908447564173</c:v>
                </c:pt>
                <c:pt idx="38">
                  <c:v>0.36084758928464961</c:v>
                </c:pt>
                <c:pt idx="39">
                  <c:v>0.36627457761078497</c:v>
                </c:pt>
                <c:pt idx="40">
                  <c:v>0.36745078302999906</c:v>
                </c:pt>
                <c:pt idx="41">
                  <c:v>0.37827834220685974</c:v>
                </c:pt>
                <c:pt idx="42">
                  <c:v>0.37864704777255992</c:v>
                </c:pt>
                <c:pt idx="43">
                  <c:v>0.3837111356996627</c:v>
                </c:pt>
                <c:pt idx="44">
                  <c:v>0.38858491092506825</c:v>
                </c:pt>
                <c:pt idx="45">
                  <c:v>0.39191469484542585</c:v>
                </c:pt>
                <c:pt idx="46">
                  <c:v>0.39264000587141168</c:v>
                </c:pt>
                <c:pt idx="47">
                  <c:v>0.39360786434017081</c:v>
                </c:pt>
                <c:pt idx="48">
                  <c:v>0.39409045379502722</c:v>
                </c:pt>
                <c:pt idx="49">
                  <c:v>0.3967729496243278</c:v>
                </c:pt>
                <c:pt idx="50">
                  <c:v>0.3988895721687758</c:v>
                </c:pt>
                <c:pt idx="51">
                  <c:v>0.39894019401511749</c:v>
                </c:pt>
                <c:pt idx="52">
                  <c:v>0.39892218201661311</c:v>
                </c:pt>
                <c:pt idx="53">
                  <c:v>0.39690748684036775</c:v>
                </c:pt>
                <c:pt idx="54">
                  <c:v>0.39634075158897936</c:v>
                </c:pt>
                <c:pt idx="55">
                  <c:v>0.39519888349254428</c:v>
                </c:pt>
                <c:pt idx="56">
                  <c:v>0.39376924787129686</c:v>
                </c:pt>
                <c:pt idx="57">
                  <c:v>0.38743695356875268</c:v>
                </c:pt>
                <c:pt idx="58">
                  <c:v>0.38684998508024548</c:v>
                </c:pt>
                <c:pt idx="59">
                  <c:v>0.38448962406648052</c:v>
                </c:pt>
                <c:pt idx="60">
                  <c:v>0.37553152757130287</c:v>
                </c:pt>
                <c:pt idx="61">
                  <c:v>0.36194270756290031</c:v>
                </c:pt>
                <c:pt idx="62">
                  <c:v>0.36107065139248273</c:v>
                </c:pt>
                <c:pt idx="63">
                  <c:v>0.35496168127558392</c:v>
                </c:pt>
                <c:pt idx="64">
                  <c:v>0.3451986308535806</c:v>
                </c:pt>
                <c:pt idx="65">
                  <c:v>0.32945390256122331</c:v>
                </c:pt>
                <c:pt idx="66">
                  <c:v>0.31157110926591541</c:v>
                </c:pt>
                <c:pt idx="67">
                  <c:v>0.30832385474143847</c:v>
                </c:pt>
                <c:pt idx="68">
                  <c:v>0.30525899874086698</c:v>
                </c:pt>
                <c:pt idx="69">
                  <c:v>0.28023800061492732</c:v>
                </c:pt>
                <c:pt idx="70">
                  <c:v>0.27802619297051001</c:v>
                </c:pt>
                <c:pt idx="71">
                  <c:v>0.26239928407195451</c:v>
                </c:pt>
                <c:pt idx="72">
                  <c:v>0.22325597851970341</c:v>
                </c:pt>
                <c:pt idx="73">
                  <c:v>0.21949584569334113</c:v>
                </c:pt>
                <c:pt idx="74">
                  <c:v>0.21944114782877286</c:v>
                </c:pt>
                <c:pt idx="75">
                  <c:v>0.19495180181635527</c:v>
                </c:pt>
                <c:pt idx="76">
                  <c:v>0.15388607714516223</c:v>
                </c:pt>
                <c:pt idx="77">
                  <c:v>0.11055112494916534</c:v>
                </c:pt>
                <c:pt idx="78">
                  <c:v>0.10358402312482645</c:v>
                </c:pt>
                <c:pt idx="79">
                  <c:v>7.9322137744596288E-2</c:v>
                </c:pt>
                <c:pt idx="80">
                  <c:v>7.8390538578504185E-2</c:v>
                </c:pt>
                <c:pt idx="81">
                  <c:v>3.8032823388627894E-2</c:v>
                </c:pt>
                <c:pt idx="82">
                  <c:v>1.329866658887219E-2</c:v>
                </c:pt>
                <c:pt idx="83">
                  <c:v>2.2810737228273854E-3</c:v>
                </c:pt>
                <c:pt idx="84">
                  <c:v>7.7994658214623769E-4</c:v>
                </c:pt>
              </c:numCache>
            </c:numRef>
          </c:yVal>
          <c:smooth val="1"/>
          <c:extLst>
            <c:ext xmlns:c16="http://schemas.microsoft.com/office/drawing/2014/chart" uri="{C3380CC4-5D6E-409C-BE32-E72D297353CC}">
              <c16:uniqueId val="{00000003-58C4-4637-BACA-274DAF10FEE0}"/>
            </c:ext>
          </c:extLst>
        </c:ser>
        <c:dLbls>
          <c:showLegendKey val="0"/>
          <c:showVal val="0"/>
          <c:showCatName val="0"/>
          <c:showSerName val="0"/>
          <c:showPercent val="0"/>
          <c:showBubbleSize val="0"/>
        </c:dLbls>
        <c:axId val="563896495"/>
        <c:axId val="563897743"/>
      </c:scatterChart>
      <c:valAx>
        <c:axId val="563896495"/>
        <c:scaling>
          <c:orientation val="minMax"/>
          <c:max val="170000000.00000003"/>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3897743"/>
        <c:crosses val="autoZero"/>
        <c:crossBetween val="midCat"/>
        <c:dispUnits>
          <c:builtInUnit val="millions"/>
        </c:dispUnits>
      </c:valAx>
      <c:valAx>
        <c:axId val="56389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3896495"/>
        <c:crosses val="autoZero"/>
        <c:crossBetween val="midCat"/>
      </c:valAx>
      <c:spPr>
        <a:noFill/>
        <a:ln>
          <a:noFill/>
        </a:ln>
        <a:effectLst/>
      </c:spPr>
    </c:plotArea>
    <c:legend>
      <c:legendPos val="b"/>
      <c:layout>
        <c:manualLayout>
          <c:xMode val="edge"/>
          <c:yMode val="edge"/>
          <c:x val="0.31634467999192406"/>
          <c:y val="0.92297940030223491"/>
          <c:w val="0.41654140924692107"/>
          <c:h val="5.6818579495744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995290606978462E-2"/>
          <c:y val="0.13311355287958171"/>
          <c:w val="0.90700470939302158"/>
          <c:h val="0.84832167895446464"/>
        </c:manualLayout>
      </c:layout>
      <c:barChart>
        <c:barDir val="col"/>
        <c:grouping val="stacked"/>
        <c:varyColors val="0"/>
        <c:ser>
          <c:idx val="0"/>
          <c:order val="0"/>
          <c:tx>
            <c:v>Изменение трансфертов</c:v>
          </c:tx>
          <c:spPr>
            <a:gradFill flip="none" rotWithShape="1">
              <a:gsLst>
                <a:gs pos="0">
                  <a:srgbClr val="ABE9BA">
                    <a:shade val="30000"/>
                    <a:satMod val="115000"/>
                  </a:srgbClr>
                </a:gs>
                <a:gs pos="50000">
                  <a:srgbClr val="ABE9BA">
                    <a:shade val="67500"/>
                    <a:satMod val="115000"/>
                  </a:srgbClr>
                </a:gs>
                <a:gs pos="100000">
                  <a:srgbClr val="ABE9BA">
                    <a:shade val="100000"/>
                    <a:satMod val="115000"/>
                  </a:srgbClr>
                </a:gs>
              </a:gsLst>
              <a:lin ang="13500000" scaled="1"/>
              <a:tileRect/>
            </a:gradFill>
            <a:ln>
              <a:noFill/>
            </a:ln>
            <a:effectLst/>
          </c:spPr>
          <c:invertIfNegative val="0"/>
          <c:cat>
            <c:strRef>
              <c:f>Коррел3!$AO$6:$AO$16</c:f>
              <c:strCache>
                <c:ptCount val="11"/>
                <c:pt idx="0">
                  <c:v>Московская обл.</c:v>
                </c:pt>
                <c:pt idx="1">
                  <c:v>Респ. Коми</c:v>
                </c:pt>
                <c:pt idx="2">
                  <c:v>Краснодарский край</c:v>
                </c:pt>
                <c:pt idx="3">
                  <c:v>Башкортостан</c:v>
                </c:pt>
                <c:pt idx="4">
                  <c:v>Татарстан</c:v>
                </c:pt>
                <c:pt idx="5">
                  <c:v>Самарская обл.</c:v>
                </c:pt>
                <c:pt idx="6">
                  <c:v>Тюменская обл.</c:v>
                </c:pt>
                <c:pt idx="7">
                  <c:v>Чукотский АО</c:v>
                </c:pt>
                <c:pt idx="8">
                  <c:v>Дагестан</c:v>
                </c:pt>
                <c:pt idx="9">
                  <c:v>Сахалинская обл.</c:v>
                </c:pt>
                <c:pt idx="10">
                  <c:v>Ямало-Ненецкий АО</c:v>
                </c:pt>
              </c:strCache>
            </c:strRef>
          </c:cat>
          <c:val>
            <c:numRef>
              <c:f>Коррел3!$AP$6:$AP$16</c:f>
              <c:numCache>
                <c:formatCode>General</c:formatCode>
                <c:ptCount val="11"/>
                <c:pt idx="0">
                  <c:v>51.383690999999999</c:v>
                </c:pt>
                <c:pt idx="1">
                  <c:v>17.396352</c:v>
                </c:pt>
                <c:pt idx="2">
                  <c:v>46.255317000000005</c:v>
                </c:pt>
                <c:pt idx="3" formatCode="0.00">
                  <c:v>45.216548000000003</c:v>
                </c:pt>
                <c:pt idx="4" formatCode="0.00">
                  <c:v>44.725637999999996</c:v>
                </c:pt>
                <c:pt idx="5">
                  <c:v>37.525115</c:v>
                </c:pt>
                <c:pt idx="6">
                  <c:v>5.915991</c:v>
                </c:pt>
                <c:pt idx="7">
                  <c:v>-16.003152837829997</c:v>
                </c:pt>
                <c:pt idx="8">
                  <c:v>43.490079999999999</c:v>
                </c:pt>
                <c:pt idx="9">
                  <c:v>-8.6348880000000001</c:v>
                </c:pt>
                <c:pt idx="10">
                  <c:v>8.597605999999999</c:v>
                </c:pt>
              </c:numCache>
            </c:numRef>
          </c:val>
          <c:extLst>
            <c:ext xmlns:c16="http://schemas.microsoft.com/office/drawing/2014/chart" uri="{C3380CC4-5D6E-409C-BE32-E72D297353CC}">
              <c16:uniqueId val="{00000000-C7D3-4CD2-AFE3-B56B668D7B9C}"/>
            </c:ext>
          </c:extLst>
        </c:ser>
        <c:ser>
          <c:idx val="1"/>
          <c:order val="1"/>
          <c:tx>
            <c:v>Изменение собственных доходов</c:v>
          </c:tx>
          <c:spPr>
            <a:gradFill flip="none" rotWithShape="1">
              <a:gsLst>
                <a:gs pos="0">
                  <a:srgbClr val="FFCC66">
                    <a:shade val="30000"/>
                    <a:satMod val="115000"/>
                  </a:srgbClr>
                </a:gs>
                <a:gs pos="50000">
                  <a:srgbClr val="FFCC66">
                    <a:shade val="67500"/>
                    <a:satMod val="115000"/>
                  </a:srgbClr>
                </a:gs>
                <a:gs pos="100000">
                  <a:srgbClr val="FFCC66">
                    <a:shade val="100000"/>
                    <a:satMod val="115000"/>
                  </a:srgbClr>
                </a:gs>
              </a:gsLst>
              <a:lin ang="13500000" scaled="1"/>
              <a:tileRect/>
            </a:gradFill>
            <a:ln>
              <a:noFill/>
            </a:ln>
            <a:effectLst/>
          </c:spPr>
          <c:invertIfNegative val="0"/>
          <c:cat>
            <c:strRef>
              <c:f>Коррел3!$AO$6:$AO$16</c:f>
              <c:strCache>
                <c:ptCount val="11"/>
                <c:pt idx="0">
                  <c:v>Московская обл.</c:v>
                </c:pt>
                <c:pt idx="1">
                  <c:v>Респ. Коми</c:v>
                </c:pt>
                <c:pt idx="2">
                  <c:v>Краснодарский край</c:v>
                </c:pt>
                <c:pt idx="3">
                  <c:v>Башкортостан</c:v>
                </c:pt>
                <c:pt idx="4">
                  <c:v>Татарстан</c:v>
                </c:pt>
                <c:pt idx="5">
                  <c:v>Самарская обл.</c:v>
                </c:pt>
                <c:pt idx="6">
                  <c:v>Тюменская обл.</c:v>
                </c:pt>
                <c:pt idx="7">
                  <c:v>Чукотский АО</c:v>
                </c:pt>
                <c:pt idx="8">
                  <c:v>Дагестан</c:v>
                </c:pt>
                <c:pt idx="9">
                  <c:v>Сахалинская обл.</c:v>
                </c:pt>
                <c:pt idx="10">
                  <c:v>Ямало-Ненецкий АО</c:v>
                </c:pt>
              </c:strCache>
            </c:strRef>
          </c:cat>
          <c:val>
            <c:numRef>
              <c:f>Коррел3!$AQ$6:$AQ$16</c:f>
              <c:numCache>
                <c:formatCode>General</c:formatCode>
                <c:ptCount val="11"/>
                <c:pt idx="0">
                  <c:v>15.930631</c:v>
                </c:pt>
                <c:pt idx="1">
                  <c:v>-14.475856</c:v>
                </c:pt>
                <c:pt idx="2">
                  <c:v>-26.305340000000001</c:v>
                </c:pt>
                <c:pt idx="3">
                  <c:v>-22.945631000000002</c:v>
                </c:pt>
                <c:pt idx="4">
                  <c:v>-43.261264000000004</c:v>
                </c:pt>
                <c:pt idx="5">
                  <c:v>-3.9423539999999999</c:v>
                </c:pt>
                <c:pt idx="6">
                  <c:v>-56.126826999999999</c:v>
                </c:pt>
                <c:pt idx="7">
                  <c:v>8.9917819999999988</c:v>
                </c:pt>
                <c:pt idx="8">
                  <c:v>2.9950999999999999</c:v>
                </c:pt>
                <c:pt idx="9">
                  <c:v>-14.526669999999999</c:v>
                </c:pt>
                <c:pt idx="10" formatCode="0.00">
                  <c:v>-39.111125000000001</c:v>
                </c:pt>
              </c:numCache>
            </c:numRef>
          </c:val>
          <c:extLst>
            <c:ext xmlns:c16="http://schemas.microsoft.com/office/drawing/2014/chart" uri="{C3380CC4-5D6E-409C-BE32-E72D297353CC}">
              <c16:uniqueId val="{00000001-C7D3-4CD2-AFE3-B56B668D7B9C}"/>
            </c:ext>
          </c:extLst>
        </c:ser>
        <c:dLbls>
          <c:showLegendKey val="0"/>
          <c:showVal val="0"/>
          <c:showCatName val="0"/>
          <c:showSerName val="0"/>
          <c:showPercent val="0"/>
          <c:showBubbleSize val="0"/>
        </c:dLbls>
        <c:gapWidth val="150"/>
        <c:overlap val="100"/>
        <c:axId val="2137442031"/>
        <c:axId val="2137439119"/>
      </c:barChart>
      <c:catAx>
        <c:axId val="213744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lgerian" panose="04020705040A02060702" pitchFamily="82" charset="0"/>
                <a:ea typeface="+mn-ea"/>
                <a:cs typeface="+mn-cs"/>
              </a:defRPr>
            </a:pPr>
            <a:endParaRPr lang="ru-RU"/>
          </a:p>
        </c:txPr>
        <c:crossAx val="2137439119"/>
        <c:crosses val="autoZero"/>
        <c:auto val="1"/>
        <c:lblAlgn val="ctr"/>
        <c:lblOffset val="100"/>
        <c:noMultiLvlLbl val="0"/>
      </c:catAx>
      <c:valAx>
        <c:axId val="2137439119"/>
        <c:scaling>
          <c:orientation val="minMax"/>
          <c:max val="75"/>
          <c:min val="-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37442031"/>
        <c:crosses val="autoZero"/>
        <c:crossBetween val="between"/>
      </c:valAx>
      <c:spPr>
        <a:noFill/>
        <a:ln>
          <a:noFill/>
        </a:ln>
        <a:effectLst/>
      </c:spPr>
    </c:plotArea>
    <c:legend>
      <c:legendPos val="b"/>
      <c:layout>
        <c:manualLayout>
          <c:xMode val="edge"/>
          <c:yMode val="edge"/>
          <c:x val="0"/>
          <c:y val="3.3739413517802005E-2"/>
          <c:w val="0.9962742407481705"/>
          <c:h val="9.759817064310134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22677749542027E-2"/>
          <c:y val="5.9259259259259262E-2"/>
          <c:w val="0.92543895447091373"/>
          <c:h val="0.90687830687830684"/>
        </c:manualLayout>
      </c:layout>
      <c:lineChart>
        <c:grouping val="standard"/>
        <c:varyColors val="0"/>
        <c:ser>
          <c:idx val="0"/>
          <c:order val="0"/>
          <c:spPr>
            <a:ln w="19050" cap="rnd">
              <a:solidFill>
                <a:srgbClr val="002060"/>
              </a:solidFill>
              <a:round/>
            </a:ln>
            <a:effectLst/>
          </c:spPr>
          <c:marker>
            <c:symbol val="none"/>
          </c:marker>
          <c:val>
            <c:numRef>
              <c:f>'2020'!$F$2:$F$86</c:f>
              <c:numCache>
                <c:formatCode>General</c:formatCode>
                <c:ptCount val="85"/>
                <c:pt idx="0">
                  <c:v>5174766</c:v>
                </c:pt>
                <c:pt idx="1">
                  <c:v>1825784.8</c:v>
                </c:pt>
                <c:pt idx="2">
                  <c:v>1228599.1000000001</c:v>
                </c:pt>
                <c:pt idx="3">
                  <c:v>1016648.6</c:v>
                </c:pt>
                <c:pt idx="4">
                  <c:v>1142514</c:v>
                </c:pt>
                <c:pt idx="5">
                  <c:v>2442511.4</c:v>
                </c:pt>
                <c:pt idx="6">
                  <c:v>3646534.5</c:v>
                </c:pt>
                <c:pt idx="7">
                  <c:v>1830349.4</c:v>
                </c:pt>
                <c:pt idx="8">
                  <c:v>3278795.8</c:v>
                </c:pt>
                <c:pt idx="9">
                  <c:v>15405404.300000001</c:v>
                </c:pt>
                <c:pt idx="10">
                  <c:v>1408258.9</c:v>
                </c:pt>
                <c:pt idx="11">
                  <c:v>1582151.9</c:v>
                </c:pt>
                <c:pt idx="12">
                  <c:v>877604.1</c:v>
                </c:pt>
                <c:pt idx="13">
                  <c:v>2000756.6</c:v>
                </c:pt>
                <c:pt idx="14">
                  <c:v>822155.3</c:v>
                </c:pt>
                <c:pt idx="15">
                  <c:v>3455863.6</c:v>
                </c:pt>
                <c:pt idx="16">
                  <c:v>3085809.8</c:v>
                </c:pt>
                <c:pt idx="17">
                  <c:v>0</c:v>
                </c:pt>
                <c:pt idx="18">
                  <c:v>4548597.2</c:v>
                </c:pt>
                <c:pt idx="19">
                  <c:v>2361852.1</c:v>
                </c:pt>
                <c:pt idx="20">
                  <c:v>14351620.199999999</c:v>
                </c:pt>
                <c:pt idx="21">
                  <c:v>756109.4</c:v>
                </c:pt>
                <c:pt idx="22">
                  <c:v>423016.3</c:v>
                </c:pt>
                <c:pt idx="23">
                  <c:v>2716928.3</c:v>
                </c:pt>
                <c:pt idx="24">
                  <c:v>4760636.2</c:v>
                </c:pt>
                <c:pt idx="25">
                  <c:v>922298.2</c:v>
                </c:pt>
                <c:pt idx="26">
                  <c:v>6745370.0999999996</c:v>
                </c:pt>
                <c:pt idx="27">
                  <c:v>6014762.5999999996</c:v>
                </c:pt>
                <c:pt idx="28">
                  <c:v>689310.6</c:v>
                </c:pt>
                <c:pt idx="29">
                  <c:v>104049.3</c:v>
                </c:pt>
                <c:pt idx="30">
                  <c:v>1456357.6</c:v>
                </c:pt>
                <c:pt idx="31">
                  <c:v>1985288.6</c:v>
                </c:pt>
                <c:pt idx="32">
                  <c:v>2165146.7999999998</c:v>
                </c:pt>
                <c:pt idx="33">
                  <c:v>909131.1</c:v>
                </c:pt>
                <c:pt idx="34">
                  <c:v>4638621.7</c:v>
                </c:pt>
                <c:pt idx="35">
                  <c:v>9763097.5999999996</c:v>
                </c:pt>
                <c:pt idx="36">
                  <c:v>0</c:v>
                </c:pt>
                <c:pt idx="37">
                  <c:v>40000</c:v>
                </c:pt>
                <c:pt idx="38">
                  <c:v>3704715.5</c:v>
                </c:pt>
                <c:pt idx="39">
                  <c:v>3519808.9</c:v>
                </c:pt>
                <c:pt idx="40">
                  <c:v>1895750.3</c:v>
                </c:pt>
                <c:pt idx="41">
                  <c:v>440000</c:v>
                </c:pt>
                <c:pt idx="42">
                  <c:v>4961769.9000000004</c:v>
                </c:pt>
                <c:pt idx="43">
                  <c:v>2601508.9</c:v>
                </c:pt>
                <c:pt idx="44">
                  <c:v>6503126.5</c:v>
                </c:pt>
                <c:pt idx="45">
                  <c:v>0</c:v>
                </c:pt>
                <c:pt idx="46">
                  <c:v>3654706.4</c:v>
                </c:pt>
                <c:pt idx="47">
                  <c:v>0</c:v>
                </c:pt>
                <c:pt idx="48">
                  <c:v>2451309.2999999998</c:v>
                </c:pt>
                <c:pt idx="49">
                  <c:v>8391107.8000000007</c:v>
                </c:pt>
                <c:pt idx="50">
                  <c:v>14090870.5</c:v>
                </c:pt>
                <c:pt idx="51">
                  <c:v>5530423.2000000002</c:v>
                </c:pt>
                <c:pt idx="52">
                  <c:v>5136961.0999999996</c:v>
                </c:pt>
                <c:pt idx="53">
                  <c:v>3543986</c:v>
                </c:pt>
                <c:pt idx="54">
                  <c:v>413223.6</c:v>
                </c:pt>
                <c:pt idx="55">
                  <c:v>518929.8</c:v>
                </c:pt>
                <c:pt idx="56">
                  <c:v>2704172.4</c:v>
                </c:pt>
                <c:pt idx="57">
                  <c:v>4184671.5</c:v>
                </c:pt>
                <c:pt idx="58">
                  <c:v>1058701.5</c:v>
                </c:pt>
                <c:pt idx="59">
                  <c:v>11911183</c:v>
                </c:pt>
                <c:pt idx="60">
                  <c:v>0</c:v>
                </c:pt>
                <c:pt idx="61">
                  <c:v>0</c:v>
                </c:pt>
                <c:pt idx="62">
                  <c:v>8316571.2999999998</c:v>
                </c:pt>
                <c:pt idx="63">
                  <c:v>0</c:v>
                </c:pt>
                <c:pt idx="64">
                  <c:v>2264166.7999999998</c:v>
                </c:pt>
                <c:pt idx="65">
                  <c:v>7189097.2000000002</c:v>
                </c:pt>
                <c:pt idx="66">
                  <c:v>6757131</c:v>
                </c:pt>
                <c:pt idx="67">
                  <c:v>2999809</c:v>
                </c:pt>
                <c:pt idx="68">
                  <c:v>11812943</c:v>
                </c:pt>
                <c:pt idx="69">
                  <c:v>14728725</c:v>
                </c:pt>
                <c:pt idx="70">
                  <c:v>1313885.2</c:v>
                </c:pt>
                <c:pt idx="71">
                  <c:v>5689611.4000000004</c:v>
                </c:pt>
                <c:pt idx="72">
                  <c:v>22369043.399999999</c:v>
                </c:pt>
                <c:pt idx="73">
                  <c:v>6052870.0999999996</c:v>
                </c:pt>
                <c:pt idx="74">
                  <c:v>9643582.6999999993</c:v>
                </c:pt>
                <c:pt idx="75">
                  <c:v>6545994.2999999998</c:v>
                </c:pt>
                <c:pt idx="76">
                  <c:v>2310151.4</c:v>
                </c:pt>
                <c:pt idx="77">
                  <c:v>1901946.2</c:v>
                </c:pt>
                <c:pt idx="78">
                  <c:v>804149.2</c:v>
                </c:pt>
                <c:pt idx="79">
                  <c:v>398008.7</c:v>
                </c:pt>
                <c:pt idx="80">
                  <c:v>2062071.7</c:v>
                </c:pt>
                <c:pt idx="81">
                  <c:v>1508997.7</c:v>
                </c:pt>
                <c:pt idx="82">
                  <c:v>506362.3</c:v>
                </c:pt>
                <c:pt idx="83">
                  <c:v>4397826</c:v>
                </c:pt>
                <c:pt idx="84">
                  <c:v>897908.9</c:v>
                </c:pt>
              </c:numCache>
            </c:numRef>
          </c:val>
          <c:smooth val="0"/>
          <c:extLst>
            <c:ext xmlns:c16="http://schemas.microsoft.com/office/drawing/2014/chart" uri="{C3380CC4-5D6E-409C-BE32-E72D297353CC}">
              <c16:uniqueId val="{00000000-00F1-4412-842F-01251968EB3B}"/>
            </c:ext>
          </c:extLst>
        </c:ser>
        <c:dLbls>
          <c:showLegendKey val="0"/>
          <c:showVal val="0"/>
          <c:showCatName val="0"/>
          <c:showSerName val="0"/>
          <c:showPercent val="0"/>
          <c:showBubbleSize val="0"/>
        </c:dLbls>
        <c:smooth val="0"/>
        <c:axId val="477156944"/>
        <c:axId val="497447920"/>
      </c:lineChart>
      <c:catAx>
        <c:axId val="477156944"/>
        <c:scaling>
          <c:orientation val="minMax"/>
        </c:scaling>
        <c:delete val="1"/>
        <c:axPos val="b"/>
        <c:numFmt formatCode="General" sourceLinked="1"/>
        <c:majorTickMark val="none"/>
        <c:minorTickMark val="none"/>
        <c:tickLblPos val="nextTo"/>
        <c:crossAx val="497447920"/>
        <c:crosses val="autoZero"/>
        <c:auto val="1"/>
        <c:lblAlgn val="ctr"/>
        <c:lblOffset val="100"/>
        <c:noMultiLvlLbl val="0"/>
      </c:catAx>
      <c:valAx>
        <c:axId val="49744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77156944"/>
        <c:crosses val="autoZero"/>
        <c:crossBetween val="between"/>
        <c:dispUnits>
          <c:builtInUnit val="million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5"/>
          <c:order val="0"/>
          <c:tx>
            <c:v>2016</c:v>
          </c:tx>
          <c:spPr>
            <a:ln w="19050" cap="rnd">
              <a:solidFill>
                <a:schemeClr val="accent6"/>
              </a:solidFill>
              <a:round/>
            </a:ln>
            <a:effectLst/>
          </c:spPr>
          <c:marker>
            <c:symbol val="none"/>
          </c:marker>
          <c:xVal>
            <c:numRef>
              <c:f>'2020'!$AR$2:$AR$86</c:f>
              <c:numCache>
                <c:formatCode>General</c:formatCode>
                <c:ptCount val="85"/>
                <c:pt idx="0">
                  <c:v>0</c:v>
                </c:pt>
                <c:pt idx="1">
                  <c:v>0</c:v>
                </c:pt>
                <c:pt idx="2">
                  <c:v>0</c:v>
                </c:pt>
                <c:pt idx="3">
                  <c:v>210010.9</c:v>
                </c:pt>
                <c:pt idx="4">
                  <c:v>220210.8</c:v>
                </c:pt>
                <c:pt idx="5">
                  <c:v>283047.7</c:v>
                </c:pt>
                <c:pt idx="6">
                  <c:v>308560.09999999998</c:v>
                </c:pt>
                <c:pt idx="7">
                  <c:v>378516</c:v>
                </c:pt>
                <c:pt idx="8">
                  <c:v>380154.5</c:v>
                </c:pt>
                <c:pt idx="9">
                  <c:v>400844.1</c:v>
                </c:pt>
                <c:pt idx="10">
                  <c:v>422038</c:v>
                </c:pt>
                <c:pt idx="11">
                  <c:v>471936.4</c:v>
                </c:pt>
                <c:pt idx="12">
                  <c:v>484306.7</c:v>
                </c:pt>
                <c:pt idx="13">
                  <c:v>496180.7</c:v>
                </c:pt>
                <c:pt idx="14">
                  <c:v>513730.6</c:v>
                </c:pt>
                <c:pt idx="15">
                  <c:v>529533.80000000005</c:v>
                </c:pt>
                <c:pt idx="16">
                  <c:v>530212.6</c:v>
                </c:pt>
                <c:pt idx="17">
                  <c:v>530330.1</c:v>
                </c:pt>
                <c:pt idx="18">
                  <c:v>534281.19999999995</c:v>
                </c:pt>
                <c:pt idx="19">
                  <c:v>575354.69999999995</c:v>
                </c:pt>
                <c:pt idx="20">
                  <c:v>596642.5</c:v>
                </c:pt>
                <c:pt idx="21">
                  <c:v>599479.4</c:v>
                </c:pt>
                <c:pt idx="22">
                  <c:v>652777.80000000005</c:v>
                </c:pt>
                <c:pt idx="23">
                  <c:v>663843.80000000005</c:v>
                </c:pt>
                <c:pt idx="24">
                  <c:v>664310.69999999995</c:v>
                </c:pt>
                <c:pt idx="25">
                  <c:v>668830.30000000005</c:v>
                </c:pt>
                <c:pt idx="26">
                  <c:v>683638.5</c:v>
                </c:pt>
                <c:pt idx="27">
                  <c:v>731573.3</c:v>
                </c:pt>
                <c:pt idx="28">
                  <c:v>748340.4</c:v>
                </c:pt>
                <c:pt idx="29">
                  <c:v>761172.5</c:v>
                </c:pt>
                <c:pt idx="30">
                  <c:v>763222.1</c:v>
                </c:pt>
                <c:pt idx="31">
                  <c:v>772105.4</c:v>
                </c:pt>
                <c:pt idx="32">
                  <c:v>793424.2</c:v>
                </c:pt>
                <c:pt idx="33">
                  <c:v>845113.5</c:v>
                </c:pt>
                <c:pt idx="34">
                  <c:v>854378.4</c:v>
                </c:pt>
                <c:pt idx="35">
                  <c:v>860973.1</c:v>
                </c:pt>
                <c:pt idx="36">
                  <c:v>885375.9</c:v>
                </c:pt>
                <c:pt idx="37">
                  <c:v>890778.8</c:v>
                </c:pt>
                <c:pt idx="38">
                  <c:v>896207.3</c:v>
                </c:pt>
                <c:pt idx="39">
                  <c:v>912457.9</c:v>
                </c:pt>
                <c:pt idx="40">
                  <c:v>928484.1</c:v>
                </c:pt>
                <c:pt idx="41">
                  <c:v>932160.7</c:v>
                </c:pt>
                <c:pt idx="42">
                  <c:v>941622.8</c:v>
                </c:pt>
                <c:pt idx="43">
                  <c:v>951664.8</c:v>
                </c:pt>
                <c:pt idx="44">
                  <c:v>993074.7</c:v>
                </c:pt>
                <c:pt idx="45">
                  <c:v>1000233.9</c:v>
                </c:pt>
                <c:pt idx="46">
                  <c:v>1073599.8</c:v>
                </c:pt>
                <c:pt idx="47">
                  <c:v>1100615.1000000001</c:v>
                </c:pt>
                <c:pt idx="48">
                  <c:v>1103917.2</c:v>
                </c:pt>
                <c:pt idx="49">
                  <c:v>1112848.6000000001</c:v>
                </c:pt>
                <c:pt idx="50">
                  <c:v>1117716.2</c:v>
                </c:pt>
                <c:pt idx="51">
                  <c:v>1124396.7</c:v>
                </c:pt>
                <c:pt idx="52">
                  <c:v>1145952.2</c:v>
                </c:pt>
                <c:pt idx="53">
                  <c:v>1165845.3</c:v>
                </c:pt>
                <c:pt idx="54">
                  <c:v>1215874.2</c:v>
                </c:pt>
                <c:pt idx="55">
                  <c:v>1232067.6000000001</c:v>
                </c:pt>
                <c:pt idx="56">
                  <c:v>1236468</c:v>
                </c:pt>
                <c:pt idx="57">
                  <c:v>1240544.6000000001</c:v>
                </c:pt>
                <c:pt idx="58">
                  <c:v>1242826.8</c:v>
                </c:pt>
                <c:pt idx="59">
                  <c:v>1267730.8999999999</c:v>
                </c:pt>
                <c:pt idx="60">
                  <c:v>1290801.3</c:v>
                </c:pt>
                <c:pt idx="61">
                  <c:v>1313047.3</c:v>
                </c:pt>
                <c:pt idx="62">
                  <c:v>1391405.5</c:v>
                </c:pt>
                <c:pt idx="63">
                  <c:v>1444422.5</c:v>
                </c:pt>
                <c:pt idx="64">
                  <c:v>1476048.6</c:v>
                </c:pt>
                <c:pt idx="65">
                  <c:v>1491574.8</c:v>
                </c:pt>
                <c:pt idx="66">
                  <c:v>1494557.8</c:v>
                </c:pt>
                <c:pt idx="67">
                  <c:v>1519910.1</c:v>
                </c:pt>
                <c:pt idx="68">
                  <c:v>1532738.9</c:v>
                </c:pt>
                <c:pt idx="69">
                  <c:v>1557919.3</c:v>
                </c:pt>
                <c:pt idx="70">
                  <c:v>1630444.4</c:v>
                </c:pt>
                <c:pt idx="71">
                  <c:v>1672655.1</c:v>
                </c:pt>
                <c:pt idx="72">
                  <c:v>1683165.8</c:v>
                </c:pt>
                <c:pt idx="73">
                  <c:v>1762297.2</c:v>
                </c:pt>
                <c:pt idx="74">
                  <c:v>1934737.3</c:v>
                </c:pt>
                <c:pt idx="75">
                  <c:v>1950872.4</c:v>
                </c:pt>
                <c:pt idx="76">
                  <c:v>2108651.7999999998</c:v>
                </c:pt>
                <c:pt idx="77">
                  <c:v>2409962.6</c:v>
                </c:pt>
                <c:pt idx="78">
                  <c:v>2502418.5</c:v>
                </c:pt>
                <c:pt idx="79">
                  <c:v>4599231.9000000004</c:v>
                </c:pt>
                <c:pt idx="80">
                  <c:v>5018881.2</c:v>
                </c:pt>
                <c:pt idx="81">
                  <c:v>5047182</c:v>
                </c:pt>
                <c:pt idx="82">
                  <c:v>5262606.0999999996</c:v>
                </c:pt>
                <c:pt idx="83">
                  <c:v>15809506.5</c:v>
                </c:pt>
                <c:pt idx="84">
                  <c:v>19144821.899999999</c:v>
                </c:pt>
              </c:numCache>
            </c:numRef>
          </c:xVal>
          <c:yVal>
            <c:numRef>
              <c:f>'2020'!$AS$2:$AS$86</c:f>
              <c:numCache>
                <c:formatCode>General</c:formatCode>
                <c:ptCount val="85"/>
                <c:pt idx="0">
                  <c:v>0.33735734662719624</c:v>
                </c:pt>
                <c:pt idx="1">
                  <c:v>0.33735734662719624</c:v>
                </c:pt>
                <c:pt idx="2">
                  <c:v>0.33735734662719624</c:v>
                </c:pt>
                <c:pt idx="3">
                  <c:v>0.3519604119814207</c:v>
                </c:pt>
                <c:pt idx="4">
                  <c:v>0.35263020750837593</c:v>
                </c:pt>
                <c:pt idx="5">
                  <c:v>0.35667035452945195</c:v>
                </c:pt>
                <c:pt idx="6">
                  <c:v>0.35826746247427044</c:v>
                </c:pt>
                <c:pt idx="7">
                  <c:v>0.362514414162115</c:v>
                </c:pt>
                <c:pt idx="8">
                  <c:v>0.36261151552763704</c:v>
                </c:pt>
                <c:pt idx="9">
                  <c:v>0.36382812920435764</c:v>
                </c:pt>
                <c:pt idx="10">
                  <c:v>0.36505599296709684</c:v>
                </c:pt>
                <c:pt idx="11">
                  <c:v>0.36787206398888406</c:v>
                </c:pt>
                <c:pt idx="12">
                  <c:v>0.36855371795170438</c:v>
                </c:pt>
                <c:pt idx="13">
                  <c:v>0.36920178737787968</c:v>
                </c:pt>
                <c:pt idx="14">
                  <c:v>0.3701483763887089</c:v>
                </c:pt>
                <c:pt idx="15">
                  <c:v>0.37098917046001828</c:v>
                </c:pt>
                <c:pt idx="16">
                  <c:v>0.37102503814639304</c:v>
                </c:pt>
                <c:pt idx="17">
                  <c:v>0.37103124475517241</c:v>
                </c:pt>
                <c:pt idx="18">
                  <c:v>0.3712395941398921</c:v>
                </c:pt>
                <c:pt idx="19">
                  <c:v>0.37336418884922506</c:v>
                </c:pt>
                <c:pt idx="20">
                  <c:v>0.37443539095410105</c:v>
                </c:pt>
                <c:pt idx="21">
                  <c:v>0.37457658488835133</c:v>
                </c:pt>
                <c:pt idx="22">
                  <c:v>0.37716035832556993</c:v>
                </c:pt>
                <c:pt idx="23">
                  <c:v>0.37768024921230747</c:v>
                </c:pt>
                <c:pt idx="24">
                  <c:v>0.37770205828473657</c:v>
                </c:pt>
                <c:pt idx="25">
                  <c:v>0.37791264064415359</c:v>
                </c:pt>
                <c:pt idx="26">
                  <c:v>0.37859585480220909</c:v>
                </c:pt>
                <c:pt idx="27">
                  <c:v>0.38073593401524763</c:v>
                </c:pt>
                <c:pt idx="28">
                  <c:v>0.38145845539054052</c:v>
                </c:pt>
                <c:pt idx="29">
                  <c:v>0.38200220200854135</c:v>
                </c:pt>
                <c:pt idx="30">
                  <c:v>0.38208830929678733</c:v>
                </c:pt>
                <c:pt idx="31">
                  <c:v>0.38245914203354503</c:v>
                </c:pt>
                <c:pt idx="32">
                  <c:v>0.38333332131082098</c:v>
                </c:pt>
                <c:pt idx="33">
                  <c:v>0.38535955224318247</c:v>
                </c:pt>
                <c:pt idx="34">
                  <c:v>0.38570865244579944</c:v>
                </c:pt>
                <c:pt idx="35">
                  <c:v>0.3859545127477706</c:v>
                </c:pt>
                <c:pt idx="36">
                  <c:v>0.38684520831753627</c:v>
                </c:pt>
                <c:pt idx="37">
                  <c:v>0.38703833663613912</c:v>
                </c:pt>
                <c:pt idx="38">
                  <c:v>0.38723088667342587</c:v>
                </c:pt>
                <c:pt idx="39">
                  <c:v>0.38779832810209752</c:v>
                </c:pt>
                <c:pt idx="40">
                  <c:v>0.38834471576046942</c:v>
                </c:pt>
                <c:pt idx="41">
                  <c:v>0.3884682063695572</c:v>
                </c:pt>
                <c:pt idx="42">
                  <c:v>0.38878282621196381</c:v>
                </c:pt>
                <c:pt idx="43">
                  <c:v>0.38911168307260074</c:v>
                </c:pt>
                <c:pt idx="44">
                  <c:v>0.39041261168308822</c:v>
                </c:pt>
                <c:pt idx="45">
                  <c:v>0.39062847668270445</c:v>
                </c:pt>
                <c:pt idx="46">
                  <c:v>0.39268541678122626</c:v>
                </c:pt>
                <c:pt idx="47">
                  <c:v>0.39337103928381806</c:v>
                </c:pt>
                <c:pt idx="48">
                  <c:v>0.39345217402020438</c:v>
                </c:pt>
                <c:pt idx="49">
                  <c:v>0.3936687035244702</c:v>
                </c:pt>
                <c:pt idx="50">
                  <c:v>0.39378491433954238</c:v>
                </c:pt>
                <c:pt idx="51">
                  <c:v>0.39394233986507404</c:v>
                </c:pt>
                <c:pt idx="52">
                  <c:v>0.39443395300208406</c:v>
                </c:pt>
                <c:pt idx="53">
                  <c:v>0.39486545257623451</c:v>
                </c:pt>
                <c:pt idx="54">
                  <c:v>0.39585597105365594</c:v>
                </c:pt>
                <c:pt idx="55">
                  <c:v>0.39614743904627536</c:v>
                </c:pt>
                <c:pt idx="56">
                  <c:v>0.3962241715470044</c:v>
                </c:pt>
                <c:pt idx="57">
                  <c:v>0.39629431437155754</c:v>
                </c:pt>
                <c:pt idx="58">
                  <c:v>0.39633318602854023</c:v>
                </c:pt>
                <c:pt idx="59">
                  <c:v>0.39673884997324049</c:v>
                </c:pt>
                <c:pt idx="60">
                  <c:v>0.39708431407835398</c:v>
                </c:pt>
                <c:pt idx="61">
                  <c:v>0.3973897330408111</c:v>
                </c:pt>
                <c:pt idx="62">
                  <c:v>0.39824803519218921</c:v>
                </c:pt>
                <c:pt idx="63">
                  <c:v>0.39863581301616863</c:v>
                </c:pt>
                <c:pt idx="64">
                  <c:v>0.39879273441337731</c:v>
                </c:pt>
                <c:pt idx="65">
                  <c:v>0.39884939693772148</c:v>
                </c:pt>
                <c:pt idx="66">
                  <c:v>0.39885874592199938</c:v>
                </c:pt>
                <c:pt idx="67">
                  <c:v>0.39891819273723911</c:v>
                </c:pt>
                <c:pt idx="68">
                  <c:v>0.39893462746727854</c:v>
                </c:pt>
                <c:pt idx="69">
                  <c:v>0.39894021514309169</c:v>
                </c:pt>
                <c:pt idx="70">
                  <c:v>0.39875887894894002</c:v>
                </c:pt>
                <c:pt idx="71">
                  <c:v>0.39851853231242185</c:v>
                </c:pt>
                <c:pt idx="72">
                  <c:v>0.39844328371321064</c:v>
                </c:pt>
                <c:pt idx="73">
                  <c:v>0.39768011715257384</c:v>
                </c:pt>
                <c:pt idx="74">
                  <c:v>0.39482385641036688</c:v>
                </c:pt>
                <c:pt idx="75">
                  <c:v>0.39447379873392246</c:v>
                </c:pt>
                <c:pt idx="76">
                  <c:v>0.39031814743392385</c:v>
                </c:pt>
                <c:pt idx="77">
                  <c:v>0.37882511471564217</c:v>
                </c:pt>
                <c:pt idx="78">
                  <c:v>0.37441346743778903</c:v>
                </c:pt>
                <c:pt idx="79">
                  <c:v>0.20831205491983057</c:v>
                </c:pt>
                <c:pt idx="80">
                  <c:v>0.17207402414432144</c:v>
                </c:pt>
                <c:pt idx="81">
                  <c:v>0.16972012101464609</c:v>
                </c:pt>
                <c:pt idx="82">
                  <c:v>0.15226707168284942</c:v>
                </c:pt>
                <c:pt idx="83">
                  <c:v>2.702578206178312E-7</c:v>
                </c:pt>
                <c:pt idx="84">
                  <c:v>1.6162341407512108E-10</c:v>
                </c:pt>
              </c:numCache>
            </c:numRef>
          </c:yVal>
          <c:smooth val="1"/>
          <c:extLst>
            <c:ext xmlns:c16="http://schemas.microsoft.com/office/drawing/2014/chart" uri="{C3380CC4-5D6E-409C-BE32-E72D297353CC}">
              <c16:uniqueId val="{00000005-1E16-48C5-9CE8-41F5F5A88685}"/>
            </c:ext>
          </c:extLst>
        </c:ser>
        <c:ser>
          <c:idx val="4"/>
          <c:order val="1"/>
          <c:tx>
            <c:v>2017</c:v>
          </c:tx>
          <c:spPr>
            <a:ln w="19050" cap="rnd">
              <a:solidFill>
                <a:schemeClr val="accent5"/>
              </a:solidFill>
              <a:round/>
            </a:ln>
            <a:effectLst/>
          </c:spPr>
          <c:marker>
            <c:symbol val="none"/>
          </c:marker>
          <c:xVal>
            <c:numRef>
              <c:f>'2020'!$AN$2:$AN$86</c:f>
              <c:numCache>
                <c:formatCode>General</c:formatCode>
                <c:ptCount val="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38388.800000000003</c:v>
                </c:pt>
                <c:pt idx="54">
                  <c:v>52976.6</c:v>
                </c:pt>
                <c:pt idx="55">
                  <c:v>150000</c:v>
                </c:pt>
                <c:pt idx="56">
                  <c:v>159014.1</c:v>
                </c:pt>
                <c:pt idx="57">
                  <c:v>176537.1</c:v>
                </c:pt>
                <c:pt idx="58">
                  <c:v>217845</c:v>
                </c:pt>
                <c:pt idx="59">
                  <c:v>262079.6</c:v>
                </c:pt>
                <c:pt idx="60">
                  <c:v>267725</c:v>
                </c:pt>
                <c:pt idx="61">
                  <c:v>276758.2</c:v>
                </c:pt>
                <c:pt idx="62">
                  <c:v>311190.59999999998</c:v>
                </c:pt>
                <c:pt idx="63">
                  <c:v>389790.1</c:v>
                </c:pt>
                <c:pt idx="64">
                  <c:v>426881</c:v>
                </c:pt>
                <c:pt idx="65">
                  <c:v>433035.3</c:v>
                </c:pt>
                <c:pt idx="66">
                  <c:v>435373.8</c:v>
                </c:pt>
                <c:pt idx="67">
                  <c:v>520343</c:v>
                </c:pt>
                <c:pt idx="68">
                  <c:v>534793.5</c:v>
                </c:pt>
                <c:pt idx="69">
                  <c:v>558925.80000000005</c:v>
                </c:pt>
                <c:pt idx="70">
                  <c:v>593842.9</c:v>
                </c:pt>
                <c:pt idx="71">
                  <c:v>610248.6</c:v>
                </c:pt>
                <c:pt idx="72">
                  <c:v>641711.80000000005</c:v>
                </c:pt>
                <c:pt idx="73">
                  <c:v>643377</c:v>
                </c:pt>
                <c:pt idx="74">
                  <c:v>643839</c:v>
                </c:pt>
                <c:pt idx="75">
                  <c:v>831414.3</c:v>
                </c:pt>
                <c:pt idx="76">
                  <c:v>860568.6</c:v>
                </c:pt>
                <c:pt idx="77">
                  <c:v>1343619.8</c:v>
                </c:pt>
                <c:pt idx="78">
                  <c:v>1350000</c:v>
                </c:pt>
                <c:pt idx="79">
                  <c:v>1376320.5</c:v>
                </c:pt>
                <c:pt idx="80">
                  <c:v>1412689.6</c:v>
                </c:pt>
                <c:pt idx="81">
                  <c:v>1500000</c:v>
                </c:pt>
                <c:pt idx="82">
                  <c:v>2045652.2</c:v>
                </c:pt>
                <c:pt idx="83">
                  <c:v>3200000</c:v>
                </c:pt>
                <c:pt idx="84">
                  <c:v>10500000</c:v>
                </c:pt>
              </c:numCache>
            </c:numRef>
          </c:xVal>
          <c:yVal>
            <c:numRef>
              <c:f>'2020'!$AO$2:$AO$86</c:f>
              <c:numCache>
                <c:formatCode>General</c:formatCode>
                <c:ptCount val="85"/>
                <c:pt idx="0">
                  <c:v>0.37962518343185042</c:v>
                </c:pt>
                <c:pt idx="1">
                  <c:v>0.37962518343185042</c:v>
                </c:pt>
                <c:pt idx="2">
                  <c:v>0.37962518343185042</c:v>
                </c:pt>
                <c:pt idx="3">
                  <c:v>0.37962518343185042</c:v>
                </c:pt>
                <c:pt idx="4">
                  <c:v>0.37962518343185042</c:v>
                </c:pt>
                <c:pt idx="5">
                  <c:v>0.37962518343185042</c:v>
                </c:pt>
                <c:pt idx="6">
                  <c:v>0.37962518343185042</c:v>
                </c:pt>
                <c:pt idx="7">
                  <c:v>0.37962518343185042</c:v>
                </c:pt>
                <c:pt idx="8">
                  <c:v>0.37962518343185042</c:v>
                </c:pt>
                <c:pt idx="9">
                  <c:v>0.37962518343185042</c:v>
                </c:pt>
                <c:pt idx="10">
                  <c:v>0.37962518343185042</c:v>
                </c:pt>
                <c:pt idx="11">
                  <c:v>0.37962518343185042</c:v>
                </c:pt>
                <c:pt idx="12">
                  <c:v>0.37962518343185042</c:v>
                </c:pt>
                <c:pt idx="13">
                  <c:v>0.37962518343185042</c:v>
                </c:pt>
                <c:pt idx="14">
                  <c:v>0.37962518343185042</c:v>
                </c:pt>
                <c:pt idx="15">
                  <c:v>0.37962518343185042</c:v>
                </c:pt>
                <c:pt idx="16">
                  <c:v>0.37962518343185042</c:v>
                </c:pt>
                <c:pt idx="17">
                  <c:v>0.37962518343185042</c:v>
                </c:pt>
                <c:pt idx="18">
                  <c:v>0.37962518343185042</c:v>
                </c:pt>
                <c:pt idx="19">
                  <c:v>0.37962518343185042</c:v>
                </c:pt>
                <c:pt idx="20">
                  <c:v>0.37962518343185042</c:v>
                </c:pt>
                <c:pt idx="21">
                  <c:v>0.37962518343185042</c:v>
                </c:pt>
                <c:pt idx="22">
                  <c:v>0.37962518343185042</c:v>
                </c:pt>
                <c:pt idx="23">
                  <c:v>0.37962518343185042</c:v>
                </c:pt>
                <c:pt idx="24">
                  <c:v>0.37962518343185042</c:v>
                </c:pt>
                <c:pt idx="25">
                  <c:v>0.37962518343185042</c:v>
                </c:pt>
                <c:pt idx="26">
                  <c:v>0.37962518343185042</c:v>
                </c:pt>
                <c:pt idx="27">
                  <c:v>0.37962518343185042</c:v>
                </c:pt>
                <c:pt idx="28">
                  <c:v>0.37962518343185042</c:v>
                </c:pt>
                <c:pt idx="29">
                  <c:v>0.37962518343185042</c:v>
                </c:pt>
                <c:pt idx="30">
                  <c:v>0.37962518343185042</c:v>
                </c:pt>
                <c:pt idx="31">
                  <c:v>0.37962518343185042</c:v>
                </c:pt>
                <c:pt idx="32">
                  <c:v>0.37962518343185042</c:v>
                </c:pt>
                <c:pt idx="33">
                  <c:v>0.37962518343185042</c:v>
                </c:pt>
                <c:pt idx="34">
                  <c:v>0.37962518343185042</c:v>
                </c:pt>
                <c:pt idx="35">
                  <c:v>0.37962518343185042</c:v>
                </c:pt>
                <c:pt idx="36">
                  <c:v>0.37962518343185042</c:v>
                </c:pt>
                <c:pt idx="37">
                  <c:v>0.37962518343185042</c:v>
                </c:pt>
                <c:pt idx="38">
                  <c:v>0.37962518343185042</c:v>
                </c:pt>
                <c:pt idx="39">
                  <c:v>0.37962518343185042</c:v>
                </c:pt>
                <c:pt idx="40">
                  <c:v>0.37962518343185042</c:v>
                </c:pt>
                <c:pt idx="41">
                  <c:v>0.37962518343185042</c:v>
                </c:pt>
                <c:pt idx="42">
                  <c:v>0.37962518343185042</c:v>
                </c:pt>
                <c:pt idx="43">
                  <c:v>0.37962518343185042</c:v>
                </c:pt>
                <c:pt idx="44">
                  <c:v>0.37962518343185042</c:v>
                </c:pt>
                <c:pt idx="45">
                  <c:v>0.37962518343185042</c:v>
                </c:pt>
                <c:pt idx="46">
                  <c:v>0.37962518343185042</c:v>
                </c:pt>
                <c:pt idx="47">
                  <c:v>0.37962518343185042</c:v>
                </c:pt>
                <c:pt idx="48">
                  <c:v>0.37962518343185042</c:v>
                </c:pt>
                <c:pt idx="49">
                  <c:v>0.37962518343185042</c:v>
                </c:pt>
                <c:pt idx="50">
                  <c:v>0.37962518343185042</c:v>
                </c:pt>
                <c:pt idx="51">
                  <c:v>0.37962518343185042</c:v>
                </c:pt>
                <c:pt idx="52">
                  <c:v>0.37962518343185042</c:v>
                </c:pt>
                <c:pt idx="53">
                  <c:v>0.38320798354091123</c:v>
                </c:pt>
                <c:pt idx="54">
                  <c:v>0.38447903875306733</c:v>
                </c:pt>
                <c:pt idx="55">
                  <c:v>0.39162163812408951</c:v>
                </c:pt>
                <c:pt idx="56">
                  <c:v>0.39216670153623995</c:v>
                </c:pt>
                <c:pt idx="57">
                  <c:v>0.39316737763961807</c:v>
                </c:pt>
                <c:pt idx="58">
                  <c:v>0.39521549415474516</c:v>
                </c:pt>
                <c:pt idx="59">
                  <c:v>0.39691855277805066</c:v>
                </c:pt>
                <c:pt idx="60">
                  <c:v>0.39709907857894383</c:v>
                </c:pt>
                <c:pt idx="61">
                  <c:v>0.39737050847489558</c:v>
                </c:pt>
                <c:pt idx="62">
                  <c:v>0.39820771685799017</c:v>
                </c:pt>
                <c:pt idx="63">
                  <c:v>0.39893979326561613</c:v>
                </c:pt>
                <c:pt idx="64">
                  <c:v>0.39871382420634832</c:v>
                </c:pt>
                <c:pt idx="65">
                  <c:v>0.39864090208121966</c:v>
                </c:pt>
                <c:pt idx="66">
                  <c:v>0.39861055238780291</c:v>
                </c:pt>
                <c:pt idx="67">
                  <c:v>0.39652556367809666</c:v>
                </c:pt>
                <c:pt idx="68">
                  <c:v>0.39598198922883882</c:v>
                </c:pt>
                <c:pt idx="69">
                  <c:v>0.39495302800775428</c:v>
                </c:pt>
                <c:pt idx="70">
                  <c:v>0.39319805874524744</c:v>
                </c:pt>
                <c:pt idx="71">
                  <c:v>0.39226584691713889</c:v>
                </c:pt>
                <c:pt idx="72">
                  <c:v>0.39028781378783445</c:v>
                </c:pt>
                <c:pt idx="73">
                  <c:v>0.39017621433166944</c:v>
                </c:pt>
                <c:pt idx="74">
                  <c:v>0.39014512929681266</c:v>
                </c:pt>
                <c:pt idx="75">
                  <c:v>0.37330271448283164</c:v>
                </c:pt>
                <c:pt idx="76">
                  <c:v>0.36996936175230588</c:v>
                </c:pt>
                <c:pt idx="77">
                  <c:v>0.29358326072886648</c:v>
                </c:pt>
                <c:pt idx="78">
                  <c:v>0.2923827475992189</c:v>
                </c:pt>
                <c:pt idx="79">
                  <c:v>0.28739926099754071</c:v>
                </c:pt>
                <c:pt idx="80">
                  <c:v>0.28043899973170033</c:v>
                </c:pt>
                <c:pt idx="81">
                  <c:v>0.26345797162663709</c:v>
                </c:pt>
                <c:pt idx="82">
                  <c:v>0.15888252041954126</c:v>
                </c:pt>
                <c:pt idx="83">
                  <c:v>2.8297733781409092E-2</c:v>
                </c:pt>
                <c:pt idx="84">
                  <c:v>5.7548548487301561E-16</c:v>
                </c:pt>
              </c:numCache>
            </c:numRef>
          </c:yVal>
          <c:smooth val="1"/>
          <c:extLst>
            <c:ext xmlns:c16="http://schemas.microsoft.com/office/drawing/2014/chart" uri="{C3380CC4-5D6E-409C-BE32-E72D297353CC}">
              <c16:uniqueId val="{00000004-1E16-48C5-9CE8-41F5F5A88685}"/>
            </c:ext>
          </c:extLst>
        </c:ser>
        <c:ser>
          <c:idx val="3"/>
          <c:order val="2"/>
          <c:tx>
            <c:v>2018</c:v>
          </c:tx>
          <c:spPr>
            <a:ln w="19050" cap="rnd">
              <a:solidFill>
                <a:schemeClr val="accent4"/>
              </a:solidFill>
              <a:round/>
            </a:ln>
            <a:effectLst/>
          </c:spPr>
          <c:marker>
            <c:symbol val="none"/>
          </c:marker>
          <c:xVal>
            <c:numRef>
              <c:f>'2020'!$AJ$2:$AJ$86</c:f>
              <c:numCache>
                <c:formatCode>General</c:formatCode>
                <c:ptCount val="85"/>
                <c:pt idx="0">
                  <c:v>61426</c:v>
                </c:pt>
                <c:pt idx="1">
                  <c:v>98466</c:v>
                </c:pt>
                <c:pt idx="2">
                  <c:v>114536</c:v>
                </c:pt>
                <c:pt idx="3">
                  <c:v>178289</c:v>
                </c:pt>
                <c:pt idx="4">
                  <c:v>183682.2</c:v>
                </c:pt>
                <c:pt idx="5">
                  <c:v>288746.5</c:v>
                </c:pt>
                <c:pt idx="6">
                  <c:v>301435.40000000002</c:v>
                </c:pt>
                <c:pt idx="7">
                  <c:v>379894.8</c:v>
                </c:pt>
                <c:pt idx="8">
                  <c:v>405308</c:v>
                </c:pt>
                <c:pt idx="9">
                  <c:v>425030.1</c:v>
                </c:pt>
                <c:pt idx="10">
                  <c:v>448555.2</c:v>
                </c:pt>
                <c:pt idx="11">
                  <c:v>449361</c:v>
                </c:pt>
                <c:pt idx="12">
                  <c:v>484100.4</c:v>
                </c:pt>
                <c:pt idx="13">
                  <c:v>494334</c:v>
                </c:pt>
                <c:pt idx="14">
                  <c:v>507154.9</c:v>
                </c:pt>
                <c:pt idx="15">
                  <c:v>516059.5</c:v>
                </c:pt>
                <c:pt idx="16">
                  <c:v>571712</c:v>
                </c:pt>
                <c:pt idx="17">
                  <c:v>573283</c:v>
                </c:pt>
                <c:pt idx="18">
                  <c:v>595387</c:v>
                </c:pt>
                <c:pt idx="19">
                  <c:v>604785</c:v>
                </c:pt>
                <c:pt idx="20">
                  <c:v>605354.1</c:v>
                </c:pt>
                <c:pt idx="21">
                  <c:v>616100.5</c:v>
                </c:pt>
                <c:pt idx="22">
                  <c:v>620092.19999999995</c:v>
                </c:pt>
                <c:pt idx="23">
                  <c:v>629988</c:v>
                </c:pt>
                <c:pt idx="24">
                  <c:v>659465.30000000005</c:v>
                </c:pt>
                <c:pt idx="25">
                  <c:v>702464</c:v>
                </c:pt>
                <c:pt idx="26">
                  <c:v>713455.4</c:v>
                </c:pt>
                <c:pt idx="27">
                  <c:v>717945</c:v>
                </c:pt>
                <c:pt idx="28">
                  <c:v>728756.5</c:v>
                </c:pt>
                <c:pt idx="29">
                  <c:v>770214.8</c:v>
                </c:pt>
                <c:pt idx="30">
                  <c:v>813672.9</c:v>
                </c:pt>
                <c:pt idx="31">
                  <c:v>845056</c:v>
                </c:pt>
                <c:pt idx="32">
                  <c:v>891473</c:v>
                </c:pt>
                <c:pt idx="33">
                  <c:v>975201.5</c:v>
                </c:pt>
                <c:pt idx="34">
                  <c:v>1021899.8</c:v>
                </c:pt>
                <c:pt idx="35">
                  <c:v>1088955</c:v>
                </c:pt>
                <c:pt idx="36">
                  <c:v>1095513.6000000001</c:v>
                </c:pt>
                <c:pt idx="37">
                  <c:v>1110093.7</c:v>
                </c:pt>
                <c:pt idx="38">
                  <c:v>1170949</c:v>
                </c:pt>
                <c:pt idx="39">
                  <c:v>1204669.1000000001</c:v>
                </c:pt>
                <c:pt idx="40">
                  <c:v>1223281.3999999999</c:v>
                </c:pt>
                <c:pt idx="41">
                  <c:v>1225840.6000000001</c:v>
                </c:pt>
                <c:pt idx="42">
                  <c:v>1235345</c:v>
                </c:pt>
                <c:pt idx="43">
                  <c:v>1306084.6000000001</c:v>
                </c:pt>
                <c:pt idx="44">
                  <c:v>1335756</c:v>
                </c:pt>
                <c:pt idx="45">
                  <c:v>1378613.1</c:v>
                </c:pt>
                <c:pt idx="46">
                  <c:v>1409721.1</c:v>
                </c:pt>
                <c:pt idx="47">
                  <c:v>1468639.1</c:v>
                </c:pt>
                <c:pt idx="48">
                  <c:v>1562405.5</c:v>
                </c:pt>
                <c:pt idx="49">
                  <c:v>1696418</c:v>
                </c:pt>
                <c:pt idx="50">
                  <c:v>1735056</c:v>
                </c:pt>
                <c:pt idx="51">
                  <c:v>1740231</c:v>
                </c:pt>
                <c:pt idx="52">
                  <c:v>1775907.9</c:v>
                </c:pt>
                <c:pt idx="53">
                  <c:v>1826582.3</c:v>
                </c:pt>
                <c:pt idx="54">
                  <c:v>1901562.7</c:v>
                </c:pt>
                <c:pt idx="55">
                  <c:v>1960479</c:v>
                </c:pt>
                <c:pt idx="56">
                  <c:v>2029443</c:v>
                </c:pt>
                <c:pt idx="57">
                  <c:v>2029521</c:v>
                </c:pt>
                <c:pt idx="58">
                  <c:v>2131338.7000000002</c:v>
                </c:pt>
                <c:pt idx="59">
                  <c:v>2191579</c:v>
                </c:pt>
                <c:pt idx="60">
                  <c:v>2347791</c:v>
                </c:pt>
                <c:pt idx="61">
                  <c:v>2388861</c:v>
                </c:pt>
                <c:pt idx="62">
                  <c:v>2417185.7000000002</c:v>
                </c:pt>
                <c:pt idx="63">
                  <c:v>2491421</c:v>
                </c:pt>
                <c:pt idx="64">
                  <c:v>2558268</c:v>
                </c:pt>
                <c:pt idx="65">
                  <c:v>2564864</c:v>
                </c:pt>
                <c:pt idx="66">
                  <c:v>2573889</c:v>
                </c:pt>
                <c:pt idx="67">
                  <c:v>2662542</c:v>
                </c:pt>
                <c:pt idx="68">
                  <c:v>2745434.8</c:v>
                </c:pt>
                <c:pt idx="69">
                  <c:v>2909056.2</c:v>
                </c:pt>
                <c:pt idx="70">
                  <c:v>3128339</c:v>
                </c:pt>
                <c:pt idx="71">
                  <c:v>3365571</c:v>
                </c:pt>
                <c:pt idx="72">
                  <c:v>3373811.4</c:v>
                </c:pt>
                <c:pt idx="73">
                  <c:v>3475326</c:v>
                </c:pt>
                <c:pt idx="74">
                  <c:v>3492656</c:v>
                </c:pt>
                <c:pt idx="75">
                  <c:v>3500766</c:v>
                </c:pt>
                <c:pt idx="76">
                  <c:v>3825440</c:v>
                </c:pt>
                <c:pt idx="77">
                  <c:v>4068263</c:v>
                </c:pt>
                <c:pt idx="78">
                  <c:v>4580237</c:v>
                </c:pt>
                <c:pt idx="79">
                  <c:v>4936805</c:v>
                </c:pt>
                <c:pt idx="80">
                  <c:v>5464304</c:v>
                </c:pt>
                <c:pt idx="81">
                  <c:v>5823022.2999999998</c:v>
                </c:pt>
                <c:pt idx="82">
                  <c:v>6208226</c:v>
                </c:pt>
                <c:pt idx="83">
                  <c:v>8577869</c:v>
                </c:pt>
                <c:pt idx="84">
                  <c:v>21299886</c:v>
                </c:pt>
              </c:numCache>
            </c:numRef>
          </c:xVal>
          <c:yVal>
            <c:numRef>
              <c:f>'2020'!$AK$2:$AK$86</c:f>
              <c:numCache>
                <c:formatCode>General</c:formatCode>
                <c:ptCount val="85"/>
                <c:pt idx="0">
                  <c:v>0.3046725152275232</c:v>
                </c:pt>
                <c:pt idx="1">
                  <c:v>0.3078235866920952</c:v>
                </c:pt>
                <c:pt idx="2">
                  <c:v>0.30918155902134054</c:v>
                </c:pt>
                <c:pt idx="3">
                  <c:v>0.31451139920803334</c:v>
                </c:pt>
                <c:pt idx="4">
                  <c:v>0.31495790148813096</c:v>
                </c:pt>
                <c:pt idx="5">
                  <c:v>0.32350968502388455</c:v>
                </c:pt>
                <c:pt idx="6">
                  <c:v>0.32452271820401679</c:v>
                </c:pt>
                <c:pt idx="7">
                  <c:v>0.33068485618444365</c:v>
                </c:pt>
                <c:pt idx="8">
                  <c:v>0.33264169611511241</c:v>
                </c:pt>
                <c:pt idx="9">
                  <c:v>0.33414658985510182</c:v>
                </c:pt>
                <c:pt idx="10">
                  <c:v>0.33592564077693476</c:v>
                </c:pt>
                <c:pt idx="11">
                  <c:v>0.33598626507697427</c:v>
                </c:pt>
                <c:pt idx="12">
                  <c:v>0.33857980498454388</c:v>
                </c:pt>
                <c:pt idx="13">
                  <c:v>0.33933623047811606</c:v>
                </c:pt>
                <c:pt idx="14">
                  <c:v>0.34027894521319829</c:v>
                </c:pt>
                <c:pt idx="15">
                  <c:v>0.34093042469264895</c:v>
                </c:pt>
                <c:pt idx="16">
                  <c:v>0.34493999938402442</c:v>
                </c:pt>
                <c:pt idx="17">
                  <c:v>0.34505160313266653</c:v>
                </c:pt>
                <c:pt idx="18">
                  <c:v>0.34661246896196618</c:v>
                </c:pt>
                <c:pt idx="19">
                  <c:v>0.34727074116822776</c:v>
                </c:pt>
                <c:pt idx="20">
                  <c:v>0.34731049951122611</c:v>
                </c:pt>
                <c:pt idx="21">
                  <c:v>0.3480590292240956</c:v>
                </c:pt>
                <c:pt idx="22">
                  <c:v>0.3483359826130164</c:v>
                </c:pt>
                <c:pt idx="23">
                  <c:v>0.34902002720678521</c:v>
                </c:pt>
                <c:pt idx="24">
                  <c:v>0.35103588112249784</c:v>
                </c:pt>
                <c:pt idx="25">
                  <c:v>0.35391683391241907</c:v>
                </c:pt>
                <c:pt idx="26">
                  <c:v>0.35464169911819093</c:v>
                </c:pt>
                <c:pt idx="27">
                  <c:v>0.35493640798753451</c:v>
                </c:pt>
                <c:pt idx="28">
                  <c:v>0.35564281534764075</c:v>
                </c:pt>
                <c:pt idx="29">
                  <c:v>0.3583080391861142</c:v>
                </c:pt>
                <c:pt idx="30">
                  <c:v>0.3610260478613958</c:v>
                </c:pt>
                <c:pt idx="31">
                  <c:v>0.36293945676504397</c:v>
                </c:pt>
                <c:pt idx="32">
                  <c:v>0.36569171381902221</c:v>
                </c:pt>
                <c:pt idx="33">
                  <c:v>0.3704145916802376</c:v>
                </c:pt>
                <c:pt idx="34">
                  <c:v>0.37290939666097828</c:v>
                </c:pt>
                <c:pt idx="35">
                  <c:v>0.376311671452979</c:v>
                </c:pt>
                <c:pt idx="36">
                  <c:v>0.37663283874364817</c:v>
                </c:pt>
                <c:pt idx="37">
                  <c:v>0.37733930678211364</c:v>
                </c:pt>
                <c:pt idx="38">
                  <c:v>0.38017498382221504</c:v>
                </c:pt>
                <c:pt idx="39">
                  <c:v>0.38166658806506359</c:v>
                </c:pt>
                <c:pt idx="40">
                  <c:v>0.38246522418834678</c:v>
                </c:pt>
                <c:pt idx="41">
                  <c:v>0.38257365522912312</c:v>
                </c:pt>
                <c:pt idx="42">
                  <c:v>0.38297341356160086</c:v>
                </c:pt>
                <c:pt idx="43">
                  <c:v>0.38580208036758418</c:v>
                </c:pt>
                <c:pt idx="44">
                  <c:v>0.38691064692184335</c:v>
                </c:pt>
                <c:pt idx="45">
                  <c:v>0.38842937286173457</c:v>
                </c:pt>
                <c:pt idx="46">
                  <c:v>0.38947008940418609</c:v>
                </c:pt>
                <c:pt idx="47">
                  <c:v>0.39129737337842446</c:v>
                </c:pt>
                <c:pt idx="48">
                  <c:v>0.39381156019571112</c:v>
                </c:pt>
                <c:pt idx="49">
                  <c:v>0.39654877289716539</c:v>
                </c:pt>
                <c:pt idx="50">
                  <c:v>0.39714813600619281</c:v>
                </c:pt>
                <c:pt idx="51">
                  <c:v>0.39722190950984282</c:v>
                </c:pt>
                <c:pt idx="52">
                  <c:v>0.39768859093646824</c:v>
                </c:pt>
                <c:pt idx="53">
                  <c:v>0.39822523284460137</c:v>
                </c:pt>
                <c:pt idx="54">
                  <c:v>0.39874640160545044</c:v>
                </c:pt>
                <c:pt idx="55">
                  <c:v>0.39892671227672832</c:v>
                </c:pt>
                <c:pt idx="56">
                  <c:v>0.39888112867597503</c:v>
                </c:pt>
                <c:pt idx="57">
                  <c:v>0.39888092039360784</c:v>
                </c:pt>
                <c:pt idx="58">
                  <c:v>0.39830751044521395</c:v>
                </c:pt>
                <c:pt idx="59">
                  <c:v>0.39768527384420355</c:v>
                </c:pt>
                <c:pt idx="60">
                  <c:v>0.3951003182846386</c:v>
                </c:pt>
                <c:pt idx="61">
                  <c:v>0.39419039507392412</c:v>
                </c:pt>
                <c:pt idx="62">
                  <c:v>0.39350763230676217</c:v>
                </c:pt>
                <c:pt idx="63">
                  <c:v>0.39150626367808133</c:v>
                </c:pt>
                <c:pt idx="64">
                  <c:v>0.3894447233806948</c:v>
                </c:pt>
                <c:pt idx="65">
                  <c:v>0.38922813661855077</c:v>
                </c:pt>
                <c:pt idx="66">
                  <c:v>0.38892798556218994</c:v>
                </c:pt>
                <c:pt idx="67">
                  <c:v>0.38574806591948224</c:v>
                </c:pt>
                <c:pt idx="68">
                  <c:v>0.382401331168922</c:v>
                </c:pt>
                <c:pt idx="69">
                  <c:v>0.37477565828542631</c:v>
                </c:pt>
                <c:pt idx="70">
                  <c:v>0.36256579684374279</c:v>
                </c:pt>
                <c:pt idx="71">
                  <c:v>0.34705087355391967</c:v>
                </c:pt>
                <c:pt idx="72">
                  <c:v>0.3464729133886944</c:v>
                </c:pt>
                <c:pt idx="73">
                  <c:v>0.33915559337940915</c:v>
                </c:pt>
                <c:pt idx="74">
                  <c:v>0.3378711794025786</c:v>
                </c:pt>
                <c:pt idx="75">
                  <c:v>0.33726670111651363</c:v>
                </c:pt>
                <c:pt idx="76">
                  <c:v>0.31146997710792329</c:v>
                </c:pt>
                <c:pt idx="77">
                  <c:v>0.29053894298474509</c:v>
                </c:pt>
                <c:pt idx="78">
                  <c:v>0.24392701995157709</c:v>
                </c:pt>
                <c:pt idx="79">
                  <c:v>0.21113222988545666</c:v>
                </c:pt>
                <c:pt idx="80">
                  <c:v>0.16482096210429273</c:v>
                </c:pt>
                <c:pt idx="81">
                  <c:v>0.13608383675467778</c:v>
                </c:pt>
                <c:pt idx="82">
                  <c:v>0.10848681557741197</c:v>
                </c:pt>
                <c:pt idx="83">
                  <c:v>1.6711592040786774E-2</c:v>
                </c:pt>
                <c:pt idx="84">
                  <c:v>5.9959112870032534E-13</c:v>
                </c:pt>
              </c:numCache>
            </c:numRef>
          </c:yVal>
          <c:smooth val="1"/>
          <c:extLst>
            <c:ext xmlns:c16="http://schemas.microsoft.com/office/drawing/2014/chart" uri="{C3380CC4-5D6E-409C-BE32-E72D297353CC}">
              <c16:uniqueId val="{00000003-1E16-48C5-9CE8-41F5F5A88685}"/>
            </c:ext>
          </c:extLst>
        </c:ser>
        <c:ser>
          <c:idx val="1"/>
          <c:order val="3"/>
          <c:tx>
            <c:v>2019</c:v>
          </c:tx>
          <c:spPr>
            <a:ln w="19050" cap="rnd">
              <a:solidFill>
                <a:schemeClr val="accent2"/>
              </a:solidFill>
              <a:round/>
            </a:ln>
            <a:effectLst/>
          </c:spPr>
          <c:marker>
            <c:symbol val="none"/>
          </c:marker>
          <c:xVal>
            <c:numRef>
              <c:f>'2020'!$AB$2:$AB$86</c:f>
              <c:numCache>
                <c:formatCode>General</c:formatCode>
                <c:ptCount val="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94681</c:v>
                </c:pt>
                <c:pt idx="45">
                  <c:v>159233.79999999999</c:v>
                </c:pt>
                <c:pt idx="46">
                  <c:v>249635.7</c:v>
                </c:pt>
                <c:pt idx="47">
                  <c:v>300000</c:v>
                </c:pt>
                <c:pt idx="48">
                  <c:v>300000</c:v>
                </c:pt>
                <c:pt idx="49">
                  <c:v>300000</c:v>
                </c:pt>
                <c:pt idx="50">
                  <c:v>300000</c:v>
                </c:pt>
                <c:pt idx="51">
                  <c:v>300000</c:v>
                </c:pt>
                <c:pt idx="52">
                  <c:v>300000</c:v>
                </c:pt>
                <c:pt idx="53">
                  <c:v>300000</c:v>
                </c:pt>
                <c:pt idx="54">
                  <c:v>300000</c:v>
                </c:pt>
                <c:pt idx="55">
                  <c:v>326887.2</c:v>
                </c:pt>
                <c:pt idx="56">
                  <c:v>331826</c:v>
                </c:pt>
                <c:pt idx="57">
                  <c:v>394467</c:v>
                </c:pt>
                <c:pt idx="58">
                  <c:v>396601.2</c:v>
                </c:pt>
                <c:pt idx="59">
                  <c:v>507045</c:v>
                </c:pt>
                <c:pt idx="60">
                  <c:v>526167</c:v>
                </c:pt>
                <c:pt idx="61">
                  <c:v>753423</c:v>
                </c:pt>
                <c:pt idx="62">
                  <c:v>765541</c:v>
                </c:pt>
                <c:pt idx="63">
                  <c:v>880788</c:v>
                </c:pt>
                <c:pt idx="64">
                  <c:v>983594</c:v>
                </c:pt>
                <c:pt idx="65">
                  <c:v>998800</c:v>
                </c:pt>
                <c:pt idx="66">
                  <c:v>1000000</c:v>
                </c:pt>
                <c:pt idx="67">
                  <c:v>1050000</c:v>
                </c:pt>
                <c:pt idx="68">
                  <c:v>1163391</c:v>
                </c:pt>
                <c:pt idx="69">
                  <c:v>1212911</c:v>
                </c:pt>
                <c:pt idx="70">
                  <c:v>1215663</c:v>
                </c:pt>
                <c:pt idx="71">
                  <c:v>1267773</c:v>
                </c:pt>
                <c:pt idx="72">
                  <c:v>1270362</c:v>
                </c:pt>
                <c:pt idx="73">
                  <c:v>1658721</c:v>
                </c:pt>
                <c:pt idx="74">
                  <c:v>1722000</c:v>
                </c:pt>
                <c:pt idx="75">
                  <c:v>1767792</c:v>
                </c:pt>
                <c:pt idx="76">
                  <c:v>1833742.7</c:v>
                </c:pt>
                <c:pt idx="77">
                  <c:v>2000000</c:v>
                </c:pt>
                <c:pt idx="78">
                  <c:v>2374202</c:v>
                </c:pt>
                <c:pt idx="79">
                  <c:v>2460476</c:v>
                </c:pt>
                <c:pt idx="80">
                  <c:v>2777550.5</c:v>
                </c:pt>
                <c:pt idx="81">
                  <c:v>3402342</c:v>
                </c:pt>
                <c:pt idx="82">
                  <c:v>3625284.5</c:v>
                </c:pt>
                <c:pt idx="83">
                  <c:v>4883200</c:v>
                </c:pt>
                <c:pt idx="84">
                  <c:v>7800000</c:v>
                </c:pt>
              </c:numCache>
            </c:numRef>
          </c:xVal>
          <c:yVal>
            <c:numRef>
              <c:f>'2020'!$AC$2:$AC$86</c:f>
              <c:numCache>
                <c:formatCode>General</c:formatCode>
                <c:ptCount val="85"/>
                <c:pt idx="0">
                  <c:v>0.34763878648465313</c:v>
                </c:pt>
                <c:pt idx="1">
                  <c:v>0.34763878648465313</c:v>
                </c:pt>
                <c:pt idx="2">
                  <c:v>0.34763878648465313</c:v>
                </c:pt>
                <c:pt idx="3">
                  <c:v>0.34763878648465313</c:v>
                </c:pt>
                <c:pt idx="4">
                  <c:v>0.34763878648465313</c:v>
                </c:pt>
                <c:pt idx="5">
                  <c:v>0.34763878648465313</c:v>
                </c:pt>
                <c:pt idx="6">
                  <c:v>0.34763878648465313</c:v>
                </c:pt>
                <c:pt idx="7">
                  <c:v>0.34763878648465313</c:v>
                </c:pt>
                <c:pt idx="8">
                  <c:v>0.34763878648465313</c:v>
                </c:pt>
                <c:pt idx="9">
                  <c:v>0.34763878648465313</c:v>
                </c:pt>
                <c:pt idx="10">
                  <c:v>0.34763878648465313</c:v>
                </c:pt>
                <c:pt idx="11">
                  <c:v>0.34763878648465313</c:v>
                </c:pt>
                <c:pt idx="12">
                  <c:v>0.34763878648465313</c:v>
                </c:pt>
                <c:pt idx="13">
                  <c:v>0.34763878648465313</c:v>
                </c:pt>
                <c:pt idx="14">
                  <c:v>0.34763878648465313</c:v>
                </c:pt>
                <c:pt idx="15">
                  <c:v>0.34763878648465313</c:v>
                </c:pt>
                <c:pt idx="16">
                  <c:v>0.34763878648465313</c:v>
                </c:pt>
                <c:pt idx="17">
                  <c:v>0.34763878648465313</c:v>
                </c:pt>
                <c:pt idx="18">
                  <c:v>0.34763878648465313</c:v>
                </c:pt>
                <c:pt idx="19">
                  <c:v>0.34763878648465313</c:v>
                </c:pt>
                <c:pt idx="20">
                  <c:v>0.34763878648465313</c:v>
                </c:pt>
                <c:pt idx="21">
                  <c:v>0.34763878648465313</c:v>
                </c:pt>
                <c:pt idx="22">
                  <c:v>0.34763878648465313</c:v>
                </c:pt>
                <c:pt idx="23">
                  <c:v>0.34763878648465313</c:v>
                </c:pt>
                <c:pt idx="24">
                  <c:v>0.34763878648465313</c:v>
                </c:pt>
                <c:pt idx="25">
                  <c:v>0.34763878648465313</c:v>
                </c:pt>
                <c:pt idx="26">
                  <c:v>0.34763878648465313</c:v>
                </c:pt>
                <c:pt idx="27">
                  <c:v>0.34763878648465313</c:v>
                </c:pt>
                <c:pt idx="28">
                  <c:v>0.34763878648465313</c:v>
                </c:pt>
                <c:pt idx="29">
                  <c:v>0.34763878648465313</c:v>
                </c:pt>
                <c:pt idx="30">
                  <c:v>0.34763878648465313</c:v>
                </c:pt>
                <c:pt idx="31">
                  <c:v>0.34763878648465313</c:v>
                </c:pt>
                <c:pt idx="32">
                  <c:v>0.34763878648465313</c:v>
                </c:pt>
                <c:pt idx="33">
                  <c:v>0.34763878648465313</c:v>
                </c:pt>
                <c:pt idx="34">
                  <c:v>0.34763878648465313</c:v>
                </c:pt>
                <c:pt idx="35">
                  <c:v>0.34763878648465313</c:v>
                </c:pt>
                <c:pt idx="36">
                  <c:v>0.34763878648465313</c:v>
                </c:pt>
                <c:pt idx="37">
                  <c:v>0.34763878648465313</c:v>
                </c:pt>
                <c:pt idx="38">
                  <c:v>0.34763878648465313</c:v>
                </c:pt>
                <c:pt idx="39">
                  <c:v>0.34763878648465313</c:v>
                </c:pt>
                <c:pt idx="40">
                  <c:v>0.34763878648465313</c:v>
                </c:pt>
                <c:pt idx="41">
                  <c:v>0.34763878648465313</c:v>
                </c:pt>
                <c:pt idx="42">
                  <c:v>0.34763878648465313</c:v>
                </c:pt>
                <c:pt idx="43">
                  <c:v>0.34763878648465313</c:v>
                </c:pt>
                <c:pt idx="44">
                  <c:v>0.36103433087125386</c:v>
                </c:pt>
                <c:pt idx="45">
                  <c:v>0.36917765487559806</c:v>
                </c:pt>
                <c:pt idx="46">
                  <c:v>0.3790929789020861</c:v>
                </c:pt>
                <c:pt idx="47">
                  <c:v>0.38381152875228014</c:v>
                </c:pt>
                <c:pt idx="48">
                  <c:v>0.38381152875228014</c:v>
                </c:pt>
                <c:pt idx="49">
                  <c:v>0.38381152875228014</c:v>
                </c:pt>
                <c:pt idx="50">
                  <c:v>0.38381152875228014</c:v>
                </c:pt>
                <c:pt idx="51">
                  <c:v>0.38381152875228014</c:v>
                </c:pt>
                <c:pt idx="52">
                  <c:v>0.38381152875228014</c:v>
                </c:pt>
                <c:pt idx="53">
                  <c:v>0.38381152875228014</c:v>
                </c:pt>
                <c:pt idx="54">
                  <c:v>0.38381152875228014</c:v>
                </c:pt>
                <c:pt idx="55">
                  <c:v>0.38608350054447582</c:v>
                </c:pt>
                <c:pt idx="56">
                  <c:v>0.38648176361873676</c:v>
                </c:pt>
                <c:pt idx="57">
                  <c:v>0.39100923678023775</c:v>
                </c:pt>
                <c:pt idx="58">
                  <c:v>0.39114614958502214</c:v>
                </c:pt>
                <c:pt idx="59">
                  <c:v>0.39662740591550222</c:v>
                </c:pt>
                <c:pt idx="60">
                  <c:v>0.39725150793079778</c:v>
                </c:pt>
                <c:pt idx="61">
                  <c:v>0.39715931112724645</c:v>
                </c:pt>
                <c:pt idx="62">
                  <c:v>0.39676533945237147</c:v>
                </c:pt>
                <c:pt idx="63">
                  <c:v>0.39109354550524661</c:v>
                </c:pt>
                <c:pt idx="64">
                  <c:v>0.38318910378622889</c:v>
                </c:pt>
                <c:pt idx="65">
                  <c:v>0.38180203873509094</c:v>
                </c:pt>
                <c:pt idx="66">
                  <c:v>0.38169025184527805</c:v>
                </c:pt>
                <c:pt idx="67">
                  <c:v>0.3767354395256573</c:v>
                </c:pt>
                <c:pt idx="68">
                  <c:v>0.36345353834384952</c:v>
                </c:pt>
                <c:pt idx="69">
                  <c:v>0.35682701427012919</c:v>
                </c:pt>
                <c:pt idx="70">
                  <c:v>0.35644499405107377</c:v>
                </c:pt>
                <c:pt idx="71">
                  <c:v>0.34895079215176805</c:v>
                </c:pt>
                <c:pt idx="72">
                  <c:v>0.34856591250223412</c:v>
                </c:pt>
                <c:pt idx="73">
                  <c:v>0.28061642042485879</c:v>
                </c:pt>
                <c:pt idx="74">
                  <c:v>0.26827186295847777</c:v>
                </c:pt>
                <c:pt idx="75">
                  <c:v>0.25924091367633106</c:v>
                </c:pt>
                <c:pt idx="76">
                  <c:v>0.24615222235692769</c:v>
                </c:pt>
                <c:pt idx="77">
                  <c:v>0.21321527566628556</c:v>
                </c:pt>
                <c:pt idx="78">
                  <c:v>0.14412140638774618</c:v>
                </c:pt>
                <c:pt idx="79">
                  <c:v>0.12992239817874096</c:v>
                </c:pt>
                <c:pt idx="80">
                  <c:v>8.4990413676103035E-2</c:v>
                </c:pt>
                <c:pt idx="81">
                  <c:v>3.0187731273979081E-2</c:v>
                </c:pt>
                <c:pt idx="82">
                  <c:v>1.9574460051837998E-2</c:v>
                </c:pt>
                <c:pt idx="83">
                  <c:v>9.0530590135309797E-4</c:v>
                </c:pt>
                <c:pt idx="84">
                  <c:v>1.1876859279529812E-8</c:v>
                </c:pt>
              </c:numCache>
            </c:numRef>
          </c:yVal>
          <c:smooth val="1"/>
          <c:extLst>
            <c:ext xmlns:c16="http://schemas.microsoft.com/office/drawing/2014/chart" uri="{C3380CC4-5D6E-409C-BE32-E72D297353CC}">
              <c16:uniqueId val="{00000001-1E16-48C5-9CE8-41F5F5A88685}"/>
            </c:ext>
          </c:extLst>
        </c:ser>
        <c:ser>
          <c:idx val="0"/>
          <c:order val="4"/>
          <c:tx>
            <c:v>2020</c:v>
          </c:tx>
          <c:spPr>
            <a:ln w="19050" cap="rnd">
              <a:solidFill>
                <a:schemeClr val="accent1"/>
              </a:solidFill>
              <a:round/>
            </a:ln>
            <a:effectLst/>
          </c:spPr>
          <c:marker>
            <c:symbol val="none"/>
          </c:marker>
          <c:xVal>
            <c:numRef>
              <c:f>'2020'!$U$2:$U$86</c:f>
              <c:numCache>
                <c:formatCode>General</c:formatCode>
                <c:ptCount val="85"/>
                <c:pt idx="0">
                  <c:v>0</c:v>
                </c:pt>
                <c:pt idx="1">
                  <c:v>0</c:v>
                </c:pt>
                <c:pt idx="2">
                  <c:v>0</c:v>
                </c:pt>
                <c:pt idx="3">
                  <c:v>0</c:v>
                </c:pt>
                <c:pt idx="4">
                  <c:v>0</c:v>
                </c:pt>
                <c:pt idx="5">
                  <c:v>0</c:v>
                </c:pt>
                <c:pt idx="6">
                  <c:v>0</c:v>
                </c:pt>
                <c:pt idx="7">
                  <c:v>40000</c:v>
                </c:pt>
                <c:pt idx="8">
                  <c:v>104049.3</c:v>
                </c:pt>
                <c:pt idx="9">
                  <c:v>398008.7</c:v>
                </c:pt>
                <c:pt idx="10">
                  <c:v>413223.6</c:v>
                </c:pt>
                <c:pt idx="11">
                  <c:v>423016.3</c:v>
                </c:pt>
                <c:pt idx="12">
                  <c:v>440000</c:v>
                </c:pt>
                <c:pt idx="13">
                  <c:v>506362.3</c:v>
                </c:pt>
                <c:pt idx="14">
                  <c:v>518929.8</c:v>
                </c:pt>
                <c:pt idx="15">
                  <c:v>689310.6</c:v>
                </c:pt>
                <c:pt idx="16">
                  <c:v>756109.4</c:v>
                </c:pt>
                <c:pt idx="17">
                  <c:v>804149.2</c:v>
                </c:pt>
                <c:pt idx="18">
                  <c:v>822155.3</c:v>
                </c:pt>
                <c:pt idx="19">
                  <c:v>877604.1</c:v>
                </c:pt>
                <c:pt idx="20">
                  <c:v>897908.9</c:v>
                </c:pt>
                <c:pt idx="21">
                  <c:v>909131.1</c:v>
                </c:pt>
                <c:pt idx="22">
                  <c:v>922298.2</c:v>
                </c:pt>
                <c:pt idx="23">
                  <c:v>1016648.6</c:v>
                </c:pt>
                <c:pt idx="24">
                  <c:v>1058701.5</c:v>
                </c:pt>
                <c:pt idx="25">
                  <c:v>1142514</c:v>
                </c:pt>
                <c:pt idx="26">
                  <c:v>1228599.1000000001</c:v>
                </c:pt>
                <c:pt idx="27">
                  <c:v>1313885.2</c:v>
                </c:pt>
                <c:pt idx="28">
                  <c:v>1408258.9</c:v>
                </c:pt>
                <c:pt idx="29">
                  <c:v>1456357.6</c:v>
                </c:pt>
                <c:pt idx="30">
                  <c:v>1508997.7</c:v>
                </c:pt>
                <c:pt idx="31">
                  <c:v>1582151.9</c:v>
                </c:pt>
                <c:pt idx="32">
                  <c:v>1825784.8</c:v>
                </c:pt>
                <c:pt idx="33">
                  <c:v>1830349.4</c:v>
                </c:pt>
                <c:pt idx="34">
                  <c:v>1895750.3</c:v>
                </c:pt>
                <c:pt idx="35">
                  <c:v>1901946.2</c:v>
                </c:pt>
                <c:pt idx="36">
                  <c:v>1985288.6</c:v>
                </c:pt>
                <c:pt idx="37">
                  <c:v>2000756.6</c:v>
                </c:pt>
                <c:pt idx="38">
                  <c:v>2062071.7</c:v>
                </c:pt>
                <c:pt idx="39">
                  <c:v>2165146.7999999998</c:v>
                </c:pt>
                <c:pt idx="40">
                  <c:v>2264166.7999999998</c:v>
                </c:pt>
                <c:pt idx="41">
                  <c:v>2310151.4</c:v>
                </c:pt>
                <c:pt idx="42">
                  <c:v>2361852.1</c:v>
                </c:pt>
                <c:pt idx="43">
                  <c:v>2442511.4</c:v>
                </c:pt>
                <c:pt idx="44">
                  <c:v>2451309.2999999998</c:v>
                </c:pt>
                <c:pt idx="45">
                  <c:v>2601508.9</c:v>
                </c:pt>
                <c:pt idx="46">
                  <c:v>2704172.4</c:v>
                </c:pt>
                <c:pt idx="47">
                  <c:v>2716928.3</c:v>
                </c:pt>
                <c:pt idx="48">
                  <c:v>2999809</c:v>
                </c:pt>
                <c:pt idx="49">
                  <c:v>3085809.8</c:v>
                </c:pt>
                <c:pt idx="50">
                  <c:v>3278795.8</c:v>
                </c:pt>
                <c:pt idx="51">
                  <c:v>3455863.6</c:v>
                </c:pt>
                <c:pt idx="52">
                  <c:v>3519808.9</c:v>
                </c:pt>
                <c:pt idx="53">
                  <c:v>3543986</c:v>
                </c:pt>
                <c:pt idx="54">
                  <c:v>3646534.5</c:v>
                </c:pt>
                <c:pt idx="55">
                  <c:v>3654706.4</c:v>
                </c:pt>
                <c:pt idx="56">
                  <c:v>3704715.5</c:v>
                </c:pt>
                <c:pt idx="57">
                  <c:v>4184671.5</c:v>
                </c:pt>
                <c:pt idx="58">
                  <c:v>4397826</c:v>
                </c:pt>
                <c:pt idx="59">
                  <c:v>4548597.2</c:v>
                </c:pt>
                <c:pt idx="60">
                  <c:v>4638621.7</c:v>
                </c:pt>
                <c:pt idx="61">
                  <c:v>4760636.2</c:v>
                </c:pt>
                <c:pt idx="62">
                  <c:v>4961769.9000000004</c:v>
                </c:pt>
                <c:pt idx="63">
                  <c:v>5136961.0999999996</c:v>
                </c:pt>
                <c:pt idx="64">
                  <c:v>5174766</c:v>
                </c:pt>
                <c:pt idx="65">
                  <c:v>5530423.2000000002</c:v>
                </c:pt>
                <c:pt idx="66">
                  <c:v>5689611.4000000004</c:v>
                </c:pt>
                <c:pt idx="67">
                  <c:v>6014762.5999999996</c:v>
                </c:pt>
                <c:pt idx="68">
                  <c:v>6052870.0999999996</c:v>
                </c:pt>
                <c:pt idx="69">
                  <c:v>6503126.5</c:v>
                </c:pt>
                <c:pt idx="70">
                  <c:v>6545994.2999999998</c:v>
                </c:pt>
                <c:pt idx="71">
                  <c:v>6745370.0999999996</c:v>
                </c:pt>
                <c:pt idx="72">
                  <c:v>6757131</c:v>
                </c:pt>
                <c:pt idx="73">
                  <c:v>7189097.2000000002</c:v>
                </c:pt>
                <c:pt idx="74">
                  <c:v>8316571.2999999998</c:v>
                </c:pt>
                <c:pt idx="75">
                  <c:v>8391107.8000000007</c:v>
                </c:pt>
                <c:pt idx="76">
                  <c:v>9643582.6999999993</c:v>
                </c:pt>
                <c:pt idx="77">
                  <c:v>9763097.5999999996</c:v>
                </c:pt>
                <c:pt idx="78">
                  <c:v>11812943</c:v>
                </c:pt>
                <c:pt idx="79">
                  <c:v>11911183</c:v>
                </c:pt>
                <c:pt idx="80">
                  <c:v>14090870.5</c:v>
                </c:pt>
                <c:pt idx="81">
                  <c:v>14351620.199999999</c:v>
                </c:pt>
                <c:pt idx="82">
                  <c:v>14728725</c:v>
                </c:pt>
                <c:pt idx="83">
                  <c:v>15405404.300000001</c:v>
                </c:pt>
                <c:pt idx="84">
                  <c:v>22369043.399999999</c:v>
                </c:pt>
              </c:numCache>
            </c:numRef>
          </c:xVal>
          <c:yVal>
            <c:numRef>
              <c:f>'2020'!$V$2:$V$86</c:f>
              <c:numCache>
                <c:formatCode>General</c:formatCode>
                <c:ptCount val="85"/>
                <c:pt idx="0">
                  <c:v>0.26419732298186793</c:v>
                </c:pt>
                <c:pt idx="1">
                  <c:v>0.26419732298186793</c:v>
                </c:pt>
                <c:pt idx="2">
                  <c:v>0.26419732298186793</c:v>
                </c:pt>
                <c:pt idx="3">
                  <c:v>0.26419732298186793</c:v>
                </c:pt>
                <c:pt idx="4">
                  <c:v>0.26419732298186793</c:v>
                </c:pt>
                <c:pt idx="5">
                  <c:v>0.26419732298186793</c:v>
                </c:pt>
                <c:pt idx="6">
                  <c:v>0.26419732298186793</c:v>
                </c:pt>
                <c:pt idx="7">
                  <c:v>0.26648548907674779</c:v>
                </c:pt>
                <c:pt idx="8">
                  <c:v>0.27013941671399394</c:v>
                </c:pt>
                <c:pt idx="9">
                  <c:v>0.28670167837076332</c:v>
                </c:pt>
                <c:pt idx="10">
                  <c:v>0.28754749090787535</c:v>
                </c:pt>
                <c:pt idx="11">
                  <c:v>0.28809118668518857</c:v>
                </c:pt>
                <c:pt idx="12">
                  <c:v>0.28903282392922164</c:v>
                </c:pt>
                <c:pt idx="13">
                  <c:v>0.29269565804956216</c:v>
                </c:pt>
                <c:pt idx="14">
                  <c:v>0.29338623235233646</c:v>
                </c:pt>
                <c:pt idx="15">
                  <c:v>0.30264198419069271</c:v>
                </c:pt>
                <c:pt idx="16">
                  <c:v>0.30621167015385847</c:v>
                </c:pt>
                <c:pt idx="17">
                  <c:v>0.30875634863281698</c:v>
                </c:pt>
                <c:pt idx="18">
                  <c:v>0.30970508006611563</c:v>
                </c:pt>
                <c:pt idx="19">
                  <c:v>0.31260871524103373</c:v>
                </c:pt>
                <c:pt idx="20">
                  <c:v>0.31366504630423364</c:v>
                </c:pt>
                <c:pt idx="21">
                  <c:v>0.31424722962073964</c:v>
                </c:pt>
                <c:pt idx="22">
                  <c:v>0.31492880626410047</c:v>
                </c:pt>
                <c:pt idx="23">
                  <c:v>0.31976372523736663</c:v>
                </c:pt>
                <c:pt idx="24">
                  <c:v>0.32188992859564691</c:v>
                </c:pt>
                <c:pt idx="25">
                  <c:v>0.32607174026831792</c:v>
                </c:pt>
                <c:pt idx="26">
                  <c:v>0.33028583617934504</c:v>
                </c:pt>
                <c:pt idx="27">
                  <c:v>0.33437524378472688</c:v>
                </c:pt>
                <c:pt idx="28">
                  <c:v>0.33879571812866038</c:v>
                </c:pt>
                <c:pt idx="29">
                  <c:v>0.34100450959246742</c:v>
                </c:pt>
                <c:pt idx="30">
                  <c:v>0.34338646982489368</c:v>
                </c:pt>
                <c:pt idx="31">
                  <c:v>0.34663344215814645</c:v>
                </c:pt>
                <c:pt idx="32">
                  <c:v>0.35688449597441457</c:v>
                </c:pt>
                <c:pt idx="33">
                  <c:v>0.35706789411075646</c:v>
                </c:pt>
                <c:pt idx="34">
                  <c:v>0.35965907179597173</c:v>
                </c:pt>
                <c:pt idx="35">
                  <c:v>0.35990097660317455</c:v>
                </c:pt>
                <c:pt idx="36">
                  <c:v>0.3630935366418499</c:v>
                </c:pt>
                <c:pt idx="37">
                  <c:v>0.36367333260201379</c:v>
                </c:pt>
                <c:pt idx="38">
                  <c:v>0.3659316734101502</c:v>
                </c:pt>
                <c:pt idx="39">
                  <c:v>0.36958127439725763</c:v>
                </c:pt>
                <c:pt idx="40">
                  <c:v>0.3729088783783307</c:v>
                </c:pt>
                <c:pt idx="41">
                  <c:v>0.37439323997356416</c:v>
                </c:pt>
                <c:pt idx="42">
                  <c:v>0.3760150577918473</c:v>
                </c:pt>
                <c:pt idx="43">
                  <c:v>0.37844419016760716</c:v>
                </c:pt>
                <c:pt idx="44">
                  <c:v>0.3787016021246507</c:v>
                </c:pt>
                <c:pt idx="45">
                  <c:v>0.38286268908976961</c:v>
                </c:pt>
                <c:pt idx="46">
                  <c:v>0.38544790879427598</c:v>
                </c:pt>
                <c:pt idx="47">
                  <c:v>0.38575415527954116</c:v>
                </c:pt>
                <c:pt idx="48">
                  <c:v>0.39167406294693469</c:v>
                </c:pt>
                <c:pt idx="49">
                  <c:v>0.39313623666101738</c:v>
                </c:pt>
                <c:pt idx="50">
                  <c:v>0.39582954567418122</c:v>
                </c:pt>
                <c:pt idx="51">
                  <c:v>0.39757395422541908</c:v>
                </c:pt>
                <c:pt idx="52">
                  <c:v>0.39803098143582427</c:v>
                </c:pt>
                <c:pt idx="53">
                  <c:v>0.39817974293478398</c:v>
                </c:pt>
                <c:pt idx="54">
                  <c:v>0.39866369355876458</c:v>
                </c:pt>
                <c:pt idx="55">
                  <c:v>0.39869200524152365</c:v>
                </c:pt>
                <c:pt idx="56">
                  <c:v>0.39883224018104457</c:v>
                </c:pt>
                <c:pt idx="57">
                  <c:v>0.39729077020992726</c:v>
                </c:pt>
                <c:pt idx="58">
                  <c:v>0.39494203503637237</c:v>
                </c:pt>
                <c:pt idx="59">
                  <c:v>0.3926746887254704</c:v>
                </c:pt>
                <c:pt idx="60">
                  <c:v>0.39108544648599197</c:v>
                </c:pt>
                <c:pt idx="61">
                  <c:v>0.38865511801529729</c:v>
                </c:pt>
                <c:pt idx="62">
                  <c:v>0.38397003090872522</c:v>
                </c:pt>
                <c:pt idx="63">
                  <c:v>0.37922222158424246</c:v>
                </c:pt>
                <c:pt idx="64">
                  <c:v>0.37811864254073713</c:v>
                </c:pt>
                <c:pt idx="65">
                  <c:v>0.36642846766206999</c:v>
                </c:pt>
                <c:pt idx="66">
                  <c:v>0.36047106276192559</c:v>
                </c:pt>
                <c:pt idx="67">
                  <c:v>0.3470412114863331</c:v>
                </c:pt>
                <c:pt idx="68">
                  <c:v>0.34536411444836035</c:v>
                </c:pt>
                <c:pt idx="69">
                  <c:v>0.32411445016755314</c:v>
                </c:pt>
                <c:pt idx="70">
                  <c:v>0.32196680270787897</c:v>
                </c:pt>
                <c:pt idx="71">
                  <c:v>0.31173442433265258</c:v>
                </c:pt>
                <c:pt idx="72">
                  <c:v>0.31111907694282542</c:v>
                </c:pt>
                <c:pt idx="73">
                  <c:v>0.28776421251356243</c:v>
                </c:pt>
                <c:pt idx="74">
                  <c:v>0.22326651515799892</c:v>
                </c:pt>
                <c:pt idx="75">
                  <c:v>0.21899227514582764</c:v>
                </c:pt>
                <c:pt idx="76">
                  <c:v>0.15093833787212146</c:v>
                </c:pt>
                <c:pt idx="77">
                  <c:v>0.14499309461793042</c:v>
                </c:pt>
                <c:pt idx="78">
                  <c:v>6.4119382019477117E-2</c:v>
                </c:pt>
                <c:pt idx="79">
                  <c:v>6.1290778767460426E-2</c:v>
                </c:pt>
                <c:pt idx="80">
                  <c:v>1.9552833130711572E-2</c:v>
                </c:pt>
                <c:pt idx="81">
                  <c:v>1.6748579824475227E-2</c:v>
                </c:pt>
                <c:pt idx="82">
                  <c:v>1.3297460968585553E-2</c:v>
                </c:pt>
                <c:pt idx="83">
                  <c:v>8.6124870875143693E-3</c:v>
                </c:pt>
                <c:pt idx="84">
                  <c:v>2.1650578430783727E-5</c:v>
                </c:pt>
              </c:numCache>
            </c:numRef>
          </c:yVal>
          <c:smooth val="1"/>
          <c:extLst>
            <c:ext xmlns:c16="http://schemas.microsoft.com/office/drawing/2014/chart" uri="{C3380CC4-5D6E-409C-BE32-E72D297353CC}">
              <c16:uniqueId val="{00000000-1E16-48C5-9CE8-41F5F5A88685}"/>
            </c:ext>
          </c:extLst>
        </c:ser>
        <c:ser>
          <c:idx val="2"/>
          <c:order val="5"/>
          <c:tx>
            <c:v>2021</c:v>
          </c:tx>
          <c:spPr>
            <a:ln w="19050" cap="rnd">
              <a:solidFill>
                <a:schemeClr val="accent3"/>
              </a:solidFill>
              <a:round/>
            </a:ln>
            <a:effectLst/>
          </c:spPr>
          <c:marker>
            <c:symbol val="none"/>
          </c:marker>
          <c:xVal>
            <c:numRef>
              <c:f>'2020'!$AF$2:$AF$86</c:f>
              <c:numCache>
                <c:formatCode>General</c:formatCode>
                <c:ptCount val="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11207.9</c:v>
                </c:pt>
                <c:pt idx="18">
                  <c:v>177186.2</c:v>
                </c:pt>
                <c:pt idx="19">
                  <c:v>182100</c:v>
                </c:pt>
                <c:pt idx="20">
                  <c:v>400000</c:v>
                </c:pt>
                <c:pt idx="21">
                  <c:v>500000</c:v>
                </c:pt>
                <c:pt idx="22">
                  <c:v>500000</c:v>
                </c:pt>
                <c:pt idx="23">
                  <c:v>572900</c:v>
                </c:pt>
                <c:pt idx="24">
                  <c:v>623700</c:v>
                </c:pt>
                <c:pt idx="25">
                  <c:v>661600</c:v>
                </c:pt>
                <c:pt idx="26">
                  <c:v>680039.6</c:v>
                </c:pt>
                <c:pt idx="27">
                  <c:v>700000</c:v>
                </c:pt>
                <c:pt idx="28">
                  <c:v>700000</c:v>
                </c:pt>
                <c:pt idx="29">
                  <c:v>700000</c:v>
                </c:pt>
                <c:pt idx="30">
                  <c:v>700000</c:v>
                </c:pt>
                <c:pt idx="31">
                  <c:v>712469.6</c:v>
                </c:pt>
                <c:pt idx="32">
                  <c:v>730300</c:v>
                </c:pt>
                <c:pt idx="33">
                  <c:v>753279</c:v>
                </c:pt>
                <c:pt idx="34">
                  <c:v>781922.5</c:v>
                </c:pt>
                <c:pt idx="35">
                  <c:v>835200</c:v>
                </c:pt>
                <c:pt idx="36">
                  <c:v>869800</c:v>
                </c:pt>
                <c:pt idx="37">
                  <c:v>965460.6</c:v>
                </c:pt>
                <c:pt idx="38">
                  <c:v>1000000</c:v>
                </c:pt>
                <c:pt idx="39">
                  <c:v>1000000</c:v>
                </c:pt>
                <c:pt idx="40">
                  <c:v>1000000</c:v>
                </c:pt>
                <c:pt idx="41">
                  <c:v>1000000</c:v>
                </c:pt>
                <c:pt idx="42">
                  <c:v>1000000</c:v>
                </c:pt>
                <c:pt idx="43">
                  <c:v>1005200</c:v>
                </c:pt>
                <c:pt idx="44">
                  <c:v>1101590</c:v>
                </c:pt>
                <c:pt idx="45">
                  <c:v>1120700</c:v>
                </c:pt>
                <c:pt idx="46">
                  <c:v>1121268.6000000001</c:v>
                </c:pt>
                <c:pt idx="47">
                  <c:v>1189283</c:v>
                </c:pt>
                <c:pt idx="48">
                  <c:v>1227643.8</c:v>
                </c:pt>
                <c:pt idx="49">
                  <c:v>1298100</c:v>
                </c:pt>
                <c:pt idx="50">
                  <c:v>1407800</c:v>
                </c:pt>
                <c:pt idx="51">
                  <c:v>1476072</c:v>
                </c:pt>
                <c:pt idx="52">
                  <c:v>1493100</c:v>
                </c:pt>
                <c:pt idx="53">
                  <c:v>1500000</c:v>
                </c:pt>
                <c:pt idx="54">
                  <c:v>1507605.1</c:v>
                </c:pt>
                <c:pt idx="55">
                  <c:v>1565436</c:v>
                </c:pt>
                <c:pt idx="56">
                  <c:v>1572225</c:v>
                </c:pt>
                <c:pt idx="57">
                  <c:v>1585500</c:v>
                </c:pt>
                <c:pt idx="58">
                  <c:v>1631100</c:v>
                </c:pt>
                <c:pt idx="59">
                  <c:v>1650000</c:v>
                </c:pt>
                <c:pt idx="60">
                  <c:v>1818300</c:v>
                </c:pt>
                <c:pt idx="61">
                  <c:v>1974900</c:v>
                </c:pt>
                <c:pt idx="62">
                  <c:v>2000000</c:v>
                </c:pt>
                <c:pt idx="63">
                  <c:v>2129200</c:v>
                </c:pt>
                <c:pt idx="64">
                  <c:v>2200000</c:v>
                </c:pt>
                <c:pt idx="65">
                  <c:v>2247717.7999999998</c:v>
                </c:pt>
                <c:pt idx="66">
                  <c:v>2350000</c:v>
                </c:pt>
                <c:pt idx="67">
                  <c:v>2364600</c:v>
                </c:pt>
                <c:pt idx="68">
                  <c:v>2477900</c:v>
                </c:pt>
                <c:pt idx="69">
                  <c:v>2640734</c:v>
                </c:pt>
                <c:pt idx="70">
                  <c:v>2790494</c:v>
                </c:pt>
                <c:pt idx="71">
                  <c:v>2887785.2</c:v>
                </c:pt>
                <c:pt idx="72">
                  <c:v>2935026.5</c:v>
                </c:pt>
                <c:pt idx="73">
                  <c:v>2974803.3</c:v>
                </c:pt>
                <c:pt idx="74">
                  <c:v>3000000</c:v>
                </c:pt>
                <c:pt idx="75">
                  <c:v>3137725</c:v>
                </c:pt>
                <c:pt idx="76">
                  <c:v>3328956</c:v>
                </c:pt>
                <c:pt idx="77">
                  <c:v>3561500</c:v>
                </c:pt>
                <c:pt idx="78">
                  <c:v>3838182</c:v>
                </c:pt>
                <c:pt idx="79">
                  <c:v>4351899.4000000004</c:v>
                </c:pt>
                <c:pt idx="80">
                  <c:v>4365806.5999999996</c:v>
                </c:pt>
                <c:pt idx="81">
                  <c:v>4387125</c:v>
                </c:pt>
                <c:pt idx="82">
                  <c:v>4774434</c:v>
                </c:pt>
                <c:pt idx="83">
                  <c:v>5026021.0999999996</c:v>
                </c:pt>
                <c:pt idx="84">
                  <c:v>7358641</c:v>
                </c:pt>
              </c:numCache>
            </c:numRef>
          </c:xVal>
          <c:yVal>
            <c:numRef>
              <c:f>'2020'!$AG$2:$AG$86</c:f>
              <c:numCache>
                <c:formatCode>General</c:formatCode>
                <c:ptCount val="85"/>
                <c:pt idx="0">
                  <c:v>0.23935116354583139</c:v>
                </c:pt>
                <c:pt idx="1">
                  <c:v>0.23935116354583139</c:v>
                </c:pt>
                <c:pt idx="2">
                  <c:v>0.23935116354583139</c:v>
                </c:pt>
                <c:pt idx="3">
                  <c:v>0.23935116354583139</c:v>
                </c:pt>
                <c:pt idx="4">
                  <c:v>0.23935116354583139</c:v>
                </c:pt>
                <c:pt idx="5">
                  <c:v>0.23935116354583139</c:v>
                </c:pt>
                <c:pt idx="6">
                  <c:v>0.23935116354583139</c:v>
                </c:pt>
                <c:pt idx="7">
                  <c:v>0.23935116354583139</c:v>
                </c:pt>
                <c:pt idx="8">
                  <c:v>0.23935116354583139</c:v>
                </c:pt>
                <c:pt idx="9">
                  <c:v>0.23935116354583139</c:v>
                </c:pt>
                <c:pt idx="10">
                  <c:v>0.23935116354583139</c:v>
                </c:pt>
                <c:pt idx="11">
                  <c:v>0.23935116354583139</c:v>
                </c:pt>
                <c:pt idx="12">
                  <c:v>0.23935116354583139</c:v>
                </c:pt>
                <c:pt idx="13">
                  <c:v>0.23935116354583139</c:v>
                </c:pt>
                <c:pt idx="14">
                  <c:v>0.23935116354583139</c:v>
                </c:pt>
                <c:pt idx="15">
                  <c:v>0.23935116354583139</c:v>
                </c:pt>
                <c:pt idx="16">
                  <c:v>0.23935116354583139</c:v>
                </c:pt>
                <c:pt idx="17">
                  <c:v>0.24125895964968871</c:v>
                </c:pt>
                <c:pt idx="18">
                  <c:v>0.26939098796605926</c:v>
                </c:pt>
                <c:pt idx="19">
                  <c:v>0.27021589270273355</c:v>
                </c:pt>
                <c:pt idx="20">
                  <c:v>0.30575588265166892</c:v>
                </c:pt>
                <c:pt idx="21">
                  <c:v>0.32105993373885572</c:v>
                </c:pt>
                <c:pt idx="22">
                  <c:v>0.32105993373885572</c:v>
                </c:pt>
                <c:pt idx="23">
                  <c:v>0.33166110165443896</c:v>
                </c:pt>
                <c:pt idx="24">
                  <c:v>0.33872759997580365</c:v>
                </c:pt>
                <c:pt idx="25">
                  <c:v>0.34381140962857099</c:v>
                </c:pt>
                <c:pt idx="26">
                  <c:v>0.34622335331331711</c:v>
                </c:pt>
                <c:pt idx="27">
                  <c:v>0.34878713447670762</c:v>
                </c:pt>
                <c:pt idx="28">
                  <c:v>0.34878713447670762</c:v>
                </c:pt>
                <c:pt idx="29">
                  <c:v>0.34878713447670762</c:v>
                </c:pt>
                <c:pt idx="30">
                  <c:v>0.34878713447670762</c:v>
                </c:pt>
                <c:pt idx="31">
                  <c:v>0.35036333507534972</c:v>
                </c:pt>
                <c:pt idx="32">
                  <c:v>0.35258240096878757</c:v>
                </c:pt>
                <c:pt idx="33">
                  <c:v>0.35538049341410449</c:v>
                </c:pt>
                <c:pt idx="34">
                  <c:v>0.35876814879287577</c:v>
                </c:pt>
                <c:pt idx="35">
                  <c:v>0.36476121235754222</c:v>
                </c:pt>
                <c:pt idx="36">
                  <c:v>0.36842948469461145</c:v>
                </c:pt>
                <c:pt idx="37">
                  <c:v>0.37759835332313751</c:v>
                </c:pt>
                <c:pt idx="38">
                  <c:v>0.38054094008740802</c:v>
                </c:pt>
                <c:pt idx="39">
                  <c:v>0.38054094008740802</c:v>
                </c:pt>
                <c:pt idx="40">
                  <c:v>0.38054094008740802</c:v>
                </c:pt>
                <c:pt idx="41">
                  <c:v>0.38054094008740802</c:v>
                </c:pt>
                <c:pt idx="42">
                  <c:v>0.38054094008740802</c:v>
                </c:pt>
                <c:pt idx="43">
                  <c:v>0.38096645443216404</c:v>
                </c:pt>
                <c:pt idx="44">
                  <c:v>0.38799939874104833</c:v>
                </c:pt>
                <c:pt idx="45">
                  <c:v>0.38919644079050547</c:v>
                </c:pt>
                <c:pt idx="46">
                  <c:v>0.38923103642529616</c:v>
                </c:pt>
                <c:pt idx="47">
                  <c:v>0.39293770159316721</c:v>
                </c:pt>
                <c:pt idx="48">
                  <c:v>0.39464513297484727</c:v>
                </c:pt>
                <c:pt idx="49">
                  <c:v>0.39704646913045516</c:v>
                </c:pt>
                <c:pt idx="50">
                  <c:v>0.39885902498977238</c:v>
                </c:pt>
                <c:pt idx="51">
                  <c:v>0.39879037361978287</c:v>
                </c:pt>
                <c:pt idx="52">
                  <c:v>0.3986299463182929</c:v>
                </c:pt>
                <c:pt idx="53">
                  <c:v>0.39854867353155554</c:v>
                </c:pt>
                <c:pt idx="54">
                  <c:v>0.39844823781257593</c:v>
                </c:pt>
                <c:pt idx="55">
                  <c:v>0.39731309354821648</c:v>
                </c:pt>
                <c:pt idx="56">
                  <c:v>0.39713693044273191</c:v>
                </c:pt>
                <c:pt idx="57">
                  <c:v>0.3967665401178832</c:v>
                </c:pt>
                <c:pt idx="58">
                  <c:v>0.39523420464491743</c:v>
                </c:pt>
                <c:pt idx="59">
                  <c:v>0.39448180813819539</c:v>
                </c:pt>
                <c:pt idx="60">
                  <c:v>0.38483270142331916</c:v>
                </c:pt>
                <c:pt idx="61">
                  <c:v>0.37136126342707632</c:v>
                </c:pt>
                <c:pt idx="62">
                  <c:v>0.36882984463076507</c:v>
                </c:pt>
                <c:pt idx="63">
                  <c:v>0.3543177873121785</c:v>
                </c:pt>
                <c:pt idx="64">
                  <c:v>0.34539659227627062</c:v>
                </c:pt>
                <c:pt idx="65">
                  <c:v>0.33903613639550745</c:v>
                </c:pt>
                <c:pt idx="66">
                  <c:v>0.32455988231531507</c:v>
                </c:pt>
                <c:pt idx="67">
                  <c:v>0.32240837077159845</c:v>
                </c:pt>
                <c:pt idx="68">
                  <c:v>0.30509365420569129</c:v>
                </c:pt>
                <c:pt idx="69">
                  <c:v>0.27870633404382844</c:v>
                </c:pt>
                <c:pt idx="70">
                  <c:v>0.25350333703061695</c:v>
                </c:pt>
                <c:pt idx="71">
                  <c:v>0.2369512408263188</c:v>
                </c:pt>
                <c:pt idx="72">
                  <c:v>0.22892125287634491</c:v>
                </c:pt>
                <c:pt idx="73">
                  <c:v>0.22218108615449497</c:v>
                </c:pt>
                <c:pt idx="74">
                  <c:v>0.21792625203645979</c:v>
                </c:pt>
                <c:pt idx="75">
                  <c:v>0.1949832057393168</c:v>
                </c:pt>
                <c:pt idx="76">
                  <c:v>0.16449585802664346</c:v>
                </c:pt>
                <c:pt idx="77">
                  <c:v>0.1305477010646951</c:v>
                </c:pt>
                <c:pt idx="78">
                  <c:v>9.5760819785322637E-2</c:v>
                </c:pt>
                <c:pt idx="79">
                  <c:v>4.8716055523712727E-2</c:v>
                </c:pt>
                <c:pt idx="80">
                  <c:v>4.7746061494415556E-2</c:v>
                </c:pt>
                <c:pt idx="81">
                  <c:v>4.6287913161629508E-2</c:v>
                </c:pt>
                <c:pt idx="82">
                  <c:v>2.5336056264909129E-2</c:v>
                </c:pt>
                <c:pt idx="83">
                  <c:v>1.6460820546527258E-2</c:v>
                </c:pt>
                <c:pt idx="84">
                  <c:v>6.794584926493854E-5</c:v>
                </c:pt>
              </c:numCache>
            </c:numRef>
          </c:yVal>
          <c:smooth val="1"/>
          <c:extLst>
            <c:ext xmlns:c16="http://schemas.microsoft.com/office/drawing/2014/chart" uri="{C3380CC4-5D6E-409C-BE32-E72D297353CC}">
              <c16:uniqueId val="{00000002-1E16-48C5-9CE8-41F5F5A88685}"/>
            </c:ext>
          </c:extLst>
        </c:ser>
        <c:dLbls>
          <c:showLegendKey val="0"/>
          <c:showVal val="0"/>
          <c:showCatName val="0"/>
          <c:showSerName val="0"/>
          <c:showPercent val="0"/>
          <c:showBubbleSize val="0"/>
        </c:dLbls>
        <c:axId val="1178145856"/>
        <c:axId val="1178149600"/>
      </c:scatterChart>
      <c:valAx>
        <c:axId val="1178145856"/>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78149600"/>
        <c:crosses val="autoZero"/>
        <c:crossBetween val="midCat"/>
      </c:valAx>
      <c:valAx>
        <c:axId val="1178149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781458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Графики!$E$3</c:f>
              <c:strCache>
                <c:ptCount val="1"/>
                <c:pt idx="0">
                  <c:v>Дотации, в т.ч.</c:v>
                </c:pt>
              </c:strCache>
            </c:strRef>
          </c:tx>
          <c:spPr>
            <a:solidFill>
              <a:schemeClr val="accent3"/>
            </a:solidFill>
            <a:ln>
              <a:noFill/>
            </a:ln>
            <a:effectLst/>
          </c:spPr>
          <c:invertIfNegative val="0"/>
          <c:cat>
            <c:numRef>
              <c:f>Графики!$F$2:$H$2</c:f>
              <c:numCache>
                <c:formatCode>General</c:formatCode>
                <c:ptCount val="3"/>
                <c:pt idx="0">
                  <c:v>2019</c:v>
                </c:pt>
                <c:pt idx="1">
                  <c:v>2020</c:v>
                </c:pt>
                <c:pt idx="2">
                  <c:v>2021</c:v>
                </c:pt>
              </c:numCache>
            </c:numRef>
          </c:cat>
          <c:val>
            <c:numRef>
              <c:f>Графики!$F$3:$H$3</c:f>
              <c:numCache>
                <c:formatCode>General</c:formatCode>
                <c:ptCount val="3"/>
                <c:pt idx="0">
                  <c:v>921628120.80000007</c:v>
                </c:pt>
                <c:pt idx="1">
                  <c:v>1302068768.6200001</c:v>
                </c:pt>
                <c:pt idx="2">
                  <c:v>1020355481.6800001</c:v>
                </c:pt>
              </c:numCache>
            </c:numRef>
          </c:val>
          <c:extLst>
            <c:ext xmlns:c16="http://schemas.microsoft.com/office/drawing/2014/chart" uri="{C3380CC4-5D6E-409C-BE32-E72D297353CC}">
              <c16:uniqueId val="{00000001-5544-46D7-83E7-77E203AA9D7C}"/>
            </c:ext>
          </c:extLst>
        </c:ser>
        <c:ser>
          <c:idx val="2"/>
          <c:order val="1"/>
          <c:tx>
            <c:strRef>
              <c:f>Графики!$E$4</c:f>
              <c:strCache>
                <c:ptCount val="1"/>
                <c:pt idx="0">
                  <c:v>на выравнивание бюджетной обеспеченности</c:v>
                </c:pt>
              </c:strCache>
            </c:strRef>
          </c:tx>
          <c:spPr>
            <a:solidFill>
              <a:schemeClr val="accent5"/>
            </a:solidFill>
            <a:ln>
              <a:noFill/>
            </a:ln>
            <a:effectLst/>
          </c:spPr>
          <c:invertIfNegative val="0"/>
          <c:cat>
            <c:numRef>
              <c:f>Графики!$F$2:$H$2</c:f>
              <c:numCache>
                <c:formatCode>General</c:formatCode>
                <c:ptCount val="3"/>
                <c:pt idx="0">
                  <c:v>2019</c:v>
                </c:pt>
                <c:pt idx="1">
                  <c:v>2020</c:v>
                </c:pt>
                <c:pt idx="2">
                  <c:v>2021</c:v>
                </c:pt>
              </c:numCache>
            </c:numRef>
          </c:cat>
          <c:val>
            <c:numRef>
              <c:f>Графики!$F$4:$H$4</c:f>
              <c:numCache>
                <c:formatCode>General</c:formatCode>
                <c:ptCount val="3"/>
                <c:pt idx="0">
                  <c:v>675260249.5</c:v>
                </c:pt>
                <c:pt idx="1">
                  <c:v>717866344.60000002</c:v>
                </c:pt>
                <c:pt idx="2">
                  <c:v>718284732.08000004</c:v>
                </c:pt>
              </c:numCache>
            </c:numRef>
          </c:val>
          <c:extLst>
            <c:ext xmlns:c16="http://schemas.microsoft.com/office/drawing/2014/chart" uri="{C3380CC4-5D6E-409C-BE32-E72D297353CC}">
              <c16:uniqueId val="{00000002-5544-46D7-83E7-77E203AA9D7C}"/>
            </c:ext>
          </c:extLst>
        </c:ser>
        <c:ser>
          <c:idx val="3"/>
          <c:order val="2"/>
          <c:tx>
            <c:strRef>
              <c:f>Графики!$E$5</c:f>
              <c:strCache>
                <c:ptCount val="1"/>
                <c:pt idx="0">
                  <c:v>на сбалансированность бюджетов</c:v>
                </c:pt>
              </c:strCache>
            </c:strRef>
          </c:tx>
          <c:spPr>
            <a:solidFill>
              <a:schemeClr val="accent1">
                <a:lumMod val="60000"/>
              </a:schemeClr>
            </a:solidFill>
            <a:ln>
              <a:noFill/>
            </a:ln>
            <a:effectLst/>
          </c:spPr>
          <c:invertIfNegative val="0"/>
          <c:cat>
            <c:numRef>
              <c:f>Графики!$F$2:$H$2</c:f>
              <c:numCache>
                <c:formatCode>General</c:formatCode>
                <c:ptCount val="3"/>
                <c:pt idx="0">
                  <c:v>2019</c:v>
                </c:pt>
                <c:pt idx="1">
                  <c:v>2020</c:v>
                </c:pt>
                <c:pt idx="2">
                  <c:v>2021</c:v>
                </c:pt>
              </c:numCache>
            </c:numRef>
          </c:cat>
          <c:val>
            <c:numRef>
              <c:f>Графики!$F$5:$H$5</c:f>
              <c:numCache>
                <c:formatCode>General</c:formatCode>
                <c:ptCount val="3"/>
                <c:pt idx="0">
                  <c:v>54254100.599999994</c:v>
                </c:pt>
                <c:pt idx="1">
                  <c:v>323264480.59999996</c:v>
                </c:pt>
                <c:pt idx="2">
                  <c:v>122131539.8</c:v>
                </c:pt>
              </c:numCache>
            </c:numRef>
          </c:val>
          <c:extLst>
            <c:ext xmlns:c16="http://schemas.microsoft.com/office/drawing/2014/chart" uri="{C3380CC4-5D6E-409C-BE32-E72D297353CC}">
              <c16:uniqueId val="{00000003-5544-46D7-83E7-77E203AA9D7C}"/>
            </c:ext>
          </c:extLst>
        </c:ser>
        <c:ser>
          <c:idx val="4"/>
          <c:order val="3"/>
          <c:tx>
            <c:strRef>
              <c:f>Графики!$E$6</c:f>
              <c:strCache>
                <c:ptCount val="1"/>
                <c:pt idx="0">
                  <c:v>Субсидии</c:v>
                </c:pt>
              </c:strCache>
            </c:strRef>
          </c:tx>
          <c:spPr>
            <a:solidFill>
              <a:schemeClr val="accent6">
                <a:lumMod val="60000"/>
                <a:lumOff val="40000"/>
              </a:schemeClr>
            </a:solidFill>
            <a:ln>
              <a:noFill/>
            </a:ln>
            <a:effectLst/>
          </c:spPr>
          <c:invertIfNegative val="0"/>
          <c:cat>
            <c:numRef>
              <c:f>Графики!$F$2:$H$2</c:f>
              <c:numCache>
                <c:formatCode>General</c:formatCode>
                <c:ptCount val="3"/>
                <c:pt idx="0">
                  <c:v>2019</c:v>
                </c:pt>
                <c:pt idx="1">
                  <c:v>2020</c:v>
                </c:pt>
                <c:pt idx="2">
                  <c:v>2021</c:v>
                </c:pt>
              </c:numCache>
            </c:numRef>
          </c:cat>
          <c:val>
            <c:numRef>
              <c:f>Графики!$F$6:$H$6</c:f>
              <c:numCache>
                <c:formatCode>General</c:formatCode>
                <c:ptCount val="3"/>
                <c:pt idx="0">
                  <c:v>557511677.60000014</c:v>
                </c:pt>
                <c:pt idx="1">
                  <c:v>1012271011.1400001</c:v>
                </c:pt>
                <c:pt idx="2">
                  <c:v>1193954379.0200002</c:v>
                </c:pt>
              </c:numCache>
            </c:numRef>
          </c:val>
          <c:extLst>
            <c:ext xmlns:c16="http://schemas.microsoft.com/office/drawing/2014/chart" uri="{C3380CC4-5D6E-409C-BE32-E72D297353CC}">
              <c16:uniqueId val="{00000004-5544-46D7-83E7-77E203AA9D7C}"/>
            </c:ext>
          </c:extLst>
        </c:ser>
        <c:ser>
          <c:idx val="5"/>
          <c:order val="4"/>
          <c:tx>
            <c:strRef>
              <c:f>Графики!$E$7</c:f>
              <c:strCache>
                <c:ptCount val="1"/>
                <c:pt idx="0">
                  <c:v>Субвенции</c:v>
                </c:pt>
              </c:strCache>
            </c:strRef>
          </c:tx>
          <c:spPr>
            <a:solidFill>
              <a:schemeClr val="accent2">
                <a:lumMod val="60000"/>
                <a:lumOff val="40000"/>
              </a:schemeClr>
            </a:solidFill>
            <a:ln>
              <a:noFill/>
            </a:ln>
            <a:effectLst/>
          </c:spPr>
          <c:invertIfNegative val="0"/>
          <c:cat>
            <c:numRef>
              <c:f>Графики!$F$2:$H$2</c:f>
              <c:numCache>
                <c:formatCode>General</c:formatCode>
                <c:ptCount val="3"/>
                <c:pt idx="0">
                  <c:v>2019</c:v>
                </c:pt>
                <c:pt idx="1">
                  <c:v>2020</c:v>
                </c:pt>
                <c:pt idx="2">
                  <c:v>2021</c:v>
                </c:pt>
              </c:numCache>
            </c:numRef>
          </c:cat>
          <c:val>
            <c:numRef>
              <c:f>Графики!$F$7:$H$7</c:f>
              <c:numCache>
                <c:formatCode>General</c:formatCode>
                <c:ptCount val="3"/>
                <c:pt idx="0">
                  <c:v>396563404.88999987</c:v>
                </c:pt>
                <c:pt idx="1">
                  <c:v>606190018.96999979</c:v>
                </c:pt>
                <c:pt idx="2">
                  <c:v>519525460.44999987</c:v>
                </c:pt>
              </c:numCache>
            </c:numRef>
          </c:val>
          <c:extLst>
            <c:ext xmlns:c16="http://schemas.microsoft.com/office/drawing/2014/chart" uri="{C3380CC4-5D6E-409C-BE32-E72D297353CC}">
              <c16:uniqueId val="{00000005-5544-46D7-83E7-77E203AA9D7C}"/>
            </c:ext>
          </c:extLst>
        </c:ser>
        <c:ser>
          <c:idx val="6"/>
          <c:order val="5"/>
          <c:tx>
            <c:strRef>
              <c:f>Графики!$E$8</c:f>
              <c:strCache>
                <c:ptCount val="1"/>
                <c:pt idx="0">
                  <c:v>Иные межбюджетные трансферты</c:v>
                </c:pt>
              </c:strCache>
            </c:strRef>
          </c:tx>
          <c:spPr>
            <a:solidFill>
              <a:schemeClr val="accent1">
                <a:lumMod val="80000"/>
                <a:lumOff val="20000"/>
              </a:schemeClr>
            </a:solidFill>
            <a:ln>
              <a:noFill/>
            </a:ln>
            <a:effectLst/>
          </c:spPr>
          <c:invertIfNegative val="0"/>
          <c:cat>
            <c:numRef>
              <c:f>Графики!$F$2:$H$2</c:f>
              <c:numCache>
                <c:formatCode>General</c:formatCode>
                <c:ptCount val="3"/>
                <c:pt idx="0">
                  <c:v>2019</c:v>
                </c:pt>
                <c:pt idx="1">
                  <c:v>2020</c:v>
                </c:pt>
                <c:pt idx="2">
                  <c:v>2021</c:v>
                </c:pt>
              </c:numCache>
            </c:numRef>
          </c:cat>
          <c:val>
            <c:numRef>
              <c:f>Графики!$F$8:$H$8</c:f>
              <c:numCache>
                <c:formatCode>General</c:formatCode>
                <c:ptCount val="3"/>
                <c:pt idx="0">
                  <c:v>574955672.53000009</c:v>
                </c:pt>
                <c:pt idx="1">
                  <c:v>853801168.63</c:v>
                </c:pt>
                <c:pt idx="2">
                  <c:v>942489199.73000002</c:v>
                </c:pt>
              </c:numCache>
            </c:numRef>
          </c:val>
          <c:extLst>
            <c:ext xmlns:c16="http://schemas.microsoft.com/office/drawing/2014/chart" uri="{C3380CC4-5D6E-409C-BE32-E72D297353CC}">
              <c16:uniqueId val="{00000006-5544-46D7-83E7-77E203AA9D7C}"/>
            </c:ext>
          </c:extLst>
        </c:ser>
        <c:dLbls>
          <c:showLegendKey val="0"/>
          <c:showVal val="0"/>
          <c:showCatName val="0"/>
          <c:showSerName val="0"/>
          <c:showPercent val="0"/>
          <c:showBubbleSize val="0"/>
        </c:dLbls>
        <c:gapWidth val="219"/>
        <c:overlap val="-27"/>
        <c:axId val="1141359983"/>
        <c:axId val="1141370799"/>
      </c:barChart>
      <c:catAx>
        <c:axId val="114135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ru-RU"/>
          </a:p>
        </c:txPr>
        <c:crossAx val="1141370799"/>
        <c:crosses val="autoZero"/>
        <c:auto val="1"/>
        <c:lblAlgn val="ctr"/>
        <c:lblOffset val="100"/>
        <c:noMultiLvlLbl val="0"/>
      </c:catAx>
      <c:valAx>
        <c:axId val="114137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41359983"/>
        <c:crosses val="autoZero"/>
        <c:crossBetween val="between"/>
        <c:dispUnits>
          <c:builtInUnit val="millions"/>
        </c:dispUnits>
      </c:valAx>
      <c:spPr>
        <a:noFill/>
        <a:ln>
          <a:noFill/>
        </a:ln>
        <a:effectLst/>
      </c:spPr>
    </c:plotArea>
    <c:legend>
      <c:legendPos val="l"/>
      <c:layout>
        <c:manualLayout>
          <c:xMode val="edge"/>
          <c:yMode val="edge"/>
          <c:x val="1.1661809364922655E-2"/>
          <c:y val="2.0092027149972849E-2"/>
          <c:w val="0.2731789326334208"/>
          <c:h val="0.9654642920258409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1057;&#1086;&#1076;&#1077;&#1088;&#1078;&#1072;&#1085;&#1080;&#1077;!B6"/></Relationships>
</file>

<file path=xl/drawings/drawing1.xml><?xml version="1.0" encoding="utf-8"?>
<xdr:wsDr xmlns:xdr="http://schemas.openxmlformats.org/drawingml/2006/spreadsheetDrawing" xmlns:a="http://schemas.openxmlformats.org/drawingml/2006/main">
  <xdr:twoCellAnchor>
    <xdr:from>
      <xdr:col>7</xdr:col>
      <xdr:colOff>180975</xdr:colOff>
      <xdr:row>49</xdr:row>
      <xdr:rowOff>66674</xdr:rowOff>
    </xdr:from>
    <xdr:to>
      <xdr:col>38</xdr:col>
      <xdr:colOff>542925</xdr:colOff>
      <xdr:row>64</xdr:row>
      <xdr:rowOff>190499</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206375</xdr:colOff>
      <xdr:row>7</xdr:row>
      <xdr:rowOff>47625</xdr:rowOff>
    </xdr:from>
    <xdr:to>
      <xdr:col>33</xdr:col>
      <xdr:colOff>111125</xdr:colOff>
      <xdr:row>47</xdr:row>
      <xdr:rowOff>63500</xdr:rowOff>
    </xdr:to>
    <xdr:graphicFrame macro="">
      <xdr:nvGraphicFramePr>
        <xdr:cNvPr id="3" name="Диаграмма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158102</xdr:colOff>
      <xdr:row>0</xdr:row>
      <xdr:rowOff>0</xdr:rowOff>
    </xdr:from>
    <xdr:to>
      <xdr:col>38</xdr:col>
      <xdr:colOff>350507</xdr:colOff>
      <xdr:row>75</xdr:row>
      <xdr:rowOff>62087</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3901025" y="0"/>
          <a:ext cx="21321806" cy="141483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xdr:colOff>
      <xdr:row>9</xdr:row>
      <xdr:rowOff>9525</xdr:rowOff>
    </xdr:from>
    <xdr:to>
      <xdr:col>4</xdr:col>
      <xdr:colOff>133350</xdr:colOff>
      <xdr:row>9</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2981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17</xdr:row>
      <xdr:rowOff>9525</xdr:rowOff>
    </xdr:from>
    <xdr:to>
      <xdr:col>4</xdr:col>
      <xdr:colOff>133350</xdr:colOff>
      <xdr:row>17</xdr:row>
      <xdr:rowOff>133350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4429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18</xdr:row>
      <xdr:rowOff>9525</xdr:rowOff>
    </xdr:from>
    <xdr:to>
      <xdr:col>4</xdr:col>
      <xdr:colOff>133350</xdr:colOff>
      <xdr:row>18</xdr:row>
      <xdr:rowOff>133350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461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30</xdr:row>
      <xdr:rowOff>9525</xdr:rowOff>
    </xdr:from>
    <xdr:to>
      <xdr:col>4</xdr:col>
      <xdr:colOff>133350</xdr:colOff>
      <xdr:row>30</xdr:row>
      <xdr:rowOff>133350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162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33</xdr:row>
      <xdr:rowOff>9525</xdr:rowOff>
    </xdr:from>
    <xdr:to>
      <xdr:col>4</xdr:col>
      <xdr:colOff>133350</xdr:colOff>
      <xdr:row>33</xdr:row>
      <xdr:rowOff>133350</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705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34</xdr:row>
      <xdr:rowOff>9525</xdr:rowOff>
    </xdr:from>
    <xdr:to>
      <xdr:col>4</xdr:col>
      <xdr:colOff>133350</xdr:colOff>
      <xdr:row>34</xdr:row>
      <xdr:rowOff>133350</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886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37</xdr:row>
      <xdr:rowOff>9525</xdr:rowOff>
    </xdr:from>
    <xdr:to>
      <xdr:col>4</xdr:col>
      <xdr:colOff>133350</xdr:colOff>
      <xdr:row>37</xdr:row>
      <xdr:rowOff>133350</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57</xdr:row>
      <xdr:rowOff>9525</xdr:rowOff>
    </xdr:from>
    <xdr:to>
      <xdr:col>4</xdr:col>
      <xdr:colOff>133350</xdr:colOff>
      <xdr:row>57</xdr:row>
      <xdr:rowOff>133350</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281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67</xdr:row>
      <xdr:rowOff>9525</xdr:rowOff>
    </xdr:from>
    <xdr:to>
      <xdr:col>4</xdr:col>
      <xdr:colOff>133350</xdr:colOff>
      <xdr:row>67</xdr:row>
      <xdr:rowOff>133350</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4811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68</xdr:row>
      <xdr:rowOff>9525</xdr:rowOff>
    </xdr:from>
    <xdr:to>
      <xdr:col>4</xdr:col>
      <xdr:colOff>133350</xdr:colOff>
      <xdr:row>68</xdr:row>
      <xdr:rowOff>133350</xdr:rowOff>
    </xdr:to>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49923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77</xdr:row>
      <xdr:rowOff>9525</xdr:rowOff>
    </xdr:from>
    <xdr:to>
      <xdr:col>4</xdr:col>
      <xdr:colOff>133350</xdr:colOff>
      <xdr:row>77</xdr:row>
      <xdr:rowOff>133350</xdr:rowOff>
    </xdr:to>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6811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79</xdr:row>
      <xdr:rowOff>9525</xdr:rowOff>
    </xdr:from>
    <xdr:to>
      <xdr:col>4</xdr:col>
      <xdr:colOff>133350</xdr:colOff>
      <xdr:row>79</xdr:row>
      <xdr:rowOff>133350</xdr:rowOff>
    </xdr:to>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7173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83</xdr:row>
      <xdr:rowOff>9525</xdr:rowOff>
    </xdr:from>
    <xdr:to>
      <xdr:col>4</xdr:col>
      <xdr:colOff>133350</xdr:colOff>
      <xdr:row>83</xdr:row>
      <xdr:rowOff>133350</xdr:rowOff>
    </xdr:to>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8278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91</xdr:row>
      <xdr:rowOff>9525</xdr:rowOff>
    </xdr:from>
    <xdr:to>
      <xdr:col>4</xdr:col>
      <xdr:colOff>133350</xdr:colOff>
      <xdr:row>91</xdr:row>
      <xdr:rowOff>133350</xdr:rowOff>
    </xdr:to>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726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92</xdr:row>
      <xdr:rowOff>9525</xdr:rowOff>
    </xdr:from>
    <xdr:to>
      <xdr:col>4</xdr:col>
      <xdr:colOff>133350</xdr:colOff>
      <xdr:row>92</xdr:row>
      <xdr:rowOff>133350</xdr:rowOff>
    </xdr:to>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907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4</xdr:col>
      <xdr:colOff>9525</xdr:colOff>
      <xdr:row>13</xdr:row>
      <xdr:rowOff>9525</xdr:rowOff>
    </xdr:from>
    <xdr:ext cx="114300"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43840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14300"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48652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44</xdr:row>
      <xdr:rowOff>9525</xdr:rowOff>
    </xdr:from>
    <xdr:ext cx="114300"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94385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14300"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1057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14300"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26770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48</xdr:row>
      <xdr:rowOff>9525</xdr:rowOff>
    </xdr:from>
    <xdr:ext cx="114300"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59155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14300"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7534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14300"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4011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14300"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14300" cy="123825"/>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47775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73</xdr:row>
      <xdr:rowOff>9525</xdr:rowOff>
    </xdr:from>
    <xdr:ext cx="114300"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12545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14300"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55432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14300"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14300"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040100"/>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14300"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14300"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14300"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9525</xdr:colOff>
      <xdr:row>15</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801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76</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4</xdr:col>
      <xdr:colOff>9525</xdr:colOff>
      <xdr:row>15</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16</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924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27</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867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38</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810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057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267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563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9525</xdr:colOff>
      <xdr:row>10</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952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29</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64</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344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20</xdr:col>
      <xdr:colOff>212764</xdr:colOff>
      <xdr:row>21</xdr:row>
      <xdr:rowOff>160812</xdr:rowOff>
    </xdr:from>
    <xdr:to>
      <xdr:col>33</xdr:col>
      <xdr:colOff>309253</xdr:colOff>
      <xdr:row>44</xdr:row>
      <xdr:rowOff>98960</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225135</xdr:colOff>
      <xdr:row>3</xdr:row>
      <xdr:rowOff>173182</xdr:rowOff>
    </xdr:from>
    <xdr:to>
      <xdr:col>30</xdr:col>
      <xdr:colOff>358733</xdr:colOff>
      <xdr:row>20</xdr:row>
      <xdr:rowOff>96124</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881569</xdr:colOff>
      <xdr:row>11</xdr:row>
      <xdr:rowOff>161650</xdr:rowOff>
    </xdr:from>
    <xdr:to>
      <xdr:col>61</xdr:col>
      <xdr:colOff>132066</xdr:colOff>
      <xdr:row>32</xdr:row>
      <xdr:rowOff>50665</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57</xdr:col>
      <xdr:colOff>591766</xdr:colOff>
      <xdr:row>49</xdr:row>
      <xdr:rowOff>151995</xdr:rowOff>
    </xdr:from>
    <xdr:to>
      <xdr:col>67</xdr:col>
      <xdr:colOff>263458</xdr:colOff>
      <xdr:row>72</xdr:row>
      <xdr:rowOff>10132</xdr:rowOff>
    </xdr:to>
    <xdr:graphicFrame macro="">
      <xdr:nvGraphicFramePr>
        <xdr:cNvPr id="3" name="Диаграмма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3086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18</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3248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68</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153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83</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906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219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27</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867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28</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0292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29</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38</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810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50</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915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51</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239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886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372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60</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696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66</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68</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153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26" name="Picture 2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23825"/>
    <xdr:pic>
      <xdr:nvPicPr>
        <xdr:cNvPr id="27"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2801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73</xdr:row>
      <xdr:rowOff>9525</xdr:rowOff>
    </xdr:from>
    <xdr:ext cx="123825" cy="1238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1254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29" name="Picture 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30" name="Picture 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31"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32"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83</xdr:row>
      <xdr:rowOff>9525</xdr:rowOff>
    </xdr:from>
    <xdr:ext cx="123825" cy="123825"/>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906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85</xdr:row>
      <xdr:rowOff>9525</xdr:rowOff>
    </xdr:from>
    <xdr:ext cx="123825" cy="123825"/>
    <xdr:pic>
      <xdr:nvPicPr>
        <xdr:cNvPr id="35"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230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23825"/>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37" name="Picture 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38" name="Picture 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39" name="Picture 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40" name="Picture 3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41" name="Picture 4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2.xml><?xml version="1.0" encoding="utf-8"?>
<xdr:wsDr xmlns:xdr="http://schemas.openxmlformats.org/drawingml/2006/spreadsheetDrawing" xmlns:a="http://schemas.openxmlformats.org/drawingml/2006/main">
  <xdr:twoCellAnchor>
    <xdr:from>
      <xdr:col>10</xdr:col>
      <xdr:colOff>0</xdr:colOff>
      <xdr:row>57</xdr:row>
      <xdr:rowOff>0</xdr:rowOff>
    </xdr:from>
    <xdr:to>
      <xdr:col>19</xdr:col>
      <xdr:colOff>533400</xdr:colOff>
      <xdr:row>76</xdr:row>
      <xdr:rowOff>152400</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607785</xdr:colOff>
      <xdr:row>14</xdr:row>
      <xdr:rowOff>38877</xdr:rowOff>
    </xdr:from>
    <xdr:to>
      <xdr:col>38</xdr:col>
      <xdr:colOff>369338</xdr:colOff>
      <xdr:row>32</xdr:row>
      <xdr:rowOff>36286</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9525</xdr:colOff>
      <xdr:row>18</xdr:row>
      <xdr:rowOff>9525</xdr:rowOff>
    </xdr:from>
    <xdr:to>
      <xdr:col>4</xdr:col>
      <xdr:colOff>133350</xdr:colOff>
      <xdr:row>18</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461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33</xdr:row>
      <xdr:rowOff>9525</xdr:rowOff>
    </xdr:from>
    <xdr:to>
      <xdr:col>4</xdr:col>
      <xdr:colOff>133350</xdr:colOff>
      <xdr:row>33</xdr:row>
      <xdr:rowOff>133350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7705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37</xdr:row>
      <xdr:rowOff>9525</xdr:rowOff>
    </xdr:from>
    <xdr:to>
      <xdr:col>4</xdr:col>
      <xdr:colOff>133350</xdr:colOff>
      <xdr:row>37</xdr:row>
      <xdr:rowOff>133350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40</xdr:row>
      <xdr:rowOff>9525</xdr:rowOff>
    </xdr:from>
    <xdr:to>
      <xdr:col>4</xdr:col>
      <xdr:colOff>133350</xdr:colOff>
      <xdr:row>40</xdr:row>
      <xdr:rowOff>133350</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916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45</xdr:row>
      <xdr:rowOff>9525</xdr:rowOff>
    </xdr:from>
    <xdr:to>
      <xdr:col>4</xdr:col>
      <xdr:colOff>133350</xdr:colOff>
      <xdr:row>45</xdr:row>
      <xdr:rowOff>133350</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04489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49</xdr:row>
      <xdr:rowOff>9525</xdr:rowOff>
    </xdr:from>
    <xdr:to>
      <xdr:col>4</xdr:col>
      <xdr:colOff>133350</xdr:colOff>
      <xdr:row>49</xdr:row>
      <xdr:rowOff>133350</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1172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51</xdr:row>
      <xdr:rowOff>9525</xdr:rowOff>
    </xdr:from>
    <xdr:to>
      <xdr:col>4</xdr:col>
      <xdr:colOff>133350</xdr:colOff>
      <xdr:row>51</xdr:row>
      <xdr:rowOff>133350</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1725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69</xdr:row>
      <xdr:rowOff>9525</xdr:rowOff>
    </xdr:from>
    <xdr:to>
      <xdr:col>4</xdr:col>
      <xdr:colOff>133350</xdr:colOff>
      <xdr:row>69</xdr:row>
      <xdr:rowOff>133350</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5173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70</xdr:row>
      <xdr:rowOff>9525</xdr:rowOff>
    </xdr:from>
    <xdr:to>
      <xdr:col>4</xdr:col>
      <xdr:colOff>133350</xdr:colOff>
      <xdr:row>70</xdr:row>
      <xdr:rowOff>133350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5354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73</xdr:row>
      <xdr:rowOff>9525</xdr:rowOff>
    </xdr:from>
    <xdr:to>
      <xdr:col>4</xdr:col>
      <xdr:colOff>133350</xdr:colOff>
      <xdr:row>73</xdr:row>
      <xdr:rowOff>133350</xdr:rowOff>
    </xdr:to>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6087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74</xdr:row>
      <xdr:rowOff>9525</xdr:rowOff>
    </xdr:from>
    <xdr:to>
      <xdr:col>4</xdr:col>
      <xdr:colOff>133350</xdr:colOff>
      <xdr:row>74</xdr:row>
      <xdr:rowOff>133350</xdr:rowOff>
    </xdr:to>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6268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77</xdr:row>
      <xdr:rowOff>9525</xdr:rowOff>
    </xdr:from>
    <xdr:to>
      <xdr:col>4</xdr:col>
      <xdr:colOff>133350</xdr:colOff>
      <xdr:row>77</xdr:row>
      <xdr:rowOff>133350</xdr:rowOff>
    </xdr:to>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6811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79</xdr:row>
      <xdr:rowOff>9525</xdr:rowOff>
    </xdr:from>
    <xdr:to>
      <xdr:col>4</xdr:col>
      <xdr:colOff>133350</xdr:colOff>
      <xdr:row>79</xdr:row>
      <xdr:rowOff>133350</xdr:rowOff>
    </xdr:to>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7173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83</xdr:row>
      <xdr:rowOff>9525</xdr:rowOff>
    </xdr:from>
    <xdr:to>
      <xdr:col>4</xdr:col>
      <xdr:colOff>133350</xdr:colOff>
      <xdr:row>83</xdr:row>
      <xdr:rowOff>133350</xdr:rowOff>
    </xdr:to>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8278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87</xdr:row>
      <xdr:rowOff>9525</xdr:rowOff>
    </xdr:from>
    <xdr:to>
      <xdr:col>4</xdr:col>
      <xdr:colOff>133350</xdr:colOff>
      <xdr:row>87</xdr:row>
      <xdr:rowOff>133350</xdr:rowOff>
    </xdr:to>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002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89</xdr:row>
      <xdr:rowOff>9525</xdr:rowOff>
    </xdr:from>
    <xdr:to>
      <xdr:col>4</xdr:col>
      <xdr:colOff>133350</xdr:colOff>
      <xdr:row>89</xdr:row>
      <xdr:rowOff>133350</xdr:rowOff>
    </xdr:to>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36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91</xdr:row>
      <xdr:rowOff>9525</xdr:rowOff>
    </xdr:from>
    <xdr:to>
      <xdr:col>4</xdr:col>
      <xdr:colOff>133350</xdr:colOff>
      <xdr:row>91</xdr:row>
      <xdr:rowOff>133350</xdr:rowOff>
    </xdr:to>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726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92</xdr:row>
      <xdr:rowOff>9525</xdr:rowOff>
    </xdr:from>
    <xdr:to>
      <xdr:col>4</xdr:col>
      <xdr:colOff>133350</xdr:colOff>
      <xdr:row>92</xdr:row>
      <xdr:rowOff>133350</xdr:rowOff>
    </xdr:to>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907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93</xdr:row>
      <xdr:rowOff>9525</xdr:rowOff>
    </xdr:from>
    <xdr:to>
      <xdr:col>4</xdr:col>
      <xdr:colOff>133350</xdr:colOff>
      <xdr:row>93</xdr:row>
      <xdr:rowOff>133350</xdr:rowOff>
    </xdr:to>
    <xdr:pic>
      <xdr:nvPicPr>
        <xdr:cNvPr id="20" name="Picture 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20088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9525</xdr:colOff>
      <xdr:row>27</xdr:row>
      <xdr:rowOff>9525</xdr:rowOff>
    </xdr:from>
    <xdr:to>
      <xdr:col>4</xdr:col>
      <xdr:colOff>133350</xdr:colOff>
      <xdr:row>27</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6619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30</xdr:row>
      <xdr:rowOff>9525</xdr:rowOff>
    </xdr:from>
    <xdr:to>
      <xdr:col>4</xdr:col>
      <xdr:colOff>133350</xdr:colOff>
      <xdr:row>30</xdr:row>
      <xdr:rowOff>133350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162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32</xdr:row>
      <xdr:rowOff>9525</xdr:rowOff>
    </xdr:from>
    <xdr:to>
      <xdr:col>4</xdr:col>
      <xdr:colOff>133350</xdr:colOff>
      <xdr:row>32</xdr:row>
      <xdr:rowOff>133350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7524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51</xdr:row>
      <xdr:rowOff>9525</xdr:rowOff>
    </xdr:from>
    <xdr:to>
      <xdr:col>4</xdr:col>
      <xdr:colOff>133350</xdr:colOff>
      <xdr:row>51</xdr:row>
      <xdr:rowOff>133350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1725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52</xdr:row>
      <xdr:rowOff>9525</xdr:rowOff>
    </xdr:from>
    <xdr:to>
      <xdr:col>4</xdr:col>
      <xdr:colOff>133350</xdr:colOff>
      <xdr:row>52</xdr:row>
      <xdr:rowOff>133350</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190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61</xdr:row>
      <xdr:rowOff>9525</xdr:rowOff>
    </xdr:from>
    <xdr:to>
      <xdr:col>4</xdr:col>
      <xdr:colOff>133350</xdr:colOff>
      <xdr:row>61</xdr:row>
      <xdr:rowOff>133350</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353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67</xdr:row>
      <xdr:rowOff>9525</xdr:rowOff>
    </xdr:from>
    <xdr:to>
      <xdr:col>4</xdr:col>
      <xdr:colOff>133350</xdr:colOff>
      <xdr:row>67</xdr:row>
      <xdr:rowOff>133350</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4811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69</xdr:row>
      <xdr:rowOff>9525</xdr:rowOff>
    </xdr:from>
    <xdr:to>
      <xdr:col>4</xdr:col>
      <xdr:colOff>133350</xdr:colOff>
      <xdr:row>69</xdr:row>
      <xdr:rowOff>133350</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5173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74</xdr:row>
      <xdr:rowOff>9525</xdr:rowOff>
    </xdr:from>
    <xdr:to>
      <xdr:col>4</xdr:col>
      <xdr:colOff>133350</xdr:colOff>
      <xdr:row>74</xdr:row>
      <xdr:rowOff>133350</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6268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83</xdr:row>
      <xdr:rowOff>9525</xdr:rowOff>
    </xdr:from>
    <xdr:to>
      <xdr:col>4</xdr:col>
      <xdr:colOff>133350</xdr:colOff>
      <xdr:row>83</xdr:row>
      <xdr:rowOff>133350</xdr:rowOff>
    </xdr:to>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81725" y="18278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9525</xdr:colOff>
      <xdr:row>92</xdr:row>
      <xdr:rowOff>9525</xdr:rowOff>
    </xdr:from>
    <xdr:to>
      <xdr:col>4</xdr:col>
      <xdr:colOff>133350</xdr:colOff>
      <xdr:row>92</xdr:row>
      <xdr:rowOff>133350</xdr:rowOff>
    </xdr:to>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1725" y="19907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057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972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44</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9438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267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401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563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4</xdr:col>
      <xdr:colOff>9525</xdr:colOff>
      <xdr:row>29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48</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591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62</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020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64</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344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952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438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14</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600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16</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924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086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18</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3248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3409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22</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3895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25</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381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27</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867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28</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0292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29</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324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972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43</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620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44</xdr:row>
      <xdr:rowOff>9525</xdr:rowOff>
    </xdr:from>
    <xdr:ext cx="123825" cy="123825"/>
    <xdr:pic>
      <xdr:nvPicPr>
        <xdr:cNvPr id="26" name="Picture 2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9438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27"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238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267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23825"/>
    <xdr:pic>
      <xdr:nvPicPr>
        <xdr:cNvPr id="29" name="Picture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48</xdr:row>
      <xdr:rowOff>9525</xdr:rowOff>
    </xdr:from>
    <xdr:ext cx="123825" cy="123825"/>
    <xdr:pic>
      <xdr:nvPicPr>
        <xdr:cNvPr id="30" name="Picture 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591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51</xdr:row>
      <xdr:rowOff>9525</xdr:rowOff>
    </xdr:from>
    <xdr:ext cx="123825" cy="123825"/>
    <xdr:pic>
      <xdr:nvPicPr>
        <xdr:cNvPr id="31"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239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23825"/>
    <xdr:pic>
      <xdr:nvPicPr>
        <xdr:cNvPr id="32" name="Picture 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563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59</xdr:row>
      <xdr:rowOff>9525</xdr:rowOff>
    </xdr:from>
    <xdr:ext cx="123825" cy="123825"/>
    <xdr:pic>
      <xdr:nvPicPr>
        <xdr:cNvPr id="35"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534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36" name="Picture 3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62</xdr:row>
      <xdr:rowOff>9525</xdr:rowOff>
    </xdr:from>
    <xdr:ext cx="123825" cy="123825"/>
    <xdr:pic>
      <xdr:nvPicPr>
        <xdr:cNvPr id="37" name="Picture 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020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23825"/>
    <xdr:pic>
      <xdr:nvPicPr>
        <xdr:cNvPr id="38" name="Picture 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1823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64</xdr:row>
      <xdr:rowOff>9525</xdr:rowOff>
    </xdr:from>
    <xdr:ext cx="123825" cy="123825"/>
    <xdr:pic>
      <xdr:nvPicPr>
        <xdr:cNvPr id="39" name="Picture 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3442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66</xdr:row>
      <xdr:rowOff>9525</xdr:rowOff>
    </xdr:from>
    <xdr:ext cx="123825" cy="123825"/>
    <xdr:pic>
      <xdr:nvPicPr>
        <xdr:cNvPr id="40" name="Picture 3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68</xdr:row>
      <xdr:rowOff>9525</xdr:rowOff>
    </xdr:from>
    <xdr:ext cx="123825" cy="123825"/>
    <xdr:pic>
      <xdr:nvPicPr>
        <xdr:cNvPr id="41" name="Picture 4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153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42" name="Picture 4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43" name="Picture 4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23825"/>
    <xdr:pic>
      <xdr:nvPicPr>
        <xdr:cNvPr id="44" name="Picture 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801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45" name="Picture 4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76</xdr:row>
      <xdr:rowOff>9525</xdr:rowOff>
    </xdr:from>
    <xdr:ext cx="123825" cy="123825"/>
    <xdr:pic>
      <xdr:nvPicPr>
        <xdr:cNvPr id="46" name="Picture 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47" name="Picture 4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48" name="Picture 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49" name="Picture 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50" name="Picture 4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85</xdr:row>
      <xdr:rowOff>9525</xdr:rowOff>
    </xdr:from>
    <xdr:ext cx="123825" cy="123825"/>
    <xdr:pic>
      <xdr:nvPicPr>
        <xdr:cNvPr id="51" name="Picture 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230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23825"/>
    <xdr:pic>
      <xdr:nvPicPr>
        <xdr:cNvPr id="52" name="Picture 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392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23825"/>
    <xdr:pic>
      <xdr:nvPicPr>
        <xdr:cNvPr id="53" name="Picture 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54" name="Picture 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55" name="Picture 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56" name="Picture 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58" name="Picture 5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4</xdr:col>
      <xdr:colOff>9525</xdr:colOff>
      <xdr:row>25</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381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28</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0292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59</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534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60</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696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66</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80</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2589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4</xdr:col>
      <xdr:colOff>9525</xdr:colOff>
      <xdr:row>15</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315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068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9525</xdr:colOff>
      <xdr:row>14</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2600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60</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0696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1.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19</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3409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057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25</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381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353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35</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1626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324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6972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42</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458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45</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8105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9563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886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62</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020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66</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1991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27"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5827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83</xdr:row>
      <xdr:rowOff>9525</xdr:rowOff>
    </xdr:from>
    <xdr:ext cx="123825" cy="1238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4906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23825"/>
    <xdr:pic>
      <xdr:nvPicPr>
        <xdr:cNvPr id="29" name="Picture 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068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85</xdr:row>
      <xdr:rowOff>9525</xdr:rowOff>
    </xdr:from>
    <xdr:ext cx="123825" cy="123825"/>
    <xdr:pic>
      <xdr:nvPicPr>
        <xdr:cNvPr id="30" name="Picture 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230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31"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716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89</xdr:row>
      <xdr:rowOff>9525</xdr:rowOff>
    </xdr:from>
    <xdr:ext cx="123825" cy="123825"/>
    <xdr:pic>
      <xdr:nvPicPr>
        <xdr:cNvPr id="32"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35" name="Picture 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9525</xdr:colOff>
      <xdr:row>9</xdr:row>
      <xdr:rowOff>9525</xdr:rowOff>
    </xdr:from>
    <xdr:ext cx="123825" cy="123825"/>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790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11</xdr:row>
      <xdr:rowOff>9525</xdr:rowOff>
    </xdr:from>
    <xdr:ext cx="123825" cy="123825"/>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114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12</xdr:row>
      <xdr:rowOff>9525</xdr:rowOff>
    </xdr:from>
    <xdr:ext cx="123825" cy="123825"/>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276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23825"/>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438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23825"/>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7622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16</xdr:row>
      <xdr:rowOff>9525</xdr:rowOff>
    </xdr:from>
    <xdr:ext cx="123825" cy="123825"/>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924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19</xdr:row>
      <xdr:rowOff>9525</xdr:rowOff>
    </xdr:from>
    <xdr:ext cx="123825" cy="1238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3409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20</xdr:row>
      <xdr:rowOff>9525</xdr:rowOff>
    </xdr:from>
    <xdr:ext cx="123825" cy="123825"/>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3571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23825"/>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219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25</xdr:row>
      <xdr:rowOff>9525</xdr:rowOff>
    </xdr:from>
    <xdr:ext cx="123825" cy="123825"/>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381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26</xdr:row>
      <xdr:rowOff>9525</xdr:rowOff>
    </xdr:from>
    <xdr:ext cx="123825" cy="123825"/>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4543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29</xdr:row>
      <xdr:rowOff>9525</xdr:rowOff>
    </xdr:from>
    <xdr:ext cx="123825" cy="123825"/>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1911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23825"/>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5149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32</xdr:row>
      <xdr:rowOff>9525</xdr:rowOff>
    </xdr:from>
    <xdr:ext cx="123825" cy="123825"/>
    <xdr:pic>
      <xdr:nvPicPr>
        <xdr:cNvPr id="15" name="Picture 1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676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23825"/>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58388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23825"/>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324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23825"/>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486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38</xdr:row>
      <xdr:rowOff>9525</xdr:rowOff>
    </xdr:from>
    <xdr:ext cx="123825" cy="123825"/>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6810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40</xdr:row>
      <xdr:rowOff>9525</xdr:rowOff>
    </xdr:from>
    <xdr:ext cx="123825" cy="123825"/>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134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23825"/>
    <xdr:pic>
      <xdr:nvPicPr>
        <xdr:cNvPr id="21" name="Picture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296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42</xdr:row>
      <xdr:rowOff>9525</xdr:rowOff>
    </xdr:from>
    <xdr:ext cx="123825" cy="123825"/>
    <xdr:pic>
      <xdr:nvPicPr>
        <xdr:cNvPr id="22" name="Picture 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458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43</xdr:row>
      <xdr:rowOff>9525</xdr:rowOff>
    </xdr:from>
    <xdr:ext cx="123825" cy="123825"/>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7620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23825"/>
    <xdr:pic>
      <xdr:nvPicPr>
        <xdr:cNvPr id="24" name="Picture 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2677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23825"/>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429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48</xdr:row>
      <xdr:rowOff>9525</xdr:rowOff>
    </xdr:from>
    <xdr:ext cx="123825" cy="123825"/>
    <xdr:pic>
      <xdr:nvPicPr>
        <xdr:cNvPr id="26" name="Picture 2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5915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49</xdr:row>
      <xdr:rowOff>9525</xdr:rowOff>
    </xdr:from>
    <xdr:ext cx="123825" cy="123825"/>
    <xdr:pic>
      <xdr:nvPicPr>
        <xdr:cNvPr id="27" name="Picture 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753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50</xdr:row>
      <xdr:rowOff>9525</xdr:rowOff>
    </xdr:from>
    <xdr:ext cx="123825" cy="1238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89154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23825"/>
    <xdr:pic>
      <xdr:nvPicPr>
        <xdr:cNvPr id="29" name="Picture 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401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23825"/>
    <xdr:pic>
      <xdr:nvPicPr>
        <xdr:cNvPr id="30" name="Picture 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725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23825"/>
    <xdr:pic>
      <xdr:nvPicPr>
        <xdr:cNvPr id="31" name="Picture 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9886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23825"/>
    <xdr:pic>
      <xdr:nvPicPr>
        <xdr:cNvPr id="32"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2108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23825"/>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3727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59</xdr:row>
      <xdr:rowOff>9525</xdr:rowOff>
    </xdr:from>
    <xdr:ext cx="123825" cy="123825"/>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5346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60</xdr:row>
      <xdr:rowOff>9525</xdr:rowOff>
    </xdr:from>
    <xdr:ext cx="123825" cy="123825"/>
    <xdr:pic>
      <xdr:nvPicPr>
        <xdr:cNvPr id="35"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6965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23825"/>
    <xdr:pic>
      <xdr:nvPicPr>
        <xdr:cNvPr id="36" name="Picture 3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08585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62</xdr:row>
      <xdr:rowOff>9525</xdr:rowOff>
    </xdr:from>
    <xdr:ext cx="123825" cy="123825"/>
    <xdr:pic>
      <xdr:nvPicPr>
        <xdr:cNvPr id="37" name="Picture 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0204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23825"/>
    <xdr:pic>
      <xdr:nvPicPr>
        <xdr:cNvPr id="38" name="Picture 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1823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67</xdr:row>
      <xdr:rowOff>9525</xdr:rowOff>
    </xdr:from>
    <xdr:ext cx="123825" cy="123825"/>
    <xdr:pic>
      <xdr:nvPicPr>
        <xdr:cNvPr id="39" name="Picture 3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18300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23825"/>
    <xdr:pic>
      <xdr:nvPicPr>
        <xdr:cNvPr id="40" name="Picture 3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1539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23825"/>
    <xdr:pic>
      <xdr:nvPicPr>
        <xdr:cNvPr id="41" name="Picture 4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4777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23825"/>
    <xdr:pic>
      <xdr:nvPicPr>
        <xdr:cNvPr id="42" name="Picture 4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8016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73</xdr:row>
      <xdr:rowOff>9525</xdr:rowOff>
    </xdr:from>
    <xdr:ext cx="123825" cy="123825"/>
    <xdr:pic>
      <xdr:nvPicPr>
        <xdr:cNvPr id="43" name="Picture 4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29635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75</xdr:row>
      <xdr:rowOff>9525</xdr:rowOff>
    </xdr:from>
    <xdr:ext cx="123825" cy="123825"/>
    <xdr:pic>
      <xdr:nvPicPr>
        <xdr:cNvPr id="44" name="Picture 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2873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76</xdr:row>
      <xdr:rowOff>9525</xdr:rowOff>
    </xdr:from>
    <xdr:ext cx="123825" cy="123825"/>
    <xdr:pic>
      <xdr:nvPicPr>
        <xdr:cNvPr id="45" name="Picture 4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4493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77</xdr:row>
      <xdr:rowOff>9525</xdr:rowOff>
    </xdr:from>
    <xdr:ext cx="123825" cy="123825"/>
    <xdr:pic>
      <xdr:nvPicPr>
        <xdr:cNvPr id="46" name="Picture 4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6112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78</xdr:row>
      <xdr:rowOff>9525</xdr:rowOff>
    </xdr:from>
    <xdr:ext cx="123825" cy="123825"/>
    <xdr:pic>
      <xdr:nvPicPr>
        <xdr:cNvPr id="47" name="Picture 4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7731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79</xdr:row>
      <xdr:rowOff>9525</xdr:rowOff>
    </xdr:from>
    <xdr:ext cx="123825" cy="123825"/>
    <xdr:pic>
      <xdr:nvPicPr>
        <xdr:cNvPr id="48" name="Picture 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39350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80</xdr:row>
      <xdr:rowOff>9525</xdr:rowOff>
    </xdr:from>
    <xdr:ext cx="123825" cy="123825"/>
    <xdr:pic>
      <xdr:nvPicPr>
        <xdr:cNvPr id="49" name="Picture 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0970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81</xdr:row>
      <xdr:rowOff>9525</xdr:rowOff>
    </xdr:from>
    <xdr:ext cx="123825" cy="123825"/>
    <xdr:pic>
      <xdr:nvPicPr>
        <xdr:cNvPr id="50" name="Picture 4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2589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82</xdr:row>
      <xdr:rowOff>9525</xdr:rowOff>
    </xdr:from>
    <xdr:ext cx="123825" cy="123825"/>
    <xdr:pic>
      <xdr:nvPicPr>
        <xdr:cNvPr id="51" name="Picture 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4208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23825"/>
    <xdr:pic>
      <xdr:nvPicPr>
        <xdr:cNvPr id="52" name="Picture 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49066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23825"/>
    <xdr:pic>
      <xdr:nvPicPr>
        <xdr:cNvPr id="53" name="Picture 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2304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23825"/>
    <xdr:pic>
      <xdr:nvPicPr>
        <xdr:cNvPr id="54" name="Picture 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5543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90</xdr:row>
      <xdr:rowOff>9525</xdr:rowOff>
    </xdr:from>
    <xdr:ext cx="123825" cy="123825"/>
    <xdr:pic>
      <xdr:nvPicPr>
        <xdr:cNvPr id="55" name="Picture 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58781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23825"/>
    <xdr:pic>
      <xdr:nvPicPr>
        <xdr:cNvPr id="56" name="Picture 5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604010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92</xdr:row>
      <xdr:rowOff>9525</xdr:rowOff>
    </xdr:from>
    <xdr:ext cx="123825" cy="123825"/>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23825"/>
    <xdr:pic>
      <xdr:nvPicPr>
        <xdr:cNvPr id="58" name="Picture 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94</xdr:row>
      <xdr:rowOff>9525</xdr:rowOff>
    </xdr:from>
    <xdr:ext cx="123825" cy="123825"/>
    <xdr:pic>
      <xdr:nvPicPr>
        <xdr:cNvPr id="59" name="Picture 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16525875"/>
          <a:ext cx="123825" cy="123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8</xdr:col>
      <xdr:colOff>266699</xdr:colOff>
      <xdr:row>47</xdr:row>
      <xdr:rowOff>57150</xdr:rowOff>
    </xdr:from>
    <xdr:to>
      <xdr:col>17</xdr:col>
      <xdr:colOff>85724</xdr:colOff>
      <xdr:row>63</xdr:row>
      <xdr:rowOff>9525</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336306</xdr:colOff>
      <xdr:row>47</xdr:row>
      <xdr:rowOff>76199</xdr:rowOff>
    </xdr:from>
    <xdr:to>
      <xdr:col>28</xdr:col>
      <xdr:colOff>232020</xdr:colOff>
      <xdr:row>70</xdr:row>
      <xdr:rowOff>12212</xdr:rowOff>
    </xdr:to>
    <xdr:graphicFrame macro="">
      <xdr:nvGraphicFramePr>
        <xdr:cNvPr id="3" name="Диаграмма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0.07313</cdr:x>
      <cdr:y>0.32381</cdr:y>
    </cdr:from>
    <cdr:to>
      <cdr:x>0.18442</cdr:x>
      <cdr:y>0.39683</cdr:y>
    </cdr:to>
    <cdr:sp macro="" textlink="">
      <cdr:nvSpPr>
        <cdr:cNvPr id="2" name="TextBox 1"/>
        <cdr:cNvSpPr txBox="1"/>
      </cdr:nvSpPr>
      <cdr:spPr>
        <a:xfrm xmlns:a="http://schemas.openxmlformats.org/drawingml/2006/main">
          <a:off x="438151" y="971550"/>
          <a:ext cx="666750" cy="2190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ru-RU" sz="1100" b="1"/>
            <a:t>МО</a:t>
          </a:r>
        </a:p>
      </cdr:txBody>
    </cdr:sp>
  </cdr:relSizeAnchor>
  <cdr:relSizeAnchor xmlns:cdr="http://schemas.openxmlformats.org/drawingml/2006/chartDrawing">
    <cdr:from>
      <cdr:x>0.17541</cdr:x>
      <cdr:y>0.31111</cdr:y>
    </cdr:from>
    <cdr:to>
      <cdr:x>0.37679</cdr:x>
      <cdr:y>0.40423</cdr:y>
    </cdr:to>
    <cdr:sp macro="" textlink="">
      <cdr:nvSpPr>
        <cdr:cNvPr id="3" name="TextBox 1"/>
        <cdr:cNvSpPr txBox="1"/>
      </cdr:nvSpPr>
      <cdr:spPr>
        <a:xfrm xmlns:a="http://schemas.openxmlformats.org/drawingml/2006/main">
          <a:off x="1050924" y="933451"/>
          <a:ext cx="1206501" cy="2794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100" b="1"/>
            <a:t>Краснодарский край</a:t>
          </a:r>
        </a:p>
      </cdr:txBody>
    </cdr:sp>
  </cdr:relSizeAnchor>
  <cdr:relSizeAnchor xmlns:cdr="http://schemas.openxmlformats.org/drawingml/2006/chartDrawing">
    <cdr:from>
      <cdr:x>0.39004</cdr:x>
      <cdr:y>0.4963</cdr:y>
    </cdr:from>
    <cdr:to>
      <cdr:x>0.50132</cdr:x>
      <cdr:y>0.56931</cdr:y>
    </cdr:to>
    <cdr:sp macro="" textlink="">
      <cdr:nvSpPr>
        <cdr:cNvPr id="4" name="TextBox 1"/>
        <cdr:cNvSpPr txBox="1"/>
      </cdr:nvSpPr>
      <cdr:spPr>
        <a:xfrm xmlns:a="http://schemas.openxmlformats.org/drawingml/2006/main">
          <a:off x="2336800" y="1489075"/>
          <a:ext cx="666750" cy="2190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100" b="1"/>
            <a:t>Респ. Коми</a:t>
          </a:r>
        </a:p>
      </cdr:txBody>
    </cdr:sp>
  </cdr:relSizeAnchor>
  <cdr:relSizeAnchor xmlns:cdr="http://schemas.openxmlformats.org/drawingml/2006/chartDrawing">
    <cdr:from>
      <cdr:x>0.43561</cdr:x>
      <cdr:y>0.40317</cdr:y>
    </cdr:from>
    <cdr:to>
      <cdr:x>0.61261</cdr:x>
      <cdr:y>0.48042</cdr:y>
    </cdr:to>
    <cdr:sp macro="" textlink="">
      <cdr:nvSpPr>
        <cdr:cNvPr id="5" name="TextBox 1"/>
        <cdr:cNvSpPr txBox="1"/>
      </cdr:nvSpPr>
      <cdr:spPr>
        <a:xfrm xmlns:a="http://schemas.openxmlformats.org/drawingml/2006/main">
          <a:off x="2609851" y="1209675"/>
          <a:ext cx="1060449" cy="2317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ru-RU" sz="1100" b="1"/>
            <a:t>Кемеровская</a:t>
          </a:r>
          <a:r>
            <a:rPr lang="ru-RU" sz="1100" b="1" baseline="0"/>
            <a:t> обл.</a:t>
          </a:r>
          <a:endParaRPr lang="ru-RU" sz="1100" b="1"/>
        </a:p>
      </cdr:txBody>
    </cdr:sp>
  </cdr:relSizeAnchor>
  <cdr:relSizeAnchor xmlns:cdr="http://schemas.openxmlformats.org/drawingml/2006/chartDrawing">
    <cdr:from>
      <cdr:x>0.62056</cdr:x>
      <cdr:y>0.44233</cdr:y>
    </cdr:from>
    <cdr:to>
      <cdr:x>0.79756</cdr:x>
      <cdr:y>0.51958</cdr:y>
    </cdr:to>
    <cdr:sp macro="" textlink="">
      <cdr:nvSpPr>
        <cdr:cNvPr id="6" name="TextBox 1"/>
        <cdr:cNvSpPr txBox="1"/>
      </cdr:nvSpPr>
      <cdr:spPr>
        <a:xfrm xmlns:a="http://schemas.openxmlformats.org/drawingml/2006/main">
          <a:off x="3717925" y="1327150"/>
          <a:ext cx="1060449" cy="2317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100" b="1" baseline="0"/>
            <a:t>Свердловская обл.</a:t>
          </a:r>
          <a:endParaRPr lang="ru-RU" sz="1100" b="1"/>
        </a:p>
      </cdr:txBody>
    </cdr:sp>
  </cdr:relSizeAnchor>
  <cdr:relSizeAnchor xmlns:cdr="http://schemas.openxmlformats.org/drawingml/2006/chartDrawing">
    <cdr:from>
      <cdr:x>0.6778</cdr:x>
      <cdr:y>0.33757</cdr:y>
    </cdr:from>
    <cdr:to>
      <cdr:x>0.8548</cdr:x>
      <cdr:y>0.41481</cdr:y>
    </cdr:to>
    <cdr:sp macro="" textlink="">
      <cdr:nvSpPr>
        <cdr:cNvPr id="7" name="TextBox 1"/>
        <cdr:cNvSpPr txBox="1"/>
      </cdr:nvSpPr>
      <cdr:spPr>
        <a:xfrm xmlns:a="http://schemas.openxmlformats.org/drawingml/2006/main">
          <a:off x="4060825" y="1012825"/>
          <a:ext cx="1060449" cy="2317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ru-RU" sz="1100" b="1" baseline="0"/>
            <a:t> Респ. Башкортостан</a:t>
          </a:r>
          <a:endParaRPr lang="ru-RU" sz="1100" b="1"/>
        </a:p>
      </cdr:txBody>
    </cdr:sp>
  </cdr:relSizeAnchor>
  <cdr:relSizeAnchor xmlns:cdr="http://schemas.openxmlformats.org/drawingml/2006/chartDrawing">
    <cdr:from>
      <cdr:x>0.823</cdr:x>
      <cdr:y>0.11534</cdr:y>
    </cdr:from>
    <cdr:to>
      <cdr:x>1</cdr:x>
      <cdr:y>0.19259</cdr:y>
    </cdr:to>
    <cdr:sp macro="" textlink="">
      <cdr:nvSpPr>
        <cdr:cNvPr id="8" name="TextBox 1"/>
        <cdr:cNvSpPr txBox="1"/>
      </cdr:nvSpPr>
      <cdr:spPr>
        <a:xfrm xmlns:a="http://schemas.openxmlformats.org/drawingml/2006/main">
          <a:off x="4930776" y="346075"/>
          <a:ext cx="1060449" cy="23177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ru-RU" sz="1100" b="1"/>
            <a:t>Респ. Татарстан</a:t>
          </a:r>
        </a:p>
      </cdr:txBody>
    </cdr:sp>
  </cdr:relSizeAnchor>
</c:userShapes>
</file>

<file path=xl/drawings/drawing25.xml><?xml version="1.0" encoding="utf-8"?>
<xdr:wsDr xmlns:xdr="http://schemas.openxmlformats.org/drawingml/2006/spreadsheetDrawing" xmlns:a="http://schemas.openxmlformats.org/drawingml/2006/main">
  <xdr:twoCellAnchor>
    <xdr:from>
      <xdr:col>10</xdr:col>
      <xdr:colOff>76200</xdr:colOff>
      <xdr:row>3</xdr:row>
      <xdr:rowOff>447674</xdr:rowOff>
    </xdr:from>
    <xdr:to>
      <xdr:col>21</xdr:col>
      <xdr:colOff>514350</xdr:colOff>
      <xdr:row>21</xdr:row>
      <xdr:rowOff>76199</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oneCellAnchor>
    <xdr:from>
      <xdr:col>2</xdr:col>
      <xdr:colOff>9525</xdr:colOff>
      <xdr:row>12</xdr:row>
      <xdr:rowOff>9525</xdr:rowOff>
    </xdr:from>
    <xdr:ext cx="123825" cy="1333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12</xdr:row>
      <xdr:rowOff>9525</xdr:rowOff>
    </xdr:from>
    <xdr:ext cx="123825" cy="133350"/>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12</xdr:row>
      <xdr:rowOff>9525</xdr:rowOff>
    </xdr:from>
    <xdr:ext cx="123825" cy="133350"/>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12</xdr:row>
      <xdr:rowOff>9525</xdr:rowOff>
    </xdr:from>
    <xdr:ext cx="123825" cy="133350"/>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12</xdr:row>
      <xdr:rowOff>9525</xdr:rowOff>
    </xdr:from>
    <xdr:ext cx="123825" cy="133350"/>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12</xdr:row>
      <xdr:rowOff>9525</xdr:rowOff>
    </xdr:from>
    <xdr:ext cx="123825" cy="133350"/>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13</xdr:row>
      <xdr:rowOff>9525</xdr:rowOff>
    </xdr:from>
    <xdr:ext cx="123825" cy="133350"/>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33350"/>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13</xdr:row>
      <xdr:rowOff>9525</xdr:rowOff>
    </xdr:from>
    <xdr:ext cx="123825" cy="133350"/>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13</xdr:row>
      <xdr:rowOff>9525</xdr:rowOff>
    </xdr:from>
    <xdr:ext cx="123825" cy="133350"/>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13</xdr:row>
      <xdr:rowOff>9525</xdr:rowOff>
    </xdr:from>
    <xdr:ext cx="123825" cy="133350"/>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13</xdr:row>
      <xdr:rowOff>9525</xdr:rowOff>
    </xdr:from>
    <xdr:ext cx="123825" cy="133350"/>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14</xdr:row>
      <xdr:rowOff>9525</xdr:rowOff>
    </xdr:from>
    <xdr:ext cx="123825" cy="133350"/>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14</xdr:row>
      <xdr:rowOff>9525</xdr:rowOff>
    </xdr:from>
    <xdr:ext cx="123825" cy="133350"/>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14</xdr:row>
      <xdr:rowOff>9525</xdr:rowOff>
    </xdr:from>
    <xdr:ext cx="123825" cy="133350"/>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15</xdr:row>
      <xdr:rowOff>9525</xdr:rowOff>
    </xdr:from>
    <xdr:ext cx="123825" cy="133350"/>
    <xdr:pic>
      <xdr:nvPicPr>
        <xdr:cNvPr id="17" name="Picture 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33350"/>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15</xdr:row>
      <xdr:rowOff>9525</xdr:rowOff>
    </xdr:from>
    <xdr:ext cx="123825" cy="133350"/>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15</xdr:row>
      <xdr:rowOff>9525</xdr:rowOff>
    </xdr:from>
    <xdr:ext cx="123825" cy="133350"/>
    <xdr:pic>
      <xdr:nvPicPr>
        <xdr:cNvPr id="20" name="Picture 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15</xdr:row>
      <xdr:rowOff>9525</xdr:rowOff>
    </xdr:from>
    <xdr:ext cx="123825" cy="133350"/>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15</xdr:row>
      <xdr:rowOff>9525</xdr:rowOff>
    </xdr:from>
    <xdr:ext cx="123825" cy="133350"/>
    <xdr:pic>
      <xdr:nvPicPr>
        <xdr:cNvPr id="22" name="Picture 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17</xdr:row>
      <xdr:rowOff>9525</xdr:rowOff>
    </xdr:from>
    <xdr:ext cx="123825" cy="133350"/>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33350"/>
    <xdr:pic>
      <xdr:nvPicPr>
        <xdr:cNvPr id="24" name="Picture 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17</xdr:row>
      <xdr:rowOff>9525</xdr:rowOff>
    </xdr:from>
    <xdr:ext cx="123825" cy="133350"/>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17</xdr:row>
      <xdr:rowOff>9525</xdr:rowOff>
    </xdr:from>
    <xdr:ext cx="123825" cy="133350"/>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17</xdr:row>
      <xdr:rowOff>9525</xdr:rowOff>
    </xdr:from>
    <xdr:ext cx="123825" cy="133350"/>
    <xdr:pic>
      <xdr:nvPicPr>
        <xdr:cNvPr id="27" name="Picture 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17</xdr:row>
      <xdr:rowOff>9525</xdr:rowOff>
    </xdr:from>
    <xdr:ext cx="123825" cy="133350"/>
    <xdr:pic>
      <xdr:nvPicPr>
        <xdr:cNvPr id="28" name="Picture 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18</xdr:row>
      <xdr:rowOff>9525</xdr:rowOff>
    </xdr:from>
    <xdr:ext cx="123825" cy="133350"/>
    <xdr:pic>
      <xdr:nvPicPr>
        <xdr:cNvPr id="29" name="Picture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18</xdr:row>
      <xdr:rowOff>9525</xdr:rowOff>
    </xdr:from>
    <xdr:ext cx="123825" cy="133350"/>
    <xdr:pic>
      <xdr:nvPicPr>
        <xdr:cNvPr id="30" name="Picture 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18</xdr:row>
      <xdr:rowOff>9525</xdr:rowOff>
    </xdr:from>
    <xdr:ext cx="123825" cy="133350"/>
    <xdr:pic>
      <xdr:nvPicPr>
        <xdr:cNvPr id="31" name="Picture 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18</xdr:row>
      <xdr:rowOff>9525</xdr:rowOff>
    </xdr:from>
    <xdr:ext cx="123825" cy="133350"/>
    <xdr:pic>
      <xdr:nvPicPr>
        <xdr:cNvPr id="32" name="Picture 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21</xdr:row>
      <xdr:rowOff>9525</xdr:rowOff>
    </xdr:from>
    <xdr:ext cx="123825" cy="133350"/>
    <xdr:pic>
      <xdr:nvPicPr>
        <xdr:cNvPr id="33" name="Picture 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21</xdr:row>
      <xdr:rowOff>9525</xdr:rowOff>
    </xdr:from>
    <xdr:ext cx="123825" cy="133350"/>
    <xdr:pic>
      <xdr:nvPicPr>
        <xdr:cNvPr id="34" name="Picture 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21</xdr:row>
      <xdr:rowOff>9525</xdr:rowOff>
    </xdr:from>
    <xdr:ext cx="123825" cy="133350"/>
    <xdr:pic>
      <xdr:nvPicPr>
        <xdr:cNvPr id="35"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21</xdr:row>
      <xdr:rowOff>9525</xdr:rowOff>
    </xdr:from>
    <xdr:ext cx="123825" cy="133350"/>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21</xdr:row>
      <xdr:rowOff>9525</xdr:rowOff>
    </xdr:from>
    <xdr:ext cx="123825" cy="133350"/>
    <xdr:pic>
      <xdr:nvPicPr>
        <xdr:cNvPr id="37" name="Picture 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21</xdr:row>
      <xdr:rowOff>9525</xdr:rowOff>
    </xdr:from>
    <xdr:ext cx="123825" cy="133350"/>
    <xdr:pic>
      <xdr:nvPicPr>
        <xdr:cNvPr id="38" name="Picture 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22</xdr:row>
      <xdr:rowOff>9525</xdr:rowOff>
    </xdr:from>
    <xdr:ext cx="123825" cy="133350"/>
    <xdr:pic>
      <xdr:nvPicPr>
        <xdr:cNvPr id="39" name="Picture 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22</xdr:row>
      <xdr:rowOff>9525</xdr:rowOff>
    </xdr:from>
    <xdr:ext cx="123825" cy="133350"/>
    <xdr:pic>
      <xdr:nvPicPr>
        <xdr:cNvPr id="40" name="Picture 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22</xdr:row>
      <xdr:rowOff>9525</xdr:rowOff>
    </xdr:from>
    <xdr:ext cx="123825" cy="133350"/>
    <xdr:pic>
      <xdr:nvPicPr>
        <xdr:cNvPr id="41" name="Picture 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22</xdr:row>
      <xdr:rowOff>9525</xdr:rowOff>
    </xdr:from>
    <xdr:ext cx="123825" cy="133350"/>
    <xdr:pic>
      <xdr:nvPicPr>
        <xdr:cNvPr id="42" name="Picture 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23</xdr:row>
      <xdr:rowOff>9525</xdr:rowOff>
    </xdr:from>
    <xdr:ext cx="123825" cy="133350"/>
    <xdr:pic>
      <xdr:nvPicPr>
        <xdr:cNvPr id="43" name="Picture 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33350"/>
    <xdr:pic>
      <xdr:nvPicPr>
        <xdr:cNvPr id="44" name="Picture 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23</xdr:row>
      <xdr:rowOff>9525</xdr:rowOff>
    </xdr:from>
    <xdr:ext cx="123825" cy="133350"/>
    <xdr:pic>
      <xdr:nvPicPr>
        <xdr:cNvPr id="45" name="Picture 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23</xdr:row>
      <xdr:rowOff>9525</xdr:rowOff>
    </xdr:from>
    <xdr:ext cx="123825" cy="133350"/>
    <xdr:pic>
      <xdr:nvPicPr>
        <xdr:cNvPr id="46" name="Picture 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23</xdr:row>
      <xdr:rowOff>9525</xdr:rowOff>
    </xdr:from>
    <xdr:ext cx="123825" cy="133350"/>
    <xdr:pic>
      <xdr:nvPicPr>
        <xdr:cNvPr id="47" name="Picture 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23</xdr:row>
      <xdr:rowOff>9525</xdr:rowOff>
    </xdr:from>
    <xdr:ext cx="123825" cy="133350"/>
    <xdr:pic>
      <xdr:nvPicPr>
        <xdr:cNvPr id="48" name="Picture 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24</xdr:row>
      <xdr:rowOff>9525</xdr:rowOff>
    </xdr:from>
    <xdr:ext cx="123825" cy="133350"/>
    <xdr:pic>
      <xdr:nvPicPr>
        <xdr:cNvPr id="49" name="Picture 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33350"/>
    <xdr:pic>
      <xdr:nvPicPr>
        <xdr:cNvPr id="50" name="Picture 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24</xdr:row>
      <xdr:rowOff>9525</xdr:rowOff>
    </xdr:from>
    <xdr:ext cx="123825" cy="133350"/>
    <xdr:pic>
      <xdr:nvPicPr>
        <xdr:cNvPr id="51" name="Picture 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24</xdr:row>
      <xdr:rowOff>9525</xdr:rowOff>
    </xdr:from>
    <xdr:ext cx="123825" cy="133350"/>
    <xdr:pic>
      <xdr:nvPicPr>
        <xdr:cNvPr id="52" name="Picture 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24</xdr:row>
      <xdr:rowOff>9525</xdr:rowOff>
    </xdr:from>
    <xdr:ext cx="123825" cy="133350"/>
    <xdr:pic>
      <xdr:nvPicPr>
        <xdr:cNvPr id="53" name="Picture 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24</xdr:row>
      <xdr:rowOff>9525</xdr:rowOff>
    </xdr:from>
    <xdr:ext cx="123825" cy="133350"/>
    <xdr:pic>
      <xdr:nvPicPr>
        <xdr:cNvPr id="54" name="Picture 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25</xdr:row>
      <xdr:rowOff>9525</xdr:rowOff>
    </xdr:from>
    <xdr:ext cx="123825" cy="133350"/>
    <xdr:pic>
      <xdr:nvPicPr>
        <xdr:cNvPr id="55" name="Picture 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25</xdr:row>
      <xdr:rowOff>9525</xdr:rowOff>
    </xdr:from>
    <xdr:ext cx="123825" cy="133350"/>
    <xdr:pic>
      <xdr:nvPicPr>
        <xdr:cNvPr id="56" name="Picture 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30</xdr:row>
      <xdr:rowOff>9525</xdr:rowOff>
    </xdr:from>
    <xdr:ext cx="123825" cy="133350"/>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31</xdr:row>
      <xdr:rowOff>9525</xdr:rowOff>
    </xdr:from>
    <xdr:ext cx="123825" cy="133350"/>
    <xdr:pic>
      <xdr:nvPicPr>
        <xdr:cNvPr id="58" name="Picture 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33350"/>
    <xdr:pic>
      <xdr:nvPicPr>
        <xdr:cNvPr id="59" name="Picture 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31</xdr:row>
      <xdr:rowOff>9525</xdr:rowOff>
    </xdr:from>
    <xdr:ext cx="123825" cy="133350"/>
    <xdr:pic>
      <xdr:nvPicPr>
        <xdr:cNvPr id="60" name="Picture 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31</xdr:row>
      <xdr:rowOff>9525</xdr:rowOff>
    </xdr:from>
    <xdr:ext cx="123825" cy="133350"/>
    <xdr:pic>
      <xdr:nvPicPr>
        <xdr:cNvPr id="61" name="Picture 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31</xdr:row>
      <xdr:rowOff>9525</xdr:rowOff>
    </xdr:from>
    <xdr:ext cx="123825" cy="133350"/>
    <xdr:pic>
      <xdr:nvPicPr>
        <xdr:cNvPr id="62" name="Picture 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31</xdr:row>
      <xdr:rowOff>9525</xdr:rowOff>
    </xdr:from>
    <xdr:ext cx="123825" cy="133350"/>
    <xdr:pic>
      <xdr:nvPicPr>
        <xdr:cNvPr id="63" name="Picture 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33</xdr:row>
      <xdr:rowOff>9525</xdr:rowOff>
    </xdr:from>
    <xdr:ext cx="123825" cy="133350"/>
    <xdr:pic>
      <xdr:nvPicPr>
        <xdr:cNvPr id="64" name="Picture 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33350"/>
    <xdr:pic>
      <xdr:nvPicPr>
        <xdr:cNvPr id="65" name="Picture 6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33</xdr:row>
      <xdr:rowOff>9525</xdr:rowOff>
    </xdr:from>
    <xdr:ext cx="123825" cy="133350"/>
    <xdr:pic>
      <xdr:nvPicPr>
        <xdr:cNvPr id="66" name="Picture 6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33</xdr:row>
      <xdr:rowOff>9525</xdr:rowOff>
    </xdr:from>
    <xdr:ext cx="123825" cy="133350"/>
    <xdr:pic>
      <xdr:nvPicPr>
        <xdr:cNvPr id="67" name="Picture 6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33</xdr:row>
      <xdr:rowOff>9525</xdr:rowOff>
    </xdr:from>
    <xdr:ext cx="123825" cy="133350"/>
    <xdr:pic>
      <xdr:nvPicPr>
        <xdr:cNvPr id="68" name="Picture 6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33</xdr:row>
      <xdr:rowOff>9525</xdr:rowOff>
    </xdr:from>
    <xdr:ext cx="123825" cy="133350"/>
    <xdr:pic>
      <xdr:nvPicPr>
        <xdr:cNvPr id="69" name="Picture 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34</xdr:row>
      <xdr:rowOff>9525</xdr:rowOff>
    </xdr:from>
    <xdr:ext cx="123825" cy="133350"/>
    <xdr:pic>
      <xdr:nvPicPr>
        <xdr:cNvPr id="70"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33350"/>
    <xdr:pic>
      <xdr:nvPicPr>
        <xdr:cNvPr id="71" name="Picture 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34</xdr:row>
      <xdr:rowOff>9525</xdr:rowOff>
    </xdr:from>
    <xdr:ext cx="123825" cy="133350"/>
    <xdr:pic>
      <xdr:nvPicPr>
        <xdr:cNvPr id="72" name="Picture 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34</xdr:row>
      <xdr:rowOff>9525</xdr:rowOff>
    </xdr:from>
    <xdr:ext cx="123825" cy="133350"/>
    <xdr:pic>
      <xdr:nvPicPr>
        <xdr:cNvPr id="73" name="Picture 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34</xdr:row>
      <xdr:rowOff>9525</xdr:rowOff>
    </xdr:from>
    <xdr:ext cx="123825" cy="133350"/>
    <xdr:pic>
      <xdr:nvPicPr>
        <xdr:cNvPr id="74" name="Picture 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34</xdr:row>
      <xdr:rowOff>9525</xdr:rowOff>
    </xdr:from>
    <xdr:ext cx="123825" cy="133350"/>
    <xdr:pic>
      <xdr:nvPicPr>
        <xdr:cNvPr id="75" name="Picture 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35</xdr:row>
      <xdr:rowOff>9525</xdr:rowOff>
    </xdr:from>
    <xdr:ext cx="123825" cy="133350"/>
    <xdr:pic>
      <xdr:nvPicPr>
        <xdr:cNvPr id="76" name="Picture 7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35</xdr:row>
      <xdr:rowOff>9525</xdr:rowOff>
    </xdr:from>
    <xdr:ext cx="123825" cy="133350"/>
    <xdr:pic>
      <xdr:nvPicPr>
        <xdr:cNvPr id="77" name="Picture 7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479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35</xdr:row>
      <xdr:rowOff>9525</xdr:rowOff>
    </xdr:from>
    <xdr:ext cx="123825" cy="133350"/>
    <xdr:pic>
      <xdr:nvPicPr>
        <xdr:cNvPr id="78" name="Picture 7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35</xdr:row>
      <xdr:rowOff>9525</xdr:rowOff>
    </xdr:from>
    <xdr:ext cx="123825" cy="133350"/>
    <xdr:pic>
      <xdr:nvPicPr>
        <xdr:cNvPr id="79" name="Picture 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35</xdr:row>
      <xdr:rowOff>9525</xdr:rowOff>
    </xdr:from>
    <xdr:ext cx="123825" cy="133350"/>
    <xdr:pic>
      <xdr:nvPicPr>
        <xdr:cNvPr id="80" name="Picture 7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35</xdr:row>
      <xdr:rowOff>9525</xdr:rowOff>
    </xdr:from>
    <xdr:ext cx="123825" cy="133350"/>
    <xdr:pic>
      <xdr:nvPicPr>
        <xdr:cNvPr id="81" name="Picture 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36</xdr:row>
      <xdr:rowOff>9525</xdr:rowOff>
    </xdr:from>
    <xdr:ext cx="123825" cy="133350"/>
    <xdr:pic>
      <xdr:nvPicPr>
        <xdr:cNvPr id="82" name="Picture 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33350"/>
    <xdr:pic>
      <xdr:nvPicPr>
        <xdr:cNvPr id="83" name="Picture 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36</xdr:row>
      <xdr:rowOff>9525</xdr:rowOff>
    </xdr:from>
    <xdr:ext cx="123825" cy="133350"/>
    <xdr:pic>
      <xdr:nvPicPr>
        <xdr:cNvPr id="84" name="Picture 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36</xdr:row>
      <xdr:rowOff>9525</xdr:rowOff>
    </xdr:from>
    <xdr:ext cx="123825" cy="133350"/>
    <xdr:pic>
      <xdr:nvPicPr>
        <xdr:cNvPr id="85" name="Picture 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36</xdr:row>
      <xdr:rowOff>9525</xdr:rowOff>
    </xdr:from>
    <xdr:ext cx="123825" cy="133350"/>
    <xdr:pic>
      <xdr:nvPicPr>
        <xdr:cNvPr id="86" name="Picture 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36</xdr:row>
      <xdr:rowOff>9525</xdr:rowOff>
    </xdr:from>
    <xdr:ext cx="123825" cy="133350"/>
    <xdr:pic>
      <xdr:nvPicPr>
        <xdr:cNvPr id="87" name="Picture 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37</xdr:row>
      <xdr:rowOff>9525</xdr:rowOff>
    </xdr:from>
    <xdr:ext cx="123825" cy="133350"/>
    <xdr:pic>
      <xdr:nvPicPr>
        <xdr:cNvPr id="88" name="Picture 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33350"/>
    <xdr:pic>
      <xdr:nvPicPr>
        <xdr:cNvPr id="89" name="Picture 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37</xdr:row>
      <xdr:rowOff>9525</xdr:rowOff>
    </xdr:from>
    <xdr:ext cx="123825" cy="133350"/>
    <xdr:pic>
      <xdr:nvPicPr>
        <xdr:cNvPr id="90" name="Picture 8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37</xdr:row>
      <xdr:rowOff>9525</xdr:rowOff>
    </xdr:from>
    <xdr:ext cx="123825" cy="133350"/>
    <xdr:pic>
      <xdr:nvPicPr>
        <xdr:cNvPr id="91" name="Picture 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37</xdr:row>
      <xdr:rowOff>9525</xdr:rowOff>
    </xdr:from>
    <xdr:ext cx="123825" cy="133350"/>
    <xdr:pic>
      <xdr:nvPicPr>
        <xdr:cNvPr id="92" name="Picture 9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37</xdr:row>
      <xdr:rowOff>9525</xdr:rowOff>
    </xdr:from>
    <xdr:ext cx="123825" cy="133350"/>
    <xdr:pic>
      <xdr:nvPicPr>
        <xdr:cNvPr id="93" name="Picture 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39</xdr:row>
      <xdr:rowOff>9525</xdr:rowOff>
    </xdr:from>
    <xdr:ext cx="123825" cy="133350"/>
    <xdr:pic>
      <xdr:nvPicPr>
        <xdr:cNvPr id="94" name="Picture 9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33350"/>
    <xdr:pic>
      <xdr:nvPicPr>
        <xdr:cNvPr id="95" name="Picture 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39</xdr:row>
      <xdr:rowOff>9525</xdr:rowOff>
    </xdr:from>
    <xdr:ext cx="123825" cy="133350"/>
    <xdr:pic>
      <xdr:nvPicPr>
        <xdr:cNvPr id="96" name="Picture 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39</xdr:row>
      <xdr:rowOff>9525</xdr:rowOff>
    </xdr:from>
    <xdr:ext cx="123825" cy="133350"/>
    <xdr:pic>
      <xdr:nvPicPr>
        <xdr:cNvPr id="97" name="Picture 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39</xdr:row>
      <xdr:rowOff>9525</xdr:rowOff>
    </xdr:from>
    <xdr:ext cx="123825" cy="133350"/>
    <xdr:pic>
      <xdr:nvPicPr>
        <xdr:cNvPr id="98" name="Picture 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39</xdr:row>
      <xdr:rowOff>9525</xdr:rowOff>
    </xdr:from>
    <xdr:ext cx="123825" cy="133350"/>
    <xdr:pic>
      <xdr:nvPicPr>
        <xdr:cNvPr id="99" name="Picture 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40</xdr:row>
      <xdr:rowOff>9525</xdr:rowOff>
    </xdr:from>
    <xdr:ext cx="123825" cy="133350"/>
    <xdr:pic>
      <xdr:nvPicPr>
        <xdr:cNvPr id="100" name="Picture 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64865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40</xdr:row>
      <xdr:rowOff>9525</xdr:rowOff>
    </xdr:from>
    <xdr:ext cx="123825" cy="133350"/>
    <xdr:pic>
      <xdr:nvPicPr>
        <xdr:cNvPr id="101" name="Picture 1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4865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46</xdr:row>
      <xdr:rowOff>9525</xdr:rowOff>
    </xdr:from>
    <xdr:ext cx="123825" cy="133350"/>
    <xdr:pic>
      <xdr:nvPicPr>
        <xdr:cNvPr id="102" name="Picture 1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33350"/>
    <xdr:pic>
      <xdr:nvPicPr>
        <xdr:cNvPr id="103" name="Picture 1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46</xdr:row>
      <xdr:rowOff>9525</xdr:rowOff>
    </xdr:from>
    <xdr:ext cx="123825" cy="133350"/>
    <xdr:pic>
      <xdr:nvPicPr>
        <xdr:cNvPr id="104" name="Picture 10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46</xdr:row>
      <xdr:rowOff>9525</xdr:rowOff>
    </xdr:from>
    <xdr:ext cx="123825" cy="133350"/>
    <xdr:pic>
      <xdr:nvPicPr>
        <xdr:cNvPr id="105" name="Picture 1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46</xdr:row>
      <xdr:rowOff>9525</xdr:rowOff>
    </xdr:from>
    <xdr:ext cx="123825" cy="133350"/>
    <xdr:pic>
      <xdr:nvPicPr>
        <xdr:cNvPr id="106" name="Picture 1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46</xdr:row>
      <xdr:rowOff>9525</xdr:rowOff>
    </xdr:from>
    <xdr:ext cx="123825" cy="133350"/>
    <xdr:pic>
      <xdr:nvPicPr>
        <xdr:cNvPr id="107" name="Picture 1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47</xdr:row>
      <xdr:rowOff>9525</xdr:rowOff>
    </xdr:from>
    <xdr:ext cx="123825" cy="133350"/>
    <xdr:pic>
      <xdr:nvPicPr>
        <xdr:cNvPr id="108" name="Picture 10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33350"/>
    <xdr:pic>
      <xdr:nvPicPr>
        <xdr:cNvPr id="109" name="Picture 10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47</xdr:row>
      <xdr:rowOff>9525</xdr:rowOff>
    </xdr:from>
    <xdr:ext cx="123825" cy="133350"/>
    <xdr:pic>
      <xdr:nvPicPr>
        <xdr:cNvPr id="110" name="Picture 10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47</xdr:row>
      <xdr:rowOff>9525</xdr:rowOff>
    </xdr:from>
    <xdr:ext cx="123825" cy="133350"/>
    <xdr:pic>
      <xdr:nvPicPr>
        <xdr:cNvPr id="111" name="Picture 1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47</xdr:row>
      <xdr:rowOff>9525</xdr:rowOff>
    </xdr:from>
    <xdr:ext cx="123825" cy="133350"/>
    <xdr:pic>
      <xdr:nvPicPr>
        <xdr:cNvPr id="112" name="Picture 1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47</xdr:row>
      <xdr:rowOff>9525</xdr:rowOff>
    </xdr:from>
    <xdr:ext cx="123825" cy="133350"/>
    <xdr:pic>
      <xdr:nvPicPr>
        <xdr:cNvPr id="113" name="Picture 1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51</xdr:row>
      <xdr:rowOff>9525</xdr:rowOff>
    </xdr:from>
    <xdr:ext cx="123825" cy="133350"/>
    <xdr:pic>
      <xdr:nvPicPr>
        <xdr:cNvPr id="114" name="Picture 1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51</xdr:row>
      <xdr:rowOff>9525</xdr:rowOff>
    </xdr:from>
    <xdr:ext cx="123825" cy="133350"/>
    <xdr:pic>
      <xdr:nvPicPr>
        <xdr:cNvPr id="115" name="Picture 1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51</xdr:row>
      <xdr:rowOff>9525</xdr:rowOff>
    </xdr:from>
    <xdr:ext cx="123825" cy="133350"/>
    <xdr:pic>
      <xdr:nvPicPr>
        <xdr:cNvPr id="116" name="Picture 1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52</xdr:row>
      <xdr:rowOff>9525</xdr:rowOff>
    </xdr:from>
    <xdr:ext cx="123825" cy="133350"/>
    <xdr:pic>
      <xdr:nvPicPr>
        <xdr:cNvPr id="117" name="Picture 1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33350"/>
    <xdr:pic>
      <xdr:nvPicPr>
        <xdr:cNvPr id="118" name="Picture 1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52</xdr:row>
      <xdr:rowOff>9525</xdr:rowOff>
    </xdr:from>
    <xdr:ext cx="123825" cy="133350"/>
    <xdr:pic>
      <xdr:nvPicPr>
        <xdr:cNvPr id="119" name="Picture 1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52</xdr:row>
      <xdr:rowOff>9525</xdr:rowOff>
    </xdr:from>
    <xdr:ext cx="123825" cy="133350"/>
    <xdr:pic>
      <xdr:nvPicPr>
        <xdr:cNvPr id="120" name="Picture 1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52</xdr:row>
      <xdr:rowOff>9525</xdr:rowOff>
    </xdr:from>
    <xdr:ext cx="123825" cy="133350"/>
    <xdr:pic>
      <xdr:nvPicPr>
        <xdr:cNvPr id="121" name="Picture 1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52</xdr:row>
      <xdr:rowOff>9525</xdr:rowOff>
    </xdr:from>
    <xdr:ext cx="123825" cy="133350"/>
    <xdr:pic>
      <xdr:nvPicPr>
        <xdr:cNvPr id="122" name="Picture 1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53</xdr:row>
      <xdr:rowOff>9525</xdr:rowOff>
    </xdr:from>
    <xdr:ext cx="123825" cy="133350"/>
    <xdr:pic>
      <xdr:nvPicPr>
        <xdr:cNvPr id="123" name="Picture 1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33350"/>
    <xdr:pic>
      <xdr:nvPicPr>
        <xdr:cNvPr id="124" name="Picture 1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53</xdr:row>
      <xdr:rowOff>9525</xdr:rowOff>
    </xdr:from>
    <xdr:ext cx="123825" cy="133350"/>
    <xdr:pic>
      <xdr:nvPicPr>
        <xdr:cNvPr id="125" name="Picture 1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53</xdr:row>
      <xdr:rowOff>9525</xdr:rowOff>
    </xdr:from>
    <xdr:ext cx="123825" cy="133350"/>
    <xdr:pic>
      <xdr:nvPicPr>
        <xdr:cNvPr id="126" name="Picture 1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53</xdr:row>
      <xdr:rowOff>9525</xdr:rowOff>
    </xdr:from>
    <xdr:ext cx="123825" cy="133350"/>
    <xdr:pic>
      <xdr:nvPicPr>
        <xdr:cNvPr id="127" name="Picture 1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53</xdr:row>
      <xdr:rowOff>9525</xdr:rowOff>
    </xdr:from>
    <xdr:ext cx="123825" cy="133350"/>
    <xdr:pic>
      <xdr:nvPicPr>
        <xdr:cNvPr id="128" name="Picture 1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54</xdr:row>
      <xdr:rowOff>9525</xdr:rowOff>
    </xdr:from>
    <xdr:ext cx="123825" cy="133350"/>
    <xdr:pic>
      <xdr:nvPicPr>
        <xdr:cNvPr id="129" name="Picture 12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33350"/>
    <xdr:pic>
      <xdr:nvPicPr>
        <xdr:cNvPr id="130" name="Picture 1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54</xdr:row>
      <xdr:rowOff>9525</xdr:rowOff>
    </xdr:from>
    <xdr:ext cx="123825" cy="133350"/>
    <xdr:pic>
      <xdr:nvPicPr>
        <xdr:cNvPr id="131" name="Picture 13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54</xdr:row>
      <xdr:rowOff>9525</xdr:rowOff>
    </xdr:from>
    <xdr:ext cx="123825" cy="133350"/>
    <xdr:pic>
      <xdr:nvPicPr>
        <xdr:cNvPr id="132" name="Picture 1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54</xdr:row>
      <xdr:rowOff>9525</xdr:rowOff>
    </xdr:from>
    <xdr:ext cx="123825" cy="133350"/>
    <xdr:pic>
      <xdr:nvPicPr>
        <xdr:cNvPr id="133" name="Picture 13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54</xdr:row>
      <xdr:rowOff>9525</xdr:rowOff>
    </xdr:from>
    <xdr:ext cx="123825" cy="133350"/>
    <xdr:pic>
      <xdr:nvPicPr>
        <xdr:cNvPr id="134" name="Picture 1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55</xdr:row>
      <xdr:rowOff>9525</xdr:rowOff>
    </xdr:from>
    <xdr:ext cx="123825" cy="133350"/>
    <xdr:pic>
      <xdr:nvPicPr>
        <xdr:cNvPr id="135" name="Picture 1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33350"/>
    <xdr:pic>
      <xdr:nvPicPr>
        <xdr:cNvPr id="136" name="Picture 1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55</xdr:row>
      <xdr:rowOff>9525</xdr:rowOff>
    </xdr:from>
    <xdr:ext cx="123825" cy="133350"/>
    <xdr:pic>
      <xdr:nvPicPr>
        <xdr:cNvPr id="137" name="Picture 1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55</xdr:row>
      <xdr:rowOff>9525</xdr:rowOff>
    </xdr:from>
    <xdr:ext cx="123825" cy="133350"/>
    <xdr:pic>
      <xdr:nvPicPr>
        <xdr:cNvPr id="138" name="Picture 1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55</xdr:row>
      <xdr:rowOff>9525</xdr:rowOff>
    </xdr:from>
    <xdr:ext cx="123825" cy="133350"/>
    <xdr:pic>
      <xdr:nvPicPr>
        <xdr:cNvPr id="139" name="Picture 13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55</xdr:row>
      <xdr:rowOff>9525</xdr:rowOff>
    </xdr:from>
    <xdr:ext cx="123825" cy="133350"/>
    <xdr:pic>
      <xdr:nvPicPr>
        <xdr:cNvPr id="140" name="Picture 1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56</xdr:row>
      <xdr:rowOff>9525</xdr:rowOff>
    </xdr:from>
    <xdr:ext cx="123825" cy="133350"/>
    <xdr:pic>
      <xdr:nvPicPr>
        <xdr:cNvPr id="141" name="Picture 1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56</xdr:row>
      <xdr:rowOff>9525</xdr:rowOff>
    </xdr:from>
    <xdr:ext cx="123825" cy="133350"/>
    <xdr:pic>
      <xdr:nvPicPr>
        <xdr:cNvPr id="142" name="Picture 1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56</xdr:row>
      <xdr:rowOff>9525</xdr:rowOff>
    </xdr:from>
    <xdr:ext cx="123825" cy="133350"/>
    <xdr:pic>
      <xdr:nvPicPr>
        <xdr:cNvPr id="143" name="Picture 1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56</xdr:row>
      <xdr:rowOff>9525</xdr:rowOff>
    </xdr:from>
    <xdr:ext cx="123825" cy="133350"/>
    <xdr:pic>
      <xdr:nvPicPr>
        <xdr:cNvPr id="144" name="Picture 1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56</xdr:row>
      <xdr:rowOff>9525</xdr:rowOff>
    </xdr:from>
    <xdr:ext cx="123825" cy="133350"/>
    <xdr:pic>
      <xdr:nvPicPr>
        <xdr:cNvPr id="145" name="Picture 1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56</xdr:row>
      <xdr:rowOff>9525</xdr:rowOff>
    </xdr:from>
    <xdr:ext cx="123825" cy="133350"/>
    <xdr:pic>
      <xdr:nvPicPr>
        <xdr:cNvPr id="146" name="Picture 1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57</xdr:row>
      <xdr:rowOff>9525</xdr:rowOff>
    </xdr:from>
    <xdr:ext cx="123825" cy="133350"/>
    <xdr:pic>
      <xdr:nvPicPr>
        <xdr:cNvPr id="147" name="Picture 14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33350"/>
    <xdr:pic>
      <xdr:nvPicPr>
        <xdr:cNvPr id="148" name="Picture 1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57</xdr:row>
      <xdr:rowOff>9525</xdr:rowOff>
    </xdr:from>
    <xdr:ext cx="123825" cy="133350"/>
    <xdr:pic>
      <xdr:nvPicPr>
        <xdr:cNvPr id="149" name="Picture 1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57</xdr:row>
      <xdr:rowOff>9525</xdr:rowOff>
    </xdr:from>
    <xdr:ext cx="123825" cy="133350"/>
    <xdr:pic>
      <xdr:nvPicPr>
        <xdr:cNvPr id="150" name="Picture 1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57</xdr:row>
      <xdr:rowOff>9525</xdr:rowOff>
    </xdr:from>
    <xdr:ext cx="123825" cy="133350"/>
    <xdr:pic>
      <xdr:nvPicPr>
        <xdr:cNvPr id="151" name="Picture 1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57</xdr:row>
      <xdr:rowOff>9525</xdr:rowOff>
    </xdr:from>
    <xdr:ext cx="123825" cy="133350"/>
    <xdr:pic>
      <xdr:nvPicPr>
        <xdr:cNvPr id="152" name="Picture 1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58</xdr:row>
      <xdr:rowOff>9525</xdr:rowOff>
    </xdr:from>
    <xdr:ext cx="123825" cy="133350"/>
    <xdr:pic>
      <xdr:nvPicPr>
        <xdr:cNvPr id="153" name="Picture 1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33350"/>
    <xdr:pic>
      <xdr:nvPicPr>
        <xdr:cNvPr id="154" name="Picture 1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58</xdr:row>
      <xdr:rowOff>9525</xdr:rowOff>
    </xdr:from>
    <xdr:ext cx="123825" cy="133350"/>
    <xdr:pic>
      <xdr:nvPicPr>
        <xdr:cNvPr id="155" name="Picture 1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58</xdr:row>
      <xdr:rowOff>9525</xdr:rowOff>
    </xdr:from>
    <xdr:ext cx="123825" cy="133350"/>
    <xdr:pic>
      <xdr:nvPicPr>
        <xdr:cNvPr id="156" name="Picture 1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58</xdr:row>
      <xdr:rowOff>9525</xdr:rowOff>
    </xdr:from>
    <xdr:ext cx="123825" cy="133350"/>
    <xdr:pic>
      <xdr:nvPicPr>
        <xdr:cNvPr id="157" name="Picture 1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58</xdr:row>
      <xdr:rowOff>9525</xdr:rowOff>
    </xdr:from>
    <xdr:ext cx="123825" cy="133350"/>
    <xdr:pic>
      <xdr:nvPicPr>
        <xdr:cNvPr id="158" name="Picture 1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60</xdr:row>
      <xdr:rowOff>9525</xdr:rowOff>
    </xdr:from>
    <xdr:ext cx="123825" cy="133350"/>
    <xdr:pic>
      <xdr:nvPicPr>
        <xdr:cNvPr id="159" name="Picture 1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60</xdr:row>
      <xdr:rowOff>9525</xdr:rowOff>
    </xdr:from>
    <xdr:ext cx="123825" cy="133350"/>
    <xdr:pic>
      <xdr:nvPicPr>
        <xdr:cNvPr id="160" name="Picture 1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60</xdr:row>
      <xdr:rowOff>9525</xdr:rowOff>
    </xdr:from>
    <xdr:ext cx="123825" cy="133350"/>
    <xdr:pic>
      <xdr:nvPicPr>
        <xdr:cNvPr id="161" name="Picture 1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60</xdr:row>
      <xdr:rowOff>9525</xdr:rowOff>
    </xdr:from>
    <xdr:ext cx="123825" cy="133350"/>
    <xdr:pic>
      <xdr:nvPicPr>
        <xdr:cNvPr id="162" name="Picture 1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61</xdr:row>
      <xdr:rowOff>9525</xdr:rowOff>
    </xdr:from>
    <xdr:ext cx="123825" cy="133350"/>
    <xdr:pic>
      <xdr:nvPicPr>
        <xdr:cNvPr id="163" name="Picture 1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33350"/>
    <xdr:pic>
      <xdr:nvPicPr>
        <xdr:cNvPr id="164" name="Picture 1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61</xdr:row>
      <xdr:rowOff>9525</xdr:rowOff>
    </xdr:from>
    <xdr:ext cx="123825" cy="133350"/>
    <xdr:pic>
      <xdr:nvPicPr>
        <xdr:cNvPr id="165" name="Picture 1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61</xdr:row>
      <xdr:rowOff>9525</xdr:rowOff>
    </xdr:from>
    <xdr:ext cx="123825" cy="133350"/>
    <xdr:pic>
      <xdr:nvPicPr>
        <xdr:cNvPr id="166" name="Picture 1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61</xdr:row>
      <xdr:rowOff>9525</xdr:rowOff>
    </xdr:from>
    <xdr:ext cx="123825" cy="133350"/>
    <xdr:pic>
      <xdr:nvPicPr>
        <xdr:cNvPr id="167" name="Picture 16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61</xdr:row>
      <xdr:rowOff>9525</xdr:rowOff>
    </xdr:from>
    <xdr:ext cx="123825" cy="133350"/>
    <xdr:pic>
      <xdr:nvPicPr>
        <xdr:cNvPr id="168" name="Picture 1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63</xdr:row>
      <xdr:rowOff>9525</xdr:rowOff>
    </xdr:from>
    <xdr:ext cx="123825" cy="133350"/>
    <xdr:pic>
      <xdr:nvPicPr>
        <xdr:cNvPr id="169" name="Picture 16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33350"/>
    <xdr:pic>
      <xdr:nvPicPr>
        <xdr:cNvPr id="170" name="Picture 1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63</xdr:row>
      <xdr:rowOff>9525</xdr:rowOff>
    </xdr:from>
    <xdr:ext cx="123825" cy="133350"/>
    <xdr:pic>
      <xdr:nvPicPr>
        <xdr:cNvPr id="171" name="Picture 1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63</xdr:row>
      <xdr:rowOff>9525</xdr:rowOff>
    </xdr:from>
    <xdr:ext cx="123825" cy="133350"/>
    <xdr:pic>
      <xdr:nvPicPr>
        <xdr:cNvPr id="172" name="Picture 17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63</xdr:row>
      <xdr:rowOff>9525</xdr:rowOff>
    </xdr:from>
    <xdr:ext cx="123825" cy="133350"/>
    <xdr:pic>
      <xdr:nvPicPr>
        <xdr:cNvPr id="173" name="Picture 1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63</xdr:row>
      <xdr:rowOff>9525</xdr:rowOff>
    </xdr:from>
    <xdr:ext cx="123825" cy="133350"/>
    <xdr:pic>
      <xdr:nvPicPr>
        <xdr:cNvPr id="174" name="Picture 1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65</xdr:row>
      <xdr:rowOff>9525</xdr:rowOff>
    </xdr:from>
    <xdr:ext cx="123825" cy="133350"/>
    <xdr:pic>
      <xdr:nvPicPr>
        <xdr:cNvPr id="175" name="Picture 1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0534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65</xdr:row>
      <xdr:rowOff>9525</xdr:rowOff>
    </xdr:from>
    <xdr:ext cx="123825" cy="133350"/>
    <xdr:pic>
      <xdr:nvPicPr>
        <xdr:cNvPr id="176" name="Picture 17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0534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68</xdr:row>
      <xdr:rowOff>9525</xdr:rowOff>
    </xdr:from>
    <xdr:ext cx="123825" cy="133350"/>
    <xdr:pic>
      <xdr:nvPicPr>
        <xdr:cNvPr id="177" name="Picture 1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68</xdr:row>
      <xdr:rowOff>9525</xdr:rowOff>
    </xdr:from>
    <xdr:ext cx="123825" cy="133350"/>
    <xdr:pic>
      <xdr:nvPicPr>
        <xdr:cNvPr id="178" name="Picture 17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68</xdr:row>
      <xdr:rowOff>9525</xdr:rowOff>
    </xdr:from>
    <xdr:ext cx="123825" cy="133350"/>
    <xdr:pic>
      <xdr:nvPicPr>
        <xdr:cNvPr id="179" name="Picture 1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69</xdr:row>
      <xdr:rowOff>9525</xdr:rowOff>
    </xdr:from>
    <xdr:ext cx="123825" cy="133350"/>
    <xdr:pic>
      <xdr:nvPicPr>
        <xdr:cNvPr id="180" name="Picture 17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33350"/>
    <xdr:pic>
      <xdr:nvPicPr>
        <xdr:cNvPr id="181" name="Picture 1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69</xdr:row>
      <xdr:rowOff>9525</xdr:rowOff>
    </xdr:from>
    <xdr:ext cx="123825" cy="133350"/>
    <xdr:pic>
      <xdr:nvPicPr>
        <xdr:cNvPr id="182" name="Picture 18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69</xdr:row>
      <xdr:rowOff>9525</xdr:rowOff>
    </xdr:from>
    <xdr:ext cx="123825" cy="133350"/>
    <xdr:pic>
      <xdr:nvPicPr>
        <xdr:cNvPr id="183" name="Picture 1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69</xdr:row>
      <xdr:rowOff>9525</xdr:rowOff>
    </xdr:from>
    <xdr:ext cx="123825" cy="133350"/>
    <xdr:pic>
      <xdr:nvPicPr>
        <xdr:cNvPr id="184" name="Picture 18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69</xdr:row>
      <xdr:rowOff>9525</xdr:rowOff>
    </xdr:from>
    <xdr:ext cx="123825" cy="133350"/>
    <xdr:pic>
      <xdr:nvPicPr>
        <xdr:cNvPr id="185" name="Picture 1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70</xdr:row>
      <xdr:rowOff>9525</xdr:rowOff>
    </xdr:from>
    <xdr:ext cx="123825" cy="133350"/>
    <xdr:pic>
      <xdr:nvPicPr>
        <xdr:cNvPr id="186" name="Picture 18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33350"/>
    <xdr:pic>
      <xdr:nvPicPr>
        <xdr:cNvPr id="187" name="Picture 1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70</xdr:row>
      <xdr:rowOff>9525</xdr:rowOff>
    </xdr:from>
    <xdr:ext cx="123825" cy="133350"/>
    <xdr:pic>
      <xdr:nvPicPr>
        <xdr:cNvPr id="188" name="Picture 18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70</xdr:row>
      <xdr:rowOff>9525</xdr:rowOff>
    </xdr:from>
    <xdr:ext cx="123825" cy="133350"/>
    <xdr:pic>
      <xdr:nvPicPr>
        <xdr:cNvPr id="189" name="Picture 1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70</xdr:row>
      <xdr:rowOff>9525</xdr:rowOff>
    </xdr:from>
    <xdr:ext cx="123825" cy="133350"/>
    <xdr:pic>
      <xdr:nvPicPr>
        <xdr:cNvPr id="190" name="Picture 18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70</xdr:row>
      <xdr:rowOff>9525</xdr:rowOff>
    </xdr:from>
    <xdr:ext cx="123825" cy="133350"/>
    <xdr:pic>
      <xdr:nvPicPr>
        <xdr:cNvPr id="191" name="Picture 1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71</xdr:row>
      <xdr:rowOff>9525</xdr:rowOff>
    </xdr:from>
    <xdr:ext cx="123825" cy="133350"/>
    <xdr:pic>
      <xdr:nvPicPr>
        <xdr:cNvPr id="192" name="Picture 1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33350"/>
    <xdr:pic>
      <xdr:nvPicPr>
        <xdr:cNvPr id="193" name="Picture 1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71</xdr:row>
      <xdr:rowOff>9525</xdr:rowOff>
    </xdr:from>
    <xdr:ext cx="123825" cy="133350"/>
    <xdr:pic>
      <xdr:nvPicPr>
        <xdr:cNvPr id="194" name="Picture 1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71</xdr:row>
      <xdr:rowOff>9525</xdr:rowOff>
    </xdr:from>
    <xdr:ext cx="123825" cy="133350"/>
    <xdr:pic>
      <xdr:nvPicPr>
        <xdr:cNvPr id="195" name="Picture 1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71</xdr:row>
      <xdr:rowOff>9525</xdr:rowOff>
    </xdr:from>
    <xdr:ext cx="123825" cy="133350"/>
    <xdr:pic>
      <xdr:nvPicPr>
        <xdr:cNvPr id="196" name="Picture 1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71</xdr:row>
      <xdr:rowOff>9525</xdr:rowOff>
    </xdr:from>
    <xdr:ext cx="123825" cy="133350"/>
    <xdr:pic>
      <xdr:nvPicPr>
        <xdr:cNvPr id="197" name="Picture 1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72</xdr:row>
      <xdr:rowOff>9525</xdr:rowOff>
    </xdr:from>
    <xdr:ext cx="123825" cy="133350"/>
    <xdr:pic>
      <xdr:nvPicPr>
        <xdr:cNvPr id="198" name="Picture 1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33350"/>
    <xdr:pic>
      <xdr:nvPicPr>
        <xdr:cNvPr id="199" name="Picture 1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72</xdr:row>
      <xdr:rowOff>9525</xdr:rowOff>
    </xdr:from>
    <xdr:ext cx="123825" cy="133350"/>
    <xdr:pic>
      <xdr:nvPicPr>
        <xdr:cNvPr id="200" name="Picture 1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72</xdr:row>
      <xdr:rowOff>9525</xdr:rowOff>
    </xdr:from>
    <xdr:ext cx="123825" cy="133350"/>
    <xdr:pic>
      <xdr:nvPicPr>
        <xdr:cNvPr id="201" name="Picture 2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74</xdr:row>
      <xdr:rowOff>9525</xdr:rowOff>
    </xdr:from>
    <xdr:ext cx="123825" cy="133350"/>
    <xdr:pic>
      <xdr:nvPicPr>
        <xdr:cNvPr id="202" name="Picture 2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33350"/>
    <xdr:pic>
      <xdr:nvPicPr>
        <xdr:cNvPr id="203" name="Picture 2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74</xdr:row>
      <xdr:rowOff>9525</xdr:rowOff>
    </xdr:from>
    <xdr:ext cx="123825" cy="133350"/>
    <xdr:pic>
      <xdr:nvPicPr>
        <xdr:cNvPr id="204" name="Picture 20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74</xdr:row>
      <xdr:rowOff>9525</xdr:rowOff>
    </xdr:from>
    <xdr:ext cx="123825" cy="133350"/>
    <xdr:pic>
      <xdr:nvPicPr>
        <xdr:cNvPr id="205" name="Picture 2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74</xdr:row>
      <xdr:rowOff>9525</xdr:rowOff>
    </xdr:from>
    <xdr:ext cx="123825" cy="133350"/>
    <xdr:pic>
      <xdr:nvPicPr>
        <xdr:cNvPr id="206" name="Picture 20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74</xdr:row>
      <xdr:rowOff>9525</xdr:rowOff>
    </xdr:from>
    <xdr:ext cx="123825" cy="133350"/>
    <xdr:pic>
      <xdr:nvPicPr>
        <xdr:cNvPr id="207" name="Picture 2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78</xdr:row>
      <xdr:rowOff>9525</xdr:rowOff>
    </xdr:from>
    <xdr:ext cx="123825" cy="133350"/>
    <xdr:pic>
      <xdr:nvPicPr>
        <xdr:cNvPr id="208" name="Picture 2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26396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81</xdr:row>
      <xdr:rowOff>9525</xdr:rowOff>
    </xdr:from>
    <xdr:ext cx="123825" cy="133350"/>
    <xdr:pic>
      <xdr:nvPicPr>
        <xdr:cNvPr id="209" name="Picture 20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81</xdr:row>
      <xdr:rowOff>9525</xdr:rowOff>
    </xdr:from>
    <xdr:ext cx="123825" cy="133350"/>
    <xdr:pic>
      <xdr:nvPicPr>
        <xdr:cNvPr id="210" name="Picture 2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81</xdr:row>
      <xdr:rowOff>9525</xdr:rowOff>
    </xdr:from>
    <xdr:ext cx="123825" cy="133350"/>
    <xdr:pic>
      <xdr:nvPicPr>
        <xdr:cNvPr id="211" name="Picture 2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81</xdr:row>
      <xdr:rowOff>9525</xdr:rowOff>
    </xdr:from>
    <xdr:ext cx="123825" cy="133350"/>
    <xdr:pic>
      <xdr:nvPicPr>
        <xdr:cNvPr id="212" name="Picture 2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81</xdr:row>
      <xdr:rowOff>9525</xdr:rowOff>
    </xdr:from>
    <xdr:ext cx="123825" cy="133350"/>
    <xdr:pic>
      <xdr:nvPicPr>
        <xdr:cNvPr id="213" name="Picture 2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81</xdr:row>
      <xdr:rowOff>9525</xdr:rowOff>
    </xdr:from>
    <xdr:ext cx="123825" cy="133350"/>
    <xdr:pic>
      <xdr:nvPicPr>
        <xdr:cNvPr id="214" name="Picture 2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84</xdr:row>
      <xdr:rowOff>9525</xdr:rowOff>
    </xdr:from>
    <xdr:ext cx="123825" cy="133350"/>
    <xdr:pic>
      <xdr:nvPicPr>
        <xdr:cNvPr id="215" name="Picture 2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33350"/>
    <xdr:pic>
      <xdr:nvPicPr>
        <xdr:cNvPr id="216" name="Picture 2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84</xdr:row>
      <xdr:rowOff>9525</xdr:rowOff>
    </xdr:from>
    <xdr:ext cx="123825" cy="133350"/>
    <xdr:pic>
      <xdr:nvPicPr>
        <xdr:cNvPr id="217" name="Picture 2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84</xdr:row>
      <xdr:rowOff>9525</xdr:rowOff>
    </xdr:from>
    <xdr:ext cx="123825" cy="133350"/>
    <xdr:pic>
      <xdr:nvPicPr>
        <xdr:cNvPr id="218" name="Picture 2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84</xdr:row>
      <xdr:rowOff>9525</xdr:rowOff>
    </xdr:from>
    <xdr:ext cx="123825" cy="133350"/>
    <xdr:pic>
      <xdr:nvPicPr>
        <xdr:cNvPr id="219" name="Picture 2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84</xdr:row>
      <xdr:rowOff>9525</xdr:rowOff>
    </xdr:from>
    <xdr:ext cx="123825" cy="133350"/>
    <xdr:pic>
      <xdr:nvPicPr>
        <xdr:cNvPr id="220" name="Picture 2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86</xdr:row>
      <xdr:rowOff>9525</xdr:rowOff>
    </xdr:from>
    <xdr:ext cx="123825" cy="133350"/>
    <xdr:pic>
      <xdr:nvPicPr>
        <xdr:cNvPr id="221" name="Picture 2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33350"/>
    <xdr:pic>
      <xdr:nvPicPr>
        <xdr:cNvPr id="222" name="Picture 2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86</xdr:row>
      <xdr:rowOff>9525</xdr:rowOff>
    </xdr:from>
    <xdr:ext cx="123825" cy="133350"/>
    <xdr:pic>
      <xdr:nvPicPr>
        <xdr:cNvPr id="223" name="Picture 2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86</xdr:row>
      <xdr:rowOff>9525</xdr:rowOff>
    </xdr:from>
    <xdr:ext cx="123825" cy="133350"/>
    <xdr:pic>
      <xdr:nvPicPr>
        <xdr:cNvPr id="224" name="Picture 2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86</xdr:row>
      <xdr:rowOff>9525</xdr:rowOff>
    </xdr:from>
    <xdr:ext cx="123825" cy="133350"/>
    <xdr:pic>
      <xdr:nvPicPr>
        <xdr:cNvPr id="225" name="Picture 2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86</xdr:row>
      <xdr:rowOff>9525</xdr:rowOff>
    </xdr:from>
    <xdr:ext cx="123825" cy="133350"/>
    <xdr:pic>
      <xdr:nvPicPr>
        <xdr:cNvPr id="226" name="Picture 2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87</xdr:row>
      <xdr:rowOff>9525</xdr:rowOff>
    </xdr:from>
    <xdr:ext cx="123825" cy="133350"/>
    <xdr:pic>
      <xdr:nvPicPr>
        <xdr:cNvPr id="227" name="Picture 2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33350"/>
    <xdr:pic>
      <xdr:nvPicPr>
        <xdr:cNvPr id="228" name="Picture 2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87</xdr:row>
      <xdr:rowOff>9525</xdr:rowOff>
    </xdr:from>
    <xdr:ext cx="123825" cy="133350"/>
    <xdr:pic>
      <xdr:nvPicPr>
        <xdr:cNvPr id="229" name="Picture 2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87</xdr:row>
      <xdr:rowOff>9525</xdr:rowOff>
    </xdr:from>
    <xdr:ext cx="123825" cy="133350"/>
    <xdr:pic>
      <xdr:nvPicPr>
        <xdr:cNvPr id="230" name="Picture 2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87</xdr:row>
      <xdr:rowOff>9525</xdr:rowOff>
    </xdr:from>
    <xdr:ext cx="123825" cy="133350"/>
    <xdr:pic>
      <xdr:nvPicPr>
        <xdr:cNvPr id="231" name="Picture 2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87</xdr:row>
      <xdr:rowOff>9525</xdr:rowOff>
    </xdr:from>
    <xdr:ext cx="123825" cy="133350"/>
    <xdr:pic>
      <xdr:nvPicPr>
        <xdr:cNvPr id="232" name="Picture 2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88</xdr:row>
      <xdr:rowOff>9525</xdr:rowOff>
    </xdr:from>
    <xdr:ext cx="123825" cy="133350"/>
    <xdr:pic>
      <xdr:nvPicPr>
        <xdr:cNvPr id="233" name="Picture 2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88</xdr:row>
      <xdr:rowOff>9525</xdr:rowOff>
    </xdr:from>
    <xdr:ext cx="123825" cy="133350"/>
    <xdr:pic>
      <xdr:nvPicPr>
        <xdr:cNvPr id="234" name="Picture 2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88</xdr:row>
      <xdr:rowOff>9525</xdr:rowOff>
    </xdr:from>
    <xdr:ext cx="123825" cy="133350"/>
    <xdr:pic>
      <xdr:nvPicPr>
        <xdr:cNvPr id="235" name="Picture 2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91</xdr:row>
      <xdr:rowOff>9525</xdr:rowOff>
    </xdr:from>
    <xdr:ext cx="123825" cy="133350"/>
    <xdr:pic>
      <xdr:nvPicPr>
        <xdr:cNvPr id="236" name="Picture 2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33350"/>
    <xdr:pic>
      <xdr:nvPicPr>
        <xdr:cNvPr id="237" name="Picture 2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91</xdr:row>
      <xdr:rowOff>9525</xdr:rowOff>
    </xdr:from>
    <xdr:ext cx="123825" cy="133350"/>
    <xdr:pic>
      <xdr:nvPicPr>
        <xdr:cNvPr id="238" name="Picture 2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91</xdr:row>
      <xdr:rowOff>9525</xdr:rowOff>
    </xdr:from>
    <xdr:ext cx="123825" cy="133350"/>
    <xdr:pic>
      <xdr:nvPicPr>
        <xdr:cNvPr id="239" name="Picture 2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91</xdr:row>
      <xdr:rowOff>9525</xdr:rowOff>
    </xdr:from>
    <xdr:ext cx="123825" cy="133350"/>
    <xdr:pic>
      <xdr:nvPicPr>
        <xdr:cNvPr id="240" name="Picture 2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91</xdr:row>
      <xdr:rowOff>9525</xdr:rowOff>
    </xdr:from>
    <xdr:ext cx="123825" cy="133350"/>
    <xdr:pic>
      <xdr:nvPicPr>
        <xdr:cNvPr id="241" name="Picture 2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92</xdr:row>
      <xdr:rowOff>9525</xdr:rowOff>
    </xdr:from>
    <xdr:ext cx="123825" cy="133350"/>
    <xdr:pic>
      <xdr:nvPicPr>
        <xdr:cNvPr id="242" name="Picture 2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92</xdr:row>
      <xdr:rowOff>9525</xdr:rowOff>
    </xdr:from>
    <xdr:ext cx="123825" cy="133350"/>
    <xdr:pic>
      <xdr:nvPicPr>
        <xdr:cNvPr id="243" name="Picture 2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93</xdr:row>
      <xdr:rowOff>9525</xdr:rowOff>
    </xdr:from>
    <xdr:ext cx="123825" cy="133350"/>
    <xdr:pic>
      <xdr:nvPicPr>
        <xdr:cNvPr id="244" name="Picture 2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93</xdr:row>
      <xdr:rowOff>9525</xdr:rowOff>
    </xdr:from>
    <xdr:ext cx="123825" cy="133350"/>
    <xdr:pic>
      <xdr:nvPicPr>
        <xdr:cNvPr id="245" name="Picture 2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93</xdr:row>
      <xdr:rowOff>9525</xdr:rowOff>
    </xdr:from>
    <xdr:ext cx="123825" cy="133350"/>
    <xdr:pic>
      <xdr:nvPicPr>
        <xdr:cNvPr id="246" name="Picture 2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93</xdr:row>
      <xdr:rowOff>9525</xdr:rowOff>
    </xdr:from>
    <xdr:ext cx="123825" cy="133350"/>
    <xdr:pic>
      <xdr:nvPicPr>
        <xdr:cNvPr id="247" name="Picture 2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93</xdr:row>
      <xdr:rowOff>9525</xdr:rowOff>
    </xdr:from>
    <xdr:ext cx="123825" cy="133350"/>
    <xdr:pic>
      <xdr:nvPicPr>
        <xdr:cNvPr id="248" name="Picture 2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94</xdr:row>
      <xdr:rowOff>9525</xdr:rowOff>
    </xdr:from>
    <xdr:ext cx="123825" cy="133350"/>
    <xdr:pic>
      <xdr:nvPicPr>
        <xdr:cNvPr id="249" name="Picture 2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94</xdr:row>
      <xdr:rowOff>9525</xdr:rowOff>
    </xdr:from>
    <xdr:ext cx="123825" cy="133350"/>
    <xdr:pic>
      <xdr:nvPicPr>
        <xdr:cNvPr id="250" name="Picture 2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94</xdr:row>
      <xdr:rowOff>9525</xdr:rowOff>
    </xdr:from>
    <xdr:ext cx="123825" cy="133350"/>
    <xdr:pic>
      <xdr:nvPicPr>
        <xdr:cNvPr id="251" name="Picture 2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94</xdr:row>
      <xdr:rowOff>9525</xdr:rowOff>
    </xdr:from>
    <xdr:ext cx="123825" cy="133350"/>
    <xdr:pic>
      <xdr:nvPicPr>
        <xdr:cNvPr id="252" name="Picture 2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94</xdr:row>
      <xdr:rowOff>9525</xdr:rowOff>
    </xdr:from>
    <xdr:ext cx="123825" cy="133350"/>
    <xdr:pic>
      <xdr:nvPicPr>
        <xdr:cNvPr id="253" name="Picture 2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94</xdr:row>
      <xdr:rowOff>9525</xdr:rowOff>
    </xdr:from>
    <xdr:ext cx="123825" cy="133350"/>
    <xdr:pic>
      <xdr:nvPicPr>
        <xdr:cNvPr id="254" name="Picture 2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96</xdr:row>
      <xdr:rowOff>9525</xdr:rowOff>
    </xdr:from>
    <xdr:ext cx="123825" cy="133350"/>
    <xdr:pic>
      <xdr:nvPicPr>
        <xdr:cNvPr id="255" name="Picture 2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96</xdr:row>
      <xdr:rowOff>9525</xdr:rowOff>
    </xdr:from>
    <xdr:ext cx="123825" cy="133350"/>
    <xdr:pic>
      <xdr:nvPicPr>
        <xdr:cNvPr id="256" name="Picture 2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96</xdr:row>
      <xdr:rowOff>9525</xdr:rowOff>
    </xdr:from>
    <xdr:ext cx="123825" cy="133350"/>
    <xdr:pic>
      <xdr:nvPicPr>
        <xdr:cNvPr id="257" name="Picture 2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96</xdr:row>
      <xdr:rowOff>9525</xdr:rowOff>
    </xdr:from>
    <xdr:ext cx="123825" cy="133350"/>
    <xdr:pic>
      <xdr:nvPicPr>
        <xdr:cNvPr id="258" name="Picture 2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96</xdr:row>
      <xdr:rowOff>9525</xdr:rowOff>
    </xdr:from>
    <xdr:ext cx="123825" cy="133350"/>
    <xdr:pic>
      <xdr:nvPicPr>
        <xdr:cNvPr id="259" name="Picture 2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96</xdr:row>
      <xdr:rowOff>9525</xdr:rowOff>
    </xdr:from>
    <xdr:ext cx="123825" cy="133350"/>
    <xdr:pic>
      <xdr:nvPicPr>
        <xdr:cNvPr id="260" name="Picture 2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97</xdr:row>
      <xdr:rowOff>9525</xdr:rowOff>
    </xdr:from>
    <xdr:ext cx="123825" cy="133350"/>
    <xdr:pic>
      <xdr:nvPicPr>
        <xdr:cNvPr id="261" name="Picture 2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97</xdr:row>
      <xdr:rowOff>9525</xdr:rowOff>
    </xdr:from>
    <xdr:ext cx="123825" cy="133350"/>
    <xdr:pic>
      <xdr:nvPicPr>
        <xdr:cNvPr id="262" name="Picture 2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97</xdr:row>
      <xdr:rowOff>9525</xdr:rowOff>
    </xdr:from>
    <xdr:ext cx="123825" cy="133350"/>
    <xdr:pic>
      <xdr:nvPicPr>
        <xdr:cNvPr id="263" name="Picture 2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97</xdr:row>
      <xdr:rowOff>9525</xdr:rowOff>
    </xdr:from>
    <xdr:ext cx="123825" cy="133350"/>
    <xdr:pic>
      <xdr:nvPicPr>
        <xdr:cNvPr id="264" name="Picture 2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97</xdr:row>
      <xdr:rowOff>9525</xdr:rowOff>
    </xdr:from>
    <xdr:ext cx="123825" cy="133350"/>
    <xdr:pic>
      <xdr:nvPicPr>
        <xdr:cNvPr id="265" name="Picture 2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97</xdr:row>
      <xdr:rowOff>9525</xdr:rowOff>
    </xdr:from>
    <xdr:ext cx="123825" cy="133350"/>
    <xdr:pic>
      <xdr:nvPicPr>
        <xdr:cNvPr id="266" name="Picture 2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98</xdr:row>
      <xdr:rowOff>9525</xdr:rowOff>
    </xdr:from>
    <xdr:ext cx="123825" cy="133350"/>
    <xdr:pic>
      <xdr:nvPicPr>
        <xdr:cNvPr id="267" name="Picture 26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98</xdr:row>
      <xdr:rowOff>9525</xdr:rowOff>
    </xdr:from>
    <xdr:ext cx="123825" cy="133350"/>
    <xdr:pic>
      <xdr:nvPicPr>
        <xdr:cNvPr id="268" name="Picture 2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98</xdr:row>
      <xdr:rowOff>9525</xdr:rowOff>
    </xdr:from>
    <xdr:ext cx="123825" cy="133350"/>
    <xdr:pic>
      <xdr:nvPicPr>
        <xdr:cNvPr id="269" name="Picture 26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98</xdr:row>
      <xdr:rowOff>9525</xdr:rowOff>
    </xdr:from>
    <xdr:ext cx="123825" cy="133350"/>
    <xdr:pic>
      <xdr:nvPicPr>
        <xdr:cNvPr id="270" name="Picture 2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98</xdr:row>
      <xdr:rowOff>9525</xdr:rowOff>
    </xdr:from>
    <xdr:ext cx="123825" cy="133350"/>
    <xdr:pic>
      <xdr:nvPicPr>
        <xdr:cNvPr id="271" name="Picture 2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98</xdr:row>
      <xdr:rowOff>9525</xdr:rowOff>
    </xdr:from>
    <xdr:ext cx="123825" cy="133350"/>
    <xdr:pic>
      <xdr:nvPicPr>
        <xdr:cNvPr id="272" name="Picture 27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99</xdr:row>
      <xdr:rowOff>9525</xdr:rowOff>
    </xdr:from>
    <xdr:ext cx="123825" cy="133350"/>
    <xdr:pic>
      <xdr:nvPicPr>
        <xdr:cNvPr id="273" name="Picture 27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99</xdr:row>
      <xdr:rowOff>9525</xdr:rowOff>
    </xdr:from>
    <xdr:ext cx="123825" cy="133350"/>
    <xdr:pic>
      <xdr:nvPicPr>
        <xdr:cNvPr id="274" name="Picture 2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99</xdr:row>
      <xdr:rowOff>9525</xdr:rowOff>
    </xdr:from>
    <xdr:ext cx="123825" cy="133350"/>
    <xdr:pic>
      <xdr:nvPicPr>
        <xdr:cNvPr id="275" name="Picture 27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99</xdr:row>
      <xdr:rowOff>9525</xdr:rowOff>
    </xdr:from>
    <xdr:ext cx="123825" cy="133350"/>
    <xdr:pic>
      <xdr:nvPicPr>
        <xdr:cNvPr id="276" name="Picture 27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99</xdr:row>
      <xdr:rowOff>9525</xdr:rowOff>
    </xdr:from>
    <xdr:ext cx="123825" cy="133350"/>
    <xdr:pic>
      <xdr:nvPicPr>
        <xdr:cNvPr id="277" name="Picture 27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99</xdr:row>
      <xdr:rowOff>9525</xdr:rowOff>
    </xdr:from>
    <xdr:ext cx="123825" cy="133350"/>
    <xdr:pic>
      <xdr:nvPicPr>
        <xdr:cNvPr id="278" name="Picture 27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100</xdr:row>
      <xdr:rowOff>9525</xdr:rowOff>
    </xdr:from>
    <xdr:ext cx="123825" cy="133350"/>
    <xdr:pic>
      <xdr:nvPicPr>
        <xdr:cNvPr id="279" name="Picture 27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100</xdr:row>
      <xdr:rowOff>9525</xdr:rowOff>
    </xdr:from>
    <xdr:ext cx="123825" cy="133350"/>
    <xdr:pic>
      <xdr:nvPicPr>
        <xdr:cNvPr id="280" name="Picture 27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100</xdr:row>
      <xdr:rowOff>9525</xdr:rowOff>
    </xdr:from>
    <xdr:ext cx="123825" cy="133350"/>
    <xdr:pic>
      <xdr:nvPicPr>
        <xdr:cNvPr id="281" name="Picture 2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100</xdr:row>
      <xdr:rowOff>9525</xdr:rowOff>
    </xdr:from>
    <xdr:ext cx="123825" cy="133350"/>
    <xdr:pic>
      <xdr:nvPicPr>
        <xdr:cNvPr id="282" name="Picture 2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100</xdr:row>
      <xdr:rowOff>9525</xdr:rowOff>
    </xdr:from>
    <xdr:ext cx="123825" cy="133350"/>
    <xdr:pic>
      <xdr:nvPicPr>
        <xdr:cNvPr id="283" name="Picture 28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100</xdr:row>
      <xdr:rowOff>9525</xdr:rowOff>
    </xdr:from>
    <xdr:ext cx="123825" cy="133350"/>
    <xdr:pic>
      <xdr:nvPicPr>
        <xdr:cNvPr id="284" name="Picture 2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101</xdr:row>
      <xdr:rowOff>9525</xdr:rowOff>
    </xdr:from>
    <xdr:ext cx="123825" cy="133350"/>
    <xdr:pic>
      <xdr:nvPicPr>
        <xdr:cNvPr id="285" name="Picture 2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101</xdr:row>
      <xdr:rowOff>9525</xdr:rowOff>
    </xdr:from>
    <xdr:ext cx="123825" cy="133350"/>
    <xdr:pic>
      <xdr:nvPicPr>
        <xdr:cNvPr id="286" name="Picture 2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101</xdr:row>
      <xdr:rowOff>9525</xdr:rowOff>
    </xdr:from>
    <xdr:ext cx="123825" cy="133350"/>
    <xdr:pic>
      <xdr:nvPicPr>
        <xdr:cNvPr id="287" name="Picture 28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101</xdr:row>
      <xdr:rowOff>9525</xdr:rowOff>
    </xdr:from>
    <xdr:ext cx="123825" cy="133350"/>
    <xdr:pic>
      <xdr:nvPicPr>
        <xdr:cNvPr id="288" name="Picture 2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101</xdr:row>
      <xdr:rowOff>9525</xdr:rowOff>
    </xdr:from>
    <xdr:ext cx="123825" cy="133350"/>
    <xdr:pic>
      <xdr:nvPicPr>
        <xdr:cNvPr id="289" name="Picture 28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101</xdr:row>
      <xdr:rowOff>9525</xdr:rowOff>
    </xdr:from>
    <xdr:ext cx="123825" cy="133350"/>
    <xdr:pic>
      <xdr:nvPicPr>
        <xdr:cNvPr id="290" name="Picture 2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102</xdr:row>
      <xdr:rowOff>9525</xdr:rowOff>
    </xdr:from>
    <xdr:ext cx="123825" cy="133350"/>
    <xdr:pic>
      <xdr:nvPicPr>
        <xdr:cNvPr id="291" name="Picture 29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102</xdr:row>
      <xdr:rowOff>9525</xdr:rowOff>
    </xdr:from>
    <xdr:ext cx="123825" cy="133350"/>
    <xdr:pic>
      <xdr:nvPicPr>
        <xdr:cNvPr id="292" name="Picture 2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102</xdr:row>
      <xdr:rowOff>9525</xdr:rowOff>
    </xdr:from>
    <xdr:ext cx="123825" cy="133350"/>
    <xdr:pic>
      <xdr:nvPicPr>
        <xdr:cNvPr id="293" name="Picture 29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102</xdr:row>
      <xdr:rowOff>9525</xdr:rowOff>
    </xdr:from>
    <xdr:ext cx="123825" cy="133350"/>
    <xdr:pic>
      <xdr:nvPicPr>
        <xdr:cNvPr id="294" name="Picture 2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102</xdr:row>
      <xdr:rowOff>9525</xdr:rowOff>
    </xdr:from>
    <xdr:ext cx="123825" cy="133350"/>
    <xdr:pic>
      <xdr:nvPicPr>
        <xdr:cNvPr id="295" name="Picture 29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102</xdr:row>
      <xdr:rowOff>9525</xdr:rowOff>
    </xdr:from>
    <xdr:ext cx="123825" cy="133350"/>
    <xdr:pic>
      <xdr:nvPicPr>
        <xdr:cNvPr id="296" name="Picture 2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2</xdr:col>
      <xdr:colOff>9525</xdr:colOff>
      <xdr:row>12</xdr:row>
      <xdr:rowOff>9525</xdr:rowOff>
    </xdr:from>
    <xdr:ext cx="123825" cy="1333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12</xdr:row>
      <xdr:rowOff>9525</xdr:rowOff>
    </xdr:from>
    <xdr:ext cx="123825" cy="133350"/>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12</xdr:row>
      <xdr:rowOff>9525</xdr:rowOff>
    </xdr:from>
    <xdr:ext cx="123825" cy="133350"/>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12</xdr:row>
      <xdr:rowOff>9525</xdr:rowOff>
    </xdr:from>
    <xdr:ext cx="123825" cy="133350"/>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12</xdr:row>
      <xdr:rowOff>9525</xdr:rowOff>
    </xdr:from>
    <xdr:ext cx="123825" cy="133350"/>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12</xdr:row>
      <xdr:rowOff>9525</xdr:rowOff>
    </xdr:from>
    <xdr:ext cx="123825" cy="133350"/>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13</xdr:row>
      <xdr:rowOff>9525</xdr:rowOff>
    </xdr:from>
    <xdr:ext cx="123825" cy="133350"/>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33350"/>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13</xdr:row>
      <xdr:rowOff>9525</xdr:rowOff>
    </xdr:from>
    <xdr:ext cx="123825" cy="133350"/>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13</xdr:row>
      <xdr:rowOff>9525</xdr:rowOff>
    </xdr:from>
    <xdr:ext cx="123825" cy="133350"/>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13</xdr:row>
      <xdr:rowOff>9525</xdr:rowOff>
    </xdr:from>
    <xdr:ext cx="123825" cy="133350"/>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13</xdr:row>
      <xdr:rowOff>9525</xdr:rowOff>
    </xdr:from>
    <xdr:ext cx="123825" cy="133350"/>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14</xdr:row>
      <xdr:rowOff>9525</xdr:rowOff>
    </xdr:from>
    <xdr:ext cx="123825" cy="133350"/>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14</xdr:row>
      <xdr:rowOff>9525</xdr:rowOff>
    </xdr:from>
    <xdr:ext cx="123825" cy="133350"/>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14</xdr:row>
      <xdr:rowOff>9525</xdr:rowOff>
    </xdr:from>
    <xdr:ext cx="123825" cy="133350"/>
    <xdr:pic>
      <xdr:nvPicPr>
        <xdr:cNvPr id="16" name="Picture 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14</xdr:row>
      <xdr:rowOff>9525</xdr:rowOff>
    </xdr:from>
    <xdr:ext cx="123825" cy="133350"/>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14</xdr:row>
      <xdr:rowOff>9525</xdr:rowOff>
    </xdr:from>
    <xdr:ext cx="123825" cy="133350"/>
    <xdr:pic>
      <xdr:nvPicPr>
        <xdr:cNvPr id="18" name="Picture 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15</xdr:row>
      <xdr:rowOff>9525</xdr:rowOff>
    </xdr:from>
    <xdr:ext cx="123825" cy="133350"/>
    <xdr:pic>
      <xdr:nvPicPr>
        <xdr:cNvPr id="19" name="Picture 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33350"/>
    <xdr:pic>
      <xdr:nvPicPr>
        <xdr:cNvPr id="20" name="Picture 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15</xdr:row>
      <xdr:rowOff>9525</xdr:rowOff>
    </xdr:from>
    <xdr:ext cx="123825" cy="133350"/>
    <xdr:pic>
      <xdr:nvPicPr>
        <xdr:cNvPr id="21" name="Picture 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15</xdr:row>
      <xdr:rowOff>9525</xdr:rowOff>
    </xdr:from>
    <xdr:ext cx="123825" cy="133350"/>
    <xdr:pic>
      <xdr:nvPicPr>
        <xdr:cNvPr id="22" name="Picture 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15</xdr:row>
      <xdr:rowOff>9525</xdr:rowOff>
    </xdr:from>
    <xdr:ext cx="123825" cy="133350"/>
    <xdr:pic>
      <xdr:nvPicPr>
        <xdr:cNvPr id="23" name="Picture 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15</xdr:row>
      <xdr:rowOff>9525</xdr:rowOff>
    </xdr:from>
    <xdr:ext cx="123825" cy="133350"/>
    <xdr:pic>
      <xdr:nvPicPr>
        <xdr:cNvPr id="24" name="Picture 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17</xdr:row>
      <xdr:rowOff>9525</xdr:rowOff>
    </xdr:from>
    <xdr:ext cx="123825" cy="133350"/>
    <xdr:pic>
      <xdr:nvPicPr>
        <xdr:cNvPr id="25" name="Picture 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33350"/>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17</xdr:row>
      <xdr:rowOff>9525</xdr:rowOff>
    </xdr:from>
    <xdr:ext cx="123825" cy="133350"/>
    <xdr:pic>
      <xdr:nvPicPr>
        <xdr:cNvPr id="27" name="Picture 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17</xdr:row>
      <xdr:rowOff>9525</xdr:rowOff>
    </xdr:from>
    <xdr:ext cx="123825" cy="133350"/>
    <xdr:pic>
      <xdr:nvPicPr>
        <xdr:cNvPr id="28" name="Picture 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17</xdr:row>
      <xdr:rowOff>9525</xdr:rowOff>
    </xdr:from>
    <xdr:ext cx="123825" cy="133350"/>
    <xdr:pic>
      <xdr:nvPicPr>
        <xdr:cNvPr id="29" name="Picture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17</xdr:row>
      <xdr:rowOff>9525</xdr:rowOff>
    </xdr:from>
    <xdr:ext cx="123825" cy="133350"/>
    <xdr:pic>
      <xdr:nvPicPr>
        <xdr:cNvPr id="30" name="Picture 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18</xdr:row>
      <xdr:rowOff>9525</xdr:rowOff>
    </xdr:from>
    <xdr:ext cx="123825" cy="133350"/>
    <xdr:pic>
      <xdr:nvPicPr>
        <xdr:cNvPr id="31" name="Picture 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18</xdr:row>
      <xdr:rowOff>9525</xdr:rowOff>
    </xdr:from>
    <xdr:ext cx="123825" cy="133350"/>
    <xdr:pic>
      <xdr:nvPicPr>
        <xdr:cNvPr id="32" name="Picture 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18</xdr:row>
      <xdr:rowOff>9525</xdr:rowOff>
    </xdr:from>
    <xdr:ext cx="123825" cy="133350"/>
    <xdr:pic>
      <xdr:nvPicPr>
        <xdr:cNvPr id="33" name="Picture 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18</xdr:row>
      <xdr:rowOff>9525</xdr:rowOff>
    </xdr:from>
    <xdr:ext cx="123825" cy="133350"/>
    <xdr:pic>
      <xdr:nvPicPr>
        <xdr:cNvPr id="34" name="Picture 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18</xdr:row>
      <xdr:rowOff>9525</xdr:rowOff>
    </xdr:from>
    <xdr:ext cx="123825" cy="133350"/>
    <xdr:pic>
      <xdr:nvPicPr>
        <xdr:cNvPr id="35" name="Picture 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18</xdr:row>
      <xdr:rowOff>9525</xdr:rowOff>
    </xdr:from>
    <xdr:ext cx="123825" cy="133350"/>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21</xdr:row>
      <xdr:rowOff>9525</xdr:rowOff>
    </xdr:from>
    <xdr:ext cx="123825" cy="133350"/>
    <xdr:pic>
      <xdr:nvPicPr>
        <xdr:cNvPr id="37" name="Picture 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21</xdr:row>
      <xdr:rowOff>9525</xdr:rowOff>
    </xdr:from>
    <xdr:ext cx="123825" cy="133350"/>
    <xdr:pic>
      <xdr:nvPicPr>
        <xdr:cNvPr id="38" name="Picture 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21</xdr:row>
      <xdr:rowOff>9525</xdr:rowOff>
    </xdr:from>
    <xdr:ext cx="123825" cy="133350"/>
    <xdr:pic>
      <xdr:nvPicPr>
        <xdr:cNvPr id="39" name="Picture 3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21</xdr:row>
      <xdr:rowOff>9525</xdr:rowOff>
    </xdr:from>
    <xdr:ext cx="123825" cy="133350"/>
    <xdr:pic>
      <xdr:nvPicPr>
        <xdr:cNvPr id="40" name="Picture 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21</xdr:row>
      <xdr:rowOff>9525</xdr:rowOff>
    </xdr:from>
    <xdr:ext cx="123825" cy="133350"/>
    <xdr:pic>
      <xdr:nvPicPr>
        <xdr:cNvPr id="41" name="Picture 4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21</xdr:row>
      <xdr:rowOff>9525</xdr:rowOff>
    </xdr:from>
    <xdr:ext cx="123825" cy="133350"/>
    <xdr:pic>
      <xdr:nvPicPr>
        <xdr:cNvPr id="42" name="Picture 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22</xdr:row>
      <xdr:rowOff>9525</xdr:rowOff>
    </xdr:from>
    <xdr:ext cx="123825" cy="133350"/>
    <xdr:pic>
      <xdr:nvPicPr>
        <xdr:cNvPr id="43" name="Picture 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22</xdr:row>
      <xdr:rowOff>9525</xdr:rowOff>
    </xdr:from>
    <xdr:ext cx="123825" cy="133350"/>
    <xdr:pic>
      <xdr:nvPicPr>
        <xdr:cNvPr id="44" name="Picture 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22</xdr:row>
      <xdr:rowOff>9525</xdr:rowOff>
    </xdr:from>
    <xdr:ext cx="123825" cy="133350"/>
    <xdr:pic>
      <xdr:nvPicPr>
        <xdr:cNvPr id="45" name="Picture 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22</xdr:row>
      <xdr:rowOff>9525</xdr:rowOff>
    </xdr:from>
    <xdr:ext cx="123825" cy="133350"/>
    <xdr:pic>
      <xdr:nvPicPr>
        <xdr:cNvPr id="46" name="Picture 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23</xdr:row>
      <xdr:rowOff>9525</xdr:rowOff>
    </xdr:from>
    <xdr:ext cx="123825" cy="133350"/>
    <xdr:pic>
      <xdr:nvPicPr>
        <xdr:cNvPr id="47" name="Picture 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33350"/>
    <xdr:pic>
      <xdr:nvPicPr>
        <xdr:cNvPr id="48" name="Picture 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23</xdr:row>
      <xdr:rowOff>9525</xdr:rowOff>
    </xdr:from>
    <xdr:ext cx="123825" cy="133350"/>
    <xdr:pic>
      <xdr:nvPicPr>
        <xdr:cNvPr id="49" name="Picture 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23</xdr:row>
      <xdr:rowOff>9525</xdr:rowOff>
    </xdr:from>
    <xdr:ext cx="123825" cy="133350"/>
    <xdr:pic>
      <xdr:nvPicPr>
        <xdr:cNvPr id="50" name="Picture 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23</xdr:row>
      <xdr:rowOff>9525</xdr:rowOff>
    </xdr:from>
    <xdr:ext cx="123825" cy="133350"/>
    <xdr:pic>
      <xdr:nvPicPr>
        <xdr:cNvPr id="51" name="Picture 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24</xdr:row>
      <xdr:rowOff>9525</xdr:rowOff>
    </xdr:from>
    <xdr:ext cx="123825" cy="133350"/>
    <xdr:pic>
      <xdr:nvPicPr>
        <xdr:cNvPr id="52" name="Picture 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33350"/>
    <xdr:pic>
      <xdr:nvPicPr>
        <xdr:cNvPr id="53" name="Picture 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24</xdr:row>
      <xdr:rowOff>9525</xdr:rowOff>
    </xdr:from>
    <xdr:ext cx="123825" cy="133350"/>
    <xdr:pic>
      <xdr:nvPicPr>
        <xdr:cNvPr id="54" name="Picture 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24</xdr:row>
      <xdr:rowOff>9525</xdr:rowOff>
    </xdr:from>
    <xdr:ext cx="123825" cy="133350"/>
    <xdr:pic>
      <xdr:nvPicPr>
        <xdr:cNvPr id="55" name="Picture 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24</xdr:row>
      <xdr:rowOff>9525</xdr:rowOff>
    </xdr:from>
    <xdr:ext cx="123825" cy="133350"/>
    <xdr:pic>
      <xdr:nvPicPr>
        <xdr:cNvPr id="56" name="Picture 5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24</xdr:row>
      <xdr:rowOff>9525</xdr:rowOff>
    </xdr:from>
    <xdr:ext cx="123825" cy="133350"/>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25</xdr:row>
      <xdr:rowOff>9525</xdr:rowOff>
    </xdr:from>
    <xdr:ext cx="123825" cy="133350"/>
    <xdr:pic>
      <xdr:nvPicPr>
        <xdr:cNvPr id="58" name="Picture 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25</xdr:row>
      <xdr:rowOff>9525</xdr:rowOff>
    </xdr:from>
    <xdr:ext cx="123825" cy="133350"/>
    <xdr:pic>
      <xdr:nvPicPr>
        <xdr:cNvPr id="59" name="Picture 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25</xdr:row>
      <xdr:rowOff>9525</xdr:rowOff>
    </xdr:from>
    <xdr:ext cx="123825" cy="133350"/>
    <xdr:pic>
      <xdr:nvPicPr>
        <xdr:cNvPr id="60" name="Picture 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25</xdr:row>
      <xdr:rowOff>9525</xdr:rowOff>
    </xdr:from>
    <xdr:ext cx="123825" cy="133350"/>
    <xdr:pic>
      <xdr:nvPicPr>
        <xdr:cNvPr id="61" name="Picture 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30</xdr:row>
      <xdr:rowOff>9525</xdr:rowOff>
    </xdr:from>
    <xdr:ext cx="123825" cy="133350"/>
    <xdr:pic>
      <xdr:nvPicPr>
        <xdr:cNvPr id="62" name="Picture 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30</xdr:row>
      <xdr:rowOff>9525</xdr:rowOff>
    </xdr:from>
    <xdr:ext cx="123825" cy="133350"/>
    <xdr:pic>
      <xdr:nvPicPr>
        <xdr:cNvPr id="63" name="Picture 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30</xdr:row>
      <xdr:rowOff>9525</xdr:rowOff>
    </xdr:from>
    <xdr:ext cx="123825" cy="133350"/>
    <xdr:pic>
      <xdr:nvPicPr>
        <xdr:cNvPr id="64" name="Picture 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30</xdr:row>
      <xdr:rowOff>9525</xdr:rowOff>
    </xdr:from>
    <xdr:ext cx="123825" cy="133350"/>
    <xdr:pic>
      <xdr:nvPicPr>
        <xdr:cNvPr id="65" name="Picture 6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31</xdr:row>
      <xdr:rowOff>9525</xdr:rowOff>
    </xdr:from>
    <xdr:ext cx="123825" cy="133350"/>
    <xdr:pic>
      <xdr:nvPicPr>
        <xdr:cNvPr id="66" name="Picture 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33350"/>
    <xdr:pic>
      <xdr:nvPicPr>
        <xdr:cNvPr id="67" name="Picture 6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31</xdr:row>
      <xdr:rowOff>9525</xdr:rowOff>
    </xdr:from>
    <xdr:ext cx="123825" cy="133350"/>
    <xdr:pic>
      <xdr:nvPicPr>
        <xdr:cNvPr id="68" name="Picture 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31</xdr:row>
      <xdr:rowOff>9525</xdr:rowOff>
    </xdr:from>
    <xdr:ext cx="123825" cy="133350"/>
    <xdr:pic>
      <xdr:nvPicPr>
        <xdr:cNvPr id="69" name="Picture 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31</xdr:row>
      <xdr:rowOff>9525</xdr:rowOff>
    </xdr:from>
    <xdr:ext cx="123825" cy="133350"/>
    <xdr:pic>
      <xdr:nvPicPr>
        <xdr:cNvPr id="70" name="Picture 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31</xdr:row>
      <xdr:rowOff>9525</xdr:rowOff>
    </xdr:from>
    <xdr:ext cx="123825" cy="133350"/>
    <xdr:pic>
      <xdr:nvPicPr>
        <xdr:cNvPr id="71" name="Picture 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33</xdr:row>
      <xdr:rowOff>9525</xdr:rowOff>
    </xdr:from>
    <xdr:ext cx="123825" cy="133350"/>
    <xdr:pic>
      <xdr:nvPicPr>
        <xdr:cNvPr id="72" name="Picture 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33350"/>
    <xdr:pic>
      <xdr:nvPicPr>
        <xdr:cNvPr id="73" name="Picture 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33</xdr:row>
      <xdr:rowOff>9525</xdr:rowOff>
    </xdr:from>
    <xdr:ext cx="123825" cy="133350"/>
    <xdr:pic>
      <xdr:nvPicPr>
        <xdr:cNvPr id="74" name="Picture 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33</xdr:row>
      <xdr:rowOff>9525</xdr:rowOff>
    </xdr:from>
    <xdr:ext cx="123825" cy="133350"/>
    <xdr:pic>
      <xdr:nvPicPr>
        <xdr:cNvPr id="75" name="Picture 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33</xdr:row>
      <xdr:rowOff>9525</xdr:rowOff>
    </xdr:from>
    <xdr:ext cx="123825" cy="133350"/>
    <xdr:pic>
      <xdr:nvPicPr>
        <xdr:cNvPr id="76" name="Picture 7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33</xdr:row>
      <xdr:rowOff>9525</xdr:rowOff>
    </xdr:from>
    <xdr:ext cx="123825" cy="133350"/>
    <xdr:pic>
      <xdr:nvPicPr>
        <xdr:cNvPr id="77" name="Picture 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34</xdr:row>
      <xdr:rowOff>9525</xdr:rowOff>
    </xdr:from>
    <xdr:ext cx="123825" cy="133350"/>
    <xdr:pic>
      <xdr:nvPicPr>
        <xdr:cNvPr id="78" name="Picture 7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33350"/>
    <xdr:pic>
      <xdr:nvPicPr>
        <xdr:cNvPr id="79" name="Picture 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34</xdr:row>
      <xdr:rowOff>9525</xdr:rowOff>
    </xdr:from>
    <xdr:ext cx="123825" cy="133350"/>
    <xdr:pic>
      <xdr:nvPicPr>
        <xdr:cNvPr id="80" name="Picture 7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34</xdr:row>
      <xdr:rowOff>9525</xdr:rowOff>
    </xdr:from>
    <xdr:ext cx="123825" cy="133350"/>
    <xdr:pic>
      <xdr:nvPicPr>
        <xdr:cNvPr id="81" name="Picture 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34</xdr:row>
      <xdr:rowOff>9525</xdr:rowOff>
    </xdr:from>
    <xdr:ext cx="123825" cy="133350"/>
    <xdr:pic>
      <xdr:nvPicPr>
        <xdr:cNvPr id="82" name="Picture 8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34</xdr:row>
      <xdr:rowOff>9525</xdr:rowOff>
    </xdr:from>
    <xdr:ext cx="123825" cy="133350"/>
    <xdr:pic>
      <xdr:nvPicPr>
        <xdr:cNvPr id="83" name="Picture 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35</xdr:row>
      <xdr:rowOff>9525</xdr:rowOff>
    </xdr:from>
    <xdr:ext cx="123825" cy="133350"/>
    <xdr:pic>
      <xdr:nvPicPr>
        <xdr:cNvPr id="84" name="Picture 8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35</xdr:row>
      <xdr:rowOff>9525</xdr:rowOff>
    </xdr:from>
    <xdr:ext cx="123825" cy="133350"/>
    <xdr:pic>
      <xdr:nvPicPr>
        <xdr:cNvPr id="85" name="Picture 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35</xdr:row>
      <xdr:rowOff>9525</xdr:rowOff>
    </xdr:from>
    <xdr:ext cx="123825" cy="133350"/>
    <xdr:pic>
      <xdr:nvPicPr>
        <xdr:cNvPr id="86" name="Picture 8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35</xdr:row>
      <xdr:rowOff>9525</xdr:rowOff>
    </xdr:from>
    <xdr:ext cx="123825" cy="133350"/>
    <xdr:pic>
      <xdr:nvPicPr>
        <xdr:cNvPr id="87" name="Picture 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35</xdr:row>
      <xdr:rowOff>9525</xdr:rowOff>
    </xdr:from>
    <xdr:ext cx="123825" cy="133350"/>
    <xdr:pic>
      <xdr:nvPicPr>
        <xdr:cNvPr id="88" name="Picture 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35</xdr:row>
      <xdr:rowOff>9525</xdr:rowOff>
    </xdr:from>
    <xdr:ext cx="123825" cy="133350"/>
    <xdr:pic>
      <xdr:nvPicPr>
        <xdr:cNvPr id="89" name="Picture 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36</xdr:row>
      <xdr:rowOff>9525</xdr:rowOff>
    </xdr:from>
    <xdr:ext cx="123825" cy="133350"/>
    <xdr:pic>
      <xdr:nvPicPr>
        <xdr:cNvPr id="90" name="Picture 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33350"/>
    <xdr:pic>
      <xdr:nvPicPr>
        <xdr:cNvPr id="91" name="Picture 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36</xdr:row>
      <xdr:rowOff>9525</xdr:rowOff>
    </xdr:from>
    <xdr:ext cx="123825" cy="133350"/>
    <xdr:pic>
      <xdr:nvPicPr>
        <xdr:cNvPr id="92" name="Picture 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36</xdr:row>
      <xdr:rowOff>9525</xdr:rowOff>
    </xdr:from>
    <xdr:ext cx="123825" cy="133350"/>
    <xdr:pic>
      <xdr:nvPicPr>
        <xdr:cNvPr id="93" name="Picture 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36</xdr:row>
      <xdr:rowOff>9525</xdr:rowOff>
    </xdr:from>
    <xdr:ext cx="123825" cy="133350"/>
    <xdr:pic>
      <xdr:nvPicPr>
        <xdr:cNvPr id="94" name="Picture 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36</xdr:row>
      <xdr:rowOff>9525</xdr:rowOff>
    </xdr:from>
    <xdr:ext cx="123825" cy="133350"/>
    <xdr:pic>
      <xdr:nvPicPr>
        <xdr:cNvPr id="95" name="Picture 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37</xdr:row>
      <xdr:rowOff>9525</xdr:rowOff>
    </xdr:from>
    <xdr:ext cx="123825" cy="133350"/>
    <xdr:pic>
      <xdr:nvPicPr>
        <xdr:cNvPr id="96" name="Picture 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33350"/>
    <xdr:pic>
      <xdr:nvPicPr>
        <xdr:cNvPr id="97" name="Picture 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37</xdr:row>
      <xdr:rowOff>9525</xdr:rowOff>
    </xdr:from>
    <xdr:ext cx="123825" cy="133350"/>
    <xdr:pic>
      <xdr:nvPicPr>
        <xdr:cNvPr id="98" name="Picture 9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37</xdr:row>
      <xdr:rowOff>9525</xdr:rowOff>
    </xdr:from>
    <xdr:ext cx="123825" cy="133350"/>
    <xdr:pic>
      <xdr:nvPicPr>
        <xdr:cNvPr id="99" name="Picture 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37</xdr:row>
      <xdr:rowOff>9525</xdr:rowOff>
    </xdr:from>
    <xdr:ext cx="123825" cy="133350"/>
    <xdr:pic>
      <xdr:nvPicPr>
        <xdr:cNvPr id="100" name="Picture 9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37</xdr:row>
      <xdr:rowOff>9525</xdr:rowOff>
    </xdr:from>
    <xdr:ext cx="123825" cy="133350"/>
    <xdr:pic>
      <xdr:nvPicPr>
        <xdr:cNvPr id="101" name="Picture 1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39</xdr:row>
      <xdr:rowOff>9525</xdr:rowOff>
    </xdr:from>
    <xdr:ext cx="123825" cy="133350"/>
    <xdr:pic>
      <xdr:nvPicPr>
        <xdr:cNvPr id="102" name="Picture 1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33350"/>
    <xdr:pic>
      <xdr:nvPicPr>
        <xdr:cNvPr id="103" name="Picture 1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39</xdr:row>
      <xdr:rowOff>9525</xdr:rowOff>
    </xdr:from>
    <xdr:ext cx="123825" cy="133350"/>
    <xdr:pic>
      <xdr:nvPicPr>
        <xdr:cNvPr id="104" name="Picture 1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39</xdr:row>
      <xdr:rowOff>9525</xdr:rowOff>
    </xdr:from>
    <xdr:ext cx="123825" cy="133350"/>
    <xdr:pic>
      <xdr:nvPicPr>
        <xdr:cNvPr id="105" name="Picture 1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39</xdr:row>
      <xdr:rowOff>9525</xdr:rowOff>
    </xdr:from>
    <xdr:ext cx="123825" cy="133350"/>
    <xdr:pic>
      <xdr:nvPicPr>
        <xdr:cNvPr id="106" name="Picture 1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39</xdr:row>
      <xdr:rowOff>9525</xdr:rowOff>
    </xdr:from>
    <xdr:ext cx="123825" cy="133350"/>
    <xdr:pic>
      <xdr:nvPicPr>
        <xdr:cNvPr id="107" name="Picture 1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41</xdr:row>
      <xdr:rowOff>9525</xdr:rowOff>
    </xdr:from>
    <xdr:ext cx="123825" cy="133350"/>
    <xdr:pic>
      <xdr:nvPicPr>
        <xdr:cNvPr id="108" name="Picture 1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41</xdr:row>
      <xdr:rowOff>9525</xdr:rowOff>
    </xdr:from>
    <xdr:ext cx="123825" cy="133350"/>
    <xdr:pic>
      <xdr:nvPicPr>
        <xdr:cNvPr id="109" name="Picture 10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41</xdr:row>
      <xdr:rowOff>9525</xdr:rowOff>
    </xdr:from>
    <xdr:ext cx="123825" cy="133350"/>
    <xdr:pic>
      <xdr:nvPicPr>
        <xdr:cNvPr id="110" name="Picture 1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45</xdr:row>
      <xdr:rowOff>9525</xdr:rowOff>
    </xdr:from>
    <xdr:ext cx="123825" cy="133350"/>
    <xdr:pic>
      <xdr:nvPicPr>
        <xdr:cNvPr id="111" name="Picture 1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72961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46</xdr:row>
      <xdr:rowOff>9525</xdr:rowOff>
    </xdr:from>
    <xdr:ext cx="123825" cy="133350"/>
    <xdr:pic>
      <xdr:nvPicPr>
        <xdr:cNvPr id="112" name="Picture 1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33350"/>
    <xdr:pic>
      <xdr:nvPicPr>
        <xdr:cNvPr id="113" name="Picture 1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46</xdr:row>
      <xdr:rowOff>9525</xdr:rowOff>
    </xdr:from>
    <xdr:ext cx="123825" cy="133350"/>
    <xdr:pic>
      <xdr:nvPicPr>
        <xdr:cNvPr id="114" name="Picture 1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46</xdr:row>
      <xdr:rowOff>9525</xdr:rowOff>
    </xdr:from>
    <xdr:ext cx="123825" cy="133350"/>
    <xdr:pic>
      <xdr:nvPicPr>
        <xdr:cNvPr id="115" name="Picture 1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46</xdr:row>
      <xdr:rowOff>9525</xdr:rowOff>
    </xdr:from>
    <xdr:ext cx="123825" cy="133350"/>
    <xdr:pic>
      <xdr:nvPicPr>
        <xdr:cNvPr id="116" name="Picture 1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46</xdr:row>
      <xdr:rowOff>9525</xdr:rowOff>
    </xdr:from>
    <xdr:ext cx="123825" cy="133350"/>
    <xdr:pic>
      <xdr:nvPicPr>
        <xdr:cNvPr id="117" name="Picture 1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47</xdr:row>
      <xdr:rowOff>9525</xdr:rowOff>
    </xdr:from>
    <xdr:ext cx="123825" cy="133350"/>
    <xdr:pic>
      <xdr:nvPicPr>
        <xdr:cNvPr id="118" name="Picture 1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33350"/>
    <xdr:pic>
      <xdr:nvPicPr>
        <xdr:cNvPr id="119" name="Picture 1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47</xdr:row>
      <xdr:rowOff>9525</xdr:rowOff>
    </xdr:from>
    <xdr:ext cx="123825" cy="133350"/>
    <xdr:pic>
      <xdr:nvPicPr>
        <xdr:cNvPr id="120" name="Picture 1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47</xdr:row>
      <xdr:rowOff>9525</xdr:rowOff>
    </xdr:from>
    <xdr:ext cx="123825" cy="133350"/>
    <xdr:pic>
      <xdr:nvPicPr>
        <xdr:cNvPr id="121" name="Picture 1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47</xdr:row>
      <xdr:rowOff>9525</xdr:rowOff>
    </xdr:from>
    <xdr:ext cx="123825" cy="133350"/>
    <xdr:pic>
      <xdr:nvPicPr>
        <xdr:cNvPr id="122" name="Picture 1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47</xdr:row>
      <xdr:rowOff>9525</xdr:rowOff>
    </xdr:from>
    <xdr:ext cx="123825" cy="133350"/>
    <xdr:pic>
      <xdr:nvPicPr>
        <xdr:cNvPr id="123" name="Picture 1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51</xdr:row>
      <xdr:rowOff>9525</xdr:rowOff>
    </xdr:from>
    <xdr:ext cx="123825" cy="133350"/>
    <xdr:pic>
      <xdr:nvPicPr>
        <xdr:cNvPr id="124" name="Picture 1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51</xdr:row>
      <xdr:rowOff>9525</xdr:rowOff>
    </xdr:from>
    <xdr:ext cx="123825" cy="133350"/>
    <xdr:pic>
      <xdr:nvPicPr>
        <xdr:cNvPr id="125" name="Picture 1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51</xdr:row>
      <xdr:rowOff>9525</xdr:rowOff>
    </xdr:from>
    <xdr:ext cx="123825" cy="133350"/>
    <xdr:pic>
      <xdr:nvPicPr>
        <xdr:cNvPr id="126" name="Picture 1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52</xdr:row>
      <xdr:rowOff>9525</xdr:rowOff>
    </xdr:from>
    <xdr:ext cx="123825" cy="133350"/>
    <xdr:pic>
      <xdr:nvPicPr>
        <xdr:cNvPr id="127" name="Picture 1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33350"/>
    <xdr:pic>
      <xdr:nvPicPr>
        <xdr:cNvPr id="128" name="Picture 1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52</xdr:row>
      <xdr:rowOff>9525</xdr:rowOff>
    </xdr:from>
    <xdr:ext cx="123825" cy="133350"/>
    <xdr:pic>
      <xdr:nvPicPr>
        <xdr:cNvPr id="129" name="Picture 1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52</xdr:row>
      <xdr:rowOff>9525</xdr:rowOff>
    </xdr:from>
    <xdr:ext cx="123825" cy="133350"/>
    <xdr:pic>
      <xdr:nvPicPr>
        <xdr:cNvPr id="130" name="Picture 1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52</xdr:row>
      <xdr:rowOff>9525</xdr:rowOff>
    </xdr:from>
    <xdr:ext cx="123825" cy="133350"/>
    <xdr:pic>
      <xdr:nvPicPr>
        <xdr:cNvPr id="131" name="Picture 1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52</xdr:row>
      <xdr:rowOff>9525</xdr:rowOff>
    </xdr:from>
    <xdr:ext cx="123825" cy="133350"/>
    <xdr:pic>
      <xdr:nvPicPr>
        <xdr:cNvPr id="132" name="Picture 1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53</xdr:row>
      <xdr:rowOff>9525</xdr:rowOff>
    </xdr:from>
    <xdr:ext cx="123825" cy="133350"/>
    <xdr:pic>
      <xdr:nvPicPr>
        <xdr:cNvPr id="133" name="Picture 1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33350"/>
    <xdr:pic>
      <xdr:nvPicPr>
        <xdr:cNvPr id="134" name="Picture 1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53</xdr:row>
      <xdr:rowOff>9525</xdr:rowOff>
    </xdr:from>
    <xdr:ext cx="123825" cy="133350"/>
    <xdr:pic>
      <xdr:nvPicPr>
        <xdr:cNvPr id="135" name="Picture 1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53</xdr:row>
      <xdr:rowOff>9525</xdr:rowOff>
    </xdr:from>
    <xdr:ext cx="123825" cy="133350"/>
    <xdr:pic>
      <xdr:nvPicPr>
        <xdr:cNvPr id="136" name="Picture 1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53</xdr:row>
      <xdr:rowOff>9525</xdr:rowOff>
    </xdr:from>
    <xdr:ext cx="123825" cy="133350"/>
    <xdr:pic>
      <xdr:nvPicPr>
        <xdr:cNvPr id="137" name="Picture 13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53</xdr:row>
      <xdr:rowOff>9525</xdr:rowOff>
    </xdr:from>
    <xdr:ext cx="123825" cy="133350"/>
    <xdr:pic>
      <xdr:nvPicPr>
        <xdr:cNvPr id="138" name="Picture 1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54</xdr:row>
      <xdr:rowOff>9525</xdr:rowOff>
    </xdr:from>
    <xdr:ext cx="123825" cy="133350"/>
    <xdr:pic>
      <xdr:nvPicPr>
        <xdr:cNvPr id="139" name="Picture 13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33350"/>
    <xdr:pic>
      <xdr:nvPicPr>
        <xdr:cNvPr id="140" name="Picture 1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54</xdr:row>
      <xdr:rowOff>9525</xdr:rowOff>
    </xdr:from>
    <xdr:ext cx="123825" cy="133350"/>
    <xdr:pic>
      <xdr:nvPicPr>
        <xdr:cNvPr id="141" name="Picture 14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54</xdr:row>
      <xdr:rowOff>9525</xdr:rowOff>
    </xdr:from>
    <xdr:ext cx="123825" cy="133350"/>
    <xdr:pic>
      <xdr:nvPicPr>
        <xdr:cNvPr id="142" name="Picture 1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54</xdr:row>
      <xdr:rowOff>9525</xdr:rowOff>
    </xdr:from>
    <xdr:ext cx="123825" cy="133350"/>
    <xdr:pic>
      <xdr:nvPicPr>
        <xdr:cNvPr id="143" name="Picture 14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54</xdr:row>
      <xdr:rowOff>9525</xdr:rowOff>
    </xdr:from>
    <xdr:ext cx="123825" cy="133350"/>
    <xdr:pic>
      <xdr:nvPicPr>
        <xdr:cNvPr id="144" name="Picture 1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55</xdr:row>
      <xdr:rowOff>9525</xdr:rowOff>
    </xdr:from>
    <xdr:ext cx="123825" cy="133350"/>
    <xdr:pic>
      <xdr:nvPicPr>
        <xdr:cNvPr id="145" name="Picture 14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33350"/>
    <xdr:pic>
      <xdr:nvPicPr>
        <xdr:cNvPr id="146" name="Picture 1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55</xdr:row>
      <xdr:rowOff>9525</xdr:rowOff>
    </xdr:from>
    <xdr:ext cx="123825" cy="133350"/>
    <xdr:pic>
      <xdr:nvPicPr>
        <xdr:cNvPr id="147" name="Picture 1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55</xdr:row>
      <xdr:rowOff>9525</xdr:rowOff>
    </xdr:from>
    <xdr:ext cx="123825" cy="133350"/>
    <xdr:pic>
      <xdr:nvPicPr>
        <xdr:cNvPr id="148" name="Picture 1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55</xdr:row>
      <xdr:rowOff>9525</xdr:rowOff>
    </xdr:from>
    <xdr:ext cx="123825" cy="133350"/>
    <xdr:pic>
      <xdr:nvPicPr>
        <xdr:cNvPr id="149" name="Picture 1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55</xdr:row>
      <xdr:rowOff>9525</xdr:rowOff>
    </xdr:from>
    <xdr:ext cx="123825" cy="133350"/>
    <xdr:pic>
      <xdr:nvPicPr>
        <xdr:cNvPr id="150" name="Picture 1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56</xdr:row>
      <xdr:rowOff>9525</xdr:rowOff>
    </xdr:from>
    <xdr:ext cx="123825" cy="133350"/>
    <xdr:pic>
      <xdr:nvPicPr>
        <xdr:cNvPr id="151" name="Picture 1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56</xdr:row>
      <xdr:rowOff>9525</xdr:rowOff>
    </xdr:from>
    <xdr:ext cx="123825" cy="133350"/>
    <xdr:pic>
      <xdr:nvPicPr>
        <xdr:cNvPr id="152" name="Picture 1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56</xdr:row>
      <xdr:rowOff>9525</xdr:rowOff>
    </xdr:from>
    <xdr:ext cx="123825" cy="133350"/>
    <xdr:pic>
      <xdr:nvPicPr>
        <xdr:cNvPr id="153" name="Picture 1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56</xdr:row>
      <xdr:rowOff>9525</xdr:rowOff>
    </xdr:from>
    <xdr:ext cx="123825" cy="133350"/>
    <xdr:pic>
      <xdr:nvPicPr>
        <xdr:cNvPr id="154" name="Picture 1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56</xdr:row>
      <xdr:rowOff>9525</xdr:rowOff>
    </xdr:from>
    <xdr:ext cx="123825" cy="133350"/>
    <xdr:pic>
      <xdr:nvPicPr>
        <xdr:cNvPr id="155" name="Picture 1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56</xdr:row>
      <xdr:rowOff>9525</xdr:rowOff>
    </xdr:from>
    <xdr:ext cx="123825" cy="133350"/>
    <xdr:pic>
      <xdr:nvPicPr>
        <xdr:cNvPr id="156" name="Picture 1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57</xdr:row>
      <xdr:rowOff>9525</xdr:rowOff>
    </xdr:from>
    <xdr:ext cx="123825" cy="133350"/>
    <xdr:pic>
      <xdr:nvPicPr>
        <xdr:cNvPr id="157" name="Picture 1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33350"/>
    <xdr:pic>
      <xdr:nvPicPr>
        <xdr:cNvPr id="158" name="Picture 1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57</xdr:row>
      <xdr:rowOff>9525</xdr:rowOff>
    </xdr:from>
    <xdr:ext cx="123825" cy="133350"/>
    <xdr:pic>
      <xdr:nvPicPr>
        <xdr:cNvPr id="159" name="Picture 1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57</xdr:row>
      <xdr:rowOff>9525</xdr:rowOff>
    </xdr:from>
    <xdr:ext cx="123825" cy="133350"/>
    <xdr:pic>
      <xdr:nvPicPr>
        <xdr:cNvPr id="160" name="Picture 1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57</xdr:row>
      <xdr:rowOff>9525</xdr:rowOff>
    </xdr:from>
    <xdr:ext cx="123825" cy="133350"/>
    <xdr:pic>
      <xdr:nvPicPr>
        <xdr:cNvPr id="161" name="Picture 1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57</xdr:row>
      <xdr:rowOff>9525</xdr:rowOff>
    </xdr:from>
    <xdr:ext cx="123825" cy="133350"/>
    <xdr:pic>
      <xdr:nvPicPr>
        <xdr:cNvPr id="162" name="Picture 1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58</xdr:row>
      <xdr:rowOff>9525</xdr:rowOff>
    </xdr:from>
    <xdr:ext cx="123825" cy="133350"/>
    <xdr:pic>
      <xdr:nvPicPr>
        <xdr:cNvPr id="163" name="Picture 1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33350"/>
    <xdr:pic>
      <xdr:nvPicPr>
        <xdr:cNvPr id="164" name="Picture 1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58</xdr:row>
      <xdr:rowOff>9525</xdr:rowOff>
    </xdr:from>
    <xdr:ext cx="123825" cy="133350"/>
    <xdr:pic>
      <xdr:nvPicPr>
        <xdr:cNvPr id="165" name="Picture 1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58</xdr:row>
      <xdr:rowOff>9525</xdr:rowOff>
    </xdr:from>
    <xdr:ext cx="123825" cy="133350"/>
    <xdr:pic>
      <xdr:nvPicPr>
        <xdr:cNvPr id="166" name="Picture 1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58</xdr:row>
      <xdr:rowOff>9525</xdr:rowOff>
    </xdr:from>
    <xdr:ext cx="123825" cy="133350"/>
    <xdr:pic>
      <xdr:nvPicPr>
        <xdr:cNvPr id="167" name="Picture 16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58</xdr:row>
      <xdr:rowOff>9525</xdr:rowOff>
    </xdr:from>
    <xdr:ext cx="123825" cy="133350"/>
    <xdr:pic>
      <xdr:nvPicPr>
        <xdr:cNvPr id="168" name="Picture 1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60</xdr:row>
      <xdr:rowOff>9525</xdr:rowOff>
    </xdr:from>
    <xdr:ext cx="123825" cy="133350"/>
    <xdr:pic>
      <xdr:nvPicPr>
        <xdr:cNvPr id="169" name="Picture 1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60</xdr:row>
      <xdr:rowOff>9525</xdr:rowOff>
    </xdr:from>
    <xdr:ext cx="123825" cy="133350"/>
    <xdr:pic>
      <xdr:nvPicPr>
        <xdr:cNvPr id="170" name="Picture 1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60</xdr:row>
      <xdr:rowOff>9525</xdr:rowOff>
    </xdr:from>
    <xdr:ext cx="123825" cy="133350"/>
    <xdr:pic>
      <xdr:nvPicPr>
        <xdr:cNvPr id="171" name="Picture 1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61</xdr:row>
      <xdr:rowOff>9525</xdr:rowOff>
    </xdr:from>
    <xdr:ext cx="123825" cy="133350"/>
    <xdr:pic>
      <xdr:nvPicPr>
        <xdr:cNvPr id="172" name="Picture 1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33350"/>
    <xdr:pic>
      <xdr:nvPicPr>
        <xdr:cNvPr id="173" name="Picture 1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61</xdr:row>
      <xdr:rowOff>9525</xdr:rowOff>
    </xdr:from>
    <xdr:ext cx="123825" cy="133350"/>
    <xdr:pic>
      <xdr:nvPicPr>
        <xdr:cNvPr id="174" name="Picture 1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61</xdr:row>
      <xdr:rowOff>9525</xdr:rowOff>
    </xdr:from>
    <xdr:ext cx="123825" cy="133350"/>
    <xdr:pic>
      <xdr:nvPicPr>
        <xdr:cNvPr id="175" name="Picture 1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61</xdr:row>
      <xdr:rowOff>9525</xdr:rowOff>
    </xdr:from>
    <xdr:ext cx="123825" cy="133350"/>
    <xdr:pic>
      <xdr:nvPicPr>
        <xdr:cNvPr id="176" name="Picture 17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61</xdr:row>
      <xdr:rowOff>9525</xdr:rowOff>
    </xdr:from>
    <xdr:ext cx="123825" cy="133350"/>
    <xdr:pic>
      <xdr:nvPicPr>
        <xdr:cNvPr id="177" name="Picture 1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63</xdr:row>
      <xdr:rowOff>9525</xdr:rowOff>
    </xdr:from>
    <xdr:ext cx="123825" cy="133350"/>
    <xdr:pic>
      <xdr:nvPicPr>
        <xdr:cNvPr id="178" name="Picture 17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33350"/>
    <xdr:pic>
      <xdr:nvPicPr>
        <xdr:cNvPr id="179" name="Picture 1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63</xdr:row>
      <xdr:rowOff>9525</xdr:rowOff>
    </xdr:from>
    <xdr:ext cx="123825" cy="133350"/>
    <xdr:pic>
      <xdr:nvPicPr>
        <xdr:cNvPr id="180" name="Picture 17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63</xdr:row>
      <xdr:rowOff>9525</xdr:rowOff>
    </xdr:from>
    <xdr:ext cx="123825" cy="133350"/>
    <xdr:pic>
      <xdr:nvPicPr>
        <xdr:cNvPr id="181" name="Picture 1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63</xdr:row>
      <xdr:rowOff>9525</xdr:rowOff>
    </xdr:from>
    <xdr:ext cx="123825" cy="133350"/>
    <xdr:pic>
      <xdr:nvPicPr>
        <xdr:cNvPr id="182" name="Picture 18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63</xdr:row>
      <xdr:rowOff>9525</xdr:rowOff>
    </xdr:from>
    <xdr:ext cx="123825" cy="133350"/>
    <xdr:pic>
      <xdr:nvPicPr>
        <xdr:cNvPr id="183" name="Picture 1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65</xdr:row>
      <xdr:rowOff>9525</xdr:rowOff>
    </xdr:from>
    <xdr:ext cx="123825" cy="133350"/>
    <xdr:pic>
      <xdr:nvPicPr>
        <xdr:cNvPr id="184" name="Picture 1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0534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68</xdr:row>
      <xdr:rowOff>9525</xdr:rowOff>
    </xdr:from>
    <xdr:ext cx="123825" cy="133350"/>
    <xdr:pic>
      <xdr:nvPicPr>
        <xdr:cNvPr id="185" name="Picture 1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68</xdr:row>
      <xdr:rowOff>9525</xdr:rowOff>
    </xdr:from>
    <xdr:ext cx="123825" cy="133350"/>
    <xdr:pic>
      <xdr:nvPicPr>
        <xdr:cNvPr id="186" name="Picture 1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68</xdr:row>
      <xdr:rowOff>9525</xdr:rowOff>
    </xdr:from>
    <xdr:ext cx="123825" cy="133350"/>
    <xdr:pic>
      <xdr:nvPicPr>
        <xdr:cNvPr id="187" name="Picture 1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68</xdr:row>
      <xdr:rowOff>9525</xdr:rowOff>
    </xdr:from>
    <xdr:ext cx="123825" cy="133350"/>
    <xdr:pic>
      <xdr:nvPicPr>
        <xdr:cNvPr id="188" name="Picture 1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68</xdr:row>
      <xdr:rowOff>9525</xdr:rowOff>
    </xdr:from>
    <xdr:ext cx="123825" cy="133350"/>
    <xdr:pic>
      <xdr:nvPicPr>
        <xdr:cNvPr id="189" name="Picture 1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69</xdr:row>
      <xdr:rowOff>9525</xdr:rowOff>
    </xdr:from>
    <xdr:ext cx="123825" cy="133350"/>
    <xdr:pic>
      <xdr:nvPicPr>
        <xdr:cNvPr id="190" name="Picture 18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33350"/>
    <xdr:pic>
      <xdr:nvPicPr>
        <xdr:cNvPr id="191" name="Picture 1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69</xdr:row>
      <xdr:rowOff>9525</xdr:rowOff>
    </xdr:from>
    <xdr:ext cx="123825" cy="133350"/>
    <xdr:pic>
      <xdr:nvPicPr>
        <xdr:cNvPr id="192" name="Picture 19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69</xdr:row>
      <xdr:rowOff>9525</xdr:rowOff>
    </xdr:from>
    <xdr:ext cx="123825" cy="133350"/>
    <xdr:pic>
      <xdr:nvPicPr>
        <xdr:cNvPr id="193" name="Picture 1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69</xdr:row>
      <xdr:rowOff>9525</xdr:rowOff>
    </xdr:from>
    <xdr:ext cx="123825" cy="133350"/>
    <xdr:pic>
      <xdr:nvPicPr>
        <xdr:cNvPr id="194" name="Picture 19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69</xdr:row>
      <xdr:rowOff>9525</xdr:rowOff>
    </xdr:from>
    <xdr:ext cx="123825" cy="133350"/>
    <xdr:pic>
      <xdr:nvPicPr>
        <xdr:cNvPr id="195" name="Picture 1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70</xdr:row>
      <xdr:rowOff>9525</xdr:rowOff>
    </xdr:from>
    <xdr:ext cx="123825" cy="133350"/>
    <xdr:pic>
      <xdr:nvPicPr>
        <xdr:cNvPr id="196" name="Picture 19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33350"/>
    <xdr:pic>
      <xdr:nvPicPr>
        <xdr:cNvPr id="197" name="Picture 1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70</xdr:row>
      <xdr:rowOff>9525</xdr:rowOff>
    </xdr:from>
    <xdr:ext cx="123825" cy="133350"/>
    <xdr:pic>
      <xdr:nvPicPr>
        <xdr:cNvPr id="198" name="Picture 19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70</xdr:row>
      <xdr:rowOff>9525</xdr:rowOff>
    </xdr:from>
    <xdr:ext cx="123825" cy="133350"/>
    <xdr:pic>
      <xdr:nvPicPr>
        <xdr:cNvPr id="199" name="Picture 1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70</xdr:row>
      <xdr:rowOff>9525</xdr:rowOff>
    </xdr:from>
    <xdr:ext cx="123825" cy="133350"/>
    <xdr:pic>
      <xdr:nvPicPr>
        <xdr:cNvPr id="200" name="Picture 19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70</xdr:row>
      <xdr:rowOff>9525</xdr:rowOff>
    </xdr:from>
    <xdr:ext cx="123825" cy="133350"/>
    <xdr:pic>
      <xdr:nvPicPr>
        <xdr:cNvPr id="201" name="Picture 2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71</xdr:row>
      <xdr:rowOff>9525</xdr:rowOff>
    </xdr:from>
    <xdr:ext cx="123825" cy="133350"/>
    <xdr:pic>
      <xdr:nvPicPr>
        <xdr:cNvPr id="202" name="Picture 2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33350"/>
    <xdr:pic>
      <xdr:nvPicPr>
        <xdr:cNvPr id="203" name="Picture 2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71</xdr:row>
      <xdr:rowOff>9525</xdr:rowOff>
    </xdr:from>
    <xdr:ext cx="123825" cy="133350"/>
    <xdr:pic>
      <xdr:nvPicPr>
        <xdr:cNvPr id="204" name="Picture 2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71</xdr:row>
      <xdr:rowOff>9525</xdr:rowOff>
    </xdr:from>
    <xdr:ext cx="123825" cy="133350"/>
    <xdr:pic>
      <xdr:nvPicPr>
        <xdr:cNvPr id="205" name="Picture 2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71</xdr:row>
      <xdr:rowOff>9525</xdr:rowOff>
    </xdr:from>
    <xdr:ext cx="123825" cy="133350"/>
    <xdr:pic>
      <xdr:nvPicPr>
        <xdr:cNvPr id="206" name="Picture 2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71</xdr:row>
      <xdr:rowOff>9525</xdr:rowOff>
    </xdr:from>
    <xdr:ext cx="123825" cy="133350"/>
    <xdr:pic>
      <xdr:nvPicPr>
        <xdr:cNvPr id="207" name="Picture 2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72</xdr:row>
      <xdr:rowOff>9525</xdr:rowOff>
    </xdr:from>
    <xdr:ext cx="123825" cy="133350"/>
    <xdr:pic>
      <xdr:nvPicPr>
        <xdr:cNvPr id="208" name="Picture 2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72</xdr:row>
      <xdr:rowOff>9525</xdr:rowOff>
    </xdr:from>
    <xdr:ext cx="123825" cy="133350"/>
    <xdr:pic>
      <xdr:nvPicPr>
        <xdr:cNvPr id="209" name="Picture 20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72</xdr:row>
      <xdr:rowOff>9525</xdr:rowOff>
    </xdr:from>
    <xdr:ext cx="123825" cy="133350"/>
    <xdr:pic>
      <xdr:nvPicPr>
        <xdr:cNvPr id="210" name="Picture 2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72</xdr:row>
      <xdr:rowOff>9525</xdr:rowOff>
    </xdr:from>
    <xdr:ext cx="123825" cy="133350"/>
    <xdr:pic>
      <xdr:nvPicPr>
        <xdr:cNvPr id="211" name="Picture 2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74</xdr:row>
      <xdr:rowOff>9525</xdr:rowOff>
    </xdr:from>
    <xdr:ext cx="123825" cy="133350"/>
    <xdr:pic>
      <xdr:nvPicPr>
        <xdr:cNvPr id="212" name="Picture 2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33350"/>
    <xdr:pic>
      <xdr:nvPicPr>
        <xdr:cNvPr id="213" name="Picture 2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74</xdr:row>
      <xdr:rowOff>9525</xdr:rowOff>
    </xdr:from>
    <xdr:ext cx="123825" cy="133350"/>
    <xdr:pic>
      <xdr:nvPicPr>
        <xdr:cNvPr id="214" name="Picture 2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74</xdr:row>
      <xdr:rowOff>9525</xdr:rowOff>
    </xdr:from>
    <xdr:ext cx="123825" cy="133350"/>
    <xdr:pic>
      <xdr:nvPicPr>
        <xdr:cNvPr id="215" name="Picture 2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74</xdr:row>
      <xdr:rowOff>9525</xdr:rowOff>
    </xdr:from>
    <xdr:ext cx="123825" cy="133350"/>
    <xdr:pic>
      <xdr:nvPicPr>
        <xdr:cNvPr id="216" name="Picture 2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74</xdr:row>
      <xdr:rowOff>9525</xdr:rowOff>
    </xdr:from>
    <xdr:ext cx="123825" cy="133350"/>
    <xdr:pic>
      <xdr:nvPicPr>
        <xdr:cNvPr id="217" name="Picture 2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78</xdr:row>
      <xdr:rowOff>9525</xdr:rowOff>
    </xdr:from>
    <xdr:ext cx="123825" cy="133350"/>
    <xdr:pic>
      <xdr:nvPicPr>
        <xdr:cNvPr id="218" name="Picture 2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26396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81</xdr:row>
      <xdr:rowOff>9525</xdr:rowOff>
    </xdr:from>
    <xdr:ext cx="123825" cy="133350"/>
    <xdr:pic>
      <xdr:nvPicPr>
        <xdr:cNvPr id="219" name="Picture 2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81</xdr:row>
      <xdr:rowOff>9525</xdr:rowOff>
    </xdr:from>
    <xdr:ext cx="123825" cy="133350"/>
    <xdr:pic>
      <xdr:nvPicPr>
        <xdr:cNvPr id="220" name="Picture 2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81</xdr:row>
      <xdr:rowOff>9525</xdr:rowOff>
    </xdr:from>
    <xdr:ext cx="123825" cy="133350"/>
    <xdr:pic>
      <xdr:nvPicPr>
        <xdr:cNvPr id="221" name="Picture 2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81</xdr:row>
      <xdr:rowOff>9525</xdr:rowOff>
    </xdr:from>
    <xdr:ext cx="123825" cy="133350"/>
    <xdr:pic>
      <xdr:nvPicPr>
        <xdr:cNvPr id="222" name="Picture 2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81</xdr:row>
      <xdr:rowOff>9525</xdr:rowOff>
    </xdr:from>
    <xdr:ext cx="123825" cy="133350"/>
    <xdr:pic>
      <xdr:nvPicPr>
        <xdr:cNvPr id="223" name="Picture 2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81</xdr:row>
      <xdr:rowOff>9525</xdr:rowOff>
    </xdr:from>
    <xdr:ext cx="123825" cy="133350"/>
    <xdr:pic>
      <xdr:nvPicPr>
        <xdr:cNvPr id="224" name="Picture 2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83</xdr:row>
      <xdr:rowOff>9525</xdr:rowOff>
    </xdr:from>
    <xdr:ext cx="123825" cy="133350"/>
    <xdr:pic>
      <xdr:nvPicPr>
        <xdr:cNvPr id="225" name="Picture 2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4493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84</xdr:row>
      <xdr:rowOff>9525</xdr:rowOff>
    </xdr:from>
    <xdr:ext cx="123825" cy="133350"/>
    <xdr:pic>
      <xdr:nvPicPr>
        <xdr:cNvPr id="226" name="Picture 2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33350"/>
    <xdr:pic>
      <xdr:nvPicPr>
        <xdr:cNvPr id="227" name="Picture 2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84</xdr:row>
      <xdr:rowOff>9525</xdr:rowOff>
    </xdr:from>
    <xdr:ext cx="123825" cy="133350"/>
    <xdr:pic>
      <xdr:nvPicPr>
        <xdr:cNvPr id="228" name="Picture 2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84</xdr:row>
      <xdr:rowOff>9525</xdr:rowOff>
    </xdr:from>
    <xdr:ext cx="123825" cy="133350"/>
    <xdr:pic>
      <xdr:nvPicPr>
        <xdr:cNvPr id="229" name="Picture 2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84</xdr:row>
      <xdr:rowOff>9525</xdr:rowOff>
    </xdr:from>
    <xdr:ext cx="123825" cy="133350"/>
    <xdr:pic>
      <xdr:nvPicPr>
        <xdr:cNvPr id="230" name="Picture 2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84</xdr:row>
      <xdr:rowOff>9525</xdr:rowOff>
    </xdr:from>
    <xdr:ext cx="123825" cy="133350"/>
    <xdr:pic>
      <xdr:nvPicPr>
        <xdr:cNvPr id="231" name="Picture 2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86</xdr:row>
      <xdr:rowOff>9525</xdr:rowOff>
    </xdr:from>
    <xdr:ext cx="123825" cy="133350"/>
    <xdr:pic>
      <xdr:nvPicPr>
        <xdr:cNvPr id="232" name="Picture 2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33350"/>
    <xdr:pic>
      <xdr:nvPicPr>
        <xdr:cNvPr id="233" name="Picture 2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86</xdr:row>
      <xdr:rowOff>9525</xdr:rowOff>
    </xdr:from>
    <xdr:ext cx="123825" cy="133350"/>
    <xdr:pic>
      <xdr:nvPicPr>
        <xdr:cNvPr id="234" name="Picture 2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86</xdr:row>
      <xdr:rowOff>9525</xdr:rowOff>
    </xdr:from>
    <xdr:ext cx="123825" cy="133350"/>
    <xdr:pic>
      <xdr:nvPicPr>
        <xdr:cNvPr id="235" name="Picture 2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86</xdr:row>
      <xdr:rowOff>9525</xdr:rowOff>
    </xdr:from>
    <xdr:ext cx="123825" cy="133350"/>
    <xdr:pic>
      <xdr:nvPicPr>
        <xdr:cNvPr id="236" name="Picture 2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86</xdr:row>
      <xdr:rowOff>9525</xdr:rowOff>
    </xdr:from>
    <xdr:ext cx="123825" cy="133350"/>
    <xdr:pic>
      <xdr:nvPicPr>
        <xdr:cNvPr id="237" name="Picture 2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87</xdr:row>
      <xdr:rowOff>9525</xdr:rowOff>
    </xdr:from>
    <xdr:ext cx="123825" cy="133350"/>
    <xdr:pic>
      <xdr:nvPicPr>
        <xdr:cNvPr id="238" name="Picture 2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33350"/>
    <xdr:pic>
      <xdr:nvPicPr>
        <xdr:cNvPr id="239" name="Picture 2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87</xdr:row>
      <xdr:rowOff>9525</xdr:rowOff>
    </xdr:from>
    <xdr:ext cx="123825" cy="133350"/>
    <xdr:pic>
      <xdr:nvPicPr>
        <xdr:cNvPr id="240" name="Picture 23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87</xdr:row>
      <xdr:rowOff>9525</xdr:rowOff>
    </xdr:from>
    <xdr:ext cx="123825" cy="133350"/>
    <xdr:pic>
      <xdr:nvPicPr>
        <xdr:cNvPr id="241" name="Picture 2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87</xdr:row>
      <xdr:rowOff>9525</xdr:rowOff>
    </xdr:from>
    <xdr:ext cx="123825" cy="133350"/>
    <xdr:pic>
      <xdr:nvPicPr>
        <xdr:cNvPr id="242" name="Picture 24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87</xdr:row>
      <xdr:rowOff>9525</xdr:rowOff>
    </xdr:from>
    <xdr:ext cx="123825" cy="133350"/>
    <xdr:pic>
      <xdr:nvPicPr>
        <xdr:cNvPr id="243" name="Picture 2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88</xdr:row>
      <xdr:rowOff>9525</xdr:rowOff>
    </xdr:from>
    <xdr:ext cx="123825" cy="133350"/>
    <xdr:pic>
      <xdr:nvPicPr>
        <xdr:cNvPr id="244" name="Picture 2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88</xdr:row>
      <xdr:rowOff>9525</xdr:rowOff>
    </xdr:from>
    <xdr:ext cx="123825" cy="133350"/>
    <xdr:pic>
      <xdr:nvPicPr>
        <xdr:cNvPr id="245" name="Picture 2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88</xdr:row>
      <xdr:rowOff>9525</xdr:rowOff>
    </xdr:from>
    <xdr:ext cx="123825" cy="133350"/>
    <xdr:pic>
      <xdr:nvPicPr>
        <xdr:cNvPr id="246" name="Picture 2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88</xdr:row>
      <xdr:rowOff>9525</xdr:rowOff>
    </xdr:from>
    <xdr:ext cx="123825" cy="133350"/>
    <xdr:pic>
      <xdr:nvPicPr>
        <xdr:cNvPr id="247" name="Picture 2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88</xdr:row>
      <xdr:rowOff>9525</xdr:rowOff>
    </xdr:from>
    <xdr:ext cx="123825" cy="133350"/>
    <xdr:pic>
      <xdr:nvPicPr>
        <xdr:cNvPr id="248" name="Picture 2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91</xdr:row>
      <xdr:rowOff>9525</xdr:rowOff>
    </xdr:from>
    <xdr:ext cx="123825" cy="133350"/>
    <xdr:pic>
      <xdr:nvPicPr>
        <xdr:cNvPr id="249" name="Picture 2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33350"/>
    <xdr:pic>
      <xdr:nvPicPr>
        <xdr:cNvPr id="250" name="Picture 2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91</xdr:row>
      <xdr:rowOff>9525</xdr:rowOff>
    </xdr:from>
    <xdr:ext cx="123825" cy="133350"/>
    <xdr:pic>
      <xdr:nvPicPr>
        <xdr:cNvPr id="251" name="Picture 2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91</xdr:row>
      <xdr:rowOff>9525</xdr:rowOff>
    </xdr:from>
    <xdr:ext cx="123825" cy="133350"/>
    <xdr:pic>
      <xdr:nvPicPr>
        <xdr:cNvPr id="252" name="Picture 2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91</xdr:row>
      <xdr:rowOff>9525</xdr:rowOff>
    </xdr:from>
    <xdr:ext cx="123825" cy="133350"/>
    <xdr:pic>
      <xdr:nvPicPr>
        <xdr:cNvPr id="253" name="Picture 2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91</xdr:row>
      <xdr:rowOff>9525</xdr:rowOff>
    </xdr:from>
    <xdr:ext cx="123825" cy="133350"/>
    <xdr:pic>
      <xdr:nvPicPr>
        <xdr:cNvPr id="254" name="Picture 2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92</xdr:row>
      <xdr:rowOff>9525</xdr:rowOff>
    </xdr:from>
    <xdr:ext cx="123825" cy="133350"/>
    <xdr:pic>
      <xdr:nvPicPr>
        <xdr:cNvPr id="255" name="Picture 2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92</xdr:row>
      <xdr:rowOff>9525</xdr:rowOff>
    </xdr:from>
    <xdr:ext cx="123825" cy="133350"/>
    <xdr:pic>
      <xdr:nvPicPr>
        <xdr:cNvPr id="256" name="Picture 2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93</xdr:row>
      <xdr:rowOff>9525</xdr:rowOff>
    </xdr:from>
    <xdr:ext cx="123825" cy="133350"/>
    <xdr:pic>
      <xdr:nvPicPr>
        <xdr:cNvPr id="257" name="Picture 2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93</xdr:row>
      <xdr:rowOff>9525</xdr:rowOff>
    </xdr:from>
    <xdr:ext cx="123825" cy="133350"/>
    <xdr:pic>
      <xdr:nvPicPr>
        <xdr:cNvPr id="258" name="Picture 2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94</xdr:row>
      <xdr:rowOff>9525</xdr:rowOff>
    </xdr:from>
    <xdr:ext cx="123825" cy="133350"/>
    <xdr:pic>
      <xdr:nvPicPr>
        <xdr:cNvPr id="259" name="Picture 2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94</xdr:row>
      <xdr:rowOff>9525</xdr:rowOff>
    </xdr:from>
    <xdr:ext cx="123825" cy="133350"/>
    <xdr:pic>
      <xdr:nvPicPr>
        <xdr:cNvPr id="260" name="Picture 2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94</xdr:row>
      <xdr:rowOff>9525</xdr:rowOff>
    </xdr:from>
    <xdr:ext cx="123825" cy="133350"/>
    <xdr:pic>
      <xdr:nvPicPr>
        <xdr:cNvPr id="261" name="Picture 2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94</xdr:row>
      <xdr:rowOff>9525</xdr:rowOff>
    </xdr:from>
    <xdr:ext cx="123825" cy="133350"/>
    <xdr:pic>
      <xdr:nvPicPr>
        <xdr:cNvPr id="262" name="Picture 26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94</xdr:row>
      <xdr:rowOff>9525</xdr:rowOff>
    </xdr:from>
    <xdr:ext cx="123825" cy="133350"/>
    <xdr:pic>
      <xdr:nvPicPr>
        <xdr:cNvPr id="263" name="Picture 2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94</xdr:row>
      <xdr:rowOff>9525</xdr:rowOff>
    </xdr:from>
    <xdr:ext cx="123825" cy="133350"/>
    <xdr:pic>
      <xdr:nvPicPr>
        <xdr:cNvPr id="264" name="Picture 26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96</xdr:row>
      <xdr:rowOff>9525</xdr:rowOff>
    </xdr:from>
    <xdr:ext cx="123825" cy="133350"/>
    <xdr:pic>
      <xdr:nvPicPr>
        <xdr:cNvPr id="265" name="Picture 2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96</xdr:row>
      <xdr:rowOff>9525</xdr:rowOff>
    </xdr:from>
    <xdr:ext cx="123825" cy="133350"/>
    <xdr:pic>
      <xdr:nvPicPr>
        <xdr:cNvPr id="266" name="Picture 2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96</xdr:row>
      <xdr:rowOff>9525</xdr:rowOff>
    </xdr:from>
    <xdr:ext cx="123825" cy="133350"/>
    <xdr:pic>
      <xdr:nvPicPr>
        <xdr:cNvPr id="267" name="Picture 26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96</xdr:row>
      <xdr:rowOff>9525</xdr:rowOff>
    </xdr:from>
    <xdr:ext cx="123825" cy="133350"/>
    <xdr:pic>
      <xdr:nvPicPr>
        <xdr:cNvPr id="268" name="Picture 2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96</xdr:row>
      <xdr:rowOff>9525</xdr:rowOff>
    </xdr:from>
    <xdr:ext cx="123825" cy="133350"/>
    <xdr:pic>
      <xdr:nvPicPr>
        <xdr:cNvPr id="269" name="Picture 26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96</xdr:row>
      <xdr:rowOff>9525</xdr:rowOff>
    </xdr:from>
    <xdr:ext cx="123825" cy="133350"/>
    <xdr:pic>
      <xdr:nvPicPr>
        <xdr:cNvPr id="270" name="Picture 2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97</xdr:row>
      <xdr:rowOff>9525</xdr:rowOff>
    </xdr:from>
    <xdr:ext cx="123825" cy="133350"/>
    <xdr:pic>
      <xdr:nvPicPr>
        <xdr:cNvPr id="271" name="Picture 2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97</xdr:row>
      <xdr:rowOff>9525</xdr:rowOff>
    </xdr:from>
    <xdr:ext cx="123825" cy="133350"/>
    <xdr:pic>
      <xdr:nvPicPr>
        <xdr:cNvPr id="272" name="Picture 27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97</xdr:row>
      <xdr:rowOff>9525</xdr:rowOff>
    </xdr:from>
    <xdr:ext cx="123825" cy="133350"/>
    <xdr:pic>
      <xdr:nvPicPr>
        <xdr:cNvPr id="273" name="Picture 2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97</xdr:row>
      <xdr:rowOff>9525</xdr:rowOff>
    </xdr:from>
    <xdr:ext cx="123825" cy="133350"/>
    <xdr:pic>
      <xdr:nvPicPr>
        <xdr:cNvPr id="274" name="Picture 2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97</xdr:row>
      <xdr:rowOff>9525</xdr:rowOff>
    </xdr:from>
    <xdr:ext cx="123825" cy="133350"/>
    <xdr:pic>
      <xdr:nvPicPr>
        <xdr:cNvPr id="275" name="Picture 27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97</xdr:row>
      <xdr:rowOff>9525</xdr:rowOff>
    </xdr:from>
    <xdr:ext cx="123825" cy="133350"/>
    <xdr:pic>
      <xdr:nvPicPr>
        <xdr:cNvPr id="276" name="Picture 27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98</xdr:row>
      <xdr:rowOff>9525</xdr:rowOff>
    </xdr:from>
    <xdr:ext cx="123825" cy="133350"/>
    <xdr:pic>
      <xdr:nvPicPr>
        <xdr:cNvPr id="277" name="Picture 27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98</xdr:row>
      <xdr:rowOff>9525</xdr:rowOff>
    </xdr:from>
    <xdr:ext cx="123825" cy="133350"/>
    <xdr:pic>
      <xdr:nvPicPr>
        <xdr:cNvPr id="278" name="Picture 27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98</xdr:row>
      <xdr:rowOff>9525</xdr:rowOff>
    </xdr:from>
    <xdr:ext cx="123825" cy="133350"/>
    <xdr:pic>
      <xdr:nvPicPr>
        <xdr:cNvPr id="279" name="Picture 27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98</xdr:row>
      <xdr:rowOff>9525</xdr:rowOff>
    </xdr:from>
    <xdr:ext cx="123825" cy="133350"/>
    <xdr:pic>
      <xdr:nvPicPr>
        <xdr:cNvPr id="280" name="Picture 27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98</xdr:row>
      <xdr:rowOff>9525</xdr:rowOff>
    </xdr:from>
    <xdr:ext cx="123825" cy="133350"/>
    <xdr:pic>
      <xdr:nvPicPr>
        <xdr:cNvPr id="281" name="Picture 28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98</xdr:row>
      <xdr:rowOff>9525</xdr:rowOff>
    </xdr:from>
    <xdr:ext cx="123825" cy="133350"/>
    <xdr:pic>
      <xdr:nvPicPr>
        <xdr:cNvPr id="282" name="Picture 2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99</xdr:row>
      <xdr:rowOff>9525</xdr:rowOff>
    </xdr:from>
    <xdr:ext cx="123825" cy="133350"/>
    <xdr:pic>
      <xdr:nvPicPr>
        <xdr:cNvPr id="283" name="Picture 28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99</xdr:row>
      <xdr:rowOff>9525</xdr:rowOff>
    </xdr:from>
    <xdr:ext cx="123825" cy="133350"/>
    <xdr:pic>
      <xdr:nvPicPr>
        <xdr:cNvPr id="284" name="Picture 2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99</xdr:row>
      <xdr:rowOff>9525</xdr:rowOff>
    </xdr:from>
    <xdr:ext cx="123825" cy="133350"/>
    <xdr:pic>
      <xdr:nvPicPr>
        <xdr:cNvPr id="285" name="Picture 28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99</xdr:row>
      <xdr:rowOff>9525</xdr:rowOff>
    </xdr:from>
    <xdr:ext cx="123825" cy="133350"/>
    <xdr:pic>
      <xdr:nvPicPr>
        <xdr:cNvPr id="286" name="Picture 2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99</xdr:row>
      <xdr:rowOff>9525</xdr:rowOff>
    </xdr:from>
    <xdr:ext cx="123825" cy="133350"/>
    <xdr:pic>
      <xdr:nvPicPr>
        <xdr:cNvPr id="287" name="Picture 28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99</xdr:row>
      <xdr:rowOff>9525</xdr:rowOff>
    </xdr:from>
    <xdr:ext cx="123825" cy="133350"/>
    <xdr:pic>
      <xdr:nvPicPr>
        <xdr:cNvPr id="288" name="Picture 2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100</xdr:row>
      <xdr:rowOff>9525</xdr:rowOff>
    </xdr:from>
    <xdr:ext cx="123825" cy="133350"/>
    <xdr:pic>
      <xdr:nvPicPr>
        <xdr:cNvPr id="289" name="Picture 28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100</xdr:row>
      <xdr:rowOff>9525</xdr:rowOff>
    </xdr:from>
    <xdr:ext cx="123825" cy="133350"/>
    <xdr:pic>
      <xdr:nvPicPr>
        <xdr:cNvPr id="290" name="Picture 2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100</xdr:row>
      <xdr:rowOff>9525</xdr:rowOff>
    </xdr:from>
    <xdr:ext cx="123825" cy="133350"/>
    <xdr:pic>
      <xdr:nvPicPr>
        <xdr:cNvPr id="291" name="Picture 29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100</xdr:row>
      <xdr:rowOff>9525</xdr:rowOff>
    </xdr:from>
    <xdr:ext cx="123825" cy="133350"/>
    <xdr:pic>
      <xdr:nvPicPr>
        <xdr:cNvPr id="292" name="Picture 2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100</xdr:row>
      <xdr:rowOff>9525</xdr:rowOff>
    </xdr:from>
    <xdr:ext cx="123825" cy="133350"/>
    <xdr:pic>
      <xdr:nvPicPr>
        <xdr:cNvPr id="293" name="Picture 29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100</xdr:row>
      <xdr:rowOff>9525</xdr:rowOff>
    </xdr:from>
    <xdr:ext cx="123825" cy="133350"/>
    <xdr:pic>
      <xdr:nvPicPr>
        <xdr:cNvPr id="294" name="Picture 2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101</xdr:row>
      <xdr:rowOff>9525</xdr:rowOff>
    </xdr:from>
    <xdr:ext cx="123825" cy="133350"/>
    <xdr:pic>
      <xdr:nvPicPr>
        <xdr:cNvPr id="295" name="Picture 29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101</xdr:row>
      <xdr:rowOff>9525</xdr:rowOff>
    </xdr:from>
    <xdr:ext cx="123825" cy="133350"/>
    <xdr:pic>
      <xdr:nvPicPr>
        <xdr:cNvPr id="296" name="Picture 2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101</xdr:row>
      <xdr:rowOff>9525</xdr:rowOff>
    </xdr:from>
    <xdr:ext cx="123825" cy="133350"/>
    <xdr:pic>
      <xdr:nvPicPr>
        <xdr:cNvPr id="297" name="Picture 29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101</xdr:row>
      <xdr:rowOff>9525</xdr:rowOff>
    </xdr:from>
    <xdr:ext cx="123825" cy="133350"/>
    <xdr:pic>
      <xdr:nvPicPr>
        <xdr:cNvPr id="298" name="Picture 2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101</xdr:row>
      <xdr:rowOff>9525</xdr:rowOff>
    </xdr:from>
    <xdr:ext cx="123825" cy="133350"/>
    <xdr:pic>
      <xdr:nvPicPr>
        <xdr:cNvPr id="299" name="Picture 29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101</xdr:row>
      <xdr:rowOff>9525</xdr:rowOff>
    </xdr:from>
    <xdr:ext cx="123825" cy="133350"/>
    <xdr:pic>
      <xdr:nvPicPr>
        <xdr:cNvPr id="300" name="Picture 2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102</xdr:row>
      <xdr:rowOff>9525</xdr:rowOff>
    </xdr:from>
    <xdr:ext cx="123825" cy="133350"/>
    <xdr:pic>
      <xdr:nvPicPr>
        <xdr:cNvPr id="301" name="Picture 30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102</xdr:row>
      <xdr:rowOff>9525</xdr:rowOff>
    </xdr:from>
    <xdr:ext cx="123825" cy="133350"/>
    <xdr:pic>
      <xdr:nvPicPr>
        <xdr:cNvPr id="302" name="Picture 3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102</xdr:row>
      <xdr:rowOff>9525</xdr:rowOff>
    </xdr:from>
    <xdr:ext cx="123825" cy="133350"/>
    <xdr:pic>
      <xdr:nvPicPr>
        <xdr:cNvPr id="303" name="Picture 30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102</xdr:row>
      <xdr:rowOff>9525</xdr:rowOff>
    </xdr:from>
    <xdr:ext cx="123825" cy="133350"/>
    <xdr:pic>
      <xdr:nvPicPr>
        <xdr:cNvPr id="304" name="Picture 3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102</xdr:row>
      <xdr:rowOff>9525</xdr:rowOff>
    </xdr:from>
    <xdr:ext cx="123825" cy="133350"/>
    <xdr:pic>
      <xdr:nvPicPr>
        <xdr:cNvPr id="305" name="Picture 30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102</xdr:row>
      <xdr:rowOff>9525</xdr:rowOff>
    </xdr:from>
    <xdr:ext cx="123825" cy="133350"/>
    <xdr:pic>
      <xdr:nvPicPr>
        <xdr:cNvPr id="306" name="Picture 3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2</xdr:col>
      <xdr:colOff>9525</xdr:colOff>
      <xdr:row>12</xdr:row>
      <xdr:rowOff>9525</xdr:rowOff>
    </xdr:from>
    <xdr:ext cx="123825" cy="1333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12</xdr:row>
      <xdr:rowOff>9525</xdr:rowOff>
    </xdr:from>
    <xdr:ext cx="123825" cy="133350"/>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12</xdr:row>
      <xdr:rowOff>9525</xdr:rowOff>
    </xdr:from>
    <xdr:ext cx="123825" cy="133350"/>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12</xdr:row>
      <xdr:rowOff>9525</xdr:rowOff>
    </xdr:from>
    <xdr:ext cx="123825" cy="133350"/>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12</xdr:row>
      <xdr:rowOff>9525</xdr:rowOff>
    </xdr:from>
    <xdr:ext cx="123825" cy="133350"/>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12</xdr:row>
      <xdr:rowOff>9525</xdr:rowOff>
    </xdr:from>
    <xdr:ext cx="123825" cy="133350"/>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952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13</xdr:row>
      <xdr:rowOff>9525</xdr:rowOff>
    </xdr:from>
    <xdr:ext cx="123825" cy="133350"/>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13</xdr:row>
      <xdr:rowOff>9525</xdr:rowOff>
    </xdr:from>
    <xdr:ext cx="123825" cy="133350"/>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13</xdr:row>
      <xdr:rowOff>9525</xdr:rowOff>
    </xdr:from>
    <xdr:ext cx="123825" cy="133350"/>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13</xdr:row>
      <xdr:rowOff>9525</xdr:rowOff>
    </xdr:from>
    <xdr:ext cx="123825" cy="133350"/>
    <xdr:pic>
      <xdr:nvPicPr>
        <xdr:cNvPr id="11" name="Picture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13</xdr:row>
      <xdr:rowOff>9525</xdr:rowOff>
    </xdr:from>
    <xdr:ext cx="123825" cy="133350"/>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114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14</xdr:row>
      <xdr:rowOff>9525</xdr:rowOff>
    </xdr:from>
    <xdr:ext cx="123825" cy="133350"/>
    <xdr:pic>
      <xdr:nvPicPr>
        <xdr:cNvPr id="13" name="Picture 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14</xdr:row>
      <xdr:rowOff>9525</xdr:rowOff>
    </xdr:from>
    <xdr:ext cx="123825" cy="133350"/>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14</xdr:row>
      <xdr:rowOff>9525</xdr:rowOff>
    </xdr:from>
    <xdr:ext cx="123825" cy="133350"/>
    <xdr:pic>
      <xdr:nvPicPr>
        <xdr:cNvPr id="15"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276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15</xdr:row>
      <xdr:rowOff>9525</xdr:rowOff>
    </xdr:from>
    <xdr:ext cx="123825" cy="133350"/>
    <xdr:pic>
      <xdr:nvPicPr>
        <xdr:cNvPr id="16" name="Picture 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15</xdr:row>
      <xdr:rowOff>9525</xdr:rowOff>
    </xdr:from>
    <xdr:ext cx="123825" cy="133350"/>
    <xdr:pic>
      <xdr:nvPicPr>
        <xdr:cNvPr id="17" name="Picture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15</xdr:row>
      <xdr:rowOff>9525</xdr:rowOff>
    </xdr:from>
    <xdr:ext cx="123825" cy="133350"/>
    <xdr:pic>
      <xdr:nvPicPr>
        <xdr:cNvPr id="18" name="Picture 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15</xdr:row>
      <xdr:rowOff>9525</xdr:rowOff>
    </xdr:from>
    <xdr:ext cx="123825" cy="133350"/>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15</xdr:row>
      <xdr:rowOff>9525</xdr:rowOff>
    </xdr:from>
    <xdr:ext cx="123825" cy="133350"/>
    <xdr:pic>
      <xdr:nvPicPr>
        <xdr:cNvPr id="20" name="Picture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15</xdr:row>
      <xdr:rowOff>9525</xdr:rowOff>
    </xdr:from>
    <xdr:ext cx="123825" cy="133350"/>
    <xdr:pic>
      <xdr:nvPicPr>
        <xdr:cNvPr id="21" name="Picture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438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17</xdr:row>
      <xdr:rowOff>9525</xdr:rowOff>
    </xdr:from>
    <xdr:ext cx="123825" cy="133350"/>
    <xdr:pic>
      <xdr:nvPicPr>
        <xdr:cNvPr id="22" name="Picture 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17</xdr:row>
      <xdr:rowOff>9525</xdr:rowOff>
    </xdr:from>
    <xdr:ext cx="123825" cy="133350"/>
    <xdr:pic>
      <xdr:nvPicPr>
        <xdr:cNvPr id="23" name="Picture 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17</xdr:row>
      <xdr:rowOff>9525</xdr:rowOff>
    </xdr:from>
    <xdr:ext cx="123825" cy="133350"/>
    <xdr:pic>
      <xdr:nvPicPr>
        <xdr:cNvPr id="24" name="Picture 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17</xdr:row>
      <xdr:rowOff>9525</xdr:rowOff>
    </xdr:from>
    <xdr:ext cx="123825" cy="133350"/>
    <xdr:pic>
      <xdr:nvPicPr>
        <xdr:cNvPr id="25" name="Picture 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17</xdr:row>
      <xdr:rowOff>9525</xdr:rowOff>
    </xdr:from>
    <xdr:ext cx="123825" cy="133350"/>
    <xdr:pic>
      <xdr:nvPicPr>
        <xdr:cNvPr id="26" name="Picture 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17</xdr:row>
      <xdr:rowOff>9525</xdr:rowOff>
    </xdr:from>
    <xdr:ext cx="123825" cy="133350"/>
    <xdr:pic>
      <xdr:nvPicPr>
        <xdr:cNvPr id="27"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2762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18</xdr:row>
      <xdr:rowOff>9525</xdr:rowOff>
    </xdr:from>
    <xdr:ext cx="123825" cy="133350"/>
    <xdr:pic>
      <xdr:nvPicPr>
        <xdr:cNvPr id="28" name="Picture 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18</xdr:row>
      <xdr:rowOff>9525</xdr:rowOff>
    </xdr:from>
    <xdr:ext cx="123825" cy="133350"/>
    <xdr:pic>
      <xdr:nvPicPr>
        <xdr:cNvPr id="29" name="Picture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2924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21</xdr:row>
      <xdr:rowOff>9525</xdr:rowOff>
    </xdr:from>
    <xdr:ext cx="123825" cy="133350"/>
    <xdr:pic>
      <xdr:nvPicPr>
        <xdr:cNvPr id="30" name="Picture 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21</xdr:row>
      <xdr:rowOff>9525</xdr:rowOff>
    </xdr:from>
    <xdr:ext cx="123825" cy="133350"/>
    <xdr:pic>
      <xdr:nvPicPr>
        <xdr:cNvPr id="31" name="Picture 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21</xdr:row>
      <xdr:rowOff>9525</xdr:rowOff>
    </xdr:from>
    <xdr:ext cx="123825" cy="133350"/>
    <xdr:pic>
      <xdr:nvPicPr>
        <xdr:cNvPr id="32"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21</xdr:row>
      <xdr:rowOff>9525</xdr:rowOff>
    </xdr:from>
    <xdr:ext cx="123825" cy="133350"/>
    <xdr:pic>
      <xdr:nvPicPr>
        <xdr:cNvPr id="33" name="Picture 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21</xdr:row>
      <xdr:rowOff>9525</xdr:rowOff>
    </xdr:from>
    <xdr:ext cx="123825" cy="133350"/>
    <xdr:pic>
      <xdr:nvPicPr>
        <xdr:cNvPr id="34" name="Picture 3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21</xdr:row>
      <xdr:rowOff>9525</xdr:rowOff>
    </xdr:from>
    <xdr:ext cx="123825" cy="133350"/>
    <xdr:pic>
      <xdr:nvPicPr>
        <xdr:cNvPr id="35" name="Picture 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409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22</xdr:row>
      <xdr:rowOff>9525</xdr:rowOff>
    </xdr:from>
    <xdr:ext cx="123825" cy="133350"/>
    <xdr:pic>
      <xdr:nvPicPr>
        <xdr:cNvPr id="36"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22</xdr:row>
      <xdr:rowOff>9525</xdr:rowOff>
    </xdr:from>
    <xdr:ext cx="123825" cy="133350"/>
    <xdr:pic>
      <xdr:nvPicPr>
        <xdr:cNvPr id="37" name="Picture 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22</xdr:row>
      <xdr:rowOff>9525</xdr:rowOff>
    </xdr:from>
    <xdr:ext cx="123825" cy="133350"/>
    <xdr:pic>
      <xdr:nvPicPr>
        <xdr:cNvPr id="38" name="Picture 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22</xdr:row>
      <xdr:rowOff>9525</xdr:rowOff>
    </xdr:from>
    <xdr:ext cx="123825" cy="133350"/>
    <xdr:pic>
      <xdr:nvPicPr>
        <xdr:cNvPr id="39" name="Picture 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571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23</xdr:row>
      <xdr:rowOff>9525</xdr:rowOff>
    </xdr:from>
    <xdr:ext cx="123825" cy="133350"/>
    <xdr:pic>
      <xdr:nvPicPr>
        <xdr:cNvPr id="40" name="Picture 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23</xdr:row>
      <xdr:rowOff>9525</xdr:rowOff>
    </xdr:from>
    <xdr:ext cx="123825" cy="133350"/>
    <xdr:pic>
      <xdr:nvPicPr>
        <xdr:cNvPr id="41" name="Picture 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23</xdr:row>
      <xdr:rowOff>9525</xdr:rowOff>
    </xdr:from>
    <xdr:ext cx="123825" cy="133350"/>
    <xdr:pic>
      <xdr:nvPicPr>
        <xdr:cNvPr id="42" name="Picture 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23</xdr:row>
      <xdr:rowOff>9525</xdr:rowOff>
    </xdr:from>
    <xdr:ext cx="123825" cy="133350"/>
    <xdr:pic>
      <xdr:nvPicPr>
        <xdr:cNvPr id="43" name="Picture 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3733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24</xdr:row>
      <xdr:rowOff>9525</xdr:rowOff>
    </xdr:from>
    <xdr:ext cx="123825" cy="133350"/>
    <xdr:pic>
      <xdr:nvPicPr>
        <xdr:cNvPr id="44" name="Picture 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24</xdr:row>
      <xdr:rowOff>9525</xdr:rowOff>
    </xdr:from>
    <xdr:ext cx="123825" cy="133350"/>
    <xdr:pic>
      <xdr:nvPicPr>
        <xdr:cNvPr id="45" name="Picture 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24</xdr:row>
      <xdr:rowOff>9525</xdr:rowOff>
    </xdr:from>
    <xdr:ext cx="123825" cy="133350"/>
    <xdr:pic>
      <xdr:nvPicPr>
        <xdr:cNvPr id="46" name="Picture 4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24</xdr:row>
      <xdr:rowOff>9525</xdr:rowOff>
    </xdr:from>
    <xdr:ext cx="123825" cy="133350"/>
    <xdr:pic>
      <xdr:nvPicPr>
        <xdr:cNvPr id="47" name="Picture 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24</xdr:row>
      <xdr:rowOff>9525</xdr:rowOff>
    </xdr:from>
    <xdr:ext cx="123825" cy="133350"/>
    <xdr:pic>
      <xdr:nvPicPr>
        <xdr:cNvPr id="48" name="Picture 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24</xdr:row>
      <xdr:rowOff>9525</xdr:rowOff>
    </xdr:from>
    <xdr:ext cx="123825" cy="133350"/>
    <xdr:pic>
      <xdr:nvPicPr>
        <xdr:cNvPr id="49" name="Picture 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38957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25</xdr:row>
      <xdr:rowOff>9525</xdr:rowOff>
    </xdr:from>
    <xdr:ext cx="123825" cy="133350"/>
    <xdr:pic>
      <xdr:nvPicPr>
        <xdr:cNvPr id="50" name="Picture 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25</xdr:row>
      <xdr:rowOff>9525</xdr:rowOff>
    </xdr:from>
    <xdr:ext cx="123825" cy="133350"/>
    <xdr:pic>
      <xdr:nvPicPr>
        <xdr:cNvPr id="51" name="Picture 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25</xdr:row>
      <xdr:rowOff>9525</xdr:rowOff>
    </xdr:from>
    <xdr:ext cx="123825" cy="133350"/>
    <xdr:pic>
      <xdr:nvPicPr>
        <xdr:cNvPr id="52" name="Picture 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40576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30</xdr:row>
      <xdr:rowOff>9525</xdr:rowOff>
    </xdr:from>
    <xdr:ext cx="123825" cy="133350"/>
    <xdr:pic>
      <xdr:nvPicPr>
        <xdr:cNvPr id="53" name="Picture 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30</xdr:row>
      <xdr:rowOff>9525</xdr:rowOff>
    </xdr:from>
    <xdr:ext cx="123825" cy="133350"/>
    <xdr:pic>
      <xdr:nvPicPr>
        <xdr:cNvPr id="54" name="Picture 5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4867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31</xdr:row>
      <xdr:rowOff>9525</xdr:rowOff>
    </xdr:from>
    <xdr:ext cx="123825" cy="133350"/>
    <xdr:pic>
      <xdr:nvPicPr>
        <xdr:cNvPr id="55" name="Picture 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31</xdr:row>
      <xdr:rowOff>9525</xdr:rowOff>
    </xdr:from>
    <xdr:ext cx="123825" cy="133350"/>
    <xdr:pic>
      <xdr:nvPicPr>
        <xdr:cNvPr id="56" name="Picture 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31</xdr:row>
      <xdr:rowOff>9525</xdr:rowOff>
    </xdr:from>
    <xdr:ext cx="123825" cy="133350"/>
    <xdr:pic>
      <xdr:nvPicPr>
        <xdr:cNvPr id="57" name="Picture 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31</xdr:row>
      <xdr:rowOff>9525</xdr:rowOff>
    </xdr:from>
    <xdr:ext cx="123825" cy="133350"/>
    <xdr:pic>
      <xdr:nvPicPr>
        <xdr:cNvPr id="58" name="Picture 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31</xdr:row>
      <xdr:rowOff>9525</xdr:rowOff>
    </xdr:from>
    <xdr:ext cx="123825" cy="133350"/>
    <xdr:pic>
      <xdr:nvPicPr>
        <xdr:cNvPr id="59" name="Picture 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31</xdr:row>
      <xdr:rowOff>9525</xdr:rowOff>
    </xdr:from>
    <xdr:ext cx="123825" cy="133350"/>
    <xdr:pic>
      <xdr:nvPicPr>
        <xdr:cNvPr id="60" name="Picture 5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029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32</xdr:row>
      <xdr:rowOff>9525</xdr:rowOff>
    </xdr:from>
    <xdr:ext cx="123825" cy="133350"/>
    <xdr:pic>
      <xdr:nvPicPr>
        <xdr:cNvPr id="61" name="Picture 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191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33</xdr:row>
      <xdr:rowOff>9525</xdr:rowOff>
    </xdr:from>
    <xdr:ext cx="123825" cy="133350"/>
    <xdr:pic>
      <xdr:nvPicPr>
        <xdr:cNvPr id="62" name="Picture 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33</xdr:row>
      <xdr:rowOff>9525</xdr:rowOff>
    </xdr:from>
    <xdr:ext cx="123825" cy="133350"/>
    <xdr:pic>
      <xdr:nvPicPr>
        <xdr:cNvPr id="63" name="Picture 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33</xdr:row>
      <xdr:rowOff>9525</xdr:rowOff>
    </xdr:from>
    <xdr:ext cx="123825" cy="133350"/>
    <xdr:pic>
      <xdr:nvPicPr>
        <xdr:cNvPr id="64" name="Picture 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33</xdr:row>
      <xdr:rowOff>9525</xdr:rowOff>
    </xdr:from>
    <xdr:ext cx="123825" cy="133350"/>
    <xdr:pic>
      <xdr:nvPicPr>
        <xdr:cNvPr id="65" name="Picture 6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33</xdr:row>
      <xdr:rowOff>9525</xdr:rowOff>
    </xdr:from>
    <xdr:ext cx="123825" cy="133350"/>
    <xdr:pic>
      <xdr:nvPicPr>
        <xdr:cNvPr id="66" name="Picture 6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33</xdr:row>
      <xdr:rowOff>9525</xdr:rowOff>
    </xdr:from>
    <xdr:ext cx="123825" cy="133350"/>
    <xdr:pic>
      <xdr:nvPicPr>
        <xdr:cNvPr id="67" name="Picture 6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3530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34</xdr:row>
      <xdr:rowOff>9525</xdr:rowOff>
    </xdr:from>
    <xdr:ext cx="123825" cy="133350"/>
    <xdr:pic>
      <xdr:nvPicPr>
        <xdr:cNvPr id="68" name="Picture 6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34</xdr:row>
      <xdr:rowOff>9525</xdr:rowOff>
    </xdr:from>
    <xdr:ext cx="123825" cy="133350"/>
    <xdr:pic>
      <xdr:nvPicPr>
        <xdr:cNvPr id="69" name="Picture 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34</xdr:row>
      <xdr:rowOff>9525</xdr:rowOff>
    </xdr:from>
    <xdr:ext cx="123825" cy="133350"/>
    <xdr:pic>
      <xdr:nvPicPr>
        <xdr:cNvPr id="70"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34</xdr:row>
      <xdr:rowOff>9525</xdr:rowOff>
    </xdr:from>
    <xdr:ext cx="123825" cy="133350"/>
    <xdr:pic>
      <xdr:nvPicPr>
        <xdr:cNvPr id="71" name="Picture 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34</xdr:row>
      <xdr:rowOff>9525</xdr:rowOff>
    </xdr:from>
    <xdr:ext cx="123825" cy="133350"/>
    <xdr:pic>
      <xdr:nvPicPr>
        <xdr:cNvPr id="72" name="Picture 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34</xdr:row>
      <xdr:rowOff>9525</xdr:rowOff>
    </xdr:from>
    <xdr:ext cx="123825" cy="133350"/>
    <xdr:pic>
      <xdr:nvPicPr>
        <xdr:cNvPr id="73" name="Picture 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514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35</xdr:row>
      <xdr:rowOff>9525</xdr:rowOff>
    </xdr:from>
    <xdr:ext cx="123825" cy="133350"/>
    <xdr:pic>
      <xdr:nvPicPr>
        <xdr:cNvPr id="74" name="Picture 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35</xdr:row>
      <xdr:rowOff>9525</xdr:rowOff>
    </xdr:from>
    <xdr:ext cx="123825" cy="133350"/>
    <xdr:pic>
      <xdr:nvPicPr>
        <xdr:cNvPr id="75" name="Picture 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35</xdr:row>
      <xdr:rowOff>9525</xdr:rowOff>
    </xdr:from>
    <xdr:ext cx="123825" cy="133350"/>
    <xdr:pic>
      <xdr:nvPicPr>
        <xdr:cNvPr id="76" name="Picture 7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35</xdr:row>
      <xdr:rowOff>9525</xdr:rowOff>
    </xdr:from>
    <xdr:ext cx="123825" cy="133350"/>
    <xdr:pic>
      <xdr:nvPicPr>
        <xdr:cNvPr id="77" name="Picture 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35</xdr:row>
      <xdr:rowOff>9525</xdr:rowOff>
    </xdr:from>
    <xdr:ext cx="123825" cy="133350"/>
    <xdr:pic>
      <xdr:nvPicPr>
        <xdr:cNvPr id="78" name="Picture 7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35</xdr:row>
      <xdr:rowOff>9525</xdr:rowOff>
    </xdr:from>
    <xdr:ext cx="123825" cy="133350"/>
    <xdr:pic>
      <xdr:nvPicPr>
        <xdr:cNvPr id="79" name="Picture 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6769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36</xdr:row>
      <xdr:rowOff>9525</xdr:rowOff>
    </xdr:from>
    <xdr:ext cx="123825" cy="133350"/>
    <xdr:pic>
      <xdr:nvPicPr>
        <xdr:cNvPr id="80" name="Picture 7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36</xdr:row>
      <xdr:rowOff>9525</xdr:rowOff>
    </xdr:from>
    <xdr:ext cx="123825" cy="133350"/>
    <xdr:pic>
      <xdr:nvPicPr>
        <xdr:cNvPr id="81" name="Picture 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36</xdr:row>
      <xdr:rowOff>9525</xdr:rowOff>
    </xdr:from>
    <xdr:ext cx="123825" cy="133350"/>
    <xdr:pic>
      <xdr:nvPicPr>
        <xdr:cNvPr id="82" name="Picture 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36</xdr:row>
      <xdr:rowOff>9525</xdr:rowOff>
    </xdr:from>
    <xdr:ext cx="123825" cy="133350"/>
    <xdr:pic>
      <xdr:nvPicPr>
        <xdr:cNvPr id="83" name="Picture 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36</xdr:row>
      <xdr:rowOff>9525</xdr:rowOff>
    </xdr:from>
    <xdr:ext cx="123825" cy="133350"/>
    <xdr:pic>
      <xdr:nvPicPr>
        <xdr:cNvPr id="84" name="Picture 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36</xdr:row>
      <xdr:rowOff>9525</xdr:rowOff>
    </xdr:from>
    <xdr:ext cx="123825" cy="133350"/>
    <xdr:pic>
      <xdr:nvPicPr>
        <xdr:cNvPr id="85" name="Picture 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58388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37</xdr:row>
      <xdr:rowOff>9525</xdr:rowOff>
    </xdr:from>
    <xdr:ext cx="123825" cy="133350"/>
    <xdr:pic>
      <xdr:nvPicPr>
        <xdr:cNvPr id="86" name="Picture 8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37</xdr:row>
      <xdr:rowOff>9525</xdr:rowOff>
    </xdr:from>
    <xdr:ext cx="123825" cy="133350"/>
    <xdr:pic>
      <xdr:nvPicPr>
        <xdr:cNvPr id="87" name="Picture 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37</xdr:row>
      <xdr:rowOff>9525</xdr:rowOff>
    </xdr:from>
    <xdr:ext cx="123825" cy="133350"/>
    <xdr:pic>
      <xdr:nvPicPr>
        <xdr:cNvPr id="88" name="Picture 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37</xdr:row>
      <xdr:rowOff>9525</xdr:rowOff>
    </xdr:from>
    <xdr:ext cx="123825" cy="133350"/>
    <xdr:pic>
      <xdr:nvPicPr>
        <xdr:cNvPr id="89" name="Picture 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37</xdr:row>
      <xdr:rowOff>9525</xdr:rowOff>
    </xdr:from>
    <xdr:ext cx="123825" cy="133350"/>
    <xdr:pic>
      <xdr:nvPicPr>
        <xdr:cNvPr id="90" name="Picture 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37</xdr:row>
      <xdr:rowOff>9525</xdr:rowOff>
    </xdr:from>
    <xdr:ext cx="123825" cy="133350"/>
    <xdr:pic>
      <xdr:nvPicPr>
        <xdr:cNvPr id="91" name="Picture 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0007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39</xdr:row>
      <xdr:rowOff>9525</xdr:rowOff>
    </xdr:from>
    <xdr:ext cx="123825" cy="133350"/>
    <xdr:pic>
      <xdr:nvPicPr>
        <xdr:cNvPr id="92" name="Picture 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39</xdr:row>
      <xdr:rowOff>9525</xdr:rowOff>
    </xdr:from>
    <xdr:ext cx="123825" cy="133350"/>
    <xdr:pic>
      <xdr:nvPicPr>
        <xdr:cNvPr id="93" name="Picture 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39</xdr:row>
      <xdr:rowOff>9525</xdr:rowOff>
    </xdr:from>
    <xdr:ext cx="123825" cy="133350"/>
    <xdr:pic>
      <xdr:nvPicPr>
        <xdr:cNvPr id="94" name="Picture 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39</xdr:row>
      <xdr:rowOff>9525</xdr:rowOff>
    </xdr:from>
    <xdr:ext cx="123825" cy="133350"/>
    <xdr:pic>
      <xdr:nvPicPr>
        <xdr:cNvPr id="95" name="Picture 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39</xdr:row>
      <xdr:rowOff>9525</xdr:rowOff>
    </xdr:from>
    <xdr:ext cx="123825" cy="133350"/>
    <xdr:pic>
      <xdr:nvPicPr>
        <xdr:cNvPr id="96" name="Picture 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39</xdr:row>
      <xdr:rowOff>9525</xdr:rowOff>
    </xdr:from>
    <xdr:ext cx="123825" cy="133350"/>
    <xdr:pic>
      <xdr:nvPicPr>
        <xdr:cNvPr id="97" name="Picture 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63246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41</xdr:row>
      <xdr:rowOff>9525</xdr:rowOff>
    </xdr:from>
    <xdr:ext cx="123825" cy="133350"/>
    <xdr:pic>
      <xdr:nvPicPr>
        <xdr:cNvPr id="98" name="Picture 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41</xdr:row>
      <xdr:rowOff>9525</xdr:rowOff>
    </xdr:from>
    <xdr:ext cx="123825" cy="133350"/>
    <xdr:pic>
      <xdr:nvPicPr>
        <xdr:cNvPr id="99" name="Picture 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41</xdr:row>
      <xdr:rowOff>9525</xdr:rowOff>
    </xdr:from>
    <xdr:ext cx="123825" cy="133350"/>
    <xdr:pic>
      <xdr:nvPicPr>
        <xdr:cNvPr id="100" name="Picture 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6648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45</xdr:row>
      <xdr:rowOff>9525</xdr:rowOff>
    </xdr:from>
    <xdr:ext cx="123825" cy="133350"/>
    <xdr:pic>
      <xdr:nvPicPr>
        <xdr:cNvPr id="101" name="Picture 1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72961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45</xdr:row>
      <xdr:rowOff>9525</xdr:rowOff>
    </xdr:from>
    <xdr:ext cx="123825" cy="133350"/>
    <xdr:pic>
      <xdr:nvPicPr>
        <xdr:cNvPr id="102" name="Picture 1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72961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46</xdr:row>
      <xdr:rowOff>9525</xdr:rowOff>
    </xdr:from>
    <xdr:ext cx="123825" cy="133350"/>
    <xdr:pic>
      <xdr:nvPicPr>
        <xdr:cNvPr id="103" name="Picture 10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46</xdr:row>
      <xdr:rowOff>9525</xdr:rowOff>
    </xdr:from>
    <xdr:ext cx="123825" cy="133350"/>
    <xdr:pic>
      <xdr:nvPicPr>
        <xdr:cNvPr id="104" name="Picture 1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46</xdr:row>
      <xdr:rowOff>9525</xdr:rowOff>
    </xdr:from>
    <xdr:ext cx="123825" cy="133350"/>
    <xdr:pic>
      <xdr:nvPicPr>
        <xdr:cNvPr id="105" name="Picture 10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46</xdr:row>
      <xdr:rowOff>9525</xdr:rowOff>
    </xdr:from>
    <xdr:ext cx="123825" cy="133350"/>
    <xdr:pic>
      <xdr:nvPicPr>
        <xdr:cNvPr id="106" name="Picture 1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46</xdr:row>
      <xdr:rowOff>9525</xdr:rowOff>
    </xdr:from>
    <xdr:ext cx="123825" cy="133350"/>
    <xdr:pic>
      <xdr:nvPicPr>
        <xdr:cNvPr id="107" name="Picture 10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46</xdr:row>
      <xdr:rowOff>9525</xdr:rowOff>
    </xdr:from>
    <xdr:ext cx="123825" cy="133350"/>
    <xdr:pic>
      <xdr:nvPicPr>
        <xdr:cNvPr id="108" name="Picture 1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458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47</xdr:row>
      <xdr:rowOff>9525</xdr:rowOff>
    </xdr:from>
    <xdr:ext cx="123825" cy="133350"/>
    <xdr:pic>
      <xdr:nvPicPr>
        <xdr:cNvPr id="109" name="Picture 10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47</xdr:row>
      <xdr:rowOff>9525</xdr:rowOff>
    </xdr:from>
    <xdr:ext cx="123825" cy="133350"/>
    <xdr:pic>
      <xdr:nvPicPr>
        <xdr:cNvPr id="110" name="Picture 1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47</xdr:row>
      <xdr:rowOff>9525</xdr:rowOff>
    </xdr:from>
    <xdr:ext cx="123825" cy="133350"/>
    <xdr:pic>
      <xdr:nvPicPr>
        <xdr:cNvPr id="111" name="Picture 1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47</xdr:row>
      <xdr:rowOff>9525</xdr:rowOff>
    </xdr:from>
    <xdr:ext cx="123825" cy="133350"/>
    <xdr:pic>
      <xdr:nvPicPr>
        <xdr:cNvPr id="112" name="Picture 1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47</xdr:row>
      <xdr:rowOff>9525</xdr:rowOff>
    </xdr:from>
    <xdr:ext cx="123825" cy="133350"/>
    <xdr:pic>
      <xdr:nvPicPr>
        <xdr:cNvPr id="113" name="Picture 1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47</xdr:row>
      <xdr:rowOff>9525</xdr:rowOff>
    </xdr:from>
    <xdr:ext cx="123825" cy="133350"/>
    <xdr:pic>
      <xdr:nvPicPr>
        <xdr:cNvPr id="114" name="Picture 1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7620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51</xdr:row>
      <xdr:rowOff>9525</xdr:rowOff>
    </xdr:from>
    <xdr:ext cx="123825" cy="133350"/>
    <xdr:pic>
      <xdr:nvPicPr>
        <xdr:cNvPr id="115" name="Picture 1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51</xdr:row>
      <xdr:rowOff>9525</xdr:rowOff>
    </xdr:from>
    <xdr:ext cx="123825" cy="133350"/>
    <xdr:pic>
      <xdr:nvPicPr>
        <xdr:cNvPr id="116" name="Picture 11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267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52</xdr:row>
      <xdr:rowOff>9525</xdr:rowOff>
    </xdr:from>
    <xdr:ext cx="123825" cy="133350"/>
    <xdr:pic>
      <xdr:nvPicPr>
        <xdr:cNvPr id="117" name="Picture 1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52</xdr:row>
      <xdr:rowOff>9525</xdr:rowOff>
    </xdr:from>
    <xdr:ext cx="123825" cy="133350"/>
    <xdr:pic>
      <xdr:nvPicPr>
        <xdr:cNvPr id="118" name="Picture 11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52</xdr:row>
      <xdr:rowOff>9525</xdr:rowOff>
    </xdr:from>
    <xdr:ext cx="123825" cy="133350"/>
    <xdr:pic>
      <xdr:nvPicPr>
        <xdr:cNvPr id="119" name="Picture 11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52</xdr:row>
      <xdr:rowOff>9525</xdr:rowOff>
    </xdr:from>
    <xdr:ext cx="123825" cy="133350"/>
    <xdr:pic>
      <xdr:nvPicPr>
        <xdr:cNvPr id="120" name="Picture 11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52</xdr:row>
      <xdr:rowOff>9525</xdr:rowOff>
    </xdr:from>
    <xdr:ext cx="123825" cy="133350"/>
    <xdr:pic>
      <xdr:nvPicPr>
        <xdr:cNvPr id="121" name="Picture 12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52</xdr:row>
      <xdr:rowOff>9525</xdr:rowOff>
    </xdr:from>
    <xdr:ext cx="123825" cy="133350"/>
    <xdr:pic>
      <xdr:nvPicPr>
        <xdr:cNvPr id="122" name="Picture 1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429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53</xdr:row>
      <xdr:rowOff>9525</xdr:rowOff>
    </xdr:from>
    <xdr:ext cx="123825" cy="133350"/>
    <xdr:pic>
      <xdr:nvPicPr>
        <xdr:cNvPr id="123" name="Picture 1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53</xdr:row>
      <xdr:rowOff>9525</xdr:rowOff>
    </xdr:from>
    <xdr:ext cx="123825" cy="133350"/>
    <xdr:pic>
      <xdr:nvPicPr>
        <xdr:cNvPr id="124" name="Picture 1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53</xdr:row>
      <xdr:rowOff>9525</xdr:rowOff>
    </xdr:from>
    <xdr:ext cx="123825" cy="133350"/>
    <xdr:pic>
      <xdr:nvPicPr>
        <xdr:cNvPr id="125" name="Picture 12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53</xdr:row>
      <xdr:rowOff>9525</xdr:rowOff>
    </xdr:from>
    <xdr:ext cx="123825" cy="133350"/>
    <xdr:pic>
      <xdr:nvPicPr>
        <xdr:cNvPr id="126" name="Picture 1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53</xdr:row>
      <xdr:rowOff>9525</xdr:rowOff>
    </xdr:from>
    <xdr:ext cx="123825" cy="133350"/>
    <xdr:pic>
      <xdr:nvPicPr>
        <xdr:cNvPr id="127" name="Picture 1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53</xdr:row>
      <xdr:rowOff>9525</xdr:rowOff>
    </xdr:from>
    <xdr:ext cx="123825" cy="133350"/>
    <xdr:pic>
      <xdr:nvPicPr>
        <xdr:cNvPr id="128" name="Picture 1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591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54</xdr:row>
      <xdr:rowOff>9525</xdr:rowOff>
    </xdr:from>
    <xdr:ext cx="123825" cy="133350"/>
    <xdr:pic>
      <xdr:nvPicPr>
        <xdr:cNvPr id="129" name="Picture 12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54</xdr:row>
      <xdr:rowOff>9525</xdr:rowOff>
    </xdr:from>
    <xdr:ext cx="123825" cy="133350"/>
    <xdr:pic>
      <xdr:nvPicPr>
        <xdr:cNvPr id="130" name="Picture 12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54</xdr:row>
      <xdr:rowOff>9525</xdr:rowOff>
    </xdr:from>
    <xdr:ext cx="123825" cy="133350"/>
    <xdr:pic>
      <xdr:nvPicPr>
        <xdr:cNvPr id="131" name="Picture 13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54</xdr:row>
      <xdr:rowOff>9525</xdr:rowOff>
    </xdr:from>
    <xdr:ext cx="123825" cy="133350"/>
    <xdr:pic>
      <xdr:nvPicPr>
        <xdr:cNvPr id="132" name="Picture 13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54</xdr:row>
      <xdr:rowOff>9525</xdr:rowOff>
    </xdr:from>
    <xdr:ext cx="123825" cy="133350"/>
    <xdr:pic>
      <xdr:nvPicPr>
        <xdr:cNvPr id="133" name="Picture 1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54</xdr:row>
      <xdr:rowOff>9525</xdr:rowOff>
    </xdr:from>
    <xdr:ext cx="123825" cy="133350"/>
    <xdr:pic>
      <xdr:nvPicPr>
        <xdr:cNvPr id="134" name="Picture 1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753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55</xdr:row>
      <xdr:rowOff>9525</xdr:rowOff>
    </xdr:from>
    <xdr:ext cx="123825" cy="133350"/>
    <xdr:pic>
      <xdr:nvPicPr>
        <xdr:cNvPr id="135" name="Picture 1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55</xdr:row>
      <xdr:rowOff>9525</xdr:rowOff>
    </xdr:from>
    <xdr:ext cx="123825" cy="133350"/>
    <xdr:pic>
      <xdr:nvPicPr>
        <xdr:cNvPr id="136" name="Picture 1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55</xdr:row>
      <xdr:rowOff>9525</xdr:rowOff>
    </xdr:from>
    <xdr:ext cx="123825" cy="133350"/>
    <xdr:pic>
      <xdr:nvPicPr>
        <xdr:cNvPr id="137" name="Picture 1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55</xdr:row>
      <xdr:rowOff>9525</xdr:rowOff>
    </xdr:from>
    <xdr:ext cx="123825" cy="133350"/>
    <xdr:pic>
      <xdr:nvPicPr>
        <xdr:cNvPr id="138" name="Picture 1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55</xdr:row>
      <xdr:rowOff>9525</xdr:rowOff>
    </xdr:from>
    <xdr:ext cx="123825" cy="133350"/>
    <xdr:pic>
      <xdr:nvPicPr>
        <xdr:cNvPr id="139" name="Picture 1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55</xdr:row>
      <xdr:rowOff>9525</xdr:rowOff>
    </xdr:from>
    <xdr:ext cx="123825" cy="133350"/>
    <xdr:pic>
      <xdr:nvPicPr>
        <xdr:cNvPr id="140" name="Picture 1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89154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56</xdr:row>
      <xdr:rowOff>9525</xdr:rowOff>
    </xdr:from>
    <xdr:ext cx="123825" cy="133350"/>
    <xdr:pic>
      <xdr:nvPicPr>
        <xdr:cNvPr id="141" name="Picture 1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56</xdr:row>
      <xdr:rowOff>9525</xdr:rowOff>
    </xdr:from>
    <xdr:ext cx="123825" cy="133350"/>
    <xdr:pic>
      <xdr:nvPicPr>
        <xdr:cNvPr id="142" name="Picture 1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56</xdr:row>
      <xdr:rowOff>9525</xdr:rowOff>
    </xdr:from>
    <xdr:ext cx="123825" cy="133350"/>
    <xdr:pic>
      <xdr:nvPicPr>
        <xdr:cNvPr id="143" name="Picture 1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077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57</xdr:row>
      <xdr:rowOff>9525</xdr:rowOff>
    </xdr:from>
    <xdr:ext cx="123825" cy="133350"/>
    <xdr:pic>
      <xdr:nvPicPr>
        <xdr:cNvPr id="144" name="Picture 14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57</xdr:row>
      <xdr:rowOff>9525</xdr:rowOff>
    </xdr:from>
    <xdr:ext cx="123825" cy="133350"/>
    <xdr:pic>
      <xdr:nvPicPr>
        <xdr:cNvPr id="145" name="Picture 1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57</xdr:row>
      <xdr:rowOff>9525</xdr:rowOff>
    </xdr:from>
    <xdr:ext cx="123825" cy="133350"/>
    <xdr:pic>
      <xdr:nvPicPr>
        <xdr:cNvPr id="146" name="Picture 14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57</xdr:row>
      <xdr:rowOff>9525</xdr:rowOff>
    </xdr:from>
    <xdr:ext cx="123825" cy="133350"/>
    <xdr:pic>
      <xdr:nvPicPr>
        <xdr:cNvPr id="147" name="Picture 1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57</xdr:row>
      <xdr:rowOff>9525</xdr:rowOff>
    </xdr:from>
    <xdr:ext cx="123825" cy="133350"/>
    <xdr:pic>
      <xdr:nvPicPr>
        <xdr:cNvPr id="148" name="Picture 1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57</xdr:row>
      <xdr:rowOff>9525</xdr:rowOff>
    </xdr:from>
    <xdr:ext cx="123825" cy="133350"/>
    <xdr:pic>
      <xdr:nvPicPr>
        <xdr:cNvPr id="149" name="Picture 1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239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58</xdr:row>
      <xdr:rowOff>9525</xdr:rowOff>
    </xdr:from>
    <xdr:ext cx="123825" cy="133350"/>
    <xdr:pic>
      <xdr:nvPicPr>
        <xdr:cNvPr id="150" name="Picture 14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58</xdr:row>
      <xdr:rowOff>9525</xdr:rowOff>
    </xdr:from>
    <xdr:ext cx="123825" cy="133350"/>
    <xdr:pic>
      <xdr:nvPicPr>
        <xdr:cNvPr id="151" name="Picture 1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58</xdr:row>
      <xdr:rowOff>9525</xdr:rowOff>
    </xdr:from>
    <xdr:ext cx="123825" cy="133350"/>
    <xdr:pic>
      <xdr:nvPicPr>
        <xdr:cNvPr id="152" name="Picture 1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58</xdr:row>
      <xdr:rowOff>9525</xdr:rowOff>
    </xdr:from>
    <xdr:ext cx="123825" cy="133350"/>
    <xdr:pic>
      <xdr:nvPicPr>
        <xdr:cNvPr id="153" name="Picture 1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58</xdr:row>
      <xdr:rowOff>9525</xdr:rowOff>
    </xdr:from>
    <xdr:ext cx="123825" cy="133350"/>
    <xdr:pic>
      <xdr:nvPicPr>
        <xdr:cNvPr id="154" name="Picture 1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58</xdr:row>
      <xdr:rowOff>9525</xdr:rowOff>
    </xdr:from>
    <xdr:ext cx="123825" cy="133350"/>
    <xdr:pic>
      <xdr:nvPicPr>
        <xdr:cNvPr id="155" name="Picture 1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9401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60</xdr:row>
      <xdr:rowOff>9525</xdr:rowOff>
    </xdr:from>
    <xdr:ext cx="123825" cy="133350"/>
    <xdr:pic>
      <xdr:nvPicPr>
        <xdr:cNvPr id="156" name="Picture 15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60</xdr:row>
      <xdr:rowOff>9525</xdr:rowOff>
    </xdr:from>
    <xdr:ext cx="123825" cy="133350"/>
    <xdr:pic>
      <xdr:nvPicPr>
        <xdr:cNvPr id="157" name="Picture 1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60</xdr:row>
      <xdr:rowOff>9525</xdr:rowOff>
    </xdr:from>
    <xdr:ext cx="123825" cy="133350"/>
    <xdr:pic>
      <xdr:nvPicPr>
        <xdr:cNvPr id="158" name="Picture 15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60</xdr:row>
      <xdr:rowOff>9525</xdr:rowOff>
    </xdr:from>
    <xdr:ext cx="123825" cy="133350"/>
    <xdr:pic>
      <xdr:nvPicPr>
        <xdr:cNvPr id="159" name="Picture 1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9725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61</xdr:row>
      <xdr:rowOff>9525</xdr:rowOff>
    </xdr:from>
    <xdr:ext cx="123825" cy="133350"/>
    <xdr:pic>
      <xdr:nvPicPr>
        <xdr:cNvPr id="160" name="Picture 15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61</xdr:row>
      <xdr:rowOff>9525</xdr:rowOff>
    </xdr:from>
    <xdr:ext cx="123825" cy="133350"/>
    <xdr:pic>
      <xdr:nvPicPr>
        <xdr:cNvPr id="161" name="Picture 1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61</xdr:row>
      <xdr:rowOff>9525</xdr:rowOff>
    </xdr:from>
    <xdr:ext cx="123825" cy="133350"/>
    <xdr:pic>
      <xdr:nvPicPr>
        <xdr:cNvPr id="162" name="Picture 1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61</xdr:row>
      <xdr:rowOff>9525</xdr:rowOff>
    </xdr:from>
    <xdr:ext cx="123825" cy="133350"/>
    <xdr:pic>
      <xdr:nvPicPr>
        <xdr:cNvPr id="163" name="Picture 1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61</xdr:row>
      <xdr:rowOff>9525</xdr:rowOff>
    </xdr:from>
    <xdr:ext cx="123825" cy="133350"/>
    <xdr:pic>
      <xdr:nvPicPr>
        <xdr:cNvPr id="164" name="Picture 1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9886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63</xdr:row>
      <xdr:rowOff>9525</xdr:rowOff>
    </xdr:from>
    <xdr:ext cx="123825" cy="133350"/>
    <xdr:pic>
      <xdr:nvPicPr>
        <xdr:cNvPr id="165" name="Picture 16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63</xdr:row>
      <xdr:rowOff>9525</xdr:rowOff>
    </xdr:from>
    <xdr:ext cx="123825" cy="133350"/>
    <xdr:pic>
      <xdr:nvPicPr>
        <xdr:cNvPr id="166" name="Picture 16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63</xdr:row>
      <xdr:rowOff>9525</xdr:rowOff>
    </xdr:from>
    <xdr:ext cx="123825" cy="133350"/>
    <xdr:pic>
      <xdr:nvPicPr>
        <xdr:cNvPr id="167" name="Picture 16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63</xdr:row>
      <xdr:rowOff>9525</xdr:rowOff>
    </xdr:from>
    <xdr:ext cx="123825" cy="133350"/>
    <xdr:pic>
      <xdr:nvPicPr>
        <xdr:cNvPr id="168" name="Picture 16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63</xdr:row>
      <xdr:rowOff>9525</xdr:rowOff>
    </xdr:from>
    <xdr:ext cx="123825" cy="133350"/>
    <xdr:pic>
      <xdr:nvPicPr>
        <xdr:cNvPr id="169" name="Picture 16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63</xdr:row>
      <xdr:rowOff>9525</xdr:rowOff>
    </xdr:from>
    <xdr:ext cx="123825" cy="133350"/>
    <xdr:pic>
      <xdr:nvPicPr>
        <xdr:cNvPr id="170" name="Picture 1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02108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68</xdr:row>
      <xdr:rowOff>9525</xdr:rowOff>
    </xdr:from>
    <xdr:ext cx="123825" cy="133350"/>
    <xdr:pic>
      <xdr:nvPicPr>
        <xdr:cNvPr id="171" name="Picture 1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68</xdr:row>
      <xdr:rowOff>9525</xdr:rowOff>
    </xdr:from>
    <xdr:ext cx="123825" cy="133350"/>
    <xdr:pic>
      <xdr:nvPicPr>
        <xdr:cNvPr id="172" name="Picture 17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68</xdr:row>
      <xdr:rowOff>9525</xdr:rowOff>
    </xdr:from>
    <xdr:ext cx="123825" cy="133350"/>
    <xdr:pic>
      <xdr:nvPicPr>
        <xdr:cNvPr id="173" name="Picture 1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68</xdr:row>
      <xdr:rowOff>9525</xdr:rowOff>
    </xdr:from>
    <xdr:ext cx="123825" cy="133350"/>
    <xdr:pic>
      <xdr:nvPicPr>
        <xdr:cNvPr id="174" name="Picture 1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68</xdr:row>
      <xdr:rowOff>9525</xdr:rowOff>
    </xdr:from>
    <xdr:ext cx="123825" cy="133350"/>
    <xdr:pic>
      <xdr:nvPicPr>
        <xdr:cNvPr id="175" name="Picture 1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68</xdr:row>
      <xdr:rowOff>9525</xdr:rowOff>
    </xdr:from>
    <xdr:ext cx="123825" cy="133350"/>
    <xdr:pic>
      <xdr:nvPicPr>
        <xdr:cNvPr id="176" name="Picture 17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0204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69</xdr:row>
      <xdr:rowOff>9525</xdr:rowOff>
    </xdr:from>
    <xdr:ext cx="123825" cy="133350"/>
    <xdr:pic>
      <xdr:nvPicPr>
        <xdr:cNvPr id="177" name="Picture 17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69</xdr:row>
      <xdr:rowOff>9525</xdr:rowOff>
    </xdr:from>
    <xdr:ext cx="123825" cy="133350"/>
    <xdr:pic>
      <xdr:nvPicPr>
        <xdr:cNvPr id="178" name="Picture 17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69</xdr:row>
      <xdr:rowOff>9525</xdr:rowOff>
    </xdr:from>
    <xdr:ext cx="123825" cy="133350"/>
    <xdr:pic>
      <xdr:nvPicPr>
        <xdr:cNvPr id="179" name="Picture 17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69</xdr:row>
      <xdr:rowOff>9525</xdr:rowOff>
    </xdr:from>
    <xdr:ext cx="123825" cy="133350"/>
    <xdr:pic>
      <xdr:nvPicPr>
        <xdr:cNvPr id="180" name="Picture 17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69</xdr:row>
      <xdr:rowOff>9525</xdr:rowOff>
    </xdr:from>
    <xdr:ext cx="123825" cy="133350"/>
    <xdr:pic>
      <xdr:nvPicPr>
        <xdr:cNvPr id="181" name="Picture 1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69</xdr:row>
      <xdr:rowOff>9525</xdr:rowOff>
    </xdr:from>
    <xdr:ext cx="123825" cy="133350"/>
    <xdr:pic>
      <xdr:nvPicPr>
        <xdr:cNvPr id="182" name="Picture 18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1823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70</xdr:row>
      <xdr:rowOff>9525</xdr:rowOff>
    </xdr:from>
    <xdr:ext cx="123825" cy="133350"/>
    <xdr:pic>
      <xdr:nvPicPr>
        <xdr:cNvPr id="183" name="Picture 18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70</xdr:row>
      <xdr:rowOff>9525</xdr:rowOff>
    </xdr:from>
    <xdr:ext cx="123825" cy="133350"/>
    <xdr:pic>
      <xdr:nvPicPr>
        <xdr:cNvPr id="184" name="Picture 18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70</xdr:row>
      <xdr:rowOff>9525</xdr:rowOff>
    </xdr:from>
    <xdr:ext cx="123825" cy="133350"/>
    <xdr:pic>
      <xdr:nvPicPr>
        <xdr:cNvPr id="185" name="Picture 18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70</xdr:row>
      <xdr:rowOff>9525</xdr:rowOff>
    </xdr:from>
    <xdr:ext cx="123825" cy="133350"/>
    <xdr:pic>
      <xdr:nvPicPr>
        <xdr:cNvPr id="186" name="Picture 18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70</xdr:row>
      <xdr:rowOff>9525</xdr:rowOff>
    </xdr:from>
    <xdr:ext cx="123825" cy="133350"/>
    <xdr:pic>
      <xdr:nvPicPr>
        <xdr:cNvPr id="187" name="Picture 18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70</xdr:row>
      <xdr:rowOff>9525</xdr:rowOff>
    </xdr:from>
    <xdr:ext cx="123825" cy="133350"/>
    <xdr:pic>
      <xdr:nvPicPr>
        <xdr:cNvPr id="188" name="Picture 1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3442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71</xdr:row>
      <xdr:rowOff>9525</xdr:rowOff>
    </xdr:from>
    <xdr:ext cx="123825" cy="133350"/>
    <xdr:pic>
      <xdr:nvPicPr>
        <xdr:cNvPr id="189" name="Picture 1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71</xdr:row>
      <xdr:rowOff>9525</xdr:rowOff>
    </xdr:from>
    <xdr:ext cx="123825" cy="133350"/>
    <xdr:pic>
      <xdr:nvPicPr>
        <xdr:cNvPr id="190" name="Picture 18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71</xdr:row>
      <xdr:rowOff>9525</xdr:rowOff>
    </xdr:from>
    <xdr:ext cx="123825" cy="133350"/>
    <xdr:pic>
      <xdr:nvPicPr>
        <xdr:cNvPr id="191" name="Picture 1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71</xdr:row>
      <xdr:rowOff>9525</xdr:rowOff>
    </xdr:from>
    <xdr:ext cx="123825" cy="133350"/>
    <xdr:pic>
      <xdr:nvPicPr>
        <xdr:cNvPr id="192" name="Picture 1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71</xdr:row>
      <xdr:rowOff>9525</xdr:rowOff>
    </xdr:from>
    <xdr:ext cx="123825" cy="133350"/>
    <xdr:pic>
      <xdr:nvPicPr>
        <xdr:cNvPr id="193" name="Picture 1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71</xdr:row>
      <xdr:rowOff>9525</xdr:rowOff>
    </xdr:from>
    <xdr:ext cx="123825" cy="133350"/>
    <xdr:pic>
      <xdr:nvPicPr>
        <xdr:cNvPr id="194" name="Picture 19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5062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72</xdr:row>
      <xdr:rowOff>9525</xdr:rowOff>
    </xdr:from>
    <xdr:ext cx="123825" cy="133350"/>
    <xdr:pic>
      <xdr:nvPicPr>
        <xdr:cNvPr id="195" name="Picture 1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72</xdr:row>
      <xdr:rowOff>9525</xdr:rowOff>
    </xdr:from>
    <xdr:ext cx="123825" cy="133350"/>
    <xdr:pic>
      <xdr:nvPicPr>
        <xdr:cNvPr id="196" name="Picture 19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72</xdr:row>
      <xdr:rowOff>9525</xdr:rowOff>
    </xdr:from>
    <xdr:ext cx="123825" cy="133350"/>
    <xdr:pic>
      <xdr:nvPicPr>
        <xdr:cNvPr id="197" name="Picture 1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72</xdr:row>
      <xdr:rowOff>9525</xdr:rowOff>
    </xdr:from>
    <xdr:ext cx="123825" cy="133350"/>
    <xdr:pic>
      <xdr:nvPicPr>
        <xdr:cNvPr id="198" name="Picture 19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72</xdr:row>
      <xdr:rowOff>9525</xdr:rowOff>
    </xdr:from>
    <xdr:ext cx="123825" cy="133350"/>
    <xdr:pic>
      <xdr:nvPicPr>
        <xdr:cNvPr id="199" name="Picture 1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72</xdr:row>
      <xdr:rowOff>9525</xdr:rowOff>
    </xdr:from>
    <xdr:ext cx="123825" cy="133350"/>
    <xdr:pic>
      <xdr:nvPicPr>
        <xdr:cNvPr id="200" name="Picture 19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6681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74</xdr:row>
      <xdr:rowOff>9525</xdr:rowOff>
    </xdr:from>
    <xdr:ext cx="123825" cy="133350"/>
    <xdr:pic>
      <xdr:nvPicPr>
        <xdr:cNvPr id="201" name="Picture 20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74</xdr:row>
      <xdr:rowOff>9525</xdr:rowOff>
    </xdr:from>
    <xdr:ext cx="123825" cy="133350"/>
    <xdr:pic>
      <xdr:nvPicPr>
        <xdr:cNvPr id="202" name="Picture 20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74</xdr:row>
      <xdr:rowOff>9525</xdr:rowOff>
    </xdr:from>
    <xdr:ext cx="123825" cy="133350"/>
    <xdr:pic>
      <xdr:nvPicPr>
        <xdr:cNvPr id="203" name="Picture 20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74</xdr:row>
      <xdr:rowOff>9525</xdr:rowOff>
    </xdr:from>
    <xdr:ext cx="123825" cy="133350"/>
    <xdr:pic>
      <xdr:nvPicPr>
        <xdr:cNvPr id="204" name="Picture 20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74</xdr:row>
      <xdr:rowOff>9525</xdr:rowOff>
    </xdr:from>
    <xdr:ext cx="123825" cy="133350"/>
    <xdr:pic>
      <xdr:nvPicPr>
        <xdr:cNvPr id="205" name="Picture 20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74</xdr:row>
      <xdr:rowOff>9525</xdr:rowOff>
    </xdr:from>
    <xdr:ext cx="123825" cy="133350"/>
    <xdr:pic>
      <xdr:nvPicPr>
        <xdr:cNvPr id="206" name="Picture 20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19919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81</xdr:row>
      <xdr:rowOff>9525</xdr:rowOff>
    </xdr:from>
    <xdr:ext cx="123825" cy="133350"/>
    <xdr:pic>
      <xdr:nvPicPr>
        <xdr:cNvPr id="207" name="Picture 20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81</xdr:row>
      <xdr:rowOff>9525</xdr:rowOff>
    </xdr:from>
    <xdr:ext cx="123825" cy="133350"/>
    <xdr:pic>
      <xdr:nvPicPr>
        <xdr:cNvPr id="208" name="Picture 20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81</xdr:row>
      <xdr:rowOff>9525</xdr:rowOff>
    </xdr:from>
    <xdr:ext cx="123825" cy="133350"/>
    <xdr:pic>
      <xdr:nvPicPr>
        <xdr:cNvPr id="209" name="Picture 20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81</xdr:row>
      <xdr:rowOff>9525</xdr:rowOff>
    </xdr:from>
    <xdr:ext cx="123825" cy="133350"/>
    <xdr:pic>
      <xdr:nvPicPr>
        <xdr:cNvPr id="210" name="Picture 2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81</xdr:row>
      <xdr:rowOff>9525</xdr:rowOff>
    </xdr:from>
    <xdr:ext cx="123825" cy="133350"/>
    <xdr:pic>
      <xdr:nvPicPr>
        <xdr:cNvPr id="211" name="Picture 2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81</xdr:row>
      <xdr:rowOff>9525</xdr:rowOff>
    </xdr:from>
    <xdr:ext cx="123825" cy="133350"/>
    <xdr:pic>
      <xdr:nvPicPr>
        <xdr:cNvPr id="212" name="Picture 2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1254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83</xdr:row>
      <xdr:rowOff>9525</xdr:rowOff>
    </xdr:from>
    <xdr:ext cx="123825" cy="133350"/>
    <xdr:pic>
      <xdr:nvPicPr>
        <xdr:cNvPr id="213" name="Picture 21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4493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83</xdr:row>
      <xdr:rowOff>9525</xdr:rowOff>
    </xdr:from>
    <xdr:ext cx="123825" cy="133350"/>
    <xdr:pic>
      <xdr:nvPicPr>
        <xdr:cNvPr id="214" name="Picture 2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4493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83</xdr:row>
      <xdr:rowOff>9525</xdr:rowOff>
    </xdr:from>
    <xdr:ext cx="123825" cy="133350"/>
    <xdr:pic>
      <xdr:nvPicPr>
        <xdr:cNvPr id="215" name="Picture 2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4493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84</xdr:row>
      <xdr:rowOff>9525</xdr:rowOff>
    </xdr:from>
    <xdr:ext cx="123825" cy="133350"/>
    <xdr:pic>
      <xdr:nvPicPr>
        <xdr:cNvPr id="216" name="Picture 2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84</xdr:row>
      <xdr:rowOff>9525</xdr:rowOff>
    </xdr:from>
    <xdr:ext cx="123825" cy="133350"/>
    <xdr:pic>
      <xdr:nvPicPr>
        <xdr:cNvPr id="217" name="Picture 2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84</xdr:row>
      <xdr:rowOff>9525</xdr:rowOff>
    </xdr:from>
    <xdr:ext cx="123825" cy="133350"/>
    <xdr:pic>
      <xdr:nvPicPr>
        <xdr:cNvPr id="218" name="Picture 2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84</xdr:row>
      <xdr:rowOff>9525</xdr:rowOff>
    </xdr:from>
    <xdr:ext cx="123825" cy="133350"/>
    <xdr:pic>
      <xdr:nvPicPr>
        <xdr:cNvPr id="219" name="Picture 2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84</xdr:row>
      <xdr:rowOff>9525</xdr:rowOff>
    </xdr:from>
    <xdr:ext cx="123825" cy="133350"/>
    <xdr:pic>
      <xdr:nvPicPr>
        <xdr:cNvPr id="220" name="Picture 2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84</xdr:row>
      <xdr:rowOff>9525</xdr:rowOff>
    </xdr:from>
    <xdr:ext cx="123825" cy="133350"/>
    <xdr:pic>
      <xdr:nvPicPr>
        <xdr:cNvPr id="221" name="Picture 2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6112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86</xdr:row>
      <xdr:rowOff>9525</xdr:rowOff>
    </xdr:from>
    <xdr:ext cx="123825" cy="133350"/>
    <xdr:pic>
      <xdr:nvPicPr>
        <xdr:cNvPr id="222" name="Picture 2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86</xdr:row>
      <xdr:rowOff>9525</xdr:rowOff>
    </xdr:from>
    <xdr:ext cx="123825" cy="133350"/>
    <xdr:pic>
      <xdr:nvPicPr>
        <xdr:cNvPr id="223" name="Picture 22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86</xdr:row>
      <xdr:rowOff>9525</xdr:rowOff>
    </xdr:from>
    <xdr:ext cx="123825" cy="133350"/>
    <xdr:pic>
      <xdr:nvPicPr>
        <xdr:cNvPr id="224" name="Picture 2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86</xdr:row>
      <xdr:rowOff>9525</xdr:rowOff>
    </xdr:from>
    <xdr:ext cx="123825" cy="133350"/>
    <xdr:pic>
      <xdr:nvPicPr>
        <xdr:cNvPr id="225" name="Picture 22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86</xdr:row>
      <xdr:rowOff>9525</xdr:rowOff>
    </xdr:from>
    <xdr:ext cx="123825" cy="133350"/>
    <xdr:pic>
      <xdr:nvPicPr>
        <xdr:cNvPr id="226" name="Picture 2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86</xdr:row>
      <xdr:rowOff>9525</xdr:rowOff>
    </xdr:from>
    <xdr:ext cx="123825" cy="133350"/>
    <xdr:pic>
      <xdr:nvPicPr>
        <xdr:cNvPr id="227" name="Picture 2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39350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87</xdr:row>
      <xdr:rowOff>9525</xdr:rowOff>
    </xdr:from>
    <xdr:ext cx="123825" cy="133350"/>
    <xdr:pic>
      <xdr:nvPicPr>
        <xdr:cNvPr id="228" name="Picture 2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87</xdr:row>
      <xdr:rowOff>9525</xdr:rowOff>
    </xdr:from>
    <xdr:ext cx="123825" cy="133350"/>
    <xdr:pic>
      <xdr:nvPicPr>
        <xdr:cNvPr id="229" name="Picture 2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87</xdr:row>
      <xdr:rowOff>9525</xdr:rowOff>
    </xdr:from>
    <xdr:ext cx="123825" cy="133350"/>
    <xdr:pic>
      <xdr:nvPicPr>
        <xdr:cNvPr id="230" name="Picture 22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87</xdr:row>
      <xdr:rowOff>9525</xdr:rowOff>
    </xdr:from>
    <xdr:ext cx="123825" cy="133350"/>
    <xdr:pic>
      <xdr:nvPicPr>
        <xdr:cNvPr id="231" name="Picture 23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87</xdr:row>
      <xdr:rowOff>9525</xdr:rowOff>
    </xdr:from>
    <xdr:ext cx="123825" cy="133350"/>
    <xdr:pic>
      <xdr:nvPicPr>
        <xdr:cNvPr id="232" name="Picture 2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87</xdr:row>
      <xdr:rowOff>9525</xdr:rowOff>
    </xdr:from>
    <xdr:ext cx="123825" cy="133350"/>
    <xdr:pic>
      <xdr:nvPicPr>
        <xdr:cNvPr id="233" name="Picture 2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0970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88</xdr:row>
      <xdr:rowOff>9525</xdr:rowOff>
    </xdr:from>
    <xdr:ext cx="123825" cy="133350"/>
    <xdr:pic>
      <xdr:nvPicPr>
        <xdr:cNvPr id="234" name="Picture 23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88</xdr:row>
      <xdr:rowOff>9525</xdr:rowOff>
    </xdr:from>
    <xdr:ext cx="123825" cy="133350"/>
    <xdr:pic>
      <xdr:nvPicPr>
        <xdr:cNvPr id="235" name="Picture 23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88</xdr:row>
      <xdr:rowOff>9525</xdr:rowOff>
    </xdr:from>
    <xdr:ext cx="123825" cy="133350"/>
    <xdr:pic>
      <xdr:nvPicPr>
        <xdr:cNvPr id="236" name="Picture 2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88</xdr:row>
      <xdr:rowOff>9525</xdr:rowOff>
    </xdr:from>
    <xdr:ext cx="123825" cy="133350"/>
    <xdr:pic>
      <xdr:nvPicPr>
        <xdr:cNvPr id="237" name="Picture 23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88</xdr:row>
      <xdr:rowOff>9525</xdr:rowOff>
    </xdr:from>
    <xdr:ext cx="123825" cy="133350"/>
    <xdr:pic>
      <xdr:nvPicPr>
        <xdr:cNvPr id="238" name="Picture 2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88</xdr:row>
      <xdr:rowOff>9525</xdr:rowOff>
    </xdr:from>
    <xdr:ext cx="123825" cy="133350"/>
    <xdr:pic>
      <xdr:nvPicPr>
        <xdr:cNvPr id="239" name="Picture 2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2589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91</xdr:row>
      <xdr:rowOff>9525</xdr:rowOff>
    </xdr:from>
    <xdr:ext cx="123825" cy="133350"/>
    <xdr:pic>
      <xdr:nvPicPr>
        <xdr:cNvPr id="240" name="Picture 23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91</xdr:row>
      <xdr:rowOff>9525</xdr:rowOff>
    </xdr:from>
    <xdr:ext cx="123825" cy="133350"/>
    <xdr:pic>
      <xdr:nvPicPr>
        <xdr:cNvPr id="241" name="Picture 24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91</xdr:row>
      <xdr:rowOff>9525</xdr:rowOff>
    </xdr:from>
    <xdr:ext cx="123825" cy="133350"/>
    <xdr:pic>
      <xdr:nvPicPr>
        <xdr:cNvPr id="242" name="Picture 2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91</xdr:row>
      <xdr:rowOff>9525</xdr:rowOff>
    </xdr:from>
    <xdr:ext cx="123825" cy="133350"/>
    <xdr:pic>
      <xdr:nvPicPr>
        <xdr:cNvPr id="243" name="Picture 24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91</xdr:row>
      <xdr:rowOff>9525</xdr:rowOff>
    </xdr:from>
    <xdr:ext cx="123825" cy="133350"/>
    <xdr:pic>
      <xdr:nvPicPr>
        <xdr:cNvPr id="244" name="Picture 24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91</xdr:row>
      <xdr:rowOff>9525</xdr:rowOff>
    </xdr:from>
    <xdr:ext cx="123825" cy="133350"/>
    <xdr:pic>
      <xdr:nvPicPr>
        <xdr:cNvPr id="245" name="Picture 24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7447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92</xdr:row>
      <xdr:rowOff>9525</xdr:rowOff>
    </xdr:from>
    <xdr:ext cx="123825" cy="133350"/>
    <xdr:pic>
      <xdr:nvPicPr>
        <xdr:cNvPr id="246" name="Picture 2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92</xdr:row>
      <xdr:rowOff>9525</xdr:rowOff>
    </xdr:from>
    <xdr:ext cx="123825" cy="133350"/>
    <xdr:pic>
      <xdr:nvPicPr>
        <xdr:cNvPr id="247" name="Picture 2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92</xdr:row>
      <xdr:rowOff>9525</xdr:rowOff>
    </xdr:from>
    <xdr:ext cx="123825" cy="133350"/>
    <xdr:pic>
      <xdr:nvPicPr>
        <xdr:cNvPr id="248" name="Picture 2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92</xdr:row>
      <xdr:rowOff>9525</xdr:rowOff>
    </xdr:from>
    <xdr:ext cx="123825" cy="133350"/>
    <xdr:pic>
      <xdr:nvPicPr>
        <xdr:cNvPr id="249" name="Picture 24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49066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93</xdr:row>
      <xdr:rowOff>9525</xdr:rowOff>
    </xdr:from>
    <xdr:ext cx="123825" cy="133350"/>
    <xdr:pic>
      <xdr:nvPicPr>
        <xdr:cNvPr id="250" name="Picture 2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71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93</xdr:row>
      <xdr:rowOff>9525</xdr:rowOff>
    </xdr:from>
    <xdr:ext cx="123825" cy="133350"/>
    <xdr:pic>
      <xdr:nvPicPr>
        <xdr:cNvPr id="251" name="Picture 2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5525" y="150685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94</xdr:row>
      <xdr:rowOff>9525</xdr:rowOff>
    </xdr:from>
    <xdr:ext cx="123825" cy="133350"/>
    <xdr:pic>
      <xdr:nvPicPr>
        <xdr:cNvPr id="252" name="Picture 2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94</xdr:row>
      <xdr:rowOff>9525</xdr:rowOff>
    </xdr:from>
    <xdr:ext cx="123825" cy="133350"/>
    <xdr:pic>
      <xdr:nvPicPr>
        <xdr:cNvPr id="253" name="Picture 2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94</xdr:row>
      <xdr:rowOff>9525</xdr:rowOff>
    </xdr:from>
    <xdr:ext cx="123825" cy="133350"/>
    <xdr:pic>
      <xdr:nvPicPr>
        <xdr:cNvPr id="254" name="Picture 2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94</xdr:row>
      <xdr:rowOff>9525</xdr:rowOff>
    </xdr:from>
    <xdr:ext cx="123825" cy="133350"/>
    <xdr:pic>
      <xdr:nvPicPr>
        <xdr:cNvPr id="255" name="Picture 25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94</xdr:row>
      <xdr:rowOff>9525</xdr:rowOff>
    </xdr:from>
    <xdr:ext cx="123825" cy="133350"/>
    <xdr:pic>
      <xdr:nvPicPr>
        <xdr:cNvPr id="256" name="Picture 25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94</xdr:row>
      <xdr:rowOff>9525</xdr:rowOff>
    </xdr:from>
    <xdr:ext cx="123825" cy="133350"/>
    <xdr:pic>
      <xdr:nvPicPr>
        <xdr:cNvPr id="257" name="Picture 25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2304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96</xdr:row>
      <xdr:rowOff>9525</xdr:rowOff>
    </xdr:from>
    <xdr:ext cx="123825" cy="133350"/>
    <xdr:pic>
      <xdr:nvPicPr>
        <xdr:cNvPr id="258" name="Picture 25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96</xdr:row>
      <xdr:rowOff>9525</xdr:rowOff>
    </xdr:from>
    <xdr:ext cx="123825" cy="133350"/>
    <xdr:pic>
      <xdr:nvPicPr>
        <xdr:cNvPr id="259" name="Picture 2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96</xdr:row>
      <xdr:rowOff>9525</xdr:rowOff>
    </xdr:from>
    <xdr:ext cx="123825" cy="133350"/>
    <xdr:pic>
      <xdr:nvPicPr>
        <xdr:cNvPr id="260" name="Picture 25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96</xdr:row>
      <xdr:rowOff>9525</xdr:rowOff>
    </xdr:from>
    <xdr:ext cx="123825" cy="133350"/>
    <xdr:pic>
      <xdr:nvPicPr>
        <xdr:cNvPr id="261" name="Picture 2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96</xdr:row>
      <xdr:rowOff>9525</xdr:rowOff>
    </xdr:from>
    <xdr:ext cx="123825" cy="133350"/>
    <xdr:pic>
      <xdr:nvPicPr>
        <xdr:cNvPr id="262" name="Picture 2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96</xdr:row>
      <xdr:rowOff>9525</xdr:rowOff>
    </xdr:from>
    <xdr:ext cx="123825" cy="133350"/>
    <xdr:pic>
      <xdr:nvPicPr>
        <xdr:cNvPr id="263" name="Picture 2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5543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97</xdr:row>
      <xdr:rowOff>9525</xdr:rowOff>
    </xdr:from>
    <xdr:ext cx="123825" cy="133350"/>
    <xdr:pic>
      <xdr:nvPicPr>
        <xdr:cNvPr id="264" name="Picture 2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97</xdr:row>
      <xdr:rowOff>9525</xdr:rowOff>
    </xdr:from>
    <xdr:ext cx="123825" cy="133350"/>
    <xdr:pic>
      <xdr:nvPicPr>
        <xdr:cNvPr id="265" name="Picture 26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97</xdr:row>
      <xdr:rowOff>9525</xdr:rowOff>
    </xdr:from>
    <xdr:ext cx="123825" cy="133350"/>
    <xdr:pic>
      <xdr:nvPicPr>
        <xdr:cNvPr id="266" name="Picture 26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97</xdr:row>
      <xdr:rowOff>9525</xdr:rowOff>
    </xdr:from>
    <xdr:ext cx="123825" cy="133350"/>
    <xdr:pic>
      <xdr:nvPicPr>
        <xdr:cNvPr id="267" name="Picture 26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97</xdr:row>
      <xdr:rowOff>9525</xdr:rowOff>
    </xdr:from>
    <xdr:ext cx="123825" cy="133350"/>
    <xdr:pic>
      <xdr:nvPicPr>
        <xdr:cNvPr id="268" name="Picture 26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97</xdr:row>
      <xdr:rowOff>9525</xdr:rowOff>
    </xdr:from>
    <xdr:ext cx="123825" cy="133350"/>
    <xdr:pic>
      <xdr:nvPicPr>
        <xdr:cNvPr id="269" name="Picture 26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7162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98</xdr:row>
      <xdr:rowOff>9525</xdr:rowOff>
    </xdr:from>
    <xdr:ext cx="123825" cy="133350"/>
    <xdr:pic>
      <xdr:nvPicPr>
        <xdr:cNvPr id="270" name="Picture 26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98</xdr:row>
      <xdr:rowOff>9525</xdr:rowOff>
    </xdr:from>
    <xdr:ext cx="123825" cy="133350"/>
    <xdr:pic>
      <xdr:nvPicPr>
        <xdr:cNvPr id="271" name="Picture 2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98</xdr:row>
      <xdr:rowOff>9525</xdr:rowOff>
    </xdr:from>
    <xdr:ext cx="123825" cy="133350"/>
    <xdr:pic>
      <xdr:nvPicPr>
        <xdr:cNvPr id="272" name="Picture 27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98</xdr:row>
      <xdr:rowOff>9525</xdr:rowOff>
    </xdr:from>
    <xdr:ext cx="123825" cy="133350"/>
    <xdr:pic>
      <xdr:nvPicPr>
        <xdr:cNvPr id="273" name="Picture 2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98</xdr:row>
      <xdr:rowOff>9525</xdr:rowOff>
    </xdr:from>
    <xdr:ext cx="123825" cy="133350"/>
    <xdr:pic>
      <xdr:nvPicPr>
        <xdr:cNvPr id="274" name="Picture 27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98</xdr:row>
      <xdr:rowOff>9525</xdr:rowOff>
    </xdr:from>
    <xdr:ext cx="123825" cy="133350"/>
    <xdr:pic>
      <xdr:nvPicPr>
        <xdr:cNvPr id="275" name="Picture 27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58781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99</xdr:row>
      <xdr:rowOff>9525</xdr:rowOff>
    </xdr:from>
    <xdr:ext cx="123825" cy="133350"/>
    <xdr:pic>
      <xdr:nvPicPr>
        <xdr:cNvPr id="276" name="Picture 27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99</xdr:row>
      <xdr:rowOff>9525</xdr:rowOff>
    </xdr:from>
    <xdr:ext cx="123825" cy="133350"/>
    <xdr:pic>
      <xdr:nvPicPr>
        <xdr:cNvPr id="277" name="Picture 2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99</xdr:row>
      <xdr:rowOff>9525</xdr:rowOff>
    </xdr:from>
    <xdr:ext cx="123825" cy="133350"/>
    <xdr:pic>
      <xdr:nvPicPr>
        <xdr:cNvPr id="278" name="Picture 27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99</xdr:row>
      <xdr:rowOff>9525</xdr:rowOff>
    </xdr:from>
    <xdr:ext cx="123825" cy="133350"/>
    <xdr:pic>
      <xdr:nvPicPr>
        <xdr:cNvPr id="279" name="Picture 27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99</xdr:row>
      <xdr:rowOff>9525</xdr:rowOff>
    </xdr:from>
    <xdr:ext cx="123825" cy="133350"/>
    <xdr:pic>
      <xdr:nvPicPr>
        <xdr:cNvPr id="280" name="Picture 27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99</xdr:row>
      <xdr:rowOff>9525</xdr:rowOff>
    </xdr:from>
    <xdr:ext cx="123825" cy="133350"/>
    <xdr:pic>
      <xdr:nvPicPr>
        <xdr:cNvPr id="281" name="Picture 2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04010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100</xdr:row>
      <xdr:rowOff>9525</xdr:rowOff>
    </xdr:from>
    <xdr:ext cx="123825" cy="133350"/>
    <xdr:pic>
      <xdr:nvPicPr>
        <xdr:cNvPr id="282" name="Picture 28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100</xdr:row>
      <xdr:rowOff>9525</xdr:rowOff>
    </xdr:from>
    <xdr:ext cx="123825" cy="133350"/>
    <xdr:pic>
      <xdr:nvPicPr>
        <xdr:cNvPr id="283" name="Picture 28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100</xdr:row>
      <xdr:rowOff>9525</xdr:rowOff>
    </xdr:from>
    <xdr:ext cx="123825" cy="133350"/>
    <xdr:pic>
      <xdr:nvPicPr>
        <xdr:cNvPr id="284" name="Picture 28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100</xdr:row>
      <xdr:rowOff>9525</xdr:rowOff>
    </xdr:from>
    <xdr:ext cx="123825" cy="133350"/>
    <xdr:pic>
      <xdr:nvPicPr>
        <xdr:cNvPr id="285" name="Picture 28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100</xdr:row>
      <xdr:rowOff>9525</xdr:rowOff>
    </xdr:from>
    <xdr:ext cx="123825" cy="133350"/>
    <xdr:pic>
      <xdr:nvPicPr>
        <xdr:cNvPr id="286" name="Picture 28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100</xdr:row>
      <xdr:rowOff>9525</xdr:rowOff>
    </xdr:from>
    <xdr:ext cx="123825" cy="133350"/>
    <xdr:pic>
      <xdr:nvPicPr>
        <xdr:cNvPr id="287" name="Picture 28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20202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101</xdr:row>
      <xdr:rowOff>9525</xdr:rowOff>
    </xdr:from>
    <xdr:ext cx="123825" cy="133350"/>
    <xdr:pic>
      <xdr:nvPicPr>
        <xdr:cNvPr id="288" name="Picture 2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101</xdr:row>
      <xdr:rowOff>9525</xdr:rowOff>
    </xdr:from>
    <xdr:ext cx="123825" cy="133350"/>
    <xdr:pic>
      <xdr:nvPicPr>
        <xdr:cNvPr id="289" name="Picture 2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101</xdr:row>
      <xdr:rowOff>9525</xdr:rowOff>
    </xdr:from>
    <xdr:ext cx="123825" cy="133350"/>
    <xdr:pic>
      <xdr:nvPicPr>
        <xdr:cNvPr id="290" name="Picture 28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71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101</xdr:row>
      <xdr:rowOff>9525</xdr:rowOff>
    </xdr:from>
    <xdr:ext cx="123825" cy="133350"/>
    <xdr:pic>
      <xdr:nvPicPr>
        <xdr:cNvPr id="291" name="Picture 29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101</xdr:row>
      <xdr:rowOff>9525</xdr:rowOff>
    </xdr:from>
    <xdr:ext cx="123825" cy="133350"/>
    <xdr:pic>
      <xdr:nvPicPr>
        <xdr:cNvPr id="292" name="Picture 29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101</xdr:row>
      <xdr:rowOff>9525</xdr:rowOff>
    </xdr:from>
    <xdr:ext cx="123825" cy="133350"/>
    <xdr:pic>
      <xdr:nvPicPr>
        <xdr:cNvPr id="293" name="Picture 29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363950"/>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2</xdr:col>
      <xdr:colOff>9525</xdr:colOff>
      <xdr:row>102</xdr:row>
      <xdr:rowOff>9525</xdr:rowOff>
    </xdr:from>
    <xdr:ext cx="123825" cy="133350"/>
    <xdr:pic>
      <xdr:nvPicPr>
        <xdr:cNvPr id="294" name="Picture 29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4</xdr:col>
      <xdr:colOff>9525</xdr:colOff>
      <xdr:row>102</xdr:row>
      <xdr:rowOff>9525</xdr:rowOff>
    </xdr:from>
    <xdr:ext cx="123825" cy="133350"/>
    <xdr:pic>
      <xdr:nvPicPr>
        <xdr:cNvPr id="295" name="Picture 29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479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6</xdr:col>
      <xdr:colOff>9525</xdr:colOff>
      <xdr:row>102</xdr:row>
      <xdr:rowOff>9525</xdr:rowOff>
    </xdr:from>
    <xdr:ext cx="123825" cy="133350"/>
    <xdr:pic>
      <xdr:nvPicPr>
        <xdr:cNvPr id="296" name="Picture 29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671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8</xdr:col>
      <xdr:colOff>9525</xdr:colOff>
      <xdr:row>102</xdr:row>
      <xdr:rowOff>9525</xdr:rowOff>
    </xdr:from>
    <xdr:ext cx="123825" cy="133350"/>
    <xdr:pic>
      <xdr:nvPicPr>
        <xdr:cNvPr id="297" name="Picture 29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63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10</xdr:col>
      <xdr:colOff>9525</xdr:colOff>
      <xdr:row>102</xdr:row>
      <xdr:rowOff>9525</xdr:rowOff>
    </xdr:from>
    <xdr:ext cx="123825" cy="133350"/>
    <xdr:pic>
      <xdr:nvPicPr>
        <xdr:cNvPr id="298" name="Picture 29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055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oneCellAnchor>
    <xdr:from>
      <xdr:col>12</xdr:col>
      <xdr:colOff>9525</xdr:colOff>
      <xdr:row>102</xdr:row>
      <xdr:rowOff>9525</xdr:rowOff>
    </xdr:from>
    <xdr:ext cx="123825" cy="133350"/>
    <xdr:pic>
      <xdr:nvPicPr>
        <xdr:cNvPr id="299" name="Picture 2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24725" y="16525875"/>
          <a:ext cx="123825" cy="1333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1428751</xdr:colOff>
      <xdr:row>0</xdr:row>
      <xdr:rowOff>0</xdr:rowOff>
    </xdr:from>
    <xdr:ext cx="391046" cy="417267"/>
    <xdr:pic>
      <xdr:nvPicPr>
        <xdr:cNvPr id="2" name="Рисунок 1">
          <a:hlinkClick xmlns:r="http://schemas.openxmlformats.org/officeDocument/2006/relationships" r:id="rId1"/>
        </xdr:cNvPr>
        <xdr:cNvPicPr>
          <a:picLocks noChangeAspect="1"/>
        </xdr:cNvPicPr>
      </xdr:nvPicPr>
      <xdr:blipFill>
        <a:blip xmlns:r="http://schemas.openxmlformats.org/officeDocument/2006/relationships" r:embed="rId2"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609601" y="0"/>
          <a:ext cx="391046" cy="417267"/>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consultant.ru/document/cons_doc_LAW_359750/f4cfd8477524d587d46a3514d42c117a95e93695/" TargetMode="External"/><Relationship Id="rId1" Type="http://schemas.openxmlformats.org/officeDocument/2006/relationships/hyperlink" Target="http://www.consultant.ru/document/cons_doc_LAW_359750/f4cfd8477524d587d46a3514d42c117a95e93695/"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6.xml.rels><?xml version="1.0" encoding="UTF-8" standalone="yes"?>
<Relationships xmlns="http://schemas.openxmlformats.org/package/2006/relationships"><Relationship Id="rId26" Type="http://schemas.openxmlformats.org/officeDocument/2006/relationships/hyperlink" Target="http://www.vybory.izbirkom.ru/region/region/izbirkom?action=show&amp;tvd=100100084849066&amp;vrn=100100084849062&amp;region=0&amp;global=1&amp;sub_region=0&amp;prver=0&amp;pronetvd=null&amp;vibid=100100084849207&amp;type=227" TargetMode="External"/><Relationship Id="rId21" Type="http://schemas.openxmlformats.org/officeDocument/2006/relationships/hyperlink" Target="http://www.vybory.izbirkom.ru/region/region/izbirkom?action=show&amp;tvd=100100084849066&amp;vrn=100100084849062&amp;region=0&amp;global=1&amp;sub_region=0&amp;prver=0&amp;pronetvd=null&amp;vibid=100100084849148&amp;type=227" TargetMode="External"/><Relationship Id="rId42" Type="http://schemas.openxmlformats.org/officeDocument/2006/relationships/hyperlink" Target="http://www.vybory.izbirkom.ru/region/region/izbirkom?action=show&amp;tvd=100100084849066&amp;vrn=100100084849062&amp;region=0&amp;global=1&amp;sub_region=0&amp;prver=0&amp;pronetvd=null&amp;vibid=100100084849166&amp;type=227" TargetMode="External"/><Relationship Id="rId47" Type="http://schemas.openxmlformats.org/officeDocument/2006/relationships/hyperlink" Target="http://www.vybory.izbirkom.ru/region/region/izbirkom?action=show&amp;tvd=100100084849066&amp;vrn=100100084849062&amp;region=0&amp;global=1&amp;sub_region=0&amp;prver=0&amp;pronetvd=null&amp;vibid=100100084849171&amp;type=227" TargetMode="External"/><Relationship Id="rId63" Type="http://schemas.openxmlformats.org/officeDocument/2006/relationships/hyperlink" Target="http://www.vybory.izbirkom.ru/region/region/izbirkom?action=show&amp;tvd=100100084849066&amp;vrn=100100084849062&amp;region=0&amp;global=1&amp;sub_region=0&amp;prver=0&amp;pronetvd=null&amp;vibid=100100084849187&amp;type=227" TargetMode="External"/><Relationship Id="rId68" Type="http://schemas.openxmlformats.org/officeDocument/2006/relationships/hyperlink" Target="http://www.vybory.izbirkom.ru/region/region/izbirkom?action=show&amp;tvd=100100084849066&amp;vrn=100100084849062&amp;region=0&amp;global=1&amp;sub_region=0&amp;prver=0&amp;pronetvd=null&amp;vibid=100100084849192&amp;type=227" TargetMode="External"/><Relationship Id="rId16" Type="http://schemas.openxmlformats.org/officeDocument/2006/relationships/hyperlink" Target="http://www.vybory.izbirkom.ru/region/region/izbirkom?action=show&amp;tvd=100100084849066&amp;vrn=100100084849062&amp;region=0&amp;global=1&amp;sub_region=0&amp;prver=0&amp;pronetvd=null&amp;vibid=100100084849143&amp;type=227" TargetMode="External"/><Relationship Id="rId11" Type="http://schemas.openxmlformats.org/officeDocument/2006/relationships/hyperlink" Target="http://www.vybory.izbirkom.ru/region/region/izbirkom?action=show&amp;tvd=100100084849066&amp;vrn=100100084849062&amp;region=0&amp;global=1&amp;sub_region=0&amp;prver=0&amp;pronetvd=null&amp;vibid=100100084849210&amp;type=227" TargetMode="External"/><Relationship Id="rId24" Type="http://schemas.openxmlformats.org/officeDocument/2006/relationships/hyperlink" Target="http://www.vybory.izbirkom.ru/region/region/izbirkom?action=show&amp;tvd=100100084849066&amp;vrn=100100084849062&amp;region=0&amp;global=1&amp;sub_region=0&amp;prver=0&amp;pronetvd=null&amp;vibid=100100084849149&amp;type=227" TargetMode="External"/><Relationship Id="rId32" Type="http://schemas.openxmlformats.org/officeDocument/2006/relationships/hyperlink" Target="http://www.vybory.izbirkom.ru/region/region/izbirkom?action=show&amp;tvd=100100084849066&amp;vrn=100100084849062&amp;region=0&amp;global=1&amp;sub_region=0&amp;prver=0&amp;pronetvd=null&amp;vibid=100100084849156&amp;type=227" TargetMode="External"/><Relationship Id="rId37" Type="http://schemas.openxmlformats.org/officeDocument/2006/relationships/hyperlink" Target="http://www.vybory.izbirkom.ru/region/region/izbirkom?action=show&amp;tvd=100100084849066&amp;vrn=100100084849062&amp;region=0&amp;global=1&amp;sub_region=0&amp;prver=0&amp;pronetvd=null&amp;vibid=100100084849161&amp;type=227" TargetMode="External"/><Relationship Id="rId40" Type="http://schemas.openxmlformats.org/officeDocument/2006/relationships/hyperlink" Target="http://www.vybory.izbirkom.ru/region/region/izbirkom?action=show&amp;tvd=100100084849066&amp;vrn=100100084849062&amp;region=0&amp;global=1&amp;sub_region=0&amp;prver=0&amp;pronetvd=null&amp;vibid=100100084849164&amp;type=227" TargetMode="External"/><Relationship Id="rId45" Type="http://schemas.openxmlformats.org/officeDocument/2006/relationships/hyperlink" Target="http://www.vybory.izbirkom.ru/region/region/izbirkom?action=show&amp;tvd=100100084849066&amp;vrn=100100084849062&amp;region=0&amp;global=1&amp;sub_region=0&amp;prver=0&amp;pronetvd=null&amp;vibid=100100084849169&amp;type=227" TargetMode="External"/><Relationship Id="rId53" Type="http://schemas.openxmlformats.org/officeDocument/2006/relationships/hyperlink" Target="http://www.vybory.izbirkom.ru/region/region/izbirkom?action=show&amp;tvd=100100084849066&amp;vrn=100100084849062&amp;region=0&amp;global=1&amp;sub_region=0&amp;prver=0&amp;pronetvd=null&amp;vibid=100100084849177&amp;type=227" TargetMode="External"/><Relationship Id="rId58" Type="http://schemas.openxmlformats.org/officeDocument/2006/relationships/hyperlink" Target="http://www.vybory.izbirkom.ru/region/region/izbirkom?action=show&amp;tvd=100100084849066&amp;vrn=100100084849062&amp;region=0&amp;global=1&amp;sub_region=0&amp;prver=0&amp;pronetvd=null&amp;vibid=100100084849182&amp;type=227" TargetMode="External"/><Relationship Id="rId66" Type="http://schemas.openxmlformats.org/officeDocument/2006/relationships/hyperlink" Target="http://www.vybory.izbirkom.ru/region/region/izbirkom?action=show&amp;tvd=100100084849066&amp;vrn=100100084849062&amp;region=0&amp;global=1&amp;sub_region=0&amp;prver=0&amp;pronetvd=null&amp;vibid=100100084849190&amp;type=227" TargetMode="External"/><Relationship Id="rId74" Type="http://schemas.openxmlformats.org/officeDocument/2006/relationships/hyperlink" Target="http://www.vybory.izbirkom.ru/region/region/izbirkom?action=show&amp;tvd=100100084849066&amp;vrn=100100084849062&amp;region=0&amp;global=1&amp;sub_region=0&amp;prver=0&amp;pronetvd=null&amp;vibid=100100084849198&amp;type=227" TargetMode="External"/><Relationship Id="rId79" Type="http://schemas.openxmlformats.org/officeDocument/2006/relationships/hyperlink" Target="http://www.vybory.izbirkom.ru/region/region/izbirkom?action=show&amp;tvd=100100084849066&amp;vrn=100100084849062&amp;region=0&amp;global=1&amp;sub_region=0&amp;prver=0&amp;pronetvd=null&amp;vibid=100100084849067&amp;type=227" TargetMode="External"/><Relationship Id="rId5" Type="http://schemas.openxmlformats.org/officeDocument/2006/relationships/hyperlink" Target="http://www.vybory.izbirkom.ru/region/region/izbirkom?action=show&amp;tvd=100100084849066&amp;vrn=100100084849062&amp;region=0&amp;global=1&amp;sub_region=0&amp;prver=0&amp;pronetvd=null&amp;vibid=100100084849072&amp;type=227" TargetMode="External"/><Relationship Id="rId61" Type="http://schemas.openxmlformats.org/officeDocument/2006/relationships/hyperlink" Target="http://www.vybory.izbirkom.ru/region/region/izbirkom?action=show&amp;tvd=100100084849066&amp;vrn=100100084849062&amp;region=0&amp;global=1&amp;sub_region=0&amp;prver=0&amp;pronetvd=null&amp;vibid=100100084849185&amp;type=227" TargetMode="External"/><Relationship Id="rId19" Type="http://schemas.openxmlformats.org/officeDocument/2006/relationships/hyperlink" Target="http://www.vybory.izbirkom.ru/region/region/izbirkom?action=show&amp;tvd=100100084849066&amp;vrn=100100084849062&amp;region=0&amp;global=1&amp;sub_region=0&amp;prver=0&amp;pronetvd=null&amp;vibid=100100084849146&amp;type=227" TargetMode="External"/><Relationship Id="rId14" Type="http://schemas.openxmlformats.org/officeDocument/2006/relationships/hyperlink" Target="http://www.vybory.izbirkom.ru/region/region/izbirkom?action=show&amp;tvd=100100084849066&amp;vrn=100100084849062&amp;region=0&amp;global=1&amp;sub_region=0&amp;prver=0&amp;pronetvd=null&amp;vibid=100100084849140&amp;type=227" TargetMode="External"/><Relationship Id="rId22" Type="http://schemas.openxmlformats.org/officeDocument/2006/relationships/hyperlink" Target="http://www.vybory.izbirkom.ru/region/region/izbirkom?action=show&amp;tvd=100100084849066&amp;vrn=100100084849062&amp;region=0&amp;global=1&amp;sub_region=0&amp;prver=0&amp;pronetvd=null&amp;vibid=100100084849209&amp;type=227" TargetMode="External"/><Relationship Id="rId27" Type="http://schemas.openxmlformats.org/officeDocument/2006/relationships/hyperlink" Target="http://www.vybory.izbirkom.ru/region/region/izbirkom?action=show&amp;tvd=100100084849066&amp;vrn=100100084849062&amp;region=0&amp;global=1&amp;sub_region=0&amp;prver=0&amp;pronetvd=null&amp;vibid=100100084849151&amp;type=227" TargetMode="External"/><Relationship Id="rId30" Type="http://schemas.openxmlformats.org/officeDocument/2006/relationships/hyperlink" Target="http://www.vybory.izbirkom.ru/region/region/izbirkom?action=show&amp;tvd=100100084849066&amp;vrn=100100084849062&amp;region=0&amp;global=1&amp;sub_region=0&amp;prver=0&amp;pronetvd=null&amp;vibid=100100084849154&amp;type=227" TargetMode="External"/><Relationship Id="rId35" Type="http://schemas.openxmlformats.org/officeDocument/2006/relationships/hyperlink" Target="http://www.vybory.izbirkom.ru/region/region/izbirkom?action=show&amp;tvd=100100084849066&amp;vrn=100100084849062&amp;region=0&amp;global=1&amp;sub_region=0&amp;prver=0&amp;pronetvd=null&amp;vibid=100100084849159&amp;type=227" TargetMode="External"/><Relationship Id="rId43" Type="http://schemas.openxmlformats.org/officeDocument/2006/relationships/hyperlink" Target="http://www.vybory.izbirkom.ru/region/region/izbirkom?action=show&amp;tvd=100100084849066&amp;vrn=100100084849062&amp;region=0&amp;global=1&amp;sub_region=0&amp;prver=0&amp;pronetvd=null&amp;vibid=100100084849167&amp;type=227" TargetMode="External"/><Relationship Id="rId48" Type="http://schemas.openxmlformats.org/officeDocument/2006/relationships/hyperlink" Target="http://www.vybory.izbirkom.ru/region/region/izbirkom?action=show&amp;tvd=100100084849066&amp;vrn=100100084849062&amp;region=0&amp;global=1&amp;sub_region=0&amp;prver=0&amp;pronetvd=null&amp;vibid=100100084849172&amp;type=227" TargetMode="External"/><Relationship Id="rId56" Type="http://schemas.openxmlformats.org/officeDocument/2006/relationships/hyperlink" Target="http://www.vybory.izbirkom.ru/region/region/izbirkom?action=show&amp;tvd=100100084849066&amp;vrn=100100084849062&amp;region=0&amp;global=1&amp;sub_region=0&amp;prver=0&amp;pronetvd=null&amp;vibid=100100084849180&amp;type=227" TargetMode="External"/><Relationship Id="rId64" Type="http://schemas.openxmlformats.org/officeDocument/2006/relationships/hyperlink" Target="http://www.vybory.izbirkom.ru/region/region/izbirkom?action=show&amp;tvd=100100084849066&amp;vrn=100100084849062&amp;region=0&amp;global=1&amp;sub_region=0&amp;prver=0&amp;pronetvd=null&amp;vibid=100100084849188&amp;type=227" TargetMode="External"/><Relationship Id="rId69" Type="http://schemas.openxmlformats.org/officeDocument/2006/relationships/hyperlink" Target="http://www.vybory.izbirkom.ru/region/region/izbirkom?action=show&amp;tvd=100100084849066&amp;vrn=100100084849062&amp;region=0&amp;global=1&amp;sub_region=0&amp;prver=0&amp;pronetvd=null&amp;vibid=100100084849193&amp;type=227" TargetMode="External"/><Relationship Id="rId77" Type="http://schemas.openxmlformats.org/officeDocument/2006/relationships/hyperlink" Target="http://www.vybory.izbirkom.ru/region/region/izbirkom?action=show&amp;tvd=100100084849066&amp;vrn=100100084849062&amp;region=0&amp;global=1&amp;sub_region=0&amp;prver=0&amp;pronetvd=null&amp;vibid=100100084849211&amp;type=227" TargetMode="External"/><Relationship Id="rId8" Type="http://schemas.openxmlformats.org/officeDocument/2006/relationships/hyperlink" Target="http://www.vybory.izbirkom.ru/region/region/izbirkom?action=show&amp;tvd=100100084849066&amp;vrn=100100084849062&amp;region=0&amp;global=1&amp;sub_region=0&amp;prver=0&amp;pronetvd=null&amp;vibid=100100084849135&amp;type=227" TargetMode="External"/><Relationship Id="rId51" Type="http://schemas.openxmlformats.org/officeDocument/2006/relationships/hyperlink" Target="http://www.vybory.izbirkom.ru/region/region/izbirkom?action=show&amp;tvd=100100084849066&amp;vrn=100100084849062&amp;region=0&amp;global=1&amp;sub_region=0&amp;prver=0&amp;pronetvd=null&amp;vibid=100100084849175&amp;type=227" TargetMode="External"/><Relationship Id="rId72" Type="http://schemas.openxmlformats.org/officeDocument/2006/relationships/hyperlink" Target="http://www.vybory.izbirkom.ru/region/region/izbirkom?action=show&amp;tvd=100100084849066&amp;vrn=100100084849062&amp;region=0&amp;global=1&amp;sub_region=0&amp;prver=0&amp;pronetvd=null&amp;vibid=100100084849196&amp;type=227" TargetMode="External"/><Relationship Id="rId3" Type="http://schemas.openxmlformats.org/officeDocument/2006/relationships/hyperlink" Target="http://www.vybory.izbirkom.ru/region/region/izbirkom?action=show&amp;tvd=100100084849066&amp;vrn=100100084849062&amp;region=0&amp;global=1&amp;sub_region=0&amp;prver=0&amp;pronetvd=null&amp;vibid=100100084849070&amp;type=227" TargetMode="External"/><Relationship Id="rId12" Type="http://schemas.openxmlformats.org/officeDocument/2006/relationships/hyperlink" Target="http://www.vybory.izbirkom.ru/region/region/izbirkom?action=show&amp;tvd=100100084849066&amp;vrn=100100084849062&amp;region=0&amp;global=1&amp;sub_region=0&amp;prver=0&amp;pronetvd=null&amp;vibid=100100084849138&amp;type=227" TargetMode="External"/><Relationship Id="rId17" Type="http://schemas.openxmlformats.org/officeDocument/2006/relationships/hyperlink" Target="http://www.vybory.izbirkom.ru/region/region/izbirkom?action=show&amp;tvd=100100084849066&amp;vrn=100100084849062&amp;region=0&amp;global=1&amp;sub_region=0&amp;prver=0&amp;pronetvd=null&amp;vibid=100100084849144&amp;type=227" TargetMode="External"/><Relationship Id="rId25" Type="http://schemas.openxmlformats.org/officeDocument/2006/relationships/hyperlink" Target="http://www.vybory.izbirkom.ru/region/region/izbirkom?action=show&amp;tvd=100100084849066&amp;vrn=100100084849062&amp;region=0&amp;global=1&amp;sub_region=0&amp;prver=0&amp;pronetvd=null&amp;vibid=100100084849150&amp;type=227" TargetMode="External"/><Relationship Id="rId33" Type="http://schemas.openxmlformats.org/officeDocument/2006/relationships/hyperlink" Target="http://www.vybory.izbirkom.ru/region/region/izbirkom?action=show&amp;tvd=100100084849066&amp;vrn=100100084849062&amp;region=0&amp;global=1&amp;sub_region=0&amp;prver=0&amp;pronetvd=null&amp;vibid=100100084849157&amp;type=227" TargetMode="External"/><Relationship Id="rId38" Type="http://schemas.openxmlformats.org/officeDocument/2006/relationships/hyperlink" Target="http://www.vybory.izbirkom.ru/region/region/izbirkom?action=show&amp;tvd=100100084849066&amp;vrn=100100084849062&amp;region=0&amp;global=1&amp;sub_region=0&amp;prver=0&amp;pronetvd=null&amp;vibid=100100084849162&amp;type=227" TargetMode="External"/><Relationship Id="rId46" Type="http://schemas.openxmlformats.org/officeDocument/2006/relationships/hyperlink" Target="http://www.vybory.izbirkom.ru/region/region/izbirkom?action=show&amp;tvd=100100084849066&amp;vrn=100100084849062&amp;region=0&amp;global=1&amp;sub_region=0&amp;prver=0&amp;pronetvd=null&amp;vibid=100100084849170&amp;type=227" TargetMode="External"/><Relationship Id="rId59" Type="http://schemas.openxmlformats.org/officeDocument/2006/relationships/hyperlink" Target="http://www.vybory.izbirkom.ru/region/region/izbirkom?action=show&amp;tvd=100100084849066&amp;vrn=100100084849062&amp;region=0&amp;global=1&amp;sub_region=0&amp;prver=0&amp;pronetvd=null&amp;vibid=100100084849183&amp;type=227" TargetMode="External"/><Relationship Id="rId67" Type="http://schemas.openxmlformats.org/officeDocument/2006/relationships/hyperlink" Target="http://www.vybory.izbirkom.ru/region/region/izbirkom?action=show&amp;tvd=100100084849066&amp;vrn=100100084849062&amp;region=0&amp;global=1&amp;sub_region=0&amp;prver=0&amp;pronetvd=null&amp;vibid=100100084849191&amp;type=227" TargetMode="External"/><Relationship Id="rId20" Type="http://schemas.openxmlformats.org/officeDocument/2006/relationships/hyperlink" Target="http://www.vybory.izbirkom.ru/region/region/izbirkom?action=show&amp;tvd=100100084849066&amp;vrn=100100084849062&amp;region=0&amp;global=1&amp;sub_region=0&amp;prver=0&amp;pronetvd=null&amp;vibid=100100084849147&amp;type=227" TargetMode="External"/><Relationship Id="rId41" Type="http://schemas.openxmlformats.org/officeDocument/2006/relationships/hyperlink" Target="http://www.vybory.izbirkom.ru/region/region/izbirkom?action=show&amp;tvd=100100084849066&amp;vrn=100100084849062&amp;region=0&amp;global=1&amp;sub_region=0&amp;prver=0&amp;pronetvd=null&amp;vibid=100100084849165&amp;type=227" TargetMode="External"/><Relationship Id="rId54" Type="http://schemas.openxmlformats.org/officeDocument/2006/relationships/hyperlink" Target="http://www.vybory.izbirkom.ru/region/region/izbirkom?action=show&amp;tvd=100100084849066&amp;vrn=100100084849062&amp;region=0&amp;global=1&amp;sub_region=0&amp;prver=0&amp;pronetvd=null&amp;vibid=100100084849178&amp;type=227" TargetMode="External"/><Relationship Id="rId62" Type="http://schemas.openxmlformats.org/officeDocument/2006/relationships/hyperlink" Target="http://www.vybory.izbirkom.ru/region/region/izbirkom?action=show&amp;tvd=100100084849066&amp;vrn=100100084849062&amp;region=0&amp;global=1&amp;sub_region=0&amp;prver=0&amp;pronetvd=null&amp;vibid=100100084849186&amp;type=227" TargetMode="External"/><Relationship Id="rId70" Type="http://schemas.openxmlformats.org/officeDocument/2006/relationships/hyperlink" Target="http://www.vybory.izbirkom.ru/region/region/izbirkom?action=show&amp;tvd=100100084849066&amp;vrn=100100084849062&amp;region=0&amp;global=1&amp;sub_region=0&amp;prver=0&amp;pronetvd=null&amp;vibid=100100084849194&amp;type=227" TargetMode="External"/><Relationship Id="rId75" Type="http://schemas.openxmlformats.org/officeDocument/2006/relationships/hyperlink" Target="http://www.vybory.izbirkom.ru/region/region/izbirkom?action=show&amp;tvd=100100084849066&amp;vrn=100100084849062&amp;region=0&amp;global=1&amp;sub_region=0&amp;prver=0&amp;pronetvd=null&amp;vibid=100100084849199&amp;type=227" TargetMode="External"/><Relationship Id="rId1" Type="http://schemas.openxmlformats.org/officeDocument/2006/relationships/hyperlink" Target="http://www.vybory.izbirkom.ru/region/region/izbirkom?action=show&amp;tvd=100100084849066&amp;vrn=100100084849062&amp;region=0&amp;global=1&amp;sub_region=0&amp;prver=0&amp;pronetvd=null&amp;vibid=100100084849068&amp;type=227" TargetMode="External"/><Relationship Id="rId6" Type="http://schemas.openxmlformats.org/officeDocument/2006/relationships/hyperlink" Target="http://www.vybory.izbirkom.ru/region/region/izbirkom?action=show&amp;tvd=100100084849066&amp;vrn=100100084849062&amp;region=0&amp;global=1&amp;sub_region=0&amp;prver=0&amp;pronetvd=null&amp;vibid=100100084849073&amp;type=227" TargetMode="External"/><Relationship Id="rId15" Type="http://schemas.openxmlformats.org/officeDocument/2006/relationships/hyperlink" Target="http://www.vybory.izbirkom.ru/region/region/izbirkom?action=show&amp;tvd=100100084849066&amp;vrn=100100084849062&amp;region=0&amp;global=1&amp;sub_region=0&amp;prver=0&amp;pronetvd=null&amp;vibid=100100084849142&amp;type=227" TargetMode="External"/><Relationship Id="rId23" Type="http://schemas.openxmlformats.org/officeDocument/2006/relationships/hyperlink" Target="http://www.vybory.izbirkom.ru/region/region/izbirkom?action=show&amp;tvd=100100084849066&amp;vrn=100100084849062&amp;region=0&amp;global=1&amp;sub_region=0&amp;prver=0&amp;pronetvd=null&amp;vibid=100100084849208&amp;type=227" TargetMode="External"/><Relationship Id="rId28" Type="http://schemas.openxmlformats.org/officeDocument/2006/relationships/hyperlink" Target="http://www.vybory.izbirkom.ru/region/region/izbirkom?action=show&amp;tvd=100100084849066&amp;vrn=100100084849062&amp;region=0&amp;global=1&amp;sub_region=0&amp;prver=0&amp;pronetvd=null&amp;vibid=100100084849152&amp;type=227" TargetMode="External"/><Relationship Id="rId36" Type="http://schemas.openxmlformats.org/officeDocument/2006/relationships/hyperlink" Target="http://www.vybory.izbirkom.ru/region/region/izbirkom?action=show&amp;tvd=100100084849066&amp;vrn=100100084849062&amp;region=0&amp;global=1&amp;sub_region=0&amp;prver=0&amp;pronetvd=null&amp;vibid=100100084849160&amp;type=227" TargetMode="External"/><Relationship Id="rId49" Type="http://schemas.openxmlformats.org/officeDocument/2006/relationships/hyperlink" Target="http://www.vybory.izbirkom.ru/region/region/izbirkom?action=show&amp;tvd=100100084849066&amp;vrn=100100084849062&amp;region=0&amp;global=1&amp;sub_region=0&amp;prver=0&amp;pronetvd=null&amp;vibid=100100084849173&amp;type=227" TargetMode="External"/><Relationship Id="rId57" Type="http://schemas.openxmlformats.org/officeDocument/2006/relationships/hyperlink" Target="http://www.vybory.izbirkom.ru/region/region/izbirkom?action=show&amp;tvd=100100084849066&amp;vrn=100100084849062&amp;region=0&amp;global=1&amp;sub_region=0&amp;prver=0&amp;pronetvd=null&amp;vibid=100100084849181&amp;type=227" TargetMode="External"/><Relationship Id="rId10" Type="http://schemas.openxmlformats.org/officeDocument/2006/relationships/hyperlink" Target="http://www.vybory.izbirkom.ru/region/region/izbirkom?action=show&amp;tvd=100100084849066&amp;vrn=100100084849062&amp;region=0&amp;global=1&amp;sub_region=0&amp;prver=0&amp;pronetvd=null&amp;vibid=100100084849137&amp;type=227" TargetMode="External"/><Relationship Id="rId31" Type="http://schemas.openxmlformats.org/officeDocument/2006/relationships/hyperlink" Target="http://www.vybory.izbirkom.ru/region/region/izbirkom?action=show&amp;tvd=100100084849066&amp;vrn=100100084849062&amp;region=0&amp;global=1&amp;sub_region=0&amp;prver=0&amp;pronetvd=null&amp;vibid=100100084849155&amp;type=227" TargetMode="External"/><Relationship Id="rId44" Type="http://schemas.openxmlformats.org/officeDocument/2006/relationships/hyperlink" Target="http://www.vybory.izbirkom.ru/region/region/izbirkom?action=show&amp;tvd=100100084849066&amp;vrn=100100084849062&amp;region=0&amp;global=1&amp;sub_region=0&amp;prver=0&amp;pronetvd=null&amp;vibid=100100084849168&amp;type=227" TargetMode="External"/><Relationship Id="rId52" Type="http://schemas.openxmlformats.org/officeDocument/2006/relationships/hyperlink" Target="http://www.vybory.izbirkom.ru/region/region/izbirkom?action=show&amp;tvd=100100084849066&amp;vrn=100100084849062&amp;region=0&amp;global=1&amp;sub_region=0&amp;prver=0&amp;pronetvd=null&amp;vibid=100100084849176&amp;type=227" TargetMode="External"/><Relationship Id="rId60" Type="http://schemas.openxmlformats.org/officeDocument/2006/relationships/hyperlink" Target="http://www.vybory.izbirkom.ru/region/region/izbirkom?action=show&amp;tvd=100100084849066&amp;vrn=100100084849062&amp;region=0&amp;global=1&amp;sub_region=0&amp;prver=0&amp;pronetvd=null&amp;vibid=100100084849184&amp;type=227" TargetMode="External"/><Relationship Id="rId65" Type="http://schemas.openxmlformats.org/officeDocument/2006/relationships/hyperlink" Target="http://www.vybory.izbirkom.ru/region/region/izbirkom?action=show&amp;tvd=100100084849066&amp;vrn=100100084849062&amp;region=0&amp;global=1&amp;sub_region=0&amp;prver=0&amp;pronetvd=null&amp;vibid=100100084849189&amp;type=227" TargetMode="External"/><Relationship Id="rId73" Type="http://schemas.openxmlformats.org/officeDocument/2006/relationships/hyperlink" Target="http://www.vybory.izbirkom.ru/region/region/izbirkom?action=show&amp;tvd=100100084849066&amp;vrn=100100084849062&amp;region=0&amp;global=1&amp;sub_region=0&amp;prver=0&amp;pronetvd=null&amp;vibid=100100084849197&amp;type=227" TargetMode="External"/><Relationship Id="rId78" Type="http://schemas.openxmlformats.org/officeDocument/2006/relationships/hyperlink" Target="http://www.vybory.izbirkom.ru/region/region/izbirkom?action=show&amp;tvd=100100084849066&amp;vrn=100100084849062&amp;region=0&amp;global=1&amp;sub_region=0&amp;prver=0&amp;pronetvd=null&amp;vibid=100100084849218&amp;type=227" TargetMode="External"/><Relationship Id="rId4" Type="http://schemas.openxmlformats.org/officeDocument/2006/relationships/hyperlink" Target="http://www.vybory.izbirkom.ru/region/region/izbirkom?action=show&amp;tvd=100100084849066&amp;vrn=100100084849062&amp;region=0&amp;global=1&amp;sub_region=0&amp;prver=0&amp;pronetvd=null&amp;vibid=100100084849071&amp;type=227" TargetMode="External"/><Relationship Id="rId9" Type="http://schemas.openxmlformats.org/officeDocument/2006/relationships/hyperlink" Target="http://www.vybory.izbirkom.ru/region/region/izbirkom?action=show&amp;tvd=100100084849066&amp;vrn=100100084849062&amp;region=0&amp;global=1&amp;sub_region=0&amp;prver=0&amp;pronetvd=null&amp;vibid=100100084849136&amp;type=227" TargetMode="External"/><Relationship Id="rId13" Type="http://schemas.openxmlformats.org/officeDocument/2006/relationships/hyperlink" Target="http://www.vybory.izbirkom.ru/region/region/izbirkom?action=show&amp;tvd=100100084849066&amp;vrn=100100084849062&amp;region=0&amp;global=1&amp;sub_region=0&amp;prver=0&amp;pronetvd=null&amp;vibid=100100084849139&amp;type=227" TargetMode="External"/><Relationship Id="rId18" Type="http://schemas.openxmlformats.org/officeDocument/2006/relationships/hyperlink" Target="http://www.vybory.izbirkom.ru/region/region/izbirkom?action=show&amp;tvd=100100084849066&amp;vrn=100100084849062&amp;region=0&amp;global=1&amp;sub_region=0&amp;prver=0&amp;pronetvd=null&amp;vibid=100100084849145&amp;type=227" TargetMode="External"/><Relationship Id="rId39" Type="http://schemas.openxmlformats.org/officeDocument/2006/relationships/hyperlink" Target="http://www.vybory.izbirkom.ru/region/region/izbirkom?action=show&amp;tvd=100100084849066&amp;vrn=100100084849062&amp;region=0&amp;global=1&amp;sub_region=0&amp;prver=0&amp;pronetvd=null&amp;vibid=100100084849163&amp;type=227" TargetMode="External"/><Relationship Id="rId34" Type="http://schemas.openxmlformats.org/officeDocument/2006/relationships/hyperlink" Target="http://www.vybory.izbirkom.ru/region/region/izbirkom?action=show&amp;tvd=100100084849066&amp;vrn=100100084849062&amp;region=0&amp;global=1&amp;sub_region=0&amp;prver=0&amp;pronetvd=null&amp;vibid=100100084849158&amp;type=227" TargetMode="External"/><Relationship Id="rId50" Type="http://schemas.openxmlformats.org/officeDocument/2006/relationships/hyperlink" Target="http://www.vybory.izbirkom.ru/region/region/izbirkom?action=show&amp;tvd=100100084849066&amp;vrn=100100084849062&amp;region=0&amp;global=1&amp;sub_region=0&amp;prver=0&amp;pronetvd=null&amp;vibid=100100084849174&amp;type=227" TargetMode="External"/><Relationship Id="rId55" Type="http://schemas.openxmlformats.org/officeDocument/2006/relationships/hyperlink" Target="http://www.vybory.izbirkom.ru/region/region/izbirkom?action=show&amp;tvd=100100084849066&amp;vrn=100100084849062&amp;region=0&amp;global=1&amp;sub_region=0&amp;prver=0&amp;pronetvd=null&amp;vibid=100100084849179&amp;type=227" TargetMode="External"/><Relationship Id="rId76" Type="http://schemas.openxmlformats.org/officeDocument/2006/relationships/hyperlink" Target="http://www.vybory.izbirkom.ru/region/region/izbirkom?action=show&amp;tvd=100100084849066&amp;vrn=100100084849062&amp;region=0&amp;global=1&amp;sub_region=0&amp;prver=0&amp;pronetvd=null&amp;vibid=100100084849200&amp;type=227" TargetMode="External"/><Relationship Id="rId7" Type="http://schemas.openxmlformats.org/officeDocument/2006/relationships/hyperlink" Target="http://www.vybory.izbirkom.ru/region/region/izbirkom?action=show&amp;tvd=100100084849066&amp;vrn=100100084849062&amp;region=0&amp;global=1&amp;sub_region=0&amp;prver=0&amp;pronetvd=null&amp;vibid=100100084849134&amp;type=227" TargetMode="External"/><Relationship Id="rId71" Type="http://schemas.openxmlformats.org/officeDocument/2006/relationships/hyperlink" Target="http://www.vybory.izbirkom.ru/region/region/izbirkom?action=show&amp;tvd=100100084849066&amp;vrn=100100084849062&amp;region=0&amp;global=1&amp;sub_region=0&amp;prver=0&amp;pronetvd=null&amp;vibid=100100084849195&amp;type=227" TargetMode="External"/><Relationship Id="rId2" Type="http://schemas.openxmlformats.org/officeDocument/2006/relationships/hyperlink" Target="http://www.vybory.izbirkom.ru/region/region/izbirkom?action=show&amp;tvd=100100084849066&amp;vrn=100100084849062&amp;region=0&amp;global=1&amp;sub_region=0&amp;prver=0&amp;pronetvd=null&amp;vibid=100100084849069&amp;type=227" TargetMode="External"/><Relationship Id="rId29" Type="http://schemas.openxmlformats.org/officeDocument/2006/relationships/hyperlink" Target="http://www.vybory.izbirkom.ru/region/region/izbirkom?action=show&amp;tvd=100100084849066&amp;vrn=100100084849062&amp;region=0&amp;global=1&amp;sub_region=0&amp;prver=0&amp;pronetvd=null&amp;vibid=100100084849153&amp;type=227"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34.xml.rels><?xml version="1.0" encoding="UTF-8" standalone="yes"?>
<Relationships xmlns="http://schemas.openxmlformats.org/package/2006/relationships"><Relationship Id="rId1" Type="http://schemas.openxmlformats.org/officeDocument/2006/relationships/hyperlink" Target="https://www.fedstat.ru/indicator/42928" TargetMode="Externa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143.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rosstat.gov.ru/labour_for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K89"/>
  <sheetViews>
    <sheetView workbookViewId="0">
      <selection activeCell="C35" sqref="C35"/>
    </sheetView>
  </sheetViews>
  <sheetFormatPr defaultRowHeight="12.75"/>
  <cols>
    <col min="1" max="1" width="20.7109375" style="355" customWidth="1"/>
    <col min="2" max="2" width="15.85546875" style="355" customWidth="1"/>
    <col min="3" max="3" width="14.140625" style="355" customWidth="1"/>
    <col min="4" max="4" width="13.5703125" style="355" customWidth="1"/>
    <col min="5" max="5" width="17.85546875" style="355" customWidth="1"/>
    <col min="6" max="6" width="20.7109375" style="355" customWidth="1"/>
    <col min="7" max="9" width="13" style="355" customWidth="1"/>
    <col min="10" max="10" width="19" style="355" customWidth="1"/>
    <col min="11" max="11" width="13" style="355" customWidth="1"/>
    <col min="12" max="16384" width="9.140625" style="355"/>
  </cols>
  <sheetData>
    <row r="1" spans="1:11" ht="82.35" customHeight="1">
      <c r="A1" s="397" t="s">
        <v>993</v>
      </c>
      <c r="B1" s="396" t="s">
        <v>1347</v>
      </c>
      <c r="C1" s="396" t="s">
        <v>1346</v>
      </c>
      <c r="D1" s="394" t="s">
        <v>1345</v>
      </c>
      <c r="E1" s="394" t="s">
        <v>1344</v>
      </c>
      <c r="F1" s="394" t="s">
        <v>1343</v>
      </c>
      <c r="G1" s="394" t="s">
        <v>1342</v>
      </c>
      <c r="H1" s="394" t="s">
        <v>1341</v>
      </c>
      <c r="I1" s="394" t="s">
        <v>1340</v>
      </c>
      <c r="J1" s="395" t="s">
        <v>1339</v>
      </c>
      <c r="K1" s="394" t="s">
        <v>1338</v>
      </c>
    </row>
    <row r="2" spans="1:11" ht="12" customHeight="1">
      <c r="A2" s="393" t="s">
        <v>1293</v>
      </c>
      <c r="B2" s="392">
        <v>1</v>
      </c>
      <c r="C2" s="392">
        <v>2</v>
      </c>
      <c r="D2" s="392">
        <v>3</v>
      </c>
      <c r="E2" s="392">
        <v>4</v>
      </c>
      <c r="F2" s="392">
        <v>5</v>
      </c>
      <c r="G2" s="392">
        <v>6</v>
      </c>
      <c r="H2" s="392">
        <v>7</v>
      </c>
      <c r="I2" s="392">
        <v>8</v>
      </c>
      <c r="J2" s="393" t="s">
        <v>1292</v>
      </c>
      <c r="K2" s="392">
        <v>10</v>
      </c>
    </row>
    <row r="3" spans="1:11" ht="12.2" customHeight="1">
      <c r="A3" s="384" t="s">
        <v>1337</v>
      </c>
      <c r="B3" s="391">
        <v>1549.9</v>
      </c>
      <c r="C3" s="379">
        <v>0.745</v>
      </c>
      <c r="D3" s="379">
        <v>0.84199999999999997</v>
      </c>
      <c r="E3" s="379">
        <v>0.88400000000000001</v>
      </c>
      <c r="F3" s="390"/>
      <c r="G3" s="390"/>
      <c r="H3" s="381">
        <v>10300392</v>
      </c>
      <c r="I3" s="381">
        <v>996957</v>
      </c>
      <c r="J3" s="391">
        <v>996957</v>
      </c>
      <c r="K3" s="379">
        <v>0.89500000000000002</v>
      </c>
    </row>
    <row r="4" spans="1:11" ht="11.25" customHeight="1">
      <c r="A4" s="374" t="s">
        <v>1336</v>
      </c>
      <c r="B4" s="377">
        <v>1211</v>
      </c>
      <c r="C4" s="369">
        <v>0.45800000000000002</v>
      </c>
      <c r="D4" s="369">
        <v>0.89300000000000002</v>
      </c>
      <c r="E4" s="369">
        <v>0.51300000000000001</v>
      </c>
      <c r="F4" s="371">
        <v>6377875</v>
      </c>
      <c r="G4" s="371">
        <v>5421194</v>
      </c>
      <c r="H4" s="371">
        <v>30404019</v>
      </c>
      <c r="I4" s="371">
        <v>2942752</v>
      </c>
      <c r="J4" s="377">
        <v>8363945.9000000004</v>
      </c>
      <c r="K4" s="369">
        <v>0.627</v>
      </c>
    </row>
    <row r="5" spans="1:11" ht="11.25" customHeight="1">
      <c r="A5" s="374" t="s">
        <v>1335</v>
      </c>
      <c r="B5" s="377">
        <v>1378.3</v>
      </c>
      <c r="C5" s="369">
        <v>0.60699999999999998</v>
      </c>
      <c r="D5" s="369">
        <v>0.89400000000000002</v>
      </c>
      <c r="E5" s="369">
        <v>0.67900000000000005</v>
      </c>
      <c r="F5" s="375"/>
      <c r="G5" s="375"/>
      <c r="H5" s="371">
        <v>26939907</v>
      </c>
      <c r="I5" s="371">
        <v>2607467</v>
      </c>
      <c r="J5" s="377">
        <v>2607466.7000000002</v>
      </c>
      <c r="K5" s="369">
        <v>0.71</v>
      </c>
    </row>
    <row r="6" spans="1:11" ht="11.25" customHeight="1">
      <c r="A6" s="374" t="s">
        <v>1334</v>
      </c>
      <c r="B6" s="377">
        <v>2333.8000000000002</v>
      </c>
      <c r="C6" s="369">
        <v>0.60099999999999998</v>
      </c>
      <c r="D6" s="369">
        <v>0.83599999999999997</v>
      </c>
      <c r="E6" s="369">
        <v>0.71899999999999997</v>
      </c>
      <c r="F6" s="375"/>
      <c r="G6" s="375"/>
      <c r="H6" s="371">
        <v>37283450</v>
      </c>
      <c r="I6" s="371">
        <v>3608600</v>
      </c>
      <c r="J6" s="377">
        <v>3608600.2</v>
      </c>
      <c r="K6" s="369">
        <v>0.746</v>
      </c>
    </row>
    <row r="7" spans="1:11" ht="11.25" customHeight="1">
      <c r="A7" s="374" t="s">
        <v>1333</v>
      </c>
      <c r="B7" s="377">
        <v>1014.6</v>
      </c>
      <c r="C7" s="369">
        <v>0.433</v>
      </c>
      <c r="D7" s="369">
        <v>0.89</v>
      </c>
      <c r="E7" s="369">
        <v>0.48699999999999999</v>
      </c>
      <c r="F7" s="371">
        <v>6974472</v>
      </c>
      <c r="G7" s="371">
        <v>5928301</v>
      </c>
      <c r="H7" s="371">
        <v>25634529</v>
      </c>
      <c r="I7" s="371">
        <v>2481121</v>
      </c>
      <c r="J7" s="377">
        <v>8409422.8000000007</v>
      </c>
      <c r="K7" s="369">
        <v>0.623</v>
      </c>
    </row>
    <row r="8" spans="1:11" ht="11.25" customHeight="1">
      <c r="A8" s="374" t="s">
        <v>1332</v>
      </c>
      <c r="B8" s="377">
        <v>1012.2</v>
      </c>
      <c r="C8" s="369">
        <v>0.92600000000000005</v>
      </c>
      <c r="D8" s="369">
        <v>0.91200000000000003</v>
      </c>
      <c r="E8" s="369">
        <v>1.0149999999999999</v>
      </c>
      <c r="F8" s="375"/>
      <c r="G8" s="375"/>
      <c r="H8" s="375"/>
      <c r="I8" s="375"/>
      <c r="J8" s="375"/>
      <c r="K8" s="369">
        <v>1.0149999999999999</v>
      </c>
    </row>
    <row r="9" spans="1:11" ht="11.25" customHeight="1">
      <c r="A9" s="374" t="s">
        <v>1331</v>
      </c>
      <c r="B9" s="373">
        <v>643.29999999999995</v>
      </c>
      <c r="C9" s="369">
        <v>0.56100000000000005</v>
      </c>
      <c r="D9" s="369">
        <v>0.90500000000000003</v>
      </c>
      <c r="E9" s="369">
        <v>0.62</v>
      </c>
      <c r="F9" s="375"/>
      <c r="G9" s="375"/>
      <c r="H9" s="371">
        <v>15077858</v>
      </c>
      <c r="I9" s="371">
        <v>1459360</v>
      </c>
      <c r="J9" s="377">
        <v>1459359.6</v>
      </c>
      <c r="K9" s="369">
        <v>0.65600000000000003</v>
      </c>
    </row>
    <row r="10" spans="1:11" ht="11.25" customHeight="1">
      <c r="A10" s="374" t="s">
        <v>1330</v>
      </c>
      <c r="B10" s="377">
        <v>1115.2</v>
      </c>
      <c r="C10" s="369">
        <v>0.62</v>
      </c>
      <c r="D10" s="369">
        <v>0.90200000000000002</v>
      </c>
      <c r="E10" s="369">
        <v>0.68799999999999994</v>
      </c>
      <c r="F10" s="375"/>
      <c r="G10" s="375"/>
      <c r="H10" s="371">
        <v>21393792</v>
      </c>
      <c r="I10" s="371">
        <v>2070668</v>
      </c>
      <c r="J10" s="377">
        <v>2070667.9</v>
      </c>
      <c r="K10" s="369">
        <v>0.71799999999999997</v>
      </c>
    </row>
    <row r="11" spans="1:11" ht="11.25" customHeight="1">
      <c r="A11" s="374" t="s">
        <v>1329</v>
      </c>
      <c r="B11" s="377">
        <v>1150.2</v>
      </c>
      <c r="C11" s="369">
        <v>0.78400000000000003</v>
      </c>
      <c r="D11" s="369">
        <v>0.84099999999999997</v>
      </c>
      <c r="E11" s="369">
        <v>0.93300000000000005</v>
      </c>
      <c r="F11" s="375"/>
      <c r="G11" s="375"/>
      <c r="H11" s="371">
        <v>4424140</v>
      </c>
      <c r="I11" s="371">
        <v>428205</v>
      </c>
      <c r="J11" s="377">
        <v>428204.79999999999</v>
      </c>
      <c r="K11" s="369">
        <v>0.93899999999999995</v>
      </c>
    </row>
    <row r="12" spans="1:11" ht="11.25" customHeight="1">
      <c r="A12" s="374" t="s">
        <v>1328</v>
      </c>
      <c r="B12" s="377">
        <v>7503.4</v>
      </c>
      <c r="C12" s="369">
        <v>1.1240000000000001</v>
      </c>
      <c r="D12" s="369">
        <v>0.90500000000000003</v>
      </c>
      <c r="E12" s="369">
        <v>1.2410000000000001</v>
      </c>
      <c r="F12" s="375"/>
      <c r="G12" s="375"/>
      <c r="H12" s="375"/>
      <c r="I12" s="375"/>
      <c r="J12" s="375"/>
      <c r="K12" s="369">
        <v>1.2410000000000001</v>
      </c>
    </row>
    <row r="13" spans="1:11" ht="11.25" customHeight="1">
      <c r="A13" s="374" t="s">
        <v>1327</v>
      </c>
      <c r="B13" s="373">
        <v>747.2</v>
      </c>
      <c r="C13" s="369">
        <v>0.53200000000000003</v>
      </c>
      <c r="D13" s="369">
        <v>0.92800000000000005</v>
      </c>
      <c r="E13" s="369">
        <v>0.57399999999999995</v>
      </c>
      <c r="F13" s="371">
        <v>1245643</v>
      </c>
      <c r="G13" s="371">
        <v>1058797</v>
      </c>
      <c r="H13" s="371">
        <v>19061975</v>
      </c>
      <c r="I13" s="371">
        <v>1844975</v>
      </c>
      <c r="J13" s="377">
        <v>2903772.2</v>
      </c>
      <c r="K13" s="369">
        <v>0.63500000000000001</v>
      </c>
    </row>
    <row r="14" spans="1:11" ht="11.25" customHeight="1">
      <c r="A14" s="374" t="s">
        <v>1326</v>
      </c>
      <c r="B14" s="377">
        <v>1121.5</v>
      </c>
      <c r="C14" s="369">
        <v>0.63500000000000001</v>
      </c>
      <c r="D14" s="369">
        <v>0.91800000000000004</v>
      </c>
      <c r="E14" s="369">
        <v>0.69099999999999995</v>
      </c>
      <c r="F14" s="375"/>
      <c r="G14" s="375"/>
      <c r="H14" s="371">
        <v>21620052</v>
      </c>
      <c r="I14" s="371">
        <v>2092567</v>
      </c>
      <c r="J14" s="377">
        <v>2092567.2</v>
      </c>
      <c r="K14" s="369">
        <v>0.72099999999999997</v>
      </c>
    </row>
    <row r="15" spans="1:11" ht="11.25" customHeight="1">
      <c r="A15" s="374" t="s">
        <v>1325</v>
      </c>
      <c r="B15" s="373">
        <v>949.3</v>
      </c>
      <c r="C15" s="369">
        <v>0.68200000000000005</v>
      </c>
      <c r="D15" s="369">
        <v>0.92</v>
      </c>
      <c r="E15" s="369">
        <v>0.74099999999999999</v>
      </c>
      <c r="F15" s="375"/>
      <c r="G15" s="375"/>
      <c r="H15" s="371">
        <v>15370423</v>
      </c>
      <c r="I15" s="371">
        <v>1487676</v>
      </c>
      <c r="J15" s="377">
        <v>1487676.5</v>
      </c>
      <c r="K15" s="369">
        <v>0.76700000000000002</v>
      </c>
    </row>
    <row r="16" spans="1:11" ht="11.25" customHeight="1">
      <c r="A16" s="374" t="s">
        <v>1324</v>
      </c>
      <c r="B16" s="377">
        <v>1033.5999999999999</v>
      </c>
      <c r="C16" s="369">
        <v>0.48199999999999998</v>
      </c>
      <c r="D16" s="369">
        <v>0.878</v>
      </c>
      <c r="E16" s="369">
        <v>0.54900000000000004</v>
      </c>
      <c r="F16" s="371">
        <v>3177740</v>
      </c>
      <c r="G16" s="371">
        <v>2701079</v>
      </c>
      <c r="H16" s="371">
        <v>25189283</v>
      </c>
      <c r="I16" s="371">
        <v>2438027</v>
      </c>
      <c r="J16" s="377">
        <v>5139106.0999999996</v>
      </c>
      <c r="K16" s="369">
        <v>0.63200000000000001</v>
      </c>
    </row>
    <row r="17" spans="1:11" ht="11.25" customHeight="1">
      <c r="A17" s="374" t="s">
        <v>1323</v>
      </c>
      <c r="B17" s="377">
        <v>1283.9000000000001</v>
      </c>
      <c r="C17" s="369">
        <v>0.68500000000000005</v>
      </c>
      <c r="D17" s="369">
        <v>0.93799999999999994</v>
      </c>
      <c r="E17" s="369">
        <v>0.73099999999999998</v>
      </c>
      <c r="F17" s="375"/>
      <c r="G17" s="375"/>
      <c r="H17" s="371">
        <v>22038141</v>
      </c>
      <c r="I17" s="371">
        <v>2133033</v>
      </c>
      <c r="J17" s="377">
        <v>2133033.2999999998</v>
      </c>
      <c r="K17" s="369">
        <v>0.75700000000000001</v>
      </c>
    </row>
    <row r="18" spans="1:11" ht="11.25" customHeight="1">
      <c r="A18" s="374" t="s">
        <v>1322</v>
      </c>
      <c r="B18" s="377">
        <v>1491.9</v>
      </c>
      <c r="C18" s="369">
        <v>0.83299999999999996</v>
      </c>
      <c r="D18" s="369">
        <v>0.88900000000000001</v>
      </c>
      <c r="E18" s="369">
        <v>0.93700000000000006</v>
      </c>
      <c r="F18" s="375"/>
      <c r="G18" s="375"/>
      <c r="H18" s="371">
        <v>5699696</v>
      </c>
      <c r="I18" s="371">
        <v>551664</v>
      </c>
      <c r="J18" s="377">
        <v>551663.6</v>
      </c>
      <c r="K18" s="369">
        <v>0.94299999999999995</v>
      </c>
    </row>
    <row r="19" spans="1:11" ht="11.25" customHeight="1">
      <c r="A19" s="374" t="s">
        <v>1321</v>
      </c>
      <c r="B19" s="377">
        <v>1265.7</v>
      </c>
      <c r="C19" s="369">
        <v>0.83499999999999996</v>
      </c>
      <c r="D19" s="369">
        <v>0.88500000000000001</v>
      </c>
      <c r="E19" s="369">
        <v>0.94399999999999995</v>
      </c>
      <c r="F19" s="375"/>
      <c r="G19" s="375"/>
      <c r="H19" s="371">
        <v>4283975</v>
      </c>
      <c r="I19" s="371">
        <v>414638</v>
      </c>
      <c r="J19" s="377">
        <v>414638.5</v>
      </c>
      <c r="K19" s="369">
        <v>0.94899999999999995</v>
      </c>
    </row>
    <row r="20" spans="1:11" ht="12" customHeight="1">
      <c r="A20" s="368" t="s">
        <v>1320</v>
      </c>
      <c r="B20" s="387">
        <v>12506.5</v>
      </c>
      <c r="C20" s="363">
        <v>2.548</v>
      </c>
      <c r="D20" s="363">
        <v>0.94</v>
      </c>
      <c r="E20" s="363">
        <v>2.7120000000000002</v>
      </c>
      <c r="F20" s="386"/>
      <c r="G20" s="386"/>
      <c r="H20" s="386"/>
      <c r="I20" s="386"/>
      <c r="J20" s="386"/>
      <c r="K20" s="363">
        <v>2.7120000000000002</v>
      </c>
    </row>
    <row r="21" spans="1:11" ht="12" customHeight="1">
      <c r="A21" s="384" t="s">
        <v>1319</v>
      </c>
      <c r="B21" s="383">
        <v>622.5</v>
      </c>
      <c r="C21" s="379">
        <v>0.74299999999999999</v>
      </c>
      <c r="D21" s="379">
        <v>1.3660000000000001</v>
      </c>
      <c r="E21" s="379">
        <v>0.54400000000000004</v>
      </c>
      <c r="F21" s="381">
        <v>3265557</v>
      </c>
      <c r="G21" s="381">
        <v>2775724</v>
      </c>
      <c r="H21" s="381">
        <v>23649631</v>
      </c>
      <c r="I21" s="381">
        <v>2289007</v>
      </c>
      <c r="J21" s="391">
        <v>5064730.0999999996</v>
      </c>
      <c r="K21" s="379">
        <v>0.63100000000000001</v>
      </c>
    </row>
    <row r="22" spans="1:11" ht="11.25" customHeight="1">
      <c r="A22" s="374" t="s">
        <v>1318</v>
      </c>
      <c r="B22" s="373">
        <v>840.9</v>
      </c>
      <c r="C22" s="369">
        <v>1.54</v>
      </c>
      <c r="D22" s="369">
        <v>1.5960000000000001</v>
      </c>
      <c r="E22" s="369">
        <v>0.96499999999999997</v>
      </c>
      <c r="F22" s="375"/>
      <c r="G22" s="375"/>
      <c r="H22" s="371">
        <v>3214164</v>
      </c>
      <c r="I22" s="371">
        <v>311093</v>
      </c>
      <c r="J22" s="377">
        <v>311093.40000000002</v>
      </c>
      <c r="K22" s="369">
        <v>0.96799999999999997</v>
      </c>
    </row>
    <row r="23" spans="1:11" ht="11.25" customHeight="1">
      <c r="A23" s="374" t="s">
        <v>1317</v>
      </c>
      <c r="B23" s="377">
        <v>1111</v>
      </c>
      <c r="C23" s="369">
        <v>0.96799999999999997</v>
      </c>
      <c r="D23" s="369">
        <v>1.5680000000000001</v>
      </c>
      <c r="E23" s="369">
        <v>0.61699999999999999</v>
      </c>
      <c r="F23" s="375"/>
      <c r="G23" s="375"/>
      <c r="H23" s="371">
        <v>45396568</v>
      </c>
      <c r="I23" s="371">
        <v>4393855</v>
      </c>
      <c r="J23" s="377">
        <v>4393854.7</v>
      </c>
      <c r="K23" s="369">
        <v>0.65400000000000003</v>
      </c>
    </row>
    <row r="24" spans="1:11" ht="11.25" customHeight="1">
      <c r="A24" s="374" t="s">
        <v>1316</v>
      </c>
      <c r="B24" s="377">
        <v>1176.7</v>
      </c>
      <c r="C24" s="369">
        <v>0.88900000000000001</v>
      </c>
      <c r="D24" s="369">
        <v>1.0269999999999999</v>
      </c>
      <c r="E24" s="369">
        <v>0.86599999999999999</v>
      </c>
      <c r="F24" s="375"/>
      <c r="G24" s="375"/>
      <c r="H24" s="371">
        <v>11034083</v>
      </c>
      <c r="I24" s="371">
        <v>1067970</v>
      </c>
      <c r="J24" s="377">
        <v>1067969.7</v>
      </c>
      <c r="K24" s="369">
        <v>0.879</v>
      </c>
    </row>
    <row r="25" spans="1:11" ht="11.25" customHeight="1">
      <c r="A25" s="374" t="s">
        <v>1315</v>
      </c>
      <c r="B25" s="373">
        <v>994.6</v>
      </c>
      <c r="C25" s="369">
        <v>0.66100000000000003</v>
      </c>
      <c r="D25" s="369">
        <v>0.88900000000000001</v>
      </c>
      <c r="E25" s="369">
        <v>0.74399999999999999</v>
      </c>
      <c r="F25" s="375"/>
      <c r="G25" s="375"/>
      <c r="H25" s="371">
        <v>15405546</v>
      </c>
      <c r="I25" s="371">
        <v>1491076</v>
      </c>
      <c r="J25" s="377">
        <v>1491076</v>
      </c>
      <c r="K25" s="369">
        <v>0.76900000000000002</v>
      </c>
    </row>
    <row r="26" spans="1:11" ht="11.25" customHeight="1">
      <c r="A26" s="374" t="s">
        <v>1314</v>
      </c>
      <c r="B26" s="377">
        <v>1813.8</v>
      </c>
      <c r="C26" s="369">
        <v>1.2350000000000001</v>
      </c>
      <c r="D26" s="369">
        <v>0.89300000000000002</v>
      </c>
      <c r="E26" s="369">
        <v>1.383</v>
      </c>
      <c r="F26" s="375"/>
      <c r="G26" s="375"/>
      <c r="H26" s="375"/>
      <c r="I26" s="375"/>
      <c r="J26" s="375"/>
      <c r="K26" s="369">
        <v>1.383</v>
      </c>
    </row>
    <row r="27" spans="1:11" ht="11.25" customHeight="1">
      <c r="A27" s="374" t="s">
        <v>1313</v>
      </c>
      <c r="B27" s="373">
        <v>753.6</v>
      </c>
      <c r="C27" s="369">
        <v>1.581</v>
      </c>
      <c r="D27" s="369">
        <v>1.5840000000000001</v>
      </c>
      <c r="E27" s="369">
        <v>0.998</v>
      </c>
      <c r="F27" s="375"/>
      <c r="G27" s="375"/>
      <c r="H27" s="371">
        <v>154397</v>
      </c>
      <c r="I27" s="371">
        <v>14944</v>
      </c>
      <c r="J27" s="377">
        <v>14943.8</v>
      </c>
      <c r="K27" s="369">
        <v>0.998</v>
      </c>
    </row>
    <row r="28" spans="1:11" ht="11.25" customHeight="1">
      <c r="A28" s="374" t="s">
        <v>1312</v>
      </c>
      <c r="B28" s="373">
        <v>606.5</v>
      </c>
      <c r="C28" s="369">
        <v>0.76</v>
      </c>
      <c r="D28" s="369">
        <v>0.96399999999999997</v>
      </c>
      <c r="E28" s="369">
        <v>0.78900000000000003</v>
      </c>
      <c r="F28" s="375"/>
      <c r="G28" s="375"/>
      <c r="H28" s="371">
        <v>8411440</v>
      </c>
      <c r="I28" s="371">
        <v>814129</v>
      </c>
      <c r="J28" s="377">
        <v>814128.6</v>
      </c>
      <c r="K28" s="369">
        <v>0.80900000000000005</v>
      </c>
    </row>
    <row r="29" spans="1:11" ht="11.25" customHeight="1">
      <c r="A29" s="374" t="s">
        <v>1311</v>
      </c>
      <c r="B29" s="373">
        <v>636.5</v>
      </c>
      <c r="C29" s="369">
        <v>0.55000000000000004</v>
      </c>
      <c r="D29" s="369">
        <v>0.96899999999999997</v>
      </c>
      <c r="E29" s="369">
        <v>0.56699999999999995</v>
      </c>
      <c r="F29" s="371">
        <v>1379968</v>
      </c>
      <c r="G29" s="371">
        <v>1172973</v>
      </c>
      <c r="H29" s="371">
        <v>17006401</v>
      </c>
      <c r="I29" s="371">
        <v>1646020</v>
      </c>
      <c r="J29" s="377">
        <v>2818993</v>
      </c>
      <c r="K29" s="369">
        <v>0.63400000000000001</v>
      </c>
    </row>
    <row r="30" spans="1:11" ht="11.25" customHeight="1">
      <c r="A30" s="374" t="s">
        <v>1310</v>
      </c>
      <c r="B30" s="377">
        <v>5351.9</v>
      </c>
      <c r="C30" s="369">
        <v>1.5509999999999999</v>
      </c>
      <c r="D30" s="369">
        <v>0.82299999999999995</v>
      </c>
      <c r="E30" s="369">
        <v>1.885</v>
      </c>
      <c r="F30" s="375"/>
      <c r="G30" s="375"/>
      <c r="H30" s="375"/>
      <c r="I30" s="375"/>
      <c r="J30" s="375"/>
      <c r="K30" s="369">
        <v>1.885</v>
      </c>
    </row>
    <row r="31" spans="1:11" ht="12" customHeight="1">
      <c r="A31" s="368" t="s">
        <v>1309</v>
      </c>
      <c r="B31" s="367">
        <v>44</v>
      </c>
      <c r="C31" s="363">
        <v>4.3499999999999996</v>
      </c>
      <c r="D31" s="363">
        <v>4.266</v>
      </c>
      <c r="E31" s="363">
        <v>1.02</v>
      </c>
      <c r="F31" s="386"/>
      <c r="G31" s="386"/>
      <c r="H31" s="386"/>
      <c r="I31" s="386"/>
      <c r="J31" s="386"/>
      <c r="K31" s="363">
        <v>1.02</v>
      </c>
    </row>
    <row r="32" spans="1:11" ht="12" customHeight="1">
      <c r="A32" s="384" t="s">
        <v>1308</v>
      </c>
      <c r="B32" s="383">
        <v>453.4</v>
      </c>
      <c r="C32" s="379">
        <v>0.437</v>
      </c>
      <c r="D32" s="379">
        <v>0.83899999999999997</v>
      </c>
      <c r="E32" s="379">
        <v>0.52</v>
      </c>
      <c r="F32" s="381">
        <v>2058599</v>
      </c>
      <c r="G32" s="381">
        <v>1749809</v>
      </c>
      <c r="H32" s="381">
        <v>10664508</v>
      </c>
      <c r="I32" s="381">
        <v>1032199</v>
      </c>
      <c r="J32" s="391">
        <v>2782008</v>
      </c>
      <c r="K32" s="379">
        <v>0.628</v>
      </c>
    </row>
    <row r="33" spans="1:11" ht="11.25" customHeight="1">
      <c r="A33" s="374" t="s">
        <v>1307</v>
      </c>
      <c r="B33" s="373">
        <v>275.39999999999998</v>
      </c>
      <c r="C33" s="369">
        <v>0.36799999999999999</v>
      </c>
      <c r="D33" s="369">
        <v>0.86799999999999999</v>
      </c>
      <c r="E33" s="369">
        <v>0.42399999999999999</v>
      </c>
      <c r="F33" s="371">
        <v>2868787</v>
      </c>
      <c r="G33" s="371">
        <v>2438469</v>
      </c>
      <c r="H33" s="371">
        <v>6941200</v>
      </c>
      <c r="I33" s="371">
        <v>671827</v>
      </c>
      <c r="J33" s="377">
        <v>3110295.2</v>
      </c>
      <c r="K33" s="369">
        <v>0.61499999999999999</v>
      </c>
    </row>
    <row r="34" spans="1:11" ht="11.25" customHeight="1">
      <c r="A34" s="374" t="s">
        <v>1306</v>
      </c>
      <c r="B34" s="377">
        <v>1913.7</v>
      </c>
      <c r="C34" s="369">
        <v>0.34399999999999997</v>
      </c>
      <c r="D34" s="369">
        <v>0.80700000000000005</v>
      </c>
      <c r="E34" s="369">
        <v>0.42599999999999999</v>
      </c>
      <c r="F34" s="371">
        <v>18276356</v>
      </c>
      <c r="G34" s="371">
        <v>15534903</v>
      </c>
      <c r="H34" s="371">
        <v>44818452</v>
      </c>
      <c r="I34" s="371">
        <v>4337900</v>
      </c>
      <c r="J34" s="377">
        <v>19872802.600000001</v>
      </c>
      <c r="K34" s="369">
        <v>0.61499999999999999</v>
      </c>
    </row>
    <row r="35" spans="1:11" ht="11.25" customHeight="1">
      <c r="A35" s="374" t="s">
        <v>1305</v>
      </c>
      <c r="B35" s="377">
        <v>5603.4</v>
      </c>
      <c r="C35" s="369">
        <v>0.72499999999999998</v>
      </c>
      <c r="D35" s="369">
        <v>0.85699999999999998</v>
      </c>
      <c r="E35" s="369">
        <v>0.84699999999999998</v>
      </c>
      <c r="F35" s="375"/>
      <c r="G35" s="375"/>
      <c r="H35" s="371">
        <v>50021693</v>
      </c>
      <c r="I35" s="371">
        <v>4841512</v>
      </c>
      <c r="J35" s="377">
        <v>4841512.5</v>
      </c>
      <c r="K35" s="369">
        <v>0.86199999999999999</v>
      </c>
    </row>
    <row r="36" spans="1:11" ht="11.25" customHeight="1">
      <c r="A36" s="374" t="s">
        <v>1304</v>
      </c>
      <c r="B36" s="377">
        <v>1017.5</v>
      </c>
      <c r="C36" s="369">
        <v>0.56999999999999995</v>
      </c>
      <c r="D36" s="369">
        <v>0.8</v>
      </c>
      <c r="E36" s="369">
        <v>0.71199999999999997</v>
      </c>
      <c r="F36" s="375"/>
      <c r="G36" s="375"/>
      <c r="H36" s="371">
        <v>15987534</v>
      </c>
      <c r="I36" s="371">
        <v>1547406</v>
      </c>
      <c r="J36" s="377">
        <v>1547405.5</v>
      </c>
      <c r="K36" s="369">
        <v>0.74</v>
      </c>
    </row>
    <row r="37" spans="1:11" ht="11.25" customHeight="1">
      <c r="A37" s="374" t="s">
        <v>1303</v>
      </c>
      <c r="B37" s="377">
        <v>2521.3000000000002</v>
      </c>
      <c r="C37" s="369">
        <v>0.56100000000000005</v>
      </c>
      <c r="D37" s="369">
        <v>0.82899999999999996</v>
      </c>
      <c r="E37" s="369">
        <v>0.67700000000000005</v>
      </c>
      <c r="F37" s="375"/>
      <c r="G37" s="375"/>
      <c r="H37" s="371">
        <v>45907520</v>
      </c>
      <c r="I37" s="371">
        <v>4443309</v>
      </c>
      <c r="J37" s="377">
        <v>4443308.8</v>
      </c>
      <c r="K37" s="369">
        <v>0.70799999999999996</v>
      </c>
    </row>
    <row r="38" spans="1:11" ht="11.25" customHeight="1">
      <c r="A38" s="374" t="s">
        <v>1302</v>
      </c>
      <c r="B38" s="377">
        <v>4220.5</v>
      </c>
      <c r="C38" s="369">
        <v>0.626</v>
      </c>
      <c r="D38" s="369">
        <v>0.84499999999999997</v>
      </c>
      <c r="E38" s="369">
        <v>0.74099999999999999</v>
      </c>
      <c r="F38" s="375"/>
      <c r="G38" s="375"/>
      <c r="H38" s="371">
        <v>63010133</v>
      </c>
      <c r="I38" s="371">
        <v>6098641</v>
      </c>
      <c r="J38" s="377">
        <v>6098641</v>
      </c>
      <c r="K38" s="369">
        <v>0.76600000000000001</v>
      </c>
    </row>
    <row r="39" spans="1:11" ht="12" customHeight="1">
      <c r="A39" s="368" t="s">
        <v>1301</v>
      </c>
      <c r="B39" s="367">
        <v>436.7</v>
      </c>
      <c r="C39" s="363">
        <v>0.41699999999999998</v>
      </c>
      <c r="D39" s="363">
        <v>0.77100000000000002</v>
      </c>
      <c r="E39" s="363">
        <v>0.54</v>
      </c>
      <c r="F39" s="365">
        <v>1366528</v>
      </c>
      <c r="G39" s="365">
        <v>1161549</v>
      </c>
      <c r="H39" s="365">
        <v>9378359</v>
      </c>
      <c r="I39" s="365">
        <v>907715</v>
      </c>
      <c r="J39" s="387">
        <v>2069263.5</v>
      </c>
      <c r="K39" s="363">
        <v>0.63100000000000001</v>
      </c>
    </row>
    <row r="40" spans="1:11" ht="12" customHeight="1">
      <c r="A40" s="384" t="s">
        <v>1300</v>
      </c>
      <c r="B40" s="391">
        <v>3063.9</v>
      </c>
      <c r="C40" s="379">
        <v>0.21199999999999999</v>
      </c>
      <c r="D40" s="379">
        <v>0.83</v>
      </c>
      <c r="E40" s="379">
        <v>0.255</v>
      </c>
      <c r="F40" s="381">
        <v>59789696</v>
      </c>
      <c r="G40" s="381">
        <v>50821241</v>
      </c>
      <c r="H40" s="381">
        <v>78250845</v>
      </c>
      <c r="I40" s="381">
        <v>7573763</v>
      </c>
      <c r="J40" s="391">
        <v>58395004.399999999</v>
      </c>
      <c r="K40" s="379">
        <v>0.59199999999999997</v>
      </c>
    </row>
    <row r="41" spans="1:11" ht="11.25" customHeight="1">
      <c r="A41" s="374" t="s">
        <v>1299</v>
      </c>
      <c r="B41" s="373">
        <v>488</v>
      </c>
      <c r="C41" s="369">
        <v>0.192</v>
      </c>
      <c r="D41" s="369">
        <v>0.79200000000000004</v>
      </c>
      <c r="E41" s="369">
        <v>0.24199999999999999</v>
      </c>
      <c r="F41" s="371">
        <v>9412365</v>
      </c>
      <c r="G41" s="371">
        <v>8000511</v>
      </c>
      <c r="H41" s="371">
        <v>11934657</v>
      </c>
      <c r="I41" s="371">
        <v>1155135</v>
      </c>
      <c r="J41" s="377">
        <v>9155645.4000000004</v>
      </c>
      <c r="K41" s="369">
        <v>0.59</v>
      </c>
    </row>
    <row r="42" spans="1:11" ht="11.25" customHeight="1">
      <c r="A42" s="374" t="s">
        <v>1298</v>
      </c>
      <c r="B42" s="373">
        <v>865.8</v>
      </c>
      <c r="C42" s="369">
        <v>0.28999999999999998</v>
      </c>
      <c r="D42" s="369">
        <v>0.80700000000000005</v>
      </c>
      <c r="E42" s="369">
        <v>0.35899999999999999</v>
      </c>
      <c r="F42" s="371">
        <v>11450261</v>
      </c>
      <c r="G42" s="371">
        <v>9732722</v>
      </c>
      <c r="H42" s="371">
        <v>20733424</v>
      </c>
      <c r="I42" s="371">
        <v>2006752</v>
      </c>
      <c r="J42" s="377">
        <v>11739474</v>
      </c>
      <c r="K42" s="369">
        <v>0.60599999999999998</v>
      </c>
    </row>
    <row r="43" spans="1:11" ht="11.25" customHeight="1">
      <c r="A43" s="374" t="s">
        <v>1297</v>
      </c>
      <c r="B43" s="373">
        <v>466.3</v>
      </c>
      <c r="C43" s="369">
        <v>0.31900000000000001</v>
      </c>
      <c r="D43" s="369">
        <v>0.92700000000000005</v>
      </c>
      <c r="E43" s="369">
        <v>0.34399999999999997</v>
      </c>
      <c r="F43" s="371">
        <v>7529038</v>
      </c>
      <c r="G43" s="371">
        <v>6399683</v>
      </c>
      <c r="H43" s="371">
        <v>12901573</v>
      </c>
      <c r="I43" s="371">
        <v>1248721</v>
      </c>
      <c r="J43" s="377">
        <v>7648403.4000000004</v>
      </c>
      <c r="K43" s="369">
        <v>0.60399999999999998</v>
      </c>
    </row>
    <row r="44" spans="1:11" ht="11.25" customHeight="1">
      <c r="A44" s="374" t="s">
        <v>1296</v>
      </c>
      <c r="B44" s="373">
        <v>701.8</v>
      </c>
      <c r="C44" s="369">
        <v>0.36099999999999999</v>
      </c>
      <c r="D44" s="369">
        <v>0.84199999999999997</v>
      </c>
      <c r="E44" s="369">
        <v>0.42899999999999999</v>
      </c>
      <c r="F44" s="371">
        <v>6894641</v>
      </c>
      <c r="G44" s="371">
        <v>5860445</v>
      </c>
      <c r="H44" s="371">
        <v>17123696</v>
      </c>
      <c r="I44" s="371">
        <v>1657373</v>
      </c>
      <c r="J44" s="377">
        <v>7517817.7999999998</v>
      </c>
      <c r="K44" s="369">
        <v>0.61499999999999999</v>
      </c>
    </row>
    <row r="45" spans="1:11" ht="11.25" customHeight="1">
      <c r="A45" s="374" t="s">
        <v>1295</v>
      </c>
      <c r="B45" s="377">
        <v>1437</v>
      </c>
      <c r="C45" s="369">
        <v>0.215</v>
      </c>
      <c r="D45" s="369">
        <v>0.83599999999999997</v>
      </c>
      <c r="E45" s="369">
        <v>0.25800000000000001</v>
      </c>
      <c r="F45" s="371">
        <v>27980120</v>
      </c>
      <c r="G45" s="371">
        <v>23783102</v>
      </c>
      <c r="H45" s="371">
        <v>36898256</v>
      </c>
      <c r="I45" s="371">
        <v>3571318</v>
      </c>
      <c r="J45" s="377">
        <v>27354420.300000001</v>
      </c>
      <c r="K45" s="369">
        <v>0.59199999999999997</v>
      </c>
    </row>
    <row r="46" spans="1:11" ht="11.25" customHeight="1">
      <c r="A46" s="374" t="s">
        <v>1294</v>
      </c>
      <c r="B46" s="377">
        <v>2800.7</v>
      </c>
      <c r="C46" s="369">
        <v>0.439</v>
      </c>
      <c r="D46" s="369">
        <v>0.84599999999999997</v>
      </c>
      <c r="E46" s="369">
        <v>0.51900000000000002</v>
      </c>
      <c r="F46" s="371">
        <v>13132805</v>
      </c>
      <c r="G46" s="371">
        <v>11162884</v>
      </c>
      <c r="H46" s="371">
        <v>66483872</v>
      </c>
      <c r="I46" s="371">
        <v>6434858</v>
      </c>
      <c r="J46" s="377">
        <v>17597742.399999999</v>
      </c>
      <c r="K46" s="369">
        <v>0.628</v>
      </c>
    </row>
    <row r="47" spans="1:11" ht="12" customHeight="1">
      <c r="A47" s="393" t="s">
        <v>1293</v>
      </c>
      <c r="B47" s="392">
        <v>1</v>
      </c>
      <c r="C47" s="392">
        <v>2</v>
      </c>
      <c r="D47" s="392">
        <v>3</v>
      </c>
      <c r="E47" s="392">
        <v>4</v>
      </c>
      <c r="F47" s="392">
        <v>5</v>
      </c>
      <c r="G47" s="392">
        <v>6</v>
      </c>
      <c r="H47" s="392">
        <v>7</v>
      </c>
      <c r="I47" s="392">
        <v>8</v>
      </c>
      <c r="J47" s="393" t="s">
        <v>1292</v>
      </c>
      <c r="K47" s="392">
        <v>10</v>
      </c>
    </row>
    <row r="48" spans="1:11" ht="12.2" customHeight="1">
      <c r="A48" s="384" t="s">
        <v>1291</v>
      </c>
      <c r="B48" s="391">
        <v>4063.3</v>
      </c>
      <c r="C48" s="379">
        <v>0.68400000000000005</v>
      </c>
      <c r="D48" s="379">
        <v>0.95</v>
      </c>
      <c r="E48" s="379">
        <v>0.71899999999999997</v>
      </c>
      <c r="F48" s="390"/>
      <c r="G48" s="390"/>
      <c r="H48" s="389">
        <v>73740693</v>
      </c>
      <c r="I48" s="381">
        <v>7137233</v>
      </c>
      <c r="J48" s="388">
        <v>7137233.2000000002</v>
      </c>
      <c r="K48" s="379">
        <v>0.747</v>
      </c>
    </row>
    <row r="49" spans="1:11" ht="11.25" customHeight="1">
      <c r="A49" s="374" t="s">
        <v>1290</v>
      </c>
      <c r="B49" s="373">
        <v>682.3</v>
      </c>
      <c r="C49" s="369">
        <v>0.47499999999999998</v>
      </c>
      <c r="D49" s="369">
        <v>0.92</v>
      </c>
      <c r="E49" s="369">
        <v>0.51600000000000001</v>
      </c>
      <c r="F49" s="371">
        <v>3580386</v>
      </c>
      <c r="G49" s="371">
        <v>3043328</v>
      </c>
      <c r="H49" s="372">
        <v>17624648</v>
      </c>
      <c r="I49" s="371">
        <v>1705859</v>
      </c>
      <c r="J49" s="376">
        <v>4749187.3</v>
      </c>
      <c r="K49" s="369">
        <v>0.627</v>
      </c>
    </row>
    <row r="50" spans="1:11" ht="11.25" customHeight="1">
      <c r="A50" s="374" t="s">
        <v>1289</v>
      </c>
      <c r="B50" s="373">
        <v>805.1</v>
      </c>
      <c r="C50" s="369">
        <v>0.59599999999999997</v>
      </c>
      <c r="D50" s="369">
        <v>0.85899999999999999</v>
      </c>
      <c r="E50" s="369">
        <v>0.69399999999999995</v>
      </c>
      <c r="F50" s="375"/>
      <c r="G50" s="375"/>
      <c r="H50" s="372">
        <v>14416832</v>
      </c>
      <c r="I50" s="371">
        <v>1395380</v>
      </c>
      <c r="J50" s="376">
        <v>1395380.1</v>
      </c>
      <c r="K50" s="369">
        <v>0.72399999999999998</v>
      </c>
    </row>
    <row r="51" spans="1:11" ht="11.25" customHeight="1">
      <c r="A51" s="374" t="s">
        <v>1288</v>
      </c>
      <c r="B51" s="377">
        <v>3894.3</v>
      </c>
      <c r="C51" s="369">
        <v>1.032</v>
      </c>
      <c r="D51" s="369">
        <v>0.85299999999999998</v>
      </c>
      <c r="E51" s="369">
        <v>1.21</v>
      </c>
      <c r="F51" s="375"/>
      <c r="G51" s="375"/>
      <c r="H51" s="375"/>
      <c r="I51" s="375"/>
      <c r="J51" s="375"/>
      <c r="K51" s="369">
        <v>1.21</v>
      </c>
    </row>
    <row r="52" spans="1:11" ht="11.25" customHeight="1">
      <c r="A52" s="374" t="s">
        <v>1287</v>
      </c>
      <c r="B52" s="377">
        <v>1513</v>
      </c>
      <c r="C52" s="369">
        <v>0.71699999999999997</v>
      </c>
      <c r="D52" s="369">
        <v>0.92700000000000005</v>
      </c>
      <c r="E52" s="369">
        <v>0.77400000000000002</v>
      </c>
      <c r="F52" s="375"/>
      <c r="G52" s="375"/>
      <c r="H52" s="372">
        <v>21626005</v>
      </c>
      <c r="I52" s="371">
        <v>2093143</v>
      </c>
      <c r="J52" s="376">
        <v>2093143.3</v>
      </c>
      <c r="K52" s="369">
        <v>0.79500000000000004</v>
      </c>
    </row>
    <row r="53" spans="1:11" ht="11.25" customHeight="1">
      <c r="A53" s="374" t="s">
        <v>1286</v>
      </c>
      <c r="B53" s="377">
        <v>1231.0999999999999</v>
      </c>
      <c r="C53" s="369">
        <v>0.47299999999999998</v>
      </c>
      <c r="D53" s="369">
        <v>0.89</v>
      </c>
      <c r="E53" s="369">
        <v>0.53200000000000003</v>
      </c>
      <c r="F53" s="371">
        <v>5079828</v>
      </c>
      <c r="G53" s="371">
        <v>4317854</v>
      </c>
      <c r="H53" s="372">
        <v>30583811</v>
      </c>
      <c r="I53" s="371">
        <v>2960154</v>
      </c>
      <c r="J53" s="376">
        <v>7278007.5999999996</v>
      </c>
      <c r="K53" s="369">
        <v>0.629</v>
      </c>
    </row>
    <row r="54" spans="1:11" ht="11.25" customHeight="1">
      <c r="A54" s="374" t="s">
        <v>1285</v>
      </c>
      <c r="B54" s="377">
        <v>2623.1</v>
      </c>
      <c r="C54" s="369">
        <v>0.877</v>
      </c>
      <c r="D54" s="369">
        <v>0.95299999999999996</v>
      </c>
      <c r="E54" s="369">
        <v>0.92</v>
      </c>
      <c r="F54" s="375"/>
      <c r="G54" s="375"/>
      <c r="H54" s="372">
        <v>13586769</v>
      </c>
      <c r="I54" s="371">
        <v>1315040</v>
      </c>
      <c r="J54" s="376">
        <v>1315039.7</v>
      </c>
      <c r="K54" s="369">
        <v>0.92800000000000005</v>
      </c>
    </row>
    <row r="55" spans="1:11" ht="11.25" customHeight="1">
      <c r="A55" s="374" t="s">
        <v>1284</v>
      </c>
      <c r="B55" s="377">
        <v>1283.2</v>
      </c>
      <c r="C55" s="369">
        <v>0.50700000000000001</v>
      </c>
      <c r="D55" s="369">
        <v>0.96</v>
      </c>
      <c r="E55" s="369">
        <v>0.52800000000000002</v>
      </c>
      <c r="F55" s="371">
        <v>6029015</v>
      </c>
      <c r="G55" s="371">
        <v>5124663</v>
      </c>
      <c r="H55" s="372">
        <v>34442125</v>
      </c>
      <c r="I55" s="371">
        <v>3333593</v>
      </c>
      <c r="J55" s="376">
        <v>8458255.9000000004</v>
      </c>
      <c r="K55" s="369">
        <v>0.629</v>
      </c>
    </row>
    <row r="56" spans="1:11" ht="11.25" customHeight="1">
      <c r="A56" s="374" t="s">
        <v>1283</v>
      </c>
      <c r="B56" s="377">
        <v>3234.8</v>
      </c>
      <c r="C56" s="369">
        <v>0.79900000000000004</v>
      </c>
      <c r="D56" s="369">
        <v>0.89900000000000002</v>
      </c>
      <c r="E56" s="369">
        <v>0.88800000000000001</v>
      </c>
      <c r="F56" s="375"/>
      <c r="G56" s="375"/>
      <c r="H56" s="372">
        <v>22077715</v>
      </c>
      <c r="I56" s="371">
        <v>2136864</v>
      </c>
      <c r="J56" s="376">
        <v>2136863.6</v>
      </c>
      <c r="K56" s="369">
        <v>0.89900000000000002</v>
      </c>
    </row>
    <row r="57" spans="1:11" ht="11.25" customHeight="1">
      <c r="A57" s="374" t="s">
        <v>1282</v>
      </c>
      <c r="B57" s="377">
        <v>1977.7</v>
      </c>
      <c r="C57" s="369">
        <v>0.70599999999999996</v>
      </c>
      <c r="D57" s="369">
        <v>0.92400000000000004</v>
      </c>
      <c r="E57" s="369">
        <v>0.76400000000000001</v>
      </c>
      <c r="F57" s="375"/>
      <c r="G57" s="375"/>
      <c r="H57" s="372">
        <v>29360594</v>
      </c>
      <c r="I57" s="371">
        <v>2841761</v>
      </c>
      <c r="J57" s="376">
        <v>2841760.8</v>
      </c>
      <c r="K57" s="369">
        <v>0.78700000000000003</v>
      </c>
    </row>
    <row r="58" spans="1:11" ht="11.25" customHeight="1">
      <c r="A58" s="374" t="s">
        <v>1281</v>
      </c>
      <c r="B58" s="377">
        <v>1331.7</v>
      </c>
      <c r="C58" s="369">
        <v>0.501</v>
      </c>
      <c r="D58" s="369">
        <v>0.84899999999999998</v>
      </c>
      <c r="E58" s="369">
        <v>0.59</v>
      </c>
      <c r="F58" s="371">
        <v>758063</v>
      </c>
      <c r="G58" s="371">
        <v>644353</v>
      </c>
      <c r="H58" s="372">
        <v>30893370</v>
      </c>
      <c r="I58" s="371">
        <v>2990115</v>
      </c>
      <c r="J58" s="376">
        <v>3634468.8</v>
      </c>
      <c r="K58" s="369">
        <v>0.63700000000000001</v>
      </c>
    </row>
    <row r="59" spans="1:11" ht="11.25" customHeight="1">
      <c r="A59" s="374" t="s">
        <v>1280</v>
      </c>
      <c r="B59" s="377">
        <v>3193.5</v>
      </c>
      <c r="C59" s="369">
        <v>0.86299999999999999</v>
      </c>
      <c r="D59" s="369">
        <v>0.82099999999999995</v>
      </c>
      <c r="E59" s="369">
        <v>1.0509999999999999</v>
      </c>
      <c r="F59" s="375"/>
      <c r="G59" s="375"/>
      <c r="H59" s="375"/>
      <c r="I59" s="375"/>
      <c r="J59" s="375"/>
      <c r="K59" s="369">
        <v>1.0509999999999999</v>
      </c>
    </row>
    <row r="60" spans="1:11" ht="11.25" customHeight="1">
      <c r="A60" s="374" t="s">
        <v>1279</v>
      </c>
      <c r="B60" s="377">
        <v>2463</v>
      </c>
      <c r="C60" s="369">
        <v>0.52500000000000002</v>
      </c>
      <c r="D60" s="369">
        <v>0.79600000000000004</v>
      </c>
      <c r="E60" s="369">
        <v>0.65900000000000003</v>
      </c>
      <c r="F60" s="375"/>
      <c r="G60" s="375"/>
      <c r="H60" s="372">
        <v>45555605</v>
      </c>
      <c r="I60" s="371">
        <v>4409248</v>
      </c>
      <c r="J60" s="376">
        <v>4409247.5999999996</v>
      </c>
      <c r="K60" s="369">
        <v>0.69199999999999995</v>
      </c>
    </row>
    <row r="61" spans="1:11" ht="12" customHeight="1">
      <c r="A61" s="368" t="s">
        <v>1278</v>
      </c>
      <c r="B61" s="387">
        <v>1246.5999999999999</v>
      </c>
      <c r="C61" s="363">
        <v>0.67700000000000005</v>
      </c>
      <c r="D61" s="363">
        <v>0.84399999999999997</v>
      </c>
      <c r="E61" s="363">
        <v>0.80200000000000005</v>
      </c>
      <c r="F61" s="386"/>
      <c r="G61" s="386"/>
      <c r="H61" s="366">
        <v>14213034</v>
      </c>
      <c r="I61" s="365">
        <v>1375655</v>
      </c>
      <c r="J61" s="385">
        <v>1375654.8</v>
      </c>
      <c r="K61" s="363">
        <v>0.82099999999999995</v>
      </c>
    </row>
    <row r="62" spans="1:11" ht="12" customHeight="1">
      <c r="A62" s="384" t="s">
        <v>1277</v>
      </c>
      <c r="B62" s="383">
        <v>845.5</v>
      </c>
      <c r="C62" s="379">
        <v>0.47399999999999998</v>
      </c>
      <c r="D62" s="379">
        <v>1.0189999999999999</v>
      </c>
      <c r="E62" s="379">
        <v>0.46600000000000003</v>
      </c>
      <c r="F62" s="381">
        <v>7887403</v>
      </c>
      <c r="G62" s="381">
        <v>6704292</v>
      </c>
      <c r="H62" s="389">
        <v>24644381</v>
      </c>
      <c r="I62" s="381">
        <v>2385287</v>
      </c>
      <c r="J62" s="388">
        <v>9089579.0999999996</v>
      </c>
      <c r="K62" s="379">
        <v>0.62</v>
      </c>
    </row>
    <row r="63" spans="1:11" ht="11.25" customHeight="1">
      <c r="A63" s="374" t="s">
        <v>1276</v>
      </c>
      <c r="B63" s="377">
        <v>4325.3</v>
      </c>
      <c r="C63" s="369">
        <v>0.92400000000000004</v>
      </c>
      <c r="D63" s="369">
        <v>0.91300000000000003</v>
      </c>
      <c r="E63" s="369">
        <v>1.0129999999999999</v>
      </c>
      <c r="F63" s="375"/>
      <c r="G63" s="375"/>
      <c r="H63" s="375"/>
      <c r="I63" s="375"/>
      <c r="J63" s="375"/>
      <c r="K63" s="369">
        <v>1.0129999999999999</v>
      </c>
    </row>
    <row r="64" spans="1:11" ht="11.25" customHeight="1">
      <c r="A64" s="374" t="s">
        <v>1275</v>
      </c>
      <c r="B64" s="377">
        <v>1498.8</v>
      </c>
      <c r="C64" s="369">
        <v>1.89</v>
      </c>
      <c r="D64" s="369">
        <v>0.97799999999999998</v>
      </c>
      <c r="E64" s="369">
        <v>1.9330000000000001</v>
      </c>
      <c r="F64" s="375"/>
      <c r="G64" s="375"/>
      <c r="H64" s="375"/>
      <c r="I64" s="375"/>
      <c r="J64" s="375"/>
      <c r="K64" s="369">
        <v>1.9330000000000001</v>
      </c>
    </row>
    <row r="65" spans="1:11" ht="11.25" customHeight="1">
      <c r="A65" s="374" t="s">
        <v>1274</v>
      </c>
      <c r="B65" s="377">
        <v>3493</v>
      </c>
      <c r="C65" s="369">
        <v>0.73499999999999999</v>
      </c>
      <c r="D65" s="369">
        <v>0.88800000000000001</v>
      </c>
      <c r="E65" s="369">
        <v>0.82699999999999996</v>
      </c>
      <c r="F65" s="375"/>
      <c r="G65" s="375"/>
      <c r="H65" s="372">
        <v>36493469</v>
      </c>
      <c r="I65" s="371">
        <v>3532139</v>
      </c>
      <c r="J65" s="376">
        <v>3532139.2</v>
      </c>
      <c r="K65" s="369">
        <v>0.84399999999999997</v>
      </c>
    </row>
    <row r="66" spans="1:11" ht="11.25" customHeight="1">
      <c r="A66" s="374" t="s">
        <v>1273</v>
      </c>
      <c r="B66" s="377">
        <v>1655.1</v>
      </c>
      <c r="C66" s="369">
        <v>2.4849999999999999</v>
      </c>
      <c r="D66" s="369">
        <v>1.5389999999999999</v>
      </c>
      <c r="E66" s="369">
        <v>1.6140000000000001</v>
      </c>
      <c r="F66" s="375"/>
      <c r="G66" s="375"/>
      <c r="H66" s="375"/>
      <c r="I66" s="375"/>
      <c r="J66" s="375"/>
      <c r="K66" s="369">
        <v>1.6140000000000001</v>
      </c>
    </row>
    <row r="67" spans="1:11" ht="12" customHeight="1">
      <c r="A67" s="368" t="s">
        <v>1272</v>
      </c>
      <c r="B67" s="367">
        <v>538.5</v>
      </c>
      <c r="C67" s="363">
        <v>6.14</v>
      </c>
      <c r="D67" s="363">
        <v>2.6640000000000001</v>
      </c>
      <c r="E67" s="363">
        <v>2.3050000000000002</v>
      </c>
      <c r="F67" s="386"/>
      <c r="G67" s="386"/>
      <c r="H67" s="386"/>
      <c r="I67" s="386"/>
      <c r="J67" s="386"/>
      <c r="K67" s="363">
        <v>2.3050000000000002</v>
      </c>
    </row>
    <row r="68" spans="1:11" ht="12" customHeight="1">
      <c r="A68" s="384" t="s">
        <v>1271</v>
      </c>
      <c r="B68" s="383">
        <v>218.1</v>
      </c>
      <c r="C68" s="379">
        <v>0.42399999999999999</v>
      </c>
      <c r="D68" s="379">
        <v>1.6990000000000001</v>
      </c>
      <c r="E68" s="379">
        <v>0.25</v>
      </c>
      <c r="F68" s="381">
        <v>8838004</v>
      </c>
      <c r="G68" s="381">
        <v>7512303</v>
      </c>
      <c r="H68" s="389">
        <v>11413740</v>
      </c>
      <c r="I68" s="381">
        <v>1104716</v>
      </c>
      <c r="J68" s="388">
        <v>8617019</v>
      </c>
      <c r="K68" s="379">
        <v>0.59099999999999997</v>
      </c>
    </row>
    <row r="69" spans="1:11" ht="11.25" customHeight="1">
      <c r="A69" s="374" t="s">
        <v>1270</v>
      </c>
      <c r="B69" s="373">
        <v>984.5</v>
      </c>
      <c r="C69" s="369">
        <v>0.54800000000000004</v>
      </c>
      <c r="D69" s="369">
        <v>1.264</v>
      </c>
      <c r="E69" s="369">
        <v>0.434</v>
      </c>
      <c r="F69" s="371">
        <v>14074955</v>
      </c>
      <c r="G69" s="371">
        <v>11963712</v>
      </c>
      <c r="H69" s="372">
        <v>35999020</v>
      </c>
      <c r="I69" s="371">
        <v>3484282</v>
      </c>
      <c r="J69" s="378">
        <v>15447994</v>
      </c>
      <c r="K69" s="369">
        <v>0.61599999999999999</v>
      </c>
    </row>
    <row r="70" spans="1:11" ht="11.25" customHeight="1">
      <c r="A70" s="374" t="s">
        <v>1269</v>
      </c>
      <c r="B70" s="373">
        <v>321.7</v>
      </c>
      <c r="C70" s="369">
        <v>0.35099999999999998</v>
      </c>
      <c r="D70" s="369">
        <v>1.7869999999999999</v>
      </c>
      <c r="E70" s="369">
        <v>0.19600000000000001</v>
      </c>
      <c r="F70" s="371">
        <v>15799149</v>
      </c>
      <c r="G70" s="371">
        <v>13429276</v>
      </c>
      <c r="H70" s="372">
        <v>18025198</v>
      </c>
      <c r="I70" s="371">
        <v>1744628</v>
      </c>
      <c r="J70" s="378">
        <v>15173903.9</v>
      </c>
      <c r="K70" s="369">
        <v>0.58399999999999996</v>
      </c>
    </row>
    <row r="71" spans="1:11" ht="11.25" customHeight="1">
      <c r="A71" s="374" t="s">
        <v>1268</v>
      </c>
      <c r="B71" s="373">
        <v>537.5</v>
      </c>
      <c r="C71" s="369">
        <v>0.69</v>
      </c>
      <c r="D71" s="369">
        <v>1.1160000000000001</v>
      </c>
      <c r="E71" s="369">
        <v>0.61799999999999999</v>
      </c>
      <c r="F71" s="375"/>
      <c r="G71" s="375"/>
      <c r="H71" s="372">
        <v>15594250</v>
      </c>
      <c r="I71" s="371">
        <v>1509340</v>
      </c>
      <c r="J71" s="376">
        <v>1509340.3</v>
      </c>
      <c r="K71" s="369">
        <v>0.65500000000000003</v>
      </c>
    </row>
    <row r="72" spans="1:11" ht="11.25" customHeight="1">
      <c r="A72" s="374" t="s">
        <v>1267</v>
      </c>
      <c r="B72" s="377">
        <v>2350.1</v>
      </c>
      <c r="C72" s="369">
        <v>0.46800000000000003</v>
      </c>
      <c r="D72" s="369">
        <v>0.93899999999999995</v>
      </c>
      <c r="E72" s="369">
        <v>0.499</v>
      </c>
      <c r="F72" s="371">
        <v>15226215</v>
      </c>
      <c r="G72" s="371">
        <v>12942282</v>
      </c>
      <c r="H72" s="372">
        <v>62355960</v>
      </c>
      <c r="I72" s="371">
        <v>6035325</v>
      </c>
      <c r="J72" s="378">
        <v>18977607.199999999</v>
      </c>
      <c r="K72" s="369">
        <v>0.625</v>
      </c>
    </row>
    <row r="73" spans="1:11" ht="11.25" customHeight="1">
      <c r="A73" s="374" t="s">
        <v>1266</v>
      </c>
      <c r="B73" s="377">
        <v>1072.8</v>
      </c>
      <c r="C73" s="369">
        <v>0.66</v>
      </c>
      <c r="D73" s="369">
        <v>1.1950000000000001</v>
      </c>
      <c r="E73" s="369">
        <v>0.55200000000000005</v>
      </c>
      <c r="F73" s="371">
        <v>4153191</v>
      </c>
      <c r="G73" s="371">
        <v>3530212</v>
      </c>
      <c r="H73" s="372">
        <v>35546601</v>
      </c>
      <c r="I73" s="371">
        <v>3440494</v>
      </c>
      <c r="J73" s="376">
        <v>6970706</v>
      </c>
      <c r="K73" s="369">
        <v>0.63200000000000001</v>
      </c>
    </row>
    <row r="74" spans="1:11" ht="11.25" customHeight="1">
      <c r="A74" s="374" t="s">
        <v>1265</v>
      </c>
      <c r="B74" s="377">
        <v>2876.5</v>
      </c>
      <c r="C74" s="369">
        <v>1.2989999999999999</v>
      </c>
      <c r="D74" s="369">
        <v>1.347</v>
      </c>
      <c r="E74" s="369">
        <v>0.96399999999999997</v>
      </c>
      <c r="F74" s="375"/>
      <c r="G74" s="375"/>
      <c r="H74" s="372">
        <v>9368072</v>
      </c>
      <c r="I74" s="371">
        <v>906719</v>
      </c>
      <c r="J74" s="370">
        <v>906719.3</v>
      </c>
      <c r="K74" s="369">
        <v>0.96799999999999997</v>
      </c>
    </row>
    <row r="75" spans="1:11" ht="11.25" customHeight="1">
      <c r="A75" s="374" t="s">
        <v>1264</v>
      </c>
      <c r="B75" s="377">
        <v>2404.1999999999998</v>
      </c>
      <c r="C75" s="369">
        <v>1.0369999999999999</v>
      </c>
      <c r="D75" s="369">
        <v>1.1499999999999999</v>
      </c>
      <c r="E75" s="369">
        <v>0.90200000000000002</v>
      </c>
      <c r="F75" s="375"/>
      <c r="G75" s="375"/>
      <c r="H75" s="372">
        <v>18444259</v>
      </c>
      <c r="I75" s="371">
        <v>1785188</v>
      </c>
      <c r="J75" s="376">
        <v>1785187.6</v>
      </c>
      <c r="K75" s="369">
        <v>0.91200000000000003</v>
      </c>
    </row>
    <row r="76" spans="1:11" ht="11.25" customHeight="1">
      <c r="A76" s="374" t="s">
        <v>1263</v>
      </c>
      <c r="B76" s="377">
        <v>2694.9</v>
      </c>
      <c r="C76" s="369">
        <v>0.75600000000000001</v>
      </c>
      <c r="D76" s="369">
        <v>0.93100000000000005</v>
      </c>
      <c r="E76" s="369">
        <v>0.81200000000000006</v>
      </c>
      <c r="F76" s="375"/>
      <c r="G76" s="375"/>
      <c r="H76" s="372">
        <v>32171195</v>
      </c>
      <c r="I76" s="371">
        <v>3113794</v>
      </c>
      <c r="J76" s="376">
        <v>3113793.9</v>
      </c>
      <c r="K76" s="369">
        <v>0.83</v>
      </c>
    </row>
    <row r="77" spans="1:11" ht="11.25" customHeight="1">
      <c r="A77" s="374" t="s">
        <v>1262</v>
      </c>
      <c r="B77" s="377">
        <v>2788.8</v>
      </c>
      <c r="C77" s="369">
        <v>0.78800000000000003</v>
      </c>
      <c r="D77" s="369">
        <v>0.94699999999999995</v>
      </c>
      <c r="E77" s="369">
        <v>0.83199999999999996</v>
      </c>
      <c r="F77" s="375"/>
      <c r="G77" s="375"/>
      <c r="H77" s="372">
        <v>30226038</v>
      </c>
      <c r="I77" s="371">
        <v>2925526</v>
      </c>
      <c r="J77" s="376">
        <v>2925525.6</v>
      </c>
      <c r="K77" s="369">
        <v>0.84799999999999998</v>
      </c>
    </row>
    <row r="78" spans="1:11" ht="11.25" customHeight="1">
      <c r="A78" s="374" t="s">
        <v>1261</v>
      </c>
      <c r="B78" s="377">
        <v>1960.1</v>
      </c>
      <c r="C78" s="369">
        <v>0.61599999999999999</v>
      </c>
      <c r="D78" s="369">
        <v>0.91800000000000004</v>
      </c>
      <c r="E78" s="369">
        <v>0.67100000000000004</v>
      </c>
      <c r="F78" s="375"/>
      <c r="G78" s="375"/>
      <c r="H78" s="372">
        <v>40352717</v>
      </c>
      <c r="I78" s="371">
        <v>3905669</v>
      </c>
      <c r="J78" s="376">
        <v>3905669.1</v>
      </c>
      <c r="K78" s="369">
        <v>0.70299999999999996</v>
      </c>
    </row>
    <row r="79" spans="1:11" ht="12" customHeight="1">
      <c r="A79" s="368" t="s">
        <v>1260</v>
      </c>
      <c r="B79" s="387">
        <v>1078.3</v>
      </c>
      <c r="C79" s="363">
        <v>0.88400000000000001</v>
      </c>
      <c r="D79" s="363">
        <v>1.2569999999999999</v>
      </c>
      <c r="E79" s="363">
        <v>0.70299999999999996</v>
      </c>
      <c r="F79" s="386"/>
      <c r="G79" s="386"/>
      <c r="H79" s="366">
        <v>27365022</v>
      </c>
      <c r="I79" s="365">
        <v>2648613</v>
      </c>
      <c r="J79" s="385">
        <v>2648612.7999999998</v>
      </c>
      <c r="K79" s="363">
        <v>0.73199999999999998</v>
      </c>
    </row>
    <row r="80" spans="1:11" ht="12" customHeight="1">
      <c r="A80" s="384" t="s">
        <v>1259</v>
      </c>
      <c r="B80" s="383">
        <v>964.3</v>
      </c>
      <c r="C80" s="379">
        <v>2.2810000000000001</v>
      </c>
      <c r="D80" s="379">
        <v>4.5199999999999996</v>
      </c>
      <c r="E80" s="379">
        <v>0.505</v>
      </c>
      <c r="F80" s="381">
        <v>28271475</v>
      </c>
      <c r="G80" s="381">
        <v>24030754</v>
      </c>
      <c r="H80" s="382">
        <v>122921068</v>
      </c>
      <c r="I80" s="381">
        <v>11897316</v>
      </c>
      <c r="J80" s="380">
        <v>35928069.899999999</v>
      </c>
      <c r="K80" s="379">
        <v>0.626</v>
      </c>
    </row>
    <row r="81" spans="1:11" ht="11.25" customHeight="1">
      <c r="A81" s="374" t="s">
        <v>1258</v>
      </c>
      <c r="B81" s="373">
        <v>315.60000000000002</v>
      </c>
      <c r="C81" s="369">
        <v>1.583</v>
      </c>
      <c r="D81" s="369">
        <v>5.16</v>
      </c>
      <c r="E81" s="369">
        <v>0.307</v>
      </c>
      <c r="F81" s="371">
        <v>32516427</v>
      </c>
      <c r="G81" s="371">
        <v>27638963</v>
      </c>
      <c r="H81" s="372">
        <v>49220570</v>
      </c>
      <c r="I81" s="371">
        <v>4763973</v>
      </c>
      <c r="J81" s="378">
        <v>32402936.300000001</v>
      </c>
      <c r="K81" s="369">
        <v>0.59899999999999998</v>
      </c>
    </row>
    <row r="82" spans="1:11" ht="11.25" customHeight="1">
      <c r="A82" s="374" t="s">
        <v>1257</v>
      </c>
      <c r="B82" s="377">
        <v>1913</v>
      </c>
      <c r="C82" s="369">
        <v>0.85899999999999999</v>
      </c>
      <c r="D82" s="369">
        <v>1.179</v>
      </c>
      <c r="E82" s="369">
        <v>0.72899999999999998</v>
      </c>
      <c r="F82" s="375"/>
      <c r="G82" s="375"/>
      <c r="H82" s="372">
        <v>41677630</v>
      </c>
      <c r="I82" s="371">
        <v>4033905</v>
      </c>
      <c r="J82" s="376">
        <v>4033905.2</v>
      </c>
      <c r="K82" s="369">
        <v>0.755</v>
      </c>
    </row>
    <row r="83" spans="1:11" ht="11.25" customHeight="1">
      <c r="A83" s="374" t="s">
        <v>1256</v>
      </c>
      <c r="B83" s="377">
        <v>1328.3</v>
      </c>
      <c r="C83" s="369">
        <v>1.1319999999999999</v>
      </c>
      <c r="D83" s="369">
        <v>1.4259999999999999</v>
      </c>
      <c r="E83" s="369">
        <v>0.79400000000000004</v>
      </c>
      <c r="F83" s="375"/>
      <c r="G83" s="375"/>
      <c r="H83" s="372">
        <v>26609590</v>
      </c>
      <c r="I83" s="371">
        <v>2575496</v>
      </c>
      <c r="J83" s="376">
        <v>2575495.9</v>
      </c>
      <c r="K83" s="369">
        <v>0.81399999999999995</v>
      </c>
    </row>
    <row r="84" spans="1:11" ht="11.25" customHeight="1">
      <c r="A84" s="374" t="s">
        <v>1255</v>
      </c>
      <c r="B84" s="373">
        <v>798.4</v>
      </c>
      <c r="C84" s="369">
        <v>1.002</v>
      </c>
      <c r="D84" s="369">
        <v>1.3109999999999999</v>
      </c>
      <c r="E84" s="369">
        <v>0.76500000000000001</v>
      </c>
      <c r="F84" s="375"/>
      <c r="G84" s="375"/>
      <c r="H84" s="372">
        <v>16768819</v>
      </c>
      <c r="I84" s="371">
        <v>1623025</v>
      </c>
      <c r="J84" s="376">
        <v>1623024.7</v>
      </c>
      <c r="K84" s="369">
        <v>0.78700000000000003</v>
      </c>
    </row>
    <row r="85" spans="1:11" ht="11.25" customHeight="1">
      <c r="A85" s="374" t="s">
        <v>1254</v>
      </c>
      <c r="B85" s="373">
        <v>144.1</v>
      </c>
      <c r="C85" s="369">
        <v>2.7650000000000001</v>
      </c>
      <c r="D85" s="369">
        <v>4.6360000000000001</v>
      </c>
      <c r="E85" s="369">
        <v>0.59599999999999997</v>
      </c>
      <c r="F85" s="371">
        <v>166469</v>
      </c>
      <c r="G85" s="371">
        <v>141499</v>
      </c>
      <c r="H85" s="372">
        <v>18215785</v>
      </c>
      <c r="I85" s="371">
        <v>1763074</v>
      </c>
      <c r="J85" s="376">
        <v>1904572.9</v>
      </c>
      <c r="K85" s="369">
        <v>0.63800000000000001</v>
      </c>
    </row>
    <row r="86" spans="1:11" ht="11.25" customHeight="1">
      <c r="A86" s="374" t="s">
        <v>1253</v>
      </c>
      <c r="B86" s="373">
        <v>490.2</v>
      </c>
      <c r="C86" s="369">
        <v>3.798</v>
      </c>
      <c r="D86" s="369">
        <v>2.0350000000000001</v>
      </c>
      <c r="E86" s="369">
        <v>1.867</v>
      </c>
      <c r="F86" s="375"/>
      <c r="G86" s="375"/>
      <c r="H86" s="375"/>
      <c r="I86" s="375"/>
      <c r="J86" s="375"/>
      <c r="K86" s="369">
        <v>1.867</v>
      </c>
    </row>
    <row r="87" spans="1:11" ht="11.25" customHeight="1">
      <c r="A87" s="374" t="s">
        <v>1252</v>
      </c>
      <c r="B87" s="373">
        <v>162</v>
      </c>
      <c r="C87" s="369">
        <v>0.77300000000000002</v>
      </c>
      <c r="D87" s="369">
        <v>1.3220000000000001</v>
      </c>
      <c r="E87" s="369">
        <v>0.58499999999999996</v>
      </c>
      <c r="F87" s="371">
        <v>220935</v>
      </c>
      <c r="G87" s="371">
        <v>187795</v>
      </c>
      <c r="H87" s="372">
        <v>5865711</v>
      </c>
      <c r="I87" s="371">
        <v>567732</v>
      </c>
      <c r="J87" s="370">
        <v>755526.6</v>
      </c>
      <c r="K87" s="369">
        <v>0.63700000000000001</v>
      </c>
    </row>
    <row r="88" spans="1:11" ht="12" customHeight="1">
      <c r="A88" s="368" t="s">
        <v>1251</v>
      </c>
      <c r="B88" s="367">
        <v>49.3</v>
      </c>
      <c r="C88" s="363">
        <v>5.3719999999999999</v>
      </c>
      <c r="D88" s="363">
        <v>14.715999999999999</v>
      </c>
      <c r="E88" s="363">
        <v>0.36499999999999999</v>
      </c>
      <c r="F88" s="365">
        <v>11613768</v>
      </c>
      <c r="G88" s="365">
        <v>9871703</v>
      </c>
      <c r="H88" s="366">
        <v>21517004</v>
      </c>
      <c r="I88" s="365">
        <v>2082593</v>
      </c>
      <c r="J88" s="364">
        <v>11954296.5</v>
      </c>
      <c r="K88" s="363">
        <v>0.60699999999999998</v>
      </c>
    </row>
    <row r="89" spans="1:11" ht="12.95" customHeight="1">
      <c r="A89" s="362" t="s">
        <v>1250</v>
      </c>
      <c r="B89" s="361">
        <v>146880.4</v>
      </c>
      <c r="C89" s="360">
        <v>1</v>
      </c>
      <c r="D89" s="360">
        <v>1</v>
      </c>
      <c r="E89" s="360">
        <v>1</v>
      </c>
      <c r="F89" s="358">
        <v>337395735</v>
      </c>
      <c r="G89" s="358">
        <v>286786375</v>
      </c>
      <c r="H89" s="359">
        <v>1948966884</v>
      </c>
      <c r="I89" s="358">
        <v>188637109</v>
      </c>
      <c r="J89" s="357">
        <v>475423484.10000002</v>
      </c>
      <c r="K89" s="35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
  <sheetViews>
    <sheetView workbookViewId="0">
      <selection activeCell="E32" sqref="E32"/>
    </sheetView>
  </sheetViews>
  <sheetFormatPr defaultRowHeight="12.75"/>
  <cols>
    <col min="1" max="1" width="20.7109375" style="355" customWidth="1"/>
    <col min="2" max="2" width="12.140625" style="355" customWidth="1"/>
    <col min="3" max="4" width="11" style="355" customWidth="1"/>
    <col min="5" max="5" width="13.85546875" style="355" customWidth="1"/>
    <col min="6" max="6" width="20.7109375" style="355" customWidth="1"/>
    <col min="7" max="9" width="13" style="355" customWidth="1"/>
    <col min="10" max="10" width="19" style="355" customWidth="1"/>
    <col min="11" max="11" width="13" style="355" customWidth="1"/>
    <col min="12" max="16384" width="9.140625" style="355"/>
  </cols>
  <sheetData>
    <row r="1" spans="1:11" ht="82.35" customHeight="1">
      <c r="A1" s="399" t="s">
        <v>1349</v>
      </c>
      <c r="B1" s="396" t="s">
        <v>1347</v>
      </c>
      <c r="C1" s="396" t="s">
        <v>1346</v>
      </c>
      <c r="D1" s="394" t="s">
        <v>1345</v>
      </c>
      <c r="E1" s="394" t="s">
        <v>1344</v>
      </c>
      <c r="F1" s="394" t="s">
        <v>1343</v>
      </c>
      <c r="G1" s="394" t="s">
        <v>1342</v>
      </c>
      <c r="H1" s="394" t="s">
        <v>1341</v>
      </c>
      <c r="I1" s="394" t="s">
        <v>1340</v>
      </c>
      <c r="J1" s="395" t="s">
        <v>1348</v>
      </c>
      <c r="K1" s="394" t="s">
        <v>1338</v>
      </c>
    </row>
    <row r="2" spans="1:11" ht="12" customHeight="1">
      <c r="A2" s="393" t="s">
        <v>1293</v>
      </c>
      <c r="B2" s="392">
        <v>1</v>
      </c>
      <c r="C2" s="392">
        <v>2</v>
      </c>
      <c r="D2" s="392">
        <v>3</v>
      </c>
      <c r="E2" s="392">
        <v>4</v>
      </c>
      <c r="F2" s="392">
        <v>5</v>
      </c>
      <c r="G2" s="392">
        <v>6</v>
      </c>
      <c r="H2" s="392">
        <v>7</v>
      </c>
      <c r="I2" s="392">
        <v>8</v>
      </c>
      <c r="J2" s="393" t="s">
        <v>1292</v>
      </c>
      <c r="K2" s="392">
        <v>10</v>
      </c>
    </row>
    <row r="3" spans="1:11" ht="12.2" customHeight="1">
      <c r="A3" s="384" t="s">
        <v>1337</v>
      </c>
      <c r="B3" s="391">
        <v>1549.9</v>
      </c>
      <c r="C3" s="379">
        <v>0.74199999999999999</v>
      </c>
      <c r="D3" s="379">
        <v>0.84199999999999997</v>
      </c>
      <c r="E3" s="379">
        <v>0.88100000000000001</v>
      </c>
      <c r="F3" s="390"/>
      <c r="G3" s="390"/>
      <c r="H3" s="381">
        <v>11308106</v>
      </c>
      <c r="I3" s="381">
        <v>960702</v>
      </c>
      <c r="J3" s="391">
        <v>960702.3</v>
      </c>
      <c r="K3" s="379">
        <v>0.89200000000000002</v>
      </c>
    </row>
    <row r="4" spans="1:11" ht="11.25" customHeight="1">
      <c r="A4" s="374" t="s">
        <v>1336</v>
      </c>
      <c r="B4" s="377">
        <v>1211</v>
      </c>
      <c r="C4" s="369">
        <v>0.46200000000000002</v>
      </c>
      <c r="D4" s="369">
        <v>0.89300000000000002</v>
      </c>
      <c r="E4" s="369">
        <v>0.51700000000000002</v>
      </c>
      <c r="F4" s="371">
        <v>6575136</v>
      </c>
      <c r="G4" s="371">
        <v>5588865</v>
      </c>
      <c r="H4" s="371">
        <v>32607181</v>
      </c>
      <c r="I4" s="371">
        <v>2770207</v>
      </c>
      <c r="J4" s="377">
        <v>8359072.5</v>
      </c>
      <c r="K4" s="369">
        <v>0.623</v>
      </c>
    </row>
    <row r="5" spans="1:11" ht="11.25" customHeight="1">
      <c r="A5" s="374" t="s">
        <v>1335</v>
      </c>
      <c r="B5" s="377">
        <v>1378.3</v>
      </c>
      <c r="C5" s="369">
        <v>0.61</v>
      </c>
      <c r="D5" s="369">
        <v>0.89400000000000002</v>
      </c>
      <c r="E5" s="369">
        <v>0.68300000000000005</v>
      </c>
      <c r="F5" s="375"/>
      <c r="G5" s="375"/>
      <c r="H5" s="371">
        <v>28608649</v>
      </c>
      <c r="I5" s="371">
        <v>2430504</v>
      </c>
      <c r="J5" s="377">
        <v>2430504</v>
      </c>
      <c r="K5" s="369">
        <v>0.70899999999999996</v>
      </c>
    </row>
    <row r="6" spans="1:11" ht="11.25" customHeight="1">
      <c r="A6" s="374" t="s">
        <v>1334</v>
      </c>
      <c r="B6" s="377">
        <v>2333.8000000000002</v>
      </c>
      <c r="C6" s="369">
        <v>0.60399999999999998</v>
      </c>
      <c r="D6" s="369">
        <v>0.83599999999999997</v>
      </c>
      <c r="E6" s="369">
        <v>0.72199999999999998</v>
      </c>
      <c r="F6" s="375"/>
      <c r="G6" s="375"/>
      <c r="H6" s="371">
        <v>39600381</v>
      </c>
      <c r="I6" s="371">
        <v>3364328</v>
      </c>
      <c r="J6" s="377">
        <v>3364328.1</v>
      </c>
      <c r="K6" s="369">
        <v>0.746</v>
      </c>
    </row>
    <row r="7" spans="1:11" ht="11.25" customHeight="1">
      <c r="A7" s="374" t="s">
        <v>1333</v>
      </c>
      <c r="B7" s="377">
        <v>1014.6</v>
      </c>
      <c r="C7" s="369">
        <v>0.437</v>
      </c>
      <c r="D7" s="369">
        <v>0.89</v>
      </c>
      <c r="E7" s="369">
        <v>0.49099999999999999</v>
      </c>
      <c r="F7" s="371">
        <v>7208123</v>
      </c>
      <c r="G7" s="371">
        <v>6126904</v>
      </c>
      <c r="H7" s="371">
        <v>27484498</v>
      </c>
      <c r="I7" s="371">
        <v>2335000</v>
      </c>
      <c r="J7" s="377">
        <v>8461903.9000000004</v>
      </c>
      <c r="K7" s="369">
        <v>0.61899999999999999</v>
      </c>
    </row>
    <row r="8" spans="1:11" ht="11.25" customHeight="1">
      <c r="A8" s="374" t="s">
        <v>1332</v>
      </c>
      <c r="B8" s="377">
        <v>1012.2</v>
      </c>
      <c r="C8" s="369">
        <v>0.92700000000000005</v>
      </c>
      <c r="D8" s="369">
        <v>0.91200000000000003</v>
      </c>
      <c r="E8" s="369">
        <v>1.016</v>
      </c>
      <c r="F8" s="375"/>
      <c r="G8" s="375"/>
      <c r="H8" s="375"/>
      <c r="I8" s="375"/>
      <c r="J8" s="375"/>
      <c r="K8" s="369">
        <v>1.016</v>
      </c>
    </row>
    <row r="9" spans="1:11" ht="11.25" customHeight="1">
      <c r="A9" s="374" t="s">
        <v>1331</v>
      </c>
      <c r="B9" s="373">
        <v>643.29999999999995</v>
      </c>
      <c r="C9" s="369">
        <v>0.56399999999999995</v>
      </c>
      <c r="D9" s="369">
        <v>0.90500000000000003</v>
      </c>
      <c r="E9" s="369">
        <v>0.623</v>
      </c>
      <c r="F9" s="375"/>
      <c r="G9" s="375"/>
      <c r="H9" s="371">
        <v>16065218</v>
      </c>
      <c r="I9" s="371">
        <v>1364852</v>
      </c>
      <c r="J9" s="377">
        <v>1364852.2</v>
      </c>
      <c r="K9" s="369">
        <v>0.65500000000000003</v>
      </c>
    </row>
    <row r="10" spans="1:11" ht="11.25" customHeight="1">
      <c r="A10" s="374" t="s">
        <v>1330</v>
      </c>
      <c r="B10" s="377">
        <v>1115.2</v>
      </c>
      <c r="C10" s="369">
        <v>0.61899999999999999</v>
      </c>
      <c r="D10" s="369">
        <v>0.90200000000000002</v>
      </c>
      <c r="E10" s="369">
        <v>0.68600000000000005</v>
      </c>
      <c r="F10" s="375"/>
      <c r="G10" s="375"/>
      <c r="H10" s="371">
        <v>23079200</v>
      </c>
      <c r="I10" s="371">
        <v>1960739</v>
      </c>
      <c r="J10" s="377">
        <v>1960738.8</v>
      </c>
      <c r="K10" s="369">
        <v>0.71299999999999997</v>
      </c>
    </row>
    <row r="11" spans="1:11" ht="11.25" customHeight="1">
      <c r="A11" s="374" t="s">
        <v>1329</v>
      </c>
      <c r="B11" s="377">
        <v>1150.2</v>
      </c>
      <c r="C11" s="369">
        <v>0.78500000000000003</v>
      </c>
      <c r="D11" s="369">
        <v>0.84099999999999997</v>
      </c>
      <c r="E11" s="369">
        <v>0.93400000000000005</v>
      </c>
      <c r="F11" s="375"/>
      <c r="G11" s="375"/>
      <c r="H11" s="371">
        <v>4684939</v>
      </c>
      <c r="I11" s="371">
        <v>398018</v>
      </c>
      <c r="J11" s="377">
        <v>398018.2</v>
      </c>
      <c r="K11" s="369">
        <v>0.93899999999999995</v>
      </c>
    </row>
    <row r="12" spans="1:11" ht="11.25" customHeight="1">
      <c r="A12" s="374" t="s">
        <v>1328</v>
      </c>
      <c r="B12" s="377">
        <v>7503.4</v>
      </c>
      <c r="C12" s="369">
        <v>1.121</v>
      </c>
      <c r="D12" s="369">
        <v>0.90500000000000003</v>
      </c>
      <c r="E12" s="369">
        <v>1.238</v>
      </c>
      <c r="F12" s="375"/>
      <c r="G12" s="375"/>
      <c r="H12" s="375"/>
      <c r="I12" s="375"/>
      <c r="J12" s="375"/>
      <c r="K12" s="369">
        <v>1.238</v>
      </c>
    </row>
    <row r="13" spans="1:11" ht="11.25" customHeight="1">
      <c r="A13" s="374" t="s">
        <v>1327</v>
      </c>
      <c r="B13" s="373">
        <v>747.2</v>
      </c>
      <c r="C13" s="369">
        <v>0.53400000000000003</v>
      </c>
      <c r="D13" s="369">
        <v>0.92800000000000005</v>
      </c>
      <c r="E13" s="369">
        <v>0.57499999999999996</v>
      </c>
      <c r="F13" s="371">
        <v>1248322</v>
      </c>
      <c r="G13" s="371">
        <v>1061073</v>
      </c>
      <c r="H13" s="371">
        <v>20455592</v>
      </c>
      <c r="I13" s="371">
        <v>1737845</v>
      </c>
      <c r="J13" s="377">
        <v>2798918.4</v>
      </c>
      <c r="K13" s="369">
        <v>0.63100000000000001</v>
      </c>
    </row>
    <row r="14" spans="1:11" ht="11.25" customHeight="1">
      <c r="A14" s="374" t="s">
        <v>1326</v>
      </c>
      <c r="B14" s="377">
        <v>1121.5</v>
      </c>
      <c r="C14" s="369">
        <v>0.63800000000000001</v>
      </c>
      <c r="D14" s="369">
        <v>0.91800000000000004</v>
      </c>
      <c r="E14" s="369">
        <v>0.69499999999999995</v>
      </c>
      <c r="F14" s="375"/>
      <c r="G14" s="375"/>
      <c r="H14" s="371">
        <v>22962691</v>
      </c>
      <c r="I14" s="371">
        <v>1950841</v>
      </c>
      <c r="J14" s="377">
        <v>1950840.5</v>
      </c>
      <c r="K14" s="369">
        <v>0.72099999999999997</v>
      </c>
    </row>
    <row r="15" spans="1:11" ht="11.25" customHeight="1">
      <c r="A15" s="374" t="s">
        <v>1325</v>
      </c>
      <c r="B15" s="373">
        <v>949.3</v>
      </c>
      <c r="C15" s="369">
        <v>0.68400000000000005</v>
      </c>
      <c r="D15" s="369">
        <v>0.92</v>
      </c>
      <c r="E15" s="369">
        <v>0.74399999999999999</v>
      </c>
      <c r="F15" s="375"/>
      <c r="G15" s="375"/>
      <c r="H15" s="371">
        <v>16346302</v>
      </c>
      <c r="I15" s="371">
        <v>1388732</v>
      </c>
      <c r="J15" s="377">
        <v>1388732.2</v>
      </c>
      <c r="K15" s="369">
        <v>0.76600000000000001</v>
      </c>
    </row>
    <row r="16" spans="1:11" ht="11.25" customHeight="1">
      <c r="A16" s="374" t="s">
        <v>1324</v>
      </c>
      <c r="B16" s="377">
        <v>1033.5999999999999</v>
      </c>
      <c r="C16" s="369">
        <v>0.48399999999999999</v>
      </c>
      <c r="D16" s="369">
        <v>0.878</v>
      </c>
      <c r="E16" s="369">
        <v>0.55100000000000005</v>
      </c>
      <c r="F16" s="371">
        <v>3230166</v>
      </c>
      <c r="G16" s="371">
        <v>2745641</v>
      </c>
      <c r="H16" s="371">
        <v>27021240</v>
      </c>
      <c r="I16" s="371">
        <v>2295643</v>
      </c>
      <c r="J16" s="377">
        <v>5041283.3</v>
      </c>
      <c r="K16" s="369">
        <v>0.627</v>
      </c>
    </row>
    <row r="17" spans="1:11" ht="11.25" customHeight="1">
      <c r="A17" s="374" t="s">
        <v>1323</v>
      </c>
      <c r="B17" s="377">
        <v>1283.9000000000001</v>
      </c>
      <c r="C17" s="369">
        <v>0.69199999999999995</v>
      </c>
      <c r="D17" s="369">
        <v>0.93799999999999994</v>
      </c>
      <c r="E17" s="369">
        <v>0.73799999999999999</v>
      </c>
      <c r="F17" s="375"/>
      <c r="G17" s="375"/>
      <c r="H17" s="371">
        <v>23045474</v>
      </c>
      <c r="I17" s="371">
        <v>1957873</v>
      </c>
      <c r="J17" s="377">
        <v>1957873.5</v>
      </c>
      <c r="K17" s="369">
        <v>0.76</v>
      </c>
    </row>
    <row r="18" spans="1:11" ht="11.25" customHeight="1">
      <c r="A18" s="374" t="s">
        <v>1322</v>
      </c>
      <c r="B18" s="377">
        <v>1491.9</v>
      </c>
      <c r="C18" s="369">
        <v>0.83</v>
      </c>
      <c r="D18" s="369">
        <v>0.88900000000000001</v>
      </c>
      <c r="E18" s="369">
        <v>0.93400000000000005</v>
      </c>
      <c r="F18" s="375"/>
      <c r="G18" s="375"/>
      <c r="H18" s="371">
        <v>6393361</v>
      </c>
      <c r="I18" s="371">
        <v>543161</v>
      </c>
      <c r="J18" s="377">
        <v>543160.6</v>
      </c>
      <c r="K18" s="369">
        <v>0.94</v>
      </c>
    </row>
    <row r="19" spans="1:11" ht="11.25" customHeight="1">
      <c r="A19" s="374" t="s">
        <v>1321</v>
      </c>
      <c r="B19" s="377">
        <v>1265.7</v>
      </c>
      <c r="C19" s="369">
        <v>0.83799999999999997</v>
      </c>
      <c r="D19" s="369">
        <v>0.88500000000000001</v>
      </c>
      <c r="E19" s="369">
        <v>0.94699999999999995</v>
      </c>
      <c r="F19" s="375"/>
      <c r="G19" s="375"/>
      <c r="H19" s="371">
        <v>4363182</v>
      </c>
      <c r="I19" s="371">
        <v>370683</v>
      </c>
      <c r="J19" s="377">
        <v>370682.7</v>
      </c>
      <c r="K19" s="369">
        <v>0.95099999999999996</v>
      </c>
    </row>
    <row r="20" spans="1:11" ht="12" customHeight="1">
      <c r="A20" s="368" t="s">
        <v>1320</v>
      </c>
      <c r="B20" s="387">
        <v>12506.5</v>
      </c>
      <c r="C20" s="363">
        <v>2.5430000000000001</v>
      </c>
      <c r="D20" s="363">
        <v>0.94</v>
      </c>
      <c r="E20" s="363">
        <v>2.706</v>
      </c>
      <c r="F20" s="386"/>
      <c r="G20" s="386"/>
      <c r="H20" s="386"/>
      <c r="I20" s="386"/>
      <c r="J20" s="386"/>
      <c r="K20" s="363">
        <v>2.706</v>
      </c>
    </row>
    <row r="21" spans="1:11" ht="12" customHeight="1">
      <c r="A21" s="384" t="s">
        <v>1319</v>
      </c>
      <c r="B21" s="383">
        <v>622.5</v>
      </c>
      <c r="C21" s="379">
        <v>0.747</v>
      </c>
      <c r="D21" s="379">
        <v>1.3660000000000001</v>
      </c>
      <c r="E21" s="379">
        <v>0.54700000000000004</v>
      </c>
      <c r="F21" s="381">
        <v>3300814</v>
      </c>
      <c r="G21" s="381">
        <v>2805692</v>
      </c>
      <c r="H21" s="381">
        <v>25364396</v>
      </c>
      <c r="I21" s="381">
        <v>2154882</v>
      </c>
      <c r="J21" s="391">
        <v>4960574</v>
      </c>
      <c r="K21" s="379">
        <v>0.627</v>
      </c>
    </row>
    <row r="22" spans="1:11" ht="11.25" customHeight="1">
      <c r="A22" s="374" t="s">
        <v>1318</v>
      </c>
      <c r="B22" s="373">
        <v>840.9</v>
      </c>
      <c r="C22" s="369">
        <v>1.546</v>
      </c>
      <c r="D22" s="369">
        <v>1.5960000000000001</v>
      </c>
      <c r="E22" s="369">
        <v>0.96799999999999997</v>
      </c>
      <c r="F22" s="375"/>
      <c r="G22" s="375"/>
      <c r="H22" s="371">
        <v>3112751</v>
      </c>
      <c r="I22" s="371">
        <v>264450</v>
      </c>
      <c r="J22" s="377">
        <v>264449.90000000002</v>
      </c>
      <c r="K22" s="369">
        <v>0.97099999999999997</v>
      </c>
    </row>
    <row r="23" spans="1:11" ht="11.25" customHeight="1">
      <c r="A23" s="374" t="s">
        <v>1317</v>
      </c>
      <c r="B23" s="377">
        <v>1111</v>
      </c>
      <c r="C23" s="369">
        <v>0.96899999999999997</v>
      </c>
      <c r="D23" s="369">
        <v>1.5680000000000001</v>
      </c>
      <c r="E23" s="369">
        <v>0.61799999999999999</v>
      </c>
      <c r="F23" s="375"/>
      <c r="G23" s="375"/>
      <c r="H23" s="371">
        <v>48644107</v>
      </c>
      <c r="I23" s="371">
        <v>4132656</v>
      </c>
      <c r="J23" s="377">
        <v>4132655.7</v>
      </c>
      <c r="K23" s="369">
        <v>0.65</v>
      </c>
    </row>
    <row r="24" spans="1:11" ht="11.25" customHeight="1">
      <c r="A24" s="374" t="s">
        <v>1316</v>
      </c>
      <c r="B24" s="377">
        <v>1176.7</v>
      </c>
      <c r="C24" s="369">
        <v>0.88700000000000001</v>
      </c>
      <c r="D24" s="369">
        <v>1.0269999999999999</v>
      </c>
      <c r="E24" s="369">
        <v>0.86399999999999999</v>
      </c>
      <c r="F24" s="375"/>
      <c r="G24" s="375"/>
      <c r="H24" s="371">
        <v>12049741</v>
      </c>
      <c r="I24" s="371">
        <v>1023709</v>
      </c>
      <c r="J24" s="377">
        <v>1023709.4</v>
      </c>
      <c r="K24" s="369">
        <v>0.875</v>
      </c>
    </row>
    <row r="25" spans="1:11" ht="11.25" customHeight="1">
      <c r="A25" s="374" t="s">
        <v>1315</v>
      </c>
      <c r="B25" s="373">
        <v>994.6</v>
      </c>
      <c r="C25" s="369">
        <v>0.66200000000000003</v>
      </c>
      <c r="D25" s="369">
        <v>0.88900000000000001</v>
      </c>
      <c r="E25" s="369">
        <v>0.745</v>
      </c>
      <c r="F25" s="375"/>
      <c r="G25" s="375"/>
      <c r="H25" s="371">
        <v>16492204</v>
      </c>
      <c r="I25" s="371">
        <v>1401128</v>
      </c>
      <c r="J25" s="377">
        <v>1401127.6</v>
      </c>
      <c r="K25" s="369">
        <v>0.76700000000000002</v>
      </c>
    </row>
    <row r="26" spans="1:11" ht="11.25" customHeight="1">
      <c r="A26" s="374" t="s">
        <v>1314</v>
      </c>
      <c r="B26" s="377">
        <v>1813.8</v>
      </c>
      <c r="C26" s="369">
        <v>1.244</v>
      </c>
      <c r="D26" s="369">
        <v>0.89300000000000002</v>
      </c>
      <c r="E26" s="369">
        <v>1.393</v>
      </c>
      <c r="F26" s="375"/>
      <c r="G26" s="375"/>
      <c r="H26" s="375"/>
      <c r="I26" s="375"/>
      <c r="J26" s="375"/>
      <c r="K26" s="369">
        <v>1.393</v>
      </c>
    </row>
    <row r="27" spans="1:11" ht="11.25" customHeight="1">
      <c r="A27" s="374" t="s">
        <v>1313</v>
      </c>
      <c r="B27" s="373">
        <v>753.6</v>
      </c>
      <c r="C27" s="369">
        <v>1.581</v>
      </c>
      <c r="D27" s="369">
        <v>1.5840000000000001</v>
      </c>
      <c r="E27" s="369">
        <v>0.998</v>
      </c>
      <c r="F27" s="375"/>
      <c r="G27" s="375"/>
      <c r="H27" s="371">
        <v>173409</v>
      </c>
      <c r="I27" s="371">
        <v>14732</v>
      </c>
      <c r="J27" s="377">
        <v>14732.3</v>
      </c>
      <c r="K27" s="369">
        <v>0.998</v>
      </c>
    </row>
    <row r="28" spans="1:11" ht="11.25" customHeight="1">
      <c r="A28" s="374" t="s">
        <v>1312</v>
      </c>
      <c r="B28" s="373">
        <v>606.5</v>
      </c>
      <c r="C28" s="369">
        <v>0.76400000000000001</v>
      </c>
      <c r="D28" s="369">
        <v>0.96399999999999997</v>
      </c>
      <c r="E28" s="369">
        <v>0.79300000000000004</v>
      </c>
      <c r="F28" s="375"/>
      <c r="G28" s="375"/>
      <c r="H28" s="371">
        <v>8842814</v>
      </c>
      <c r="I28" s="371">
        <v>751259</v>
      </c>
      <c r="J28" s="377">
        <v>751258.6</v>
      </c>
      <c r="K28" s="369">
        <v>0.81100000000000005</v>
      </c>
    </row>
    <row r="29" spans="1:11" ht="11.25" customHeight="1">
      <c r="A29" s="374" t="s">
        <v>1311</v>
      </c>
      <c r="B29" s="373">
        <v>636.5</v>
      </c>
      <c r="C29" s="369">
        <v>0.55200000000000005</v>
      </c>
      <c r="D29" s="369">
        <v>0.96899999999999997</v>
      </c>
      <c r="E29" s="369">
        <v>0.56999999999999995</v>
      </c>
      <c r="F29" s="371">
        <v>1350471</v>
      </c>
      <c r="G29" s="371">
        <v>1147901</v>
      </c>
      <c r="H29" s="371">
        <v>18241978</v>
      </c>
      <c r="I29" s="371">
        <v>1549783</v>
      </c>
      <c r="J29" s="377">
        <v>2697683.7</v>
      </c>
      <c r="K29" s="369">
        <v>0.63</v>
      </c>
    </row>
    <row r="30" spans="1:11" ht="11.25" customHeight="1">
      <c r="A30" s="374" t="s">
        <v>1310</v>
      </c>
      <c r="B30" s="377">
        <v>5351.9</v>
      </c>
      <c r="C30" s="369">
        <v>1.554</v>
      </c>
      <c r="D30" s="369">
        <v>0.82299999999999995</v>
      </c>
      <c r="E30" s="369">
        <v>1.8879999999999999</v>
      </c>
      <c r="F30" s="375"/>
      <c r="G30" s="375"/>
      <c r="H30" s="375"/>
      <c r="I30" s="375"/>
      <c r="J30" s="375"/>
      <c r="K30" s="369">
        <v>1.8879999999999999</v>
      </c>
    </row>
    <row r="31" spans="1:11" ht="12" customHeight="1">
      <c r="A31" s="368" t="s">
        <v>1309</v>
      </c>
      <c r="B31" s="367">
        <v>44</v>
      </c>
      <c r="C31" s="363">
        <v>4.3710000000000004</v>
      </c>
      <c r="D31" s="363">
        <v>4.266</v>
      </c>
      <c r="E31" s="363">
        <v>1.024</v>
      </c>
      <c r="F31" s="386"/>
      <c r="G31" s="386"/>
      <c r="H31" s="386"/>
      <c r="I31" s="386"/>
      <c r="J31" s="386"/>
      <c r="K31" s="363">
        <v>1.024</v>
      </c>
    </row>
    <row r="32" spans="1:11" ht="12" customHeight="1">
      <c r="A32" s="384" t="s">
        <v>1308</v>
      </c>
      <c r="B32" s="383">
        <v>453.4</v>
      </c>
      <c r="C32" s="379">
        <v>0.433</v>
      </c>
      <c r="D32" s="379">
        <v>0.83899999999999997</v>
      </c>
      <c r="E32" s="379">
        <v>0.51600000000000001</v>
      </c>
      <c r="F32" s="381">
        <v>2321589</v>
      </c>
      <c r="G32" s="381">
        <v>1973350</v>
      </c>
      <c r="H32" s="381">
        <v>11468335</v>
      </c>
      <c r="I32" s="381">
        <v>974315</v>
      </c>
      <c r="J32" s="391">
        <v>2947665.3</v>
      </c>
      <c r="K32" s="379">
        <v>0.623</v>
      </c>
    </row>
    <row r="33" spans="1:11" ht="11.25" customHeight="1">
      <c r="A33" s="374" t="s">
        <v>1307</v>
      </c>
      <c r="B33" s="373">
        <v>275.39999999999998</v>
      </c>
      <c r="C33" s="369">
        <v>0.36799999999999999</v>
      </c>
      <c r="D33" s="369">
        <v>0.86799999999999999</v>
      </c>
      <c r="E33" s="369">
        <v>0.42399999999999999</v>
      </c>
      <c r="F33" s="371">
        <v>3080252</v>
      </c>
      <c r="G33" s="371">
        <v>2618214</v>
      </c>
      <c r="H33" s="371">
        <v>7453502</v>
      </c>
      <c r="I33" s="371">
        <v>633227</v>
      </c>
      <c r="J33" s="377">
        <v>3251440.8</v>
      </c>
      <c r="K33" s="369">
        <v>0.61</v>
      </c>
    </row>
    <row r="34" spans="1:11" ht="11.25" customHeight="1">
      <c r="A34" s="374" t="s">
        <v>1306</v>
      </c>
      <c r="B34" s="377">
        <v>1913.7</v>
      </c>
      <c r="C34" s="369">
        <v>0.34699999999999998</v>
      </c>
      <c r="D34" s="369">
        <v>0.80700000000000005</v>
      </c>
      <c r="E34" s="369">
        <v>0.43</v>
      </c>
      <c r="F34" s="371">
        <v>19218204</v>
      </c>
      <c r="G34" s="371">
        <v>16335473</v>
      </c>
      <c r="H34" s="371">
        <v>48065527</v>
      </c>
      <c r="I34" s="371">
        <v>4083501</v>
      </c>
      <c r="J34" s="377">
        <v>20418974.300000001</v>
      </c>
      <c r="K34" s="369">
        <v>0.61099999999999999</v>
      </c>
    </row>
    <row r="35" spans="1:11" ht="11.25" customHeight="1">
      <c r="A35" s="374" t="s">
        <v>1305</v>
      </c>
      <c r="B35" s="377">
        <v>5603.4</v>
      </c>
      <c r="C35" s="369">
        <v>0.73</v>
      </c>
      <c r="D35" s="369">
        <v>0.85699999999999998</v>
      </c>
      <c r="E35" s="369">
        <v>0.85199999999999998</v>
      </c>
      <c r="F35" s="375"/>
      <c r="G35" s="375"/>
      <c r="H35" s="371">
        <v>51768619</v>
      </c>
      <c r="I35" s="371">
        <v>4398105</v>
      </c>
      <c r="J35" s="377">
        <v>4398104.7</v>
      </c>
      <c r="K35" s="369">
        <v>0.86499999999999999</v>
      </c>
    </row>
    <row r="36" spans="1:11" ht="11.25" customHeight="1">
      <c r="A36" s="374" t="s">
        <v>1304</v>
      </c>
      <c r="B36" s="377">
        <v>1017.5</v>
      </c>
      <c r="C36" s="369">
        <v>0.57199999999999995</v>
      </c>
      <c r="D36" s="369">
        <v>0.8</v>
      </c>
      <c r="E36" s="369">
        <v>0.71399999999999997</v>
      </c>
      <c r="F36" s="375"/>
      <c r="G36" s="375"/>
      <c r="H36" s="371">
        <v>17006646</v>
      </c>
      <c r="I36" s="371">
        <v>1444833</v>
      </c>
      <c r="J36" s="377">
        <v>1444833</v>
      </c>
      <c r="K36" s="369">
        <v>0.73899999999999999</v>
      </c>
    </row>
    <row r="37" spans="1:11" ht="11.25" customHeight="1">
      <c r="A37" s="374" t="s">
        <v>1303</v>
      </c>
      <c r="B37" s="377">
        <v>2521.3000000000002</v>
      </c>
      <c r="C37" s="369">
        <v>0.56499999999999995</v>
      </c>
      <c r="D37" s="369">
        <v>0.82899999999999996</v>
      </c>
      <c r="E37" s="369">
        <v>0.68200000000000005</v>
      </c>
      <c r="F37" s="375"/>
      <c r="G37" s="375"/>
      <c r="H37" s="371">
        <v>48602221</v>
      </c>
      <c r="I37" s="371">
        <v>4129097</v>
      </c>
      <c r="J37" s="377">
        <v>4129097.2</v>
      </c>
      <c r="K37" s="369">
        <v>0.70899999999999996</v>
      </c>
    </row>
    <row r="38" spans="1:11" ht="11.25" customHeight="1">
      <c r="A38" s="374" t="s">
        <v>1302</v>
      </c>
      <c r="B38" s="377">
        <v>4220.5</v>
      </c>
      <c r="C38" s="369">
        <v>0.629</v>
      </c>
      <c r="D38" s="369">
        <v>0.84499999999999997</v>
      </c>
      <c r="E38" s="369">
        <v>0.74399999999999999</v>
      </c>
      <c r="F38" s="375"/>
      <c r="G38" s="375"/>
      <c r="H38" s="371">
        <v>66845397</v>
      </c>
      <c r="I38" s="371">
        <v>5678982</v>
      </c>
      <c r="J38" s="377">
        <v>5678982</v>
      </c>
      <c r="K38" s="369">
        <v>0.76500000000000001</v>
      </c>
    </row>
    <row r="39" spans="1:11" ht="12" customHeight="1">
      <c r="A39" s="368" t="s">
        <v>1301</v>
      </c>
      <c r="B39" s="367">
        <v>436.7</v>
      </c>
      <c r="C39" s="363">
        <v>0.42099999999999999</v>
      </c>
      <c r="D39" s="363">
        <v>0.77100000000000002</v>
      </c>
      <c r="E39" s="363">
        <v>0.54500000000000004</v>
      </c>
      <c r="F39" s="365">
        <v>1348972</v>
      </c>
      <c r="G39" s="365">
        <v>1146626</v>
      </c>
      <c r="H39" s="365">
        <v>10052833</v>
      </c>
      <c r="I39" s="365">
        <v>854058</v>
      </c>
      <c r="J39" s="387">
        <v>2000684.3</v>
      </c>
      <c r="K39" s="363">
        <v>0.626</v>
      </c>
    </row>
    <row r="40" spans="1:11" ht="12" customHeight="1">
      <c r="A40" s="384" t="s">
        <v>1300</v>
      </c>
      <c r="B40" s="391">
        <v>3063.9</v>
      </c>
      <c r="C40" s="379">
        <v>0.21299999999999999</v>
      </c>
      <c r="D40" s="379">
        <v>0.83</v>
      </c>
      <c r="E40" s="379">
        <v>0.25600000000000001</v>
      </c>
      <c r="F40" s="381">
        <v>63979955</v>
      </c>
      <c r="G40" s="381">
        <v>54382962</v>
      </c>
      <c r="H40" s="381">
        <v>83993271</v>
      </c>
      <c r="I40" s="381">
        <v>7135813</v>
      </c>
      <c r="J40" s="391">
        <v>61518775</v>
      </c>
      <c r="K40" s="379">
        <v>0.58699999999999997</v>
      </c>
    </row>
    <row r="41" spans="1:11" ht="11.25" customHeight="1">
      <c r="A41" s="374" t="s">
        <v>1299</v>
      </c>
      <c r="B41" s="373">
        <v>488</v>
      </c>
      <c r="C41" s="369">
        <v>0.193</v>
      </c>
      <c r="D41" s="369">
        <v>0.79200000000000004</v>
      </c>
      <c r="E41" s="369">
        <v>0.24399999999999999</v>
      </c>
      <c r="F41" s="371">
        <v>10067748</v>
      </c>
      <c r="G41" s="371">
        <v>8557586</v>
      </c>
      <c r="H41" s="371">
        <v>12809676</v>
      </c>
      <c r="I41" s="371">
        <v>1088271</v>
      </c>
      <c r="J41" s="377">
        <v>9645857.3000000007</v>
      </c>
      <c r="K41" s="369">
        <v>0.58499999999999996</v>
      </c>
    </row>
    <row r="42" spans="1:11" ht="11.25" customHeight="1">
      <c r="A42" s="374" t="s">
        <v>1298</v>
      </c>
      <c r="B42" s="373">
        <v>865.8</v>
      </c>
      <c r="C42" s="369">
        <v>0.28799999999999998</v>
      </c>
      <c r="D42" s="369">
        <v>0.80700000000000005</v>
      </c>
      <c r="E42" s="369">
        <v>0.35599999999999998</v>
      </c>
      <c r="F42" s="371">
        <v>12430910</v>
      </c>
      <c r="G42" s="371">
        <v>10566273</v>
      </c>
      <c r="H42" s="371">
        <v>22284126</v>
      </c>
      <c r="I42" s="371">
        <v>1893192</v>
      </c>
      <c r="J42" s="377">
        <v>12459465</v>
      </c>
      <c r="K42" s="369">
        <v>0.60099999999999998</v>
      </c>
    </row>
    <row r="43" spans="1:11" ht="11.25" customHeight="1">
      <c r="A43" s="374" t="s">
        <v>1297</v>
      </c>
      <c r="B43" s="373">
        <v>466.3</v>
      </c>
      <c r="C43" s="369">
        <v>0.32</v>
      </c>
      <c r="D43" s="369">
        <v>0.92700000000000005</v>
      </c>
      <c r="E43" s="369">
        <v>0.34499999999999997</v>
      </c>
      <c r="F43" s="371">
        <v>8049259</v>
      </c>
      <c r="G43" s="371">
        <v>6841870</v>
      </c>
      <c r="H43" s="371">
        <v>13848540</v>
      </c>
      <c r="I43" s="371">
        <v>1176530</v>
      </c>
      <c r="J43" s="377">
        <v>8018399.7000000002</v>
      </c>
      <c r="K43" s="369">
        <v>0.59899999999999998</v>
      </c>
    </row>
    <row r="44" spans="1:11" ht="11.25" customHeight="1">
      <c r="A44" s="374" t="s">
        <v>1296</v>
      </c>
      <c r="B44" s="373">
        <v>701.8</v>
      </c>
      <c r="C44" s="369">
        <v>0.35699999999999998</v>
      </c>
      <c r="D44" s="369">
        <v>0.84199999999999997</v>
      </c>
      <c r="E44" s="369">
        <v>0.42499999999999999</v>
      </c>
      <c r="F44" s="371">
        <v>7578798</v>
      </c>
      <c r="G44" s="371">
        <v>6441978</v>
      </c>
      <c r="H44" s="371">
        <v>18413921</v>
      </c>
      <c r="I44" s="371">
        <v>1564391</v>
      </c>
      <c r="J44" s="377">
        <v>8006369</v>
      </c>
      <c r="K44" s="369">
        <v>0.61</v>
      </c>
    </row>
    <row r="45" spans="1:11" ht="11.25" customHeight="1">
      <c r="A45" s="374" t="s">
        <v>1295</v>
      </c>
      <c r="B45" s="377">
        <v>1437</v>
      </c>
      <c r="C45" s="369">
        <v>0.218</v>
      </c>
      <c r="D45" s="369">
        <v>0.83599999999999997</v>
      </c>
      <c r="E45" s="369">
        <v>0.26</v>
      </c>
      <c r="F45" s="371">
        <v>29820454</v>
      </c>
      <c r="G45" s="371">
        <v>25347386</v>
      </c>
      <c r="H45" s="371">
        <v>39588058</v>
      </c>
      <c r="I45" s="371">
        <v>3363281</v>
      </c>
      <c r="J45" s="377">
        <v>28710667.5</v>
      </c>
      <c r="K45" s="369">
        <v>0.58699999999999997</v>
      </c>
    </row>
    <row r="46" spans="1:11" ht="11.25" customHeight="1">
      <c r="A46" s="374" t="s">
        <v>1294</v>
      </c>
      <c r="B46" s="377">
        <v>2800.7</v>
      </c>
      <c r="C46" s="369">
        <v>0.44</v>
      </c>
      <c r="D46" s="369">
        <v>0.84599999999999997</v>
      </c>
      <c r="E46" s="369">
        <v>0.52</v>
      </c>
      <c r="F46" s="371">
        <v>13911389</v>
      </c>
      <c r="G46" s="371">
        <v>11824681</v>
      </c>
      <c r="H46" s="371">
        <v>71362579</v>
      </c>
      <c r="I46" s="371">
        <v>6062748</v>
      </c>
      <c r="J46" s="377">
        <v>17887429.100000001</v>
      </c>
      <c r="K46" s="369">
        <v>0.623</v>
      </c>
    </row>
    <row r="47" spans="1:11" ht="12" customHeight="1">
      <c r="A47" s="393" t="s">
        <v>1293</v>
      </c>
      <c r="B47" s="392">
        <v>1</v>
      </c>
      <c r="C47" s="392">
        <v>2</v>
      </c>
      <c r="D47" s="392">
        <v>3</v>
      </c>
      <c r="E47" s="392">
        <v>4</v>
      </c>
      <c r="F47" s="392">
        <v>5</v>
      </c>
      <c r="G47" s="392">
        <v>6</v>
      </c>
      <c r="H47" s="392">
        <v>7</v>
      </c>
      <c r="I47" s="392">
        <v>8</v>
      </c>
      <c r="J47" s="393" t="s">
        <v>1292</v>
      </c>
      <c r="K47" s="392">
        <v>10</v>
      </c>
    </row>
    <row r="48" spans="1:11" ht="12.2" customHeight="1">
      <c r="A48" s="384" t="s">
        <v>1291</v>
      </c>
      <c r="B48" s="391">
        <v>4063.3</v>
      </c>
      <c r="C48" s="379">
        <v>0.68400000000000005</v>
      </c>
      <c r="D48" s="379">
        <v>0.95</v>
      </c>
      <c r="E48" s="379">
        <v>0.72</v>
      </c>
      <c r="F48" s="390"/>
      <c r="G48" s="390"/>
      <c r="H48" s="389">
        <v>79122436</v>
      </c>
      <c r="I48" s="381">
        <v>6722002</v>
      </c>
      <c r="J48" s="388">
        <v>6722002</v>
      </c>
      <c r="K48" s="379">
        <v>0.74399999999999999</v>
      </c>
    </row>
    <row r="49" spans="1:11" ht="11.25" customHeight="1">
      <c r="A49" s="374" t="s">
        <v>1290</v>
      </c>
      <c r="B49" s="373">
        <v>682.3</v>
      </c>
      <c r="C49" s="369">
        <v>0.47499999999999998</v>
      </c>
      <c r="D49" s="369">
        <v>0.92</v>
      </c>
      <c r="E49" s="369">
        <v>0.51700000000000002</v>
      </c>
      <c r="F49" s="371">
        <v>3818315</v>
      </c>
      <c r="G49" s="371">
        <v>3245568</v>
      </c>
      <c r="H49" s="372">
        <v>18921611</v>
      </c>
      <c r="I49" s="371">
        <v>1607523</v>
      </c>
      <c r="J49" s="376">
        <v>4853090.4000000004</v>
      </c>
      <c r="K49" s="369">
        <v>0.623</v>
      </c>
    </row>
    <row r="50" spans="1:11" ht="11.25" customHeight="1">
      <c r="A50" s="374" t="s">
        <v>1289</v>
      </c>
      <c r="B50" s="373">
        <v>805.1</v>
      </c>
      <c r="C50" s="369">
        <v>0.58899999999999997</v>
      </c>
      <c r="D50" s="369">
        <v>0.85899999999999999</v>
      </c>
      <c r="E50" s="369">
        <v>0.68500000000000005</v>
      </c>
      <c r="F50" s="375"/>
      <c r="G50" s="375"/>
      <c r="H50" s="372">
        <v>15926369</v>
      </c>
      <c r="I50" s="371">
        <v>1353056</v>
      </c>
      <c r="J50" s="376">
        <v>1353055.9</v>
      </c>
      <c r="K50" s="369">
        <v>0.71199999999999997</v>
      </c>
    </row>
    <row r="51" spans="1:11" ht="11.25" customHeight="1">
      <c r="A51" s="374" t="s">
        <v>1288</v>
      </c>
      <c r="B51" s="377">
        <v>3894.3</v>
      </c>
      <c r="C51" s="369">
        <v>1.028</v>
      </c>
      <c r="D51" s="369">
        <v>0.85299999999999998</v>
      </c>
      <c r="E51" s="369">
        <v>1.2050000000000001</v>
      </c>
      <c r="F51" s="375"/>
      <c r="G51" s="375"/>
      <c r="H51" s="375"/>
      <c r="I51" s="375"/>
      <c r="J51" s="375"/>
      <c r="K51" s="369">
        <v>1.2050000000000001</v>
      </c>
    </row>
    <row r="52" spans="1:11" ht="11.25" customHeight="1">
      <c r="A52" s="374" t="s">
        <v>1287</v>
      </c>
      <c r="B52" s="377">
        <v>1513</v>
      </c>
      <c r="C52" s="369">
        <v>0.71599999999999997</v>
      </c>
      <c r="D52" s="369">
        <v>0.92700000000000005</v>
      </c>
      <c r="E52" s="369">
        <v>0.77200000000000002</v>
      </c>
      <c r="F52" s="375"/>
      <c r="G52" s="375"/>
      <c r="H52" s="372">
        <v>23371418</v>
      </c>
      <c r="I52" s="371">
        <v>1985565</v>
      </c>
      <c r="J52" s="376">
        <v>1985564.8</v>
      </c>
      <c r="K52" s="369">
        <v>0.79100000000000004</v>
      </c>
    </row>
    <row r="53" spans="1:11" ht="11.25" customHeight="1">
      <c r="A53" s="374" t="s">
        <v>1286</v>
      </c>
      <c r="B53" s="377">
        <v>1231.0999999999999</v>
      </c>
      <c r="C53" s="369">
        <v>0.47499999999999998</v>
      </c>
      <c r="D53" s="369">
        <v>0.89</v>
      </c>
      <c r="E53" s="369">
        <v>0.53400000000000003</v>
      </c>
      <c r="F53" s="371">
        <v>5271965</v>
      </c>
      <c r="G53" s="371">
        <v>4481170</v>
      </c>
      <c r="H53" s="372">
        <v>32813847</v>
      </c>
      <c r="I53" s="371">
        <v>2787765</v>
      </c>
      <c r="J53" s="376">
        <v>7268934.9000000004</v>
      </c>
      <c r="K53" s="369">
        <v>0.625</v>
      </c>
    </row>
    <row r="54" spans="1:11" ht="11.25" customHeight="1">
      <c r="A54" s="374" t="s">
        <v>1285</v>
      </c>
      <c r="B54" s="377">
        <v>2623.1</v>
      </c>
      <c r="C54" s="369">
        <v>0.876</v>
      </c>
      <c r="D54" s="369">
        <v>0.95299999999999996</v>
      </c>
      <c r="E54" s="369">
        <v>0.91900000000000004</v>
      </c>
      <c r="F54" s="375"/>
      <c r="G54" s="375"/>
      <c r="H54" s="372">
        <v>14762665</v>
      </c>
      <c r="I54" s="371">
        <v>1254191</v>
      </c>
      <c r="J54" s="376">
        <v>1254191.2</v>
      </c>
      <c r="K54" s="369">
        <v>0.92600000000000005</v>
      </c>
    </row>
    <row r="55" spans="1:11" ht="11.25" customHeight="1">
      <c r="A55" s="374" t="s">
        <v>1284</v>
      </c>
      <c r="B55" s="377">
        <v>1283.2</v>
      </c>
      <c r="C55" s="369">
        <v>0.51</v>
      </c>
      <c r="D55" s="369">
        <v>0.96</v>
      </c>
      <c r="E55" s="369">
        <v>0.53100000000000003</v>
      </c>
      <c r="F55" s="371">
        <v>6180622</v>
      </c>
      <c r="G55" s="371">
        <v>5253529</v>
      </c>
      <c r="H55" s="372">
        <v>36940363</v>
      </c>
      <c r="I55" s="371">
        <v>3138341</v>
      </c>
      <c r="J55" s="376">
        <v>8391869.6999999993</v>
      </c>
      <c r="K55" s="369">
        <v>0.625</v>
      </c>
    </row>
    <row r="56" spans="1:11" ht="11.25" customHeight="1">
      <c r="A56" s="374" t="s">
        <v>1283</v>
      </c>
      <c r="B56" s="377">
        <v>3234.8</v>
      </c>
      <c r="C56" s="369">
        <v>0.80200000000000005</v>
      </c>
      <c r="D56" s="369">
        <v>0.89900000000000002</v>
      </c>
      <c r="E56" s="369">
        <v>0.89200000000000002</v>
      </c>
      <c r="F56" s="375"/>
      <c r="G56" s="375"/>
      <c r="H56" s="372">
        <v>22992056</v>
      </c>
      <c r="I56" s="371">
        <v>1953335</v>
      </c>
      <c r="J56" s="376">
        <v>1953335.3</v>
      </c>
      <c r="K56" s="369">
        <v>0.90100000000000002</v>
      </c>
    </row>
    <row r="57" spans="1:11" ht="11.25" customHeight="1">
      <c r="A57" s="374" t="s">
        <v>1282</v>
      </c>
      <c r="B57" s="377">
        <v>1977.7</v>
      </c>
      <c r="C57" s="369">
        <v>0.70699999999999996</v>
      </c>
      <c r="D57" s="369">
        <v>0.92400000000000004</v>
      </c>
      <c r="E57" s="369">
        <v>0.76500000000000001</v>
      </c>
      <c r="F57" s="375"/>
      <c r="G57" s="375"/>
      <c r="H57" s="372">
        <v>31355358</v>
      </c>
      <c r="I57" s="371">
        <v>2663856</v>
      </c>
      <c r="J57" s="376">
        <v>2663856</v>
      </c>
      <c r="K57" s="369">
        <v>0.78500000000000003</v>
      </c>
    </row>
    <row r="58" spans="1:11" ht="11.25" customHeight="1">
      <c r="A58" s="374" t="s">
        <v>1281</v>
      </c>
      <c r="B58" s="377">
        <v>1331.7</v>
      </c>
      <c r="C58" s="369">
        <v>0.499</v>
      </c>
      <c r="D58" s="369">
        <v>0.84899999999999998</v>
      </c>
      <c r="E58" s="369">
        <v>0.58799999999999997</v>
      </c>
      <c r="F58" s="371">
        <v>970934</v>
      </c>
      <c r="G58" s="371">
        <v>825294</v>
      </c>
      <c r="H58" s="372">
        <v>33197216</v>
      </c>
      <c r="I58" s="371">
        <v>2820335</v>
      </c>
      <c r="J58" s="376">
        <v>3645628.9</v>
      </c>
      <c r="K58" s="369">
        <v>0.63200000000000001</v>
      </c>
    </row>
    <row r="59" spans="1:11" ht="11.25" customHeight="1">
      <c r="A59" s="374" t="s">
        <v>1280</v>
      </c>
      <c r="B59" s="377">
        <v>3193.5</v>
      </c>
      <c r="C59" s="369">
        <v>0.86399999999999999</v>
      </c>
      <c r="D59" s="369">
        <v>0.82099999999999995</v>
      </c>
      <c r="E59" s="369">
        <v>1.052</v>
      </c>
      <c r="F59" s="375"/>
      <c r="G59" s="375"/>
      <c r="H59" s="375"/>
      <c r="I59" s="375"/>
      <c r="J59" s="375"/>
      <c r="K59" s="369">
        <v>1.052</v>
      </c>
    </row>
    <row r="60" spans="1:11" ht="11.25" customHeight="1">
      <c r="A60" s="374" t="s">
        <v>1279</v>
      </c>
      <c r="B60" s="377">
        <v>2463</v>
      </c>
      <c r="C60" s="369">
        <v>0.52700000000000002</v>
      </c>
      <c r="D60" s="369">
        <v>0.79600000000000004</v>
      </c>
      <c r="E60" s="369">
        <v>0.66200000000000003</v>
      </c>
      <c r="F60" s="375"/>
      <c r="G60" s="375"/>
      <c r="H60" s="372">
        <v>48427882</v>
      </c>
      <c r="I60" s="371">
        <v>4114286</v>
      </c>
      <c r="J60" s="376">
        <v>4114285.8</v>
      </c>
      <c r="K60" s="369">
        <v>0.69099999999999995</v>
      </c>
    </row>
    <row r="61" spans="1:11" ht="12" customHeight="1">
      <c r="A61" s="368" t="s">
        <v>1278</v>
      </c>
      <c r="B61" s="387">
        <v>1246.5999999999999</v>
      </c>
      <c r="C61" s="363">
        <v>0.67500000000000004</v>
      </c>
      <c r="D61" s="363">
        <v>0.84399999999999997</v>
      </c>
      <c r="E61" s="363">
        <v>0.79900000000000004</v>
      </c>
      <c r="F61" s="386"/>
      <c r="G61" s="386"/>
      <c r="H61" s="366">
        <v>15436034</v>
      </c>
      <c r="I61" s="365">
        <v>1311399</v>
      </c>
      <c r="J61" s="385">
        <v>1311398.6000000001</v>
      </c>
      <c r="K61" s="363">
        <v>0.81599999999999995</v>
      </c>
    </row>
    <row r="62" spans="1:11" ht="12" customHeight="1">
      <c r="A62" s="384" t="s">
        <v>1277</v>
      </c>
      <c r="B62" s="383">
        <v>845.5</v>
      </c>
      <c r="C62" s="379">
        <v>0.48</v>
      </c>
      <c r="D62" s="379">
        <v>1.0189999999999999</v>
      </c>
      <c r="E62" s="379">
        <v>0.47099999999999997</v>
      </c>
      <c r="F62" s="381">
        <v>8126562</v>
      </c>
      <c r="G62" s="381">
        <v>6907578</v>
      </c>
      <c r="H62" s="389">
        <v>26411984</v>
      </c>
      <c r="I62" s="381">
        <v>2243882</v>
      </c>
      <c r="J62" s="388">
        <v>9151459.5999999996</v>
      </c>
      <c r="K62" s="379">
        <v>0.61599999999999999</v>
      </c>
    </row>
    <row r="63" spans="1:11" ht="11.25" customHeight="1">
      <c r="A63" s="374" t="s">
        <v>1276</v>
      </c>
      <c r="B63" s="377">
        <v>4325.3</v>
      </c>
      <c r="C63" s="369">
        <v>0.92700000000000005</v>
      </c>
      <c r="D63" s="369">
        <v>0.91300000000000003</v>
      </c>
      <c r="E63" s="369">
        <v>1.0149999999999999</v>
      </c>
      <c r="F63" s="375"/>
      <c r="G63" s="375"/>
      <c r="H63" s="375"/>
      <c r="I63" s="375"/>
      <c r="J63" s="375"/>
      <c r="K63" s="369">
        <v>1.0149999999999999</v>
      </c>
    </row>
    <row r="64" spans="1:11" ht="11.25" customHeight="1">
      <c r="A64" s="374" t="s">
        <v>1275</v>
      </c>
      <c r="B64" s="377">
        <v>1498.8</v>
      </c>
      <c r="C64" s="369">
        <v>1.8859999999999999</v>
      </c>
      <c r="D64" s="369">
        <v>0.97799999999999998</v>
      </c>
      <c r="E64" s="369">
        <v>1.93</v>
      </c>
      <c r="F64" s="375"/>
      <c r="G64" s="375"/>
      <c r="H64" s="375"/>
      <c r="I64" s="375"/>
      <c r="J64" s="375"/>
      <c r="K64" s="369">
        <v>1.93</v>
      </c>
    </row>
    <row r="65" spans="1:11" ht="11.25" customHeight="1">
      <c r="A65" s="374" t="s">
        <v>1274</v>
      </c>
      <c r="B65" s="377">
        <v>3493</v>
      </c>
      <c r="C65" s="369">
        <v>0.73399999999999999</v>
      </c>
      <c r="D65" s="369">
        <v>0.88800000000000001</v>
      </c>
      <c r="E65" s="369">
        <v>0.82699999999999996</v>
      </c>
      <c r="F65" s="375"/>
      <c r="G65" s="375"/>
      <c r="H65" s="372">
        <v>39228588</v>
      </c>
      <c r="I65" s="371">
        <v>3332742</v>
      </c>
      <c r="J65" s="376">
        <v>3332741.8</v>
      </c>
      <c r="K65" s="369">
        <v>0.84199999999999997</v>
      </c>
    </row>
    <row r="66" spans="1:11" ht="11.25" customHeight="1">
      <c r="A66" s="374" t="s">
        <v>1273</v>
      </c>
      <c r="B66" s="377">
        <v>1655.1</v>
      </c>
      <c r="C66" s="369">
        <v>2.4889999999999999</v>
      </c>
      <c r="D66" s="369">
        <v>1.5389999999999999</v>
      </c>
      <c r="E66" s="369">
        <v>1.617</v>
      </c>
      <c r="F66" s="375"/>
      <c r="G66" s="375"/>
      <c r="H66" s="375"/>
      <c r="I66" s="375"/>
      <c r="J66" s="375"/>
      <c r="K66" s="369">
        <v>1.617</v>
      </c>
    </row>
    <row r="67" spans="1:11" ht="12" customHeight="1">
      <c r="A67" s="368" t="s">
        <v>1272</v>
      </c>
      <c r="B67" s="367">
        <v>538.5</v>
      </c>
      <c r="C67" s="363">
        <v>6.149</v>
      </c>
      <c r="D67" s="363">
        <v>2.6640000000000001</v>
      </c>
      <c r="E67" s="363">
        <v>2.3090000000000002</v>
      </c>
      <c r="F67" s="386"/>
      <c r="G67" s="386"/>
      <c r="H67" s="386"/>
      <c r="I67" s="386"/>
      <c r="J67" s="386"/>
      <c r="K67" s="363">
        <v>2.3090000000000002</v>
      </c>
    </row>
    <row r="68" spans="1:11" ht="12" customHeight="1">
      <c r="A68" s="384" t="s">
        <v>1271</v>
      </c>
      <c r="B68" s="383">
        <v>218.1</v>
      </c>
      <c r="C68" s="379">
        <v>0.42399999999999999</v>
      </c>
      <c r="D68" s="379">
        <v>1.6990000000000001</v>
      </c>
      <c r="E68" s="379">
        <v>0.25</v>
      </c>
      <c r="F68" s="381">
        <v>9488770</v>
      </c>
      <c r="G68" s="381">
        <v>8065454</v>
      </c>
      <c r="H68" s="389">
        <v>12255975</v>
      </c>
      <c r="I68" s="381">
        <v>1041230</v>
      </c>
      <c r="J68" s="388">
        <v>9106684.5</v>
      </c>
      <c r="K68" s="379">
        <v>0.58599999999999997</v>
      </c>
    </row>
    <row r="69" spans="1:11" ht="11.25" customHeight="1">
      <c r="A69" s="374" t="s">
        <v>1270</v>
      </c>
      <c r="B69" s="373">
        <v>984.5</v>
      </c>
      <c r="C69" s="369">
        <v>0.55700000000000005</v>
      </c>
      <c r="D69" s="369">
        <v>1.264</v>
      </c>
      <c r="E69" s="369">
        <v>0.441</v>
      </c>
      <c r="F69" s="371">
        <v>14461957</v>
      </c>
      <c r="G69" s="371">
        <v>12292663</v>
      </c>
      <c r="H69" s="372">
        <v>38558402</v>
      </c>
      <c r="I69" s="371">
        <v>3275805</v>
      </c>
      <c r="J69" s="378">
        <v>15568468.1</v>
      </c>
      <c r="K69" s="369">
        <v>0.61199999999999999</v>
      </c>
    </row>
    <row r="70" spans="1:11" ht="11.25" customHeight="1">
      <c r="A70" s="374" t="s">
        <v>1269</v>
      </c>
      <c r="B70" s="373">
        <v>321.7</v>
      </c>
      <c r="C70" s="369">
        <v>0.35099999999999998</v>
      </c>
      <c r="D70" s="369">
        <v>1.7869999999999999</v>
      </c>
      <c r="E70" s="369">
        <v>0.19600000000000001</v>
      </c>
      <c r="F70" s="371">
        <v>16967081</v>
      </c>
      <c r="G70" s="371">
        <v>14422019</v>
      </c>
      <c r="H70" s="372">
        <v>19355942</v>
      </c>
      <c r="I70" s="371">
        <v>1644422</v>
      </c>
      <c r="J70" s="378">
        <v>16066441</v>
      </c>
      <c r="K70" s="369">
        <v>0.57899999999999996</v>
      </c>
    </row>
    <row r="71" spans="1:11" ht="11.25" customHeight="1">
      <c r="A71" s="374" t="s">
        <v>1268</v>
      </c>
      <c r="B71" s="373">
        <v>537.5</v>
      </c>
      <c r="C71" s="369">
        <v>0.69199999999999995</v>
      </c>
      <c r="D71" s="369">
        <v>1.1160000000000001</v>
      </c>
      <c r="E71" s="369">
        <v>0.621</v>
      </c>
      <c r="F71" s="375"/>
      <c r="G71" s="375"/>
      <c r="H71" s="372">
        <v>16636780</v>
      </c>
      <c r="I71" s="371">
        <v>1413410</v>
      </c>
      <c r="J71" s="376">
        <v>1413410.3</v>
      </c>
      <c r="K71" s="369">
        <v>0.65300000000000002</v>
      </c>
    </row>
    <row r="72" spans="1:11" ht="11.25" customHeight="1">
      <c r="A72" s="374" t="s">
        <v>1267</v>
      </c>
      <c r="B72" s="377">
        <v>2350.1</v>
      </c>
      <c r="C72" s="369">
        <v>0.47</v>
      </c>
      <c r="D72" s="369">
        <v>0.93899999999999995</v>
      </c>
      <c r="E72" s="369">
        <v>0.501</v>
      </c>
      <c r="F72" s="371">
        <v>15942229</v>
      </c>
      <c r="G72" s="371">
        <v>13550894</v>
      </c>
      <c r="H72" s="372">
        <v>66897413</v>
      </c>
      <c r="I72" s="371">
        <v>5683401</v>
      </c>
      <c r="J72" s="378">
        <v>19234295.5</v>
      </c>
      <c r="K72" s="369">
        <v>0.62</v>
      </c>
    </row>
    <row r="73" spans="1:11" ht="11.25" customHeight="1">
      <c r="A73" s="374" t="s">
        <v>1266</v>
      </c>
      <c r="B73" s="377">
        <v>1072.8</v>
      </c>
      <c r="C73" s="369">
        <v>0.66900000000000004</v>
      </c>
      <c r="D73" s="369">
        <v>1.1950000000000001</v>
      </c>
      <c r="E73" s="369">
        <v>0.56000000000000005</v>
      </c>
      <c r="F73" s="371">
        <v>3769279</v>
      </c>
      <c r="G73" s="371">
        <v>3203887</v>
      </c>
      <c r="H73" s="372">
        <v>38066805</v>
      </c>
      <c r="I73" s="371">
        <v>3234040</v>
      </c>
      <c r="J73" s="376">
        <v>6437927.4000000004</v>
      </c>
      <c r="K73" s="369">
        <v>0.628</v>
      </c>
    </row>
    <row r="74" spans="1:11" ht="11.25" customHeight="1">
      <c r="A74" s="374" t="s">
        <v>1265</v>
      </c>
      <c r="B74" s="377">
        <v>2876.5</v>
      </c>
      <c r="C74" s="369">
        <v>1.2969999999999999</v>
      </c>
      <c r="D74" s="369">
        <v>1.347</v>
      </c>
      <c r="E74" s="369">
        <v>0.96299999999999997</v>
      </c>
      <c r="F74" s="375"/>
      <c r="G74" s="375"/>
      <c r="H74" s="372">
        <v>10468963</v>
      </c>
      <c r="I74" s="371">
        <v>889411</v>
      </c>
      <c r="J74" s="370">
        <v>889411.3</v>
      </c>
      <c r="K74" s="369">
        <v>0.96599999999999997</v>
      </c>
    </row>
    <row r="75" spans="1:11" ht="11.25" customHeight="1">
      <c r="A75" s="374" t="s">
        <v>1264</v>
      </c>
      <c r="B75" s="377">
        <v>2404.1999999999998</v>
      </c>
      <c r="C75" s="369">
        <v>1.04</v>
      </c>
      <c r="D75" s="369">
        <v>1.1499999999999999</v>
      </c>
      <c r="E75" s="369">
        <v>0.90400000000000003</v>
      </c>
      <c r="F75" s="375"/>
      <c r="G75" s="375"/>
      <c r="H75" s="372">
        <v>19432566</v>
      </c>
      <c r="I75" s="371">
        <v>1650932</v>
      </c>
      <c r="J75" s="376">
        <v>1650931.8</v>
      </c>
      <c r="K75" s="369">
        <v>0.91200000000000003</v>
      </c>
    </row>
    <row r="76" spans="1:11" ht="11.25" customHeight="1">
      <c r="A76" s="374" t="s">
        <v>1263</v>
      </c>
      <c r="B76" s="377">
        <v>2694.9</v>
      </c>
      <c r="C76" s="369">
        <v>0.75800000000000001</v>
      </c>
      <c r="D76" s="369">
        <v>0.93100000000000005</v>
      </c>
      <c r="E76" s="369">
        <v>0.81399999999999995</v>
      </c>
      <c r="F76" s="375"/>
      <c r="G76" s="375"/>
      <c r="H76" s="372">
        <v>34052345</v>
      </c>
      <c r="I76" s="371">
        <v>2892984</v>
      </c>
      <c r="J76" s="376">
        <v>2892983.8</v>
      </c>
      <c r="K76" s="369">
        <v>0.83</v>
      </c>
    </row>
    <row r="77" spans="1:11" ht="11.25" customHeight="1">
      <c r="A77" s="374" t="s">
        <v>1262</v>
      </c>
      <c r="B77" s="377">
        <v>2788.8</v>
      </c>
      <c r="C77" s="369">
        <v>0.78900000000000003</v>
      </c>
      <c r="D77" s="369">
        <v>0.94699999999999995</v>
      </c>
      <c r="E77" s="369">
        <v>0.83299999999999996</v>
      </c>
      <c r="F77" s="375"/>
      <c r="G77" s="375"/>
      <c r="H77" s="372">
        <v>32215886</v>
      </c>
      <c r="I77" s="371">
        <v>2736964</v>
      </c>
      <c r="J77" s="376">
        <v>2736963.9</v>
      </c>
      <c r="K77" s="369">
        <v>0.84699999999999998</v>
      </c>
    </row>
    <row r="78" spans="1:11" ht="11.25" customHeight="1">
      <c r="A78" s="374" t="s">
        <v>1261</v>
      </c>
      <c r="B78" s="377">
        <v>1960.1</v>
      </c>
      <c r="C78" s="369">
        <v>0.61399999999999999</v>
      </c>
      <c r="D78" s="369">
        <v>0.91800000000000004</v>
      </c>
      <c r="E78" s="369">
        <v>0.66900000000000004</v>
      </c>
      <c r="F78" s="375"/>
      <c r="G78" s="375"/>
      <c r="H78" s="372">
        <v>43611719</v>
      </c>
      <c r="I78" s="371">
        <v>3705119</v>
      </c>
      <c r="J78" s="376">
        <v>3705119.3</v>
      </c>
      <c r="K78" s="369">
        <v>0.69699999999999995</v>
      </c>
    </row>
    <row r="79" spans="1:11" ht="12" customHeight="1">
      <c r="A79" s="368" t="s">
        <v>1260</v>
      </c>
      <c r="B79" s="387">
        <v>1078.3</v>
      </c>
      <c r="C79" s="363">
        <v>0.88400000000000001</v>
      </c>
      <c r="D79" s="363">
        <v>1.2569999999999999</v>
      </c>
      <c r="E79" s="363">
        <v>0.70399999999999996</v>
      </c>
      <c r="F79" s="386"/>
      <c r="G79" s="386"/>
      <c r="H79" s="366">
        <v>29329446</v>
      </c>
      <c r="I79" s="365">
        <v>2491741</v>
      </c>
      <c r="J79" s="385">
        <v>2491740.7000000002</v>
      </c>
      <c r="K79" s="363">
        <v>0.72899999999999998</v>
      </c>
    </row>
    <row r="80" spans="1:11" ht="12" customHeight="1">
      <c r="A80" s="384" t="s">
        <v>1259</v>
      </c>
      <c r="B80" s="383">
        <v>964.3</v>
      </c>
      <c r="C80" s="379">
        <v>2.2559999999999998</v>
      </c>
      <c r="D80" s="379">
        <v>4.5199999999999996</v>
      </c>
      <c r="E80" s="379">
        <v>0.499</v>
      </c>
      <c r="F80" s="381">
        <v>32157981</v>
      </c>
      <c r="G80" s="381">
        <v>27334284</v>
      </c>
      <c r="H80" s="382">
        <v>132264104</v>
      </c>
      <c r="I80" s="381">
        <v>11236757</v>
      </c>
      <c r="J80" s="380">
        <v>38571040.5</v>
      </c>
      <c r="K80" s="379">
        <v>0.62</v>
      </c>
    </row>
    <row r="81" spans="1:11" ht="11.25" customHeight="1">
      <c r="A81" s="374" t="s">
        <v>1258</v>
      </c>
      <c r="B81" s="373">
        <v>315.60000000000002</v>
      </c>
      <c r="C81" s="369">
        <v>1.5840000000000001</v>
      </c>
      <c r="D81" s="369">
        <v>5.16</v>
      </c>
      <c r="E81" s="369">
        <v>0.307</v>
      </c>
      <c r="F81" s="371">
        <v>34893025</v>
      </c>
      <c r="G81" s="371">
        <v>29659071</v>
      </c>
      <c r="H81" s="372">
        <v>52850123</v>
      </c>
      <c r="I81" s="371">
        <v>4489986</v>
      </c>
      <c r="J81" s="378">
        <v>34149057</v>
      </c>
      <c r="K81" s="369">
        <v>0.59399999999999997</v>
      </c>
    </row>
    <row r="82" spans="1:11" ht="11.25" customHeight="1">
      <c r="A82" s="374" t="s">
        <v>1257</v>
      </c>
      <c r="B82" s="377">
        <v>1913</v>
      </c>
      <c r="C82" s="369">
        <v>0.86399999999999999</v>
      </c>
      <c r="D82" s="369">
        <v>1.179</v>
      </c>
      <c r="E82" s="369">
        <v>0.73299999999999998</v>
      </c>
      <c r="F82" s="375"/>
      <c r="G82" s="375"/>
      <c r="H82" s="372">
        <v>44059043</v>
      </c>
      <c r="I82" s="371">
        <v>3743123</v>
      </c>
      <c r="J82" s="376">
        <v>3743122.6</v>
      </c>
      <c r="K82" s="369">
        <v>0.75600000000000001</v>
      </c>
    </row>
    <row r="83" spans="1:11" ht="11.25" customHeight="1">
      <c r="A83" s="374" t="s">
        <v>1256</v>
      </c>
      <c r="B83" s="377">
        <v>1328.3</v>
      </c>
      <c r="C83" s="369">
        <v>1.139</v>
      </c>
      <c r="D83" s="369">
        <v>1.4259999999999999</v>
      </c>
      <c r="E83" s="369">
        <v>0.79900000000000004</v>
      </c>
      <c r="F83" s="375"/>
      <c r="G83" s="375"/>
      <c r="H83" s="372">
        <v>27870330</v>
      </c>
      <c r="I83" s="371">
        <v>2367779</v>
      </c>
      <c r="J83" s="376">
        <v>2367778.7000000002</v>
      </c>
      <c r="K83" s="369">
        <v>0.81599999999999995</v>
      </c>
    </row>
    <row r="84" spans="1:11" ht="11.25" customHeight="1">
      <c r="A84" s="374" t="s">
        <v>1255</v>
      </c>
      <c r="B84" s="373">
        <v>798.4</v>
      </c>
      <c r="C84" s="369">
        <v>1.0129999999999999</v>
      </c>
      <c r="D84" s="369">
        <v>1.3109999999999999</v>
      </c>
      <c r="E84" s="369">
        <v>0.77300000000000002</v>
      </c>
      <c r="F84" s="375"/>
      <c r="G84" s="375"/>
      <c r="H84" s="372">
        <v>17395275</v>
      </c>
      <c r="I84" s="371">
        <v>1477850</v>
      </c>
      <c r="J84" s="376">
        <v>1477849.7</v>
      </c>
      <c r="K84" s="369">
        <v>0.79200000000000004</v>
      </c>
    </row>
    <row r="85" spans="1:11" ht="11.25" customHeight="1">
      <c r="A85" s="374" t="s">
        <v>1254</v>
      </c>
      <c r="B85" s="373">
        <v>144.1</v>
      </c>
      <c r="C85" s="369">
        <v>2.734</v>
      </c>
      <c r="D85" s="369">
        <v>4.6360000000000001</v>
      </c>
      <c r="E85" s="369">
        <v>0.59</v>
      </c>
      <c r="F85" s="371">
        <v>503620</v>
      </c>
      <c r="G85" s="371">
        <v>428077</v>
      </c>
      <c r="H85" s="372">
        <v>19609062</v>
      </c>
      <c r="I85" s="371">
        <v>1665926</v>
      </c>
      <c r="J85" s="376">
        <v>2094003.2</v>
      </c>
      <c r="K85" s="369">
        <v>0.63300000000000001</v>
      </c>
    </row>
    <row r="86" spans="1:11" ht="11.25" customHeight="1">
      <c r="A86" s="374" t="s">
        <v>1253</v>
      </c>
      <c r="B86" s="373">
        <v>490.2</v>
      </c>
      <c r="C86" s="369">
        <v>3.585</v>
      </c>
      <c r="D86" s="369">
        <v>2.0350000000000001</v>
      </c>
      <c r="E86" s="369">
        <v>1.762</v>
      </c>
      <c r="F86" s="375"/>
      <c r="G86" s="375"/>
      <c r="H86" s="375"/>
      <c r="I86" s="375"/>
      <c r="J86" s="375"/>
      <c r="K86" s="369">
        <v>1.762</v>
      </c>
    </row>
    <row r="87" spans="1:11" ht="11.25" customHeight="1">
      <c r="A87" s="374" t="s">
        <v>1252</v>
      </c>
      <c r="B87" s="373">
        <v>162</v>
      </c>
      <c r="C87" s="369">
        <v>0.78500000000000003</v>
      </c>
      <c r="D87" s="369">
        <v>1.3220000000000001</v>
      </c>
      <c r="E87" s="369">
        <v>0.59399999999999997</v>
      </c>
      <c r="F87" s="371">
        <v>92650</v>
      </c>
      <c r="G87" s="371">
        <v>78752</v>
      </c>
      <c r="H87" s="372">
        <v>6276983</v>
      </c>
      <c r="I87" s="371">
        <v>533273</v>
      </c>
      <c r="J87" s="370">
        <v>612025.59999999998</v>
      </c>
      <c r="K87" s="369">
        <v>0.63300000000000001</v>
      </c>
    </row>
    <row r="88" spans="1:11" ht="12" customHeight="1">
      <c r="A88" s="368" t="s">
        <v>1251</v>
      </c>
      <c r="B88" s="367">
        <v>49.3</v>
      </c>
      <c r="C88" s="363">
        <v>5.3019999999999996</v>
      </c>
      <c r="D88" s="363">
        <v>14.715999999999999</v>
      </c>
      <c r="E88" s="363">
        <v>0.36</v>
      </c>
      <c r="F88" s="365">
        <v>12725125</v>
      </c>
      <c r="G88" s="365">
        <v>10816356</v>
      </c>
      <c r="H88" s="366">
        <v>23143339</v>
      </c>
      <c r="I88" s="365">
        <v>1966188</v>
      </c>
      <c r="J88" s="364">
        <v>12782544.1</v>
      </c>
      <c r="K88" s="363">
        <v>0.60099999999999998</v>
      </c>
    </row>
    <row r="89" spans="1:11" ht="12.95" customHeight="1">
      <c r="A89" s="362" t="s">
        <v>1250</v>
      </c>
      <c r="B89" s="361">
        <v>146880.4</v>
      </c>
      <c r="C89" s="360">
        <v>1</v>
      </c>
      <c r="D89" s="360">
        <v>1</v>
      </c>
      <c r="E89" s="360">
        <v>1</v>
      </c>
      <c r="F89" s="358">
        <v>360090673</v>
      </c>
      <c r="G89" s="358">
        <v>306077072</v>
      </c>
      <c r="H89" s="359">
        <v>2083768995</v>
      </c>
      <c r="I89" s="358">
        <v>177030688</v>
      </c>
      <c r="J89" s="357">
        <v>483107760.5</v>
      </c>
      <c r="K89" s="39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55"/>
  <sheetViews>
    <sheetView topLeftCell="F1" zoomScale="81" zoomScaleNormal="100" workbookViewId="0">
      <selection activeCell="AB91" sqref="AB91"/>
    </sheetView>
  </sheetViews>
  <sheetFormatPr defaultRowHeight="15"/>
  <cols>
    <col min="1" max="1" width="40.42578125" customWidth="1"/>
    <col min="2" max="3" width="6.85546875" customWidth="1"/>
    <col min="4" max="4" width="14.140625" style="141" customWidth="1"/>
    <col min="5" max="5" width="11.85546875" style="141" customWidth="1"/>
    <col min="6" max="6" width="12.5703125" style="141" bestFit="1" customWidth="1"/>
    <col min="7" max="7" width="12.85546875" style="138" bestFit="1" customWidth="1"/>
    <col min="8" max="8" width="12.140625" style="136" bestFit="1" customWidth="1"/>
    <col min="9" max="10" width="12.140625" style="136" customWidth="1"/>
    <col min="11" max="12" width="11.140625" style="141" bestFit="1" customWidth="1"/>
    <col min="13" max="13" width="12.140625" style="136" customWidth="1"/>
    <col min="14" max="14" width="12.140625" style="136" bestFit="1" customWidth="1"/>
    <col min="15" max="15" width="4.28515625" style="138" customWidth="1"/>
    <col min="16" max="16" width="3" style="138" customWidth="1"/>
    <col min="17" max="17" width="3.5703125" style="141" customWidth="1"/>
    <col min="18" max="18" width="2.42578125" style="141" customWidth="1"/>
    <col min="19" max="19" width="2.28515625" style="141" customWidth="1"/>
    <col min="20" max="20" width="2.7109375" style="136" customWidth="1"/>
    <col min="21" max="21" width="12.140625" style="138" bestFit="1" customWidth="1"/>
    <col min="22" max="22" width="6.28515625" style="138" customWidth="1"/>
    <col min="23" max="23" width="12.140625" style="138" customWidth="1"/>
    <col min="24" max="24" width="12.140625" style="141" customWidth="1"/>
    <col min="25" max="25" width="7.5703125" style="141" customWidth="1"/>
    <col min="26" max="26" width="12.140625" style="141" customWidth="1"/>
    <col min="27" max="27" width="6.7109375" style="141" customWidth="1"/>
    <col min="28" max="28" width="12.140625" style="141" customWidth="1"/>
    <col min="29" max="29" width="11.28515625" style="141" customWidth="1"/>
    <col min="30" max="30" width="11.140625" style="141" bestFit="1" customWidth="1"/>
    <col min="32" max="32" width="13.7109375" customWidth="1"/>
    <col min="33" max="33" width="10.7109375" customWidth="1"/>
    <col min="35" max="35" width="12.7109375" bestFit="1" customWidth="1"/>
  </cols>
  <sheetData>
    <row r="1" spans="1:35" ht="30">
      <c r="A1" s="52" t="s">
        <v>586</v>
      </c>
      <c r="B1" s="247" t="s">
        <v>972</v>
      </c>
      <c r="C1" s="247" t="s">
        <v>970</v>
      </c>
      <c r="D1" s="139">
        <v>170558300</v>
      </c>
      <c r="E1" s="140">
        <v>170558330</v>
      </c>
      <c r="F1" s="140">
        <v>320558340</v>
      </c>
      <c r="G1" s="145">
        <v>1520158310</v>
      </c>
      <c r="H1" s="132">
        <v>3620258320</v>
      </c>
      <c r="I1" s="132">
        <v>3620258570</v>
      </c>
      <c r="J1" s="132">
        <v>3620258530</v>
      </c>
      <c r="K1" s="129" t="s">
        <v>103</v>
      </c>
      <c r="L1" s="129" t="s">
        <v>105</v>
      </c>
      <c r="M1" s="137">
        <v>3620258440</v>
      </c>
      <c r="N1" s="137">
        <v>3620258480</v>
      </c>
      <c r="O1" s="142" t="s">
        <v>205</v>
      </c>
      <c r="P1" s="142" t="s">
        <v>207</v>
      </c>
      <c r="Q1" s="143" t="s">
        <v>209</v>
      </c>
      <c r="R1" s="143" t="s">
        <v>210</v>
      </c>
      <c r="S1" s="143" t="s">
        <v>211</v>
      </c>
      <c r="T1" s="146">
        <v>3620258550</v>
      </c>
      <c r="U1" s="128" t="s">
        <v>213</v>
      </c>
      <c r="V1" s="128" t="s">
        <v>769</v>
      </c>
      <c r="W1" s="128" t="s">
        <v>225</v>
      </c>
      <c r="X1" s="130">
        <v>170558360</v>
      </c>
      <c r="Y1" s="130" t="s">
        <v>767</v>
      </c>
      <c r="Z1" s="130">
        <v>320558370</v>
      </c>
      <c r="AA1" s="130" t="s">
        <v>548</v>
      </c>
      <c r="AB1" s="130" t="s">
        <v>416</v>
      </c>
      <c r="AC1" s="129" t="s">
        <v>521</v>
      </c>
      <c r="AD1" s="129" t="s">
        <v>216</v>
      </c>
      <c r="AE1" s="126" t="s">
        <v>1018</v>
      </c>
      <c r="AF1" s="137" t="s">
        <v>1020</v>
      </c>
      <c r="AG1" s="144" t="s">
        <v>1027</v>
      </c>
      <c r="AH1" s="133" t="s">
        <v>1028</v>
      </c>
    </row>
    <row r="2" spans="1:35" ht="13.5" customHeight="1">
      <c r="A2" s="109" t="s">
        <v>191</v>
      </c>
      <c r="B2" s="109"/>
      <c r="C2" s="129"/>
      <c r="D2" s="129">
        <f>VLOOKUP(D1,'Белгородская обл'!$A$2:$D$141,3,FALSE)</f>
        <v>461.32</v>
      </c>
      <c r="E2" s="129">
        <f>VLOOKUP(E1,'Белгородская обл'!$A$2:$D$141,3,FALSE)</f>
        <v>901.17</v>
      </c>
      <c r="F2" s="129">
        <f>VLOOKUP(F1,'Белгородская обл'!$A$2:$D$141,3,FALSE)</f>
        <v>124.61</v>
      </c>
      <c r="G2" s="127">
        <f>VLOOKUP(G1,'Белгородская обл'!$A$2:$D$141,3,FALSE)</f>
        <v>48.84</v>
      </c>
      <c r="H2" s="137">
        <f>VLOOKUP(H1,'Белгородская обл'!$A$2:$D$141,3,FALSE)</f>
        <v>619.20000000000005</v>
      </c>
      <c r="I2" s="137">
        <f>VLOOKUP(I1,'Белгородская обл'!$A$2:$D$141,3,FALSE)</f>
        <v>58.79</v>
      </c>
      <c r="J2" s="137">
        <f>VLOOKUP(J1,'Белгородская обл'!$A$2:$D$141,3,FALSE)</f>
        <v>123.26</v>
      </c>
      <c r="K2" s="129">
        <f>VLOOKUP(K1,'Белгородская обл'!$A$2:$D$141,3,FALSE)</f>
        <v>15.61</v>
      </c>
      <c r="L2" s="129">
        <f>VLOOKUP(L1,'Белгородская обл'!$A$2:$D$141,3,FALSE)</f>
        <v>90.48</v>
      </c>
      <c r="M2" s="137">
        <f>VLOOKUP(M1,'Белгородская обл'!$A$2:$D$141,3,FALSE)</f>
        <v>90.31</v>
      </c>
      <c r="N2" s="137">
        <f>VLOOKUP(N1,'Белгородская обл'!$A$2:$D$141,3,FALSE)</f>
        <v>82.35</v>
      </c>
      <c r="O2" s="127"/>
      <c r="P2" s="127"/>
      <c r="Q2" s="129"/>
      <c r="R2" s="129"/>
      <c r="S2" s="129"/>
      <c r="T2" s="137"/>
      <c r="U2" s="127">
        <f>VLOOKUP(U1,'Белгородская обл'!$A$2:$D$141,3,FALSE)</f>
        <v>12.28</v>
      </c>
      <c r="V2" s="127"/>
      <c r="W2" s="127">
        <f>VLOOKUP(W1,'Белгородская обл'!$A$2:$D$141,3,FALSE)</f>
        <v>109.74</v>
      </c>
      <c r="X2" s="129">
        <f>VLOOKUP(X1,'Белгородская обл'!$A$2:$D$141,3,FALSE)</f>
        <v>60.25</v>
      </c>
      <c r="Y2" s="129"/>
      <c r="Z2" s="129">
        <f>VLOOKUP(Z1,'Белгородская обл'!$A$2:$D$141,3,FALSE)</f>
        <v>5.71</v>
      </c>
      <c r="AA2" s="129"/>
      <c r="AB2" s="129">
        <f>VLOOKUP(AB1,'Белгородская обл'!$A$2:$D$141,3,FALSE)</f>
        <v>191.79</v>
      </c>
      <c r="AC2" s="129"/>
      <c r="AD2" s="129">
        <f>VLOOKUP(AD1,'Белгородская обл'!$A$2:$D$141,3,FALSE)</f>
        <v>14</v>
      </c>
      <c r="AE2" s="126">
        <f t="shared" ref="AE2:AE33" si="0">SUM(B2:AD2)</f>
        <v>3009.71</v>
      </c>
      <c r="AF2" s="126">
        <f t="shared" ref="AF2:AF33" si="1">H2+M2+N2+T2+J2+I2</f>
        <v>973.91</v>
      </c>
      <c r="AG2" s="126">
        <f t="shared" ref="AG2:AG33" si="2">SUM(D2:F2)+K2+L2+SUM(Q2:S2)+AD2+AB2+Z2+X2+Y2+AA2+AC2+C2+B2</f>
        <v>1864.9399999999998</v>
      </c>
      <c r="AH2" s="126">
        <f t="shared" ref="AH2:AH33" si="3">G2+O2+P2+U2+W2+V2</f>
        <v>170.86</v>
      </c>
      <c r="AI2" s="152"/>
    </row>
    <row r="3" spans="1:35" ht="13.5" customHeight="1">
      <c r="A3" s="109" t="s">
        <v>190</v>
      </c>
      <c r="B3" s="109"/>
      <c r="C3" s="129"/>
      <c r="D3" s="129">
        <f>VLOOKUP(D1,'Брянская обл'!$A$2:$D$141,3,FALSE)</f>
        <v>239.08</v>
      </c>
      <c r="E3" s="129">
        <f>VLOOKUP(E1,'Брянская обл'!$A$2:$D$141,3,FALSE)</f>
        <v>803.82</v>
      </c>
      <c r="F3" s="129">
        <f>VLOOKUP(F1,'Брянская обл'!$A$2:$D$141,3,FALSE)</f>
        <v>166.32</v>
      </c>
      <c r="G3" s="127">
        <f>VLOOKUP(G1,'Брянская обл'!$A$2:$D$141,3,FALSE)</f>
        <v>12.3</v>
      </c>
      <c r="H3" s="137">
        <f>VLOOKUP(H1,'Брянская обл'!$A$2:$D$141,3,FALSE)</f>
        <v>476.8</v>
      </c>
      <c r="I3" s="137">
        <f>VLOOKUP(I1,'Брянская обл'!$A$2:$D$141,3,FALSE)</f>
        <v>47.64</v>
      </c>
      <c r="J3" s="137">
        <f>VLOOKUP(J1,'Брянская обл'!$A$2:$D$141,3,FALSE)</f>
        <v>103.99</v>
      </c>
      <c r="K3" s="129"/>
      <c r="L3" s="129">
        <f>VLOOKUP(L1,'Брянская обл'!$A$2:$D$141,3,FALSE)</f>
        <v>69.67</v>
      </c>
      <c r="M3" s="137">
        <f>VLOOKUP(M1,'Брянская обл'!$A$2:$D$141,3,FALSE)</f>
        <v>99.61</v>
      </c>
      <c r="N3" s="137">
        <f>VLOOKUP(N1,'Брянская обл'!$A$2:$D$141,3,FALSE)</f>
        <v>37</v>
      </c>
      <c r="O3" s="127"/>
      <c r="P3" s="127"/>
      <c r="Q3" s="129"/>
      <c r="R3" s="129"/>
      <c r="S3" s="129"/>
      <c r="T3" s="137"/>
      <c r="U3" s="127">
        <f>VLOOKUP(U1,'Брянская обл'!$A$2:$D$141,3,FALSE)</f>
        <v>19.47</v>
      </c>
      <c r="V3" s="127"/>
      <c r="W3" s="127">
        <f>VLOOKUP(W1,'Брянская обл'!$A$2:$D$141,3,FALSE)</f>
        <v>13.13</v>
      </c>
      <c r="X3" s="129">
        <f>VLOOKUP(X1,'Брянская обл'!$A$2:$D$141,3,FALSE)</f>
        <v>73.13</v>
      </c>
      <c r="Y3" s="129"/>
      <c r="Z3" s="129">
        <f>VLOOKUP(Z1,'Брянская обл'!$A$2:$D$141,3,FALSE)</f>
        <v>7.58</v>
      </c>
      <c r="AA3" s="129"/>
      <c r="AB3" s="129">
        <f>VLOOKUP(AB1,'Брянская обл'!$A$2:$D$141,3,FALSE)</f>
        <v>528.11</v>
      </c>
      <c r="AC3" s="129"/>
      <c r="AD3" s="129">
        <f>VLOOKUP(AD1,'Брянская обл'!$A$2:$D$141,3,FALSE)</f>
        <v>5.4</v>
      </c>
      <c r="AE3" s="243">
        <f t="shared" si="0"/>
        <v>2703.05</v>
      </c>
      <c r="AF3" s="242">
        <f t="shared" si="1"/>
        <v>765.04</v>
      </c>
      <c r="AG3" s="243">
        <f t="shared" si="2"/>
        <v>1893.1100000000001</v>
      </c>
      <c r="AH3" s="233">
        <f t="shared" si="3"/>
        <v>44.9</v>
      </c>
    </row>
    <row r="4" spans="1:35" ht="13.5" customHeight="1">
      <c r="A4" s="109" t="s">
        <v>189</v>
      </c>
      <c r="B4" s="109"/>
      <c r="C4" s="129"/>
      <c r="D4" s="129">
        <f>VLOOKUP(D1,'Владимирская обл'!$A$2:$D$141,3,FALSE)</f>
        <v>615.04999999999995</v>
      </c>
      <c r="E4" s="129">
        <f>VLOOKUP(E1,'Владимирская обл'!$A$2:$D$141,3,FALSE)</f>
        <v>782.31</v>
      </c>
      <c r="F4" s="129">
        <f>VLOOKUP(F1,'Владимирская обл'!$A$2:$D$141,3,FALSE)</f>
        <v>137.07</v>
      </c>
      <c r="G4" s="127">
        <f>VLOOKUP(G1,'Владимирская обл'!$A$2:$D$141,3,FALSE)</f>
        <v>18.309999999999999</v>
      </c>
      <c r="H4" s="137">
        <f>VLOOKUP(H1,'Владимирская обл'!$A$2:$D$141,3,FALSE)</f>
        <v>543.20000000000005</v>
      </c>
      <c r="I4" s="137">
        <f>VLOOKUP(I1,'Владимирская обл'!$A$2:$D$141,3,FALSE)</f>
        <v>44.66</v>
      </c>
      <c r="J4" s="137">
        <f>VLOOKUP(J1,'Владимирская обл'!$A$2:$D$141,3,FALSE)</f>
        <v>100.56</v>
      </c>
      <c r="K4" s="129">
        <f>VLOOKUP(K1,'Владимирская обл'!$A$2:$D$141,3,FALSE)</f>
        <v>15.72</v>
      </c>
      <c r="L4" s="129">
        <f>VLOOKUP(L1,'Владимирская обл'!$A$2:$D$141,3,FALSE)</f>
        <v>79.349999999999994</v>
      </c>
      <c r="M4" s="137">
        <f>VLOOKUP(M1,'Владимирская обл'!$A$2:$D$141,3,FALSE)</f>
        <v>51.68</v>
      </c>
      <c r="N4" s="137">
        <f>VLOOKUP(N1,'Владимирская обл'!$A$2:$D$141,3,FALSE)</f>
        <v>108.83</v>
      </c>
      <c r="O4" s="127"/>
      <c r="P4" s="127"/>
      <c r="Q4" s="129"/>
      <c r="R4" s="129"/>
      <c r="S4" s="129"/>
      <c r="T4" s="137"/>
      <c r="U4" s="127">
        <f>VLOOKUP(U1,'Владимирская обл'!$A$2:$D$141,3,FALSE)</f>
        <v>19.54</v>
      </c>
      <c r="V4" s="127"/>
      <c r="W4" s="127">
        <f>VLOOKUP(W1,'Владимирская обл'!$A$2:$D$141,3,FALSE)</f>
        <v>26.5</v>
      </c>
      <c r="X4" s="129">
        <f>VLOOKUP(X1,'Владимирская обл'!$A$2:$D$141,3,FALSE)</f>
        <v>89.55</v>
      </c>
      <c r="Y4" s="129"/>
      <c r="Z4" s="129">
        <f>VLOOKUP(Z1,'Владимирская обл'!$A$2:$D$141,3,FALSE)</f>
        <v>9.1300000000000008</v>
      </c>
      <c r="AA4" s="129"/>
      <c r="AB4" s="129">
        <f>VLOOKUP(AB1,'Владимирская обл'!$A$2:$D$141,3,FALSE)</f>
        <v>172.96</v>
      </c>
      <c r="AC4" s="129"/>
      <c r="AD4" s="129">
        <f>VLOOKUP(AD1,'Владимирская обл'!$A$2:$D$141,3,FALSE)</f>
        <v>12</v>
      </c>
      <c r="AE4" s="243">
        <f t="shared" si="0"/>
        <v>2826.4199999999992</v>
      </c>
      <c r="AF4" s="242">
        <f t="shared" si="1"/>
        <v>848.93</v>
      </c>
      <c r="AG4" s="243">
        <f t="shared" si="2"/>
        <v>1913.1399999999999</v>
      </c>
      <c r="AH4" s="233">
        <f t="shared" si="3"/>
        <v>64.349999999999994</v>
      </c>
    </row>
    <row r="5" spans="1:35" ht="13.5" customHeight="1">
      <c r="A5" s="109" t="s">
        <v>188</v>
      </c>
      <c r="B5" s="109"/>
      <c r="C5" s="129"/>
      <c r="D5" s="129">
        <f>VLOOKUP(D1,'Воронежская обл'!$A$2:$D$158,3,FALSE)</f>
        <v>796.61</v>
      </c>
      <c r="E5" s="129">
        <f>VLOOKUP(E1,'Воронежская обл'!$A$2:$D$158,3,FALSE)</f>
        <v>1363.81</v>
      </c>
      <c r="F5" s="129">
        <f>VLOOKUP(F1,'Воронежская обл'!$A$2:$D$158,3,FALSE)</f>
        <v>282.94</v>
      </c>
      <c r="G5" s="127">
        <f>VLOOKUP(G1,'Воронежская обл'!$A$2:$D$158,3,FALSE)</f>
        <v>16.43</v>
      </c>
      <c r="H5" s="137">
        <f>VLOOKUP(H1,'Воронежская обл'!$A$2:$D$158,3,FALSE)</f>
        <v>1348.8</v>
      </c>
      <c r="I5" s="137">
        <f>VLOOKUP(I1,'Воронежская обл'!$A$2:$D$158,3,FALSE)</f>
        <v>88.52</v>
      </c>
      <c r="J5" s="137">
        <f>VLOOKUP(J1,'Воронежская обл'!$A$2:$D$158,3,FALSE)</f>
        <v>178.58</v>
      </c>
      <c r="K5" s="129">
        <f>VLOOKUP(K1,'Воронежская обл'!$A$2:$D$158,3,FALSE)</f>
        <v>15.72</v>
      </c>
      <c r="L5" s="129">
        <f>VLOOKUP(L1,'Воронежская обл'!$A$2:$D$158,3,FALSE)</f>
        <v>135.78</v>
      </c>
      <c r="M5" s="137">
        <f>VLOOKUP(M1,'Воронежская обл'!$A$2:$D$158,3,FALSE)</f>
        <v>191.42</v>
      </c>
      <c r="N5" s="137">
        <f>VLOOKUP(N1,'Воронежская обл'!$A$2:$D$158,3,FALSE)</f>
        <v>135.49</v>
      </c>
      <c r="O5" s="127"/>
      <c r="P5" s="127"/>
      <c r="Q5" s="129"/>
      <c r="R5" s="129"/>
      <c r="S5" s="129"/>
      <c r="T5" s="137"/>
      <c r="U5" s="127">
        <f>VLOOKUP(U1,'Воронежская обл'!$A$2:$D$158,3,FALSE)</f>
        <v>23.41</v>
      </c>
      <c r="V5" s="127"/>
      <c r="W5" s="127">
        <f>VLOOKUP(W1,'Воронежская обл'!$A$2:$D$158,3,FALSE)</f>
        <v>351.88</v>
      </c>
      <c r="X5" s="129">
        <f>VLOOKUP(X1,'Воронежская обл'!$A$2:$D$158,3,FALSE)</f>
        <v>102.86</v>
      </c>
      <c r="Y5" s="129"/>
      <c r="Z5" s="129">
        <f>VLOOKUP(Z1,'Воронежская обл'!$A$2:$D$158,3,FALSE)</f>
        <v>11.13</v>
      </c>
      <c r="AA5" s="129"/>
      <c r="AB5" s="129">
        <f>VLOOKUP(AB1,'Воронежская обл'!$A$2:$D$158,3,FALSE)</f>
        <v>297.19</v>
      </c>
      <c r="AC5" s="129"/>
      <c r="AD5" s="129">
        <f>VLOOKUP(AD1,'Воронежская обл'!$A$2:$D$158,3,FALSE)</f>
        <v>34.17</v>
      </c>
      <c r="AE5" s="243">
        <f t="shared" si="0"/>
        <v>5374.7399999999989</v>
      </c>
      <c r="AF5" s="242">
        <f t="shared" si="1"/>
        <v>1942.81</v>
      </c>
      <c r="AG5" s="243">
        <f t="shared" si="2"/>
        <v>3040.2100000000005</v>
      </c>
      <c r="AH5" s="233">
        <f t="shared" si="3"/>
        <v>391.72</v>
      </c>
    </row>
    <row r="6" spans="1:35" ht="13.5" customHeight="1">
      <c r="A6" s="109" t="s">
        <v>187</v>
      </c>
      <c r="B6" s="109"/>
      <c r="C6" s="129"/>
      <c r="D6" s="129">
        <f>VLOOKUP(D1,'Ивановская обл'!$A$2:$D$158,3,FALSE)</f>
        <v>290.89999999999998</v>
      </c>
      <c r="E6" s="129">
        <f>VLOOKUP(E1,'Ивановская обл'!$A$2:$D$158,3,FALSE)</f>
        <v>619.08000000000004</v>
      </c>
      <c r="F6" s="129">
        <f>VLOOKUP(F1,'Ивановская обл'!$A$2:$D$158,3,FALSE)</f>
        <v>120.27</v>
      </c>
      <c r="G6" s="127">
        <f>VLOOKUP(G1,'Ивановская обл'!$A$2:$D$158,3,FALSE)</f>
        <v>28.8</v>
      </c>
      <c r="H6" s="137">
        <f>VLOOKUP(H1,'Ивановская обл'!$A$2:$D$158,3,FALSE)</f>
        <v>399.11</v>
      </c>
      <c r="I6" s="137">
        <f>VLOOKUP(I1,'Ивановская обл'!$A$2:$D$158,3,FALSE)</f>
        <v>34.75</v>
      </c>
      <c r="J6" s="137">
        <f>VLOOKUP(J1,'Ивановская обл'!$A$2:$D$158,3,FALSE)</f>
        <v>76.44</v>
      </c>
      <c r="K6" s="129">
        <f>VLOOKUP(K1,'Ивановская обл'!$A$2:$D$158,3,FALSE)</f>
        <v>5.72</v>
      </c>
      <c r="L6" s="129">
        <f>VLOOKUP(L1,'Ивановская обл'!$A$2:$D$158,3,FALSE)</f>
        <v>58.25</v>
      </c>
      <c r="M6" s="137">
        <f>VLOOKUP(M1,'Ивановская обл'!$A$2:$D$158,3,FALSE)</f>
        <v>130.27000000000001</v>
      </c>
      <c r="N6" s="137">
        <f>VLOOKUP(N1,'Ивановская обл'!$A$2:$D$158,3,FALSE)</f>
        <v>53.46</v>
      </c>
      <c r="O6" s="127"/>
      <c r="P6" s="127">
        <f>VLOOKUP(P1,'Ивановская обл'!$A$2:$D$158,3,FALSE)</f>
        <v>2579.38</v>
      </c>
      <c r="Q6" s="129"/>
      <c r="R6" s="129"/>
      <c r="S6" s="129"/>
      <c r="T6" s="137"/>
      <c r="U6" s="127">
        <f>VLOOKUP(U1,'Ивановская обл'!$A$2:$D$158,3,FALSE)</f>
        <v>21.68</v>
      </c>
      <c r="V6" s="127"/>
      <c r="W6" s="127">
        <f>VLOOKUP(W1,'Ивановская обл'!$A$2:$D$158,3,FALSE)</f>
        <v>17.850000000000001</v>
      </c>
      <c r="X6" s="129">
        <f>VLOOKUP(X1,'Ивановская обл'!$A$2:$D$158,3,FALSE)</f>
        <v>53.65</v>
      </c>
      <c r="Y6" s="129"/>
      <c r="Z6" s="129">
        <f>VLOOKUP(Z1,'Ивановская обл'!$A$2:$D$158,3,FALSE)</f>
        <v>7.59</v>
      </c>
      <c r="AA6" s="129"/>
      <c r="AB6" s="129">
        <f>VLOOKUP(AB1,'Ивановская обл'!$A$2:$D$158,3,FALSE)</f>
        <v>271.89</v>
      </c>
      <c r="AC6" s="129"/>
      <c r="AD6" s="129">
        <f>VLOOKUP(AD1,'Ивановская обл'!$A$2:$D$158,3,FALSE)</f>
        <v>16.079999999999998</v>
      </c>
      <c r="AE6" s="243">
        <f t="shared" si="0"/>
        <v>4785.170000000001</v>
      </c>
      <c r="AF6" s="242">
        <f t="shared" si="1"/>
        <v>694.03</v>
      </c>
      <c r="AG6" s="243">
        <f t="shared" si="2"/>
        <v>1443.43</v>
      </c>
      <c r="AH6" s="233">
        <f t="shared" si="3"/>
        <v>2647.71</v>
      </c>
    </row>
    <row r="7" spans="1:35" ht="13.5" customHeight="1">
      <c r="A7" s="109" t="s">
        <v>177</v>
      </c>
      <c r="B7" s="109"/>
      <c r="C7" s="129"/>
      <c r="D7" s="129">
        <f>VLOOKUP(D1,'Тверская обл'!$A$2:$D$158,3,FALSE)</f>
        <v>615.09</v>
      </c>
      <c r="E7" s="129">
        <f>VLOOKUP(E1,'Тверская обл'!$A$2:$D$158,3,FALSE)</f>
        <v>670.4</v>
      </c>
      <c r="F7" s="129">
        <f>VLOOKUP(F1,'Тверская обл'!$A$2:$D$158,3,FALSE)</f>
        <v>91.7</v>
      </c>
      <c r="G7" s="127">
        <f>VLOOKUP(G1,'Тверская обл'!$A$2:$D$158,3,FALSE)</f>
        <v>16.63</v>
      </c>
      <c r="H7" s="137">
        <f>VLOOKUP(H1,'Тверская обл'!$A$2:$D$158,3,FALSE)</f>
        <v>504</v>
      </c>
      <c r="I7" s="137">
        <f>VLOOKUP(I1,'Тверская обл'!$A$2:$D$158,3,FALSE)</f>
        <v>47.88</v>
      </c>
      <c r="J7" s="137">
        <f>VLOOKUP(J1,'Тверская обл'!$A$2:$D$158,3,FALSE)</f>
        <v>109.5</v>
      </c>
      <c r="K7" s="129">
        <f>VLOOKUP(K1,'Тверская обл'!$A$2:$D$158,3,FALSE)</f>
        <v>15.72</v>
      </c>
      <c r="L7" s="129">
        <f>VLOOKUP(L1,'Тверская обл'!$A$2:$D$158,3,FALSE)</f>
        <v>73.63</v>
      </c>
      <c r="M7" s="137">
        <f>VLOOKUP(M1,'Тверская обл'!$A$2:$D$158,3,FALSE)</f>
        <v>80.33</v>
      </c>
      <c r="N7" s="137">
        <f>VLOOKUP(N1,'Тверская обл'!$A$2:$D$158,3,FALSE)</f>
        <v>108.2</v>
      </c>
      <c r="O7" s="127"/>
      <c r="P7" s="127"/>
      <c r="Q7" s="129"/>
      <c r="R7" s="129"/>
      <c r="S7" s="129"/>
      <c r="T7" s="137"/>
      <c r="U7" s="127">
        <f>VLOOKUP(U1,'Тверская обл'!$A$2:$D$158,3,FALSE)</f>
        <v>26.61</v>
      </c>
      <c r="V7" s="127"/>
      <c r="W7" s="127">
        <f>VLOOKUP(W1,'Тверская обл'!$A$2:$D$158,3,FALSE)</f>
        <v>17.190000000000001</v>
      </c>
      <c r="X7" s="129">
        <f>VLOOKUP(X1,'Тверская обл'!$A$2:$D$158,3,FALSE)</f>
        <v>86.83</v>
      </c>
      <c r="Y7" s="129"/>
      <c r="Z7" s="129">
        <f>VLOOKUP(Z1,'Тверская обл'!$A$2:$D$158,3,FALSE)</f>
        <v>8.77</v>
      </c>
      <c r="AA7" s="129"/>
      <c r="AB7" s="129">
        <f>VLOOKUP(AB1,'Тверская обл'!$A$2:$D$158,3,FALSE)</f>
        <v>423.45</v>
      </c>
      <c r="AC7" s="129">
        <f>VLOOKUP(AC1,'Тверская обл'!$A$2:$D$158,3,FALSE)</f>
        <v>7.06</v>
      </c>
      <c r="AD7" s="129">
        <f>VLOOKUP(AD1,'Тверская обл'!$A$2:$D$158,3,FALSE)</f>
        <v>10</v>
      </c>
      <c r="AE7" s="243">
        <f t="shared" si="0"/>
        <v>2912.99</v>
      </c>
      <c r="AF7" s="242">
        <f t="shared" si="1"/>
        <v>849.91000000000008</v>
      </c>
      <c r="AG7" s="243">
        <f t="shared" si="2"/>
        <v>2002.6499999999999</v>
      </c>
      <c r="AH7" s="233">
        <f t="shared" si="3"/>
        <v>60.429999999999993</v>
      </c>
    </row>
    <row r="8" spans="1:35" ht="13.5" customHeight="1">
      <c r="A8" s="109" t="s">
        <v>186</v>
      </c>
      <c r="B8" s="109"/>
      <c r="C8" s="129"/>
      <c r="D8" s="129">
        <f>VLOOKUP(D1,'Калужская обл'!$A$2:$D$158,3,FALSE)</f>
        <v>460.38</v>
      </c>
      <c r="E8" s="129">
        <f>VLOOKUP(E1,'Калужская обл'!$A$2:$D$158,3,FALSE)</f>
        <v>628.5</v>
      </c>
      <c r="F8" s="129">
        <f>VLOOKUP(F1,'Калужская обл'!$A$2:$D$158,3,FALSE)</f>
        <v>125.64</v>
      </c>
      <c r="G8" s="127">
        <f>VLOOKUP(G1,'Калужская обл'!$A$2:$D$158,3,FALSE)</f>
        <v>13.99</v>
      </c>
      <c r="H8" s="137">
        <f>VLOOKUP(H1,'Калужская обл'!$A$2:$D$158,3,FALSE)</f>
        <v>400</v>
      </c>
      <c r="I8" s="137">
        <f>VLOOKUP(I1,'Калужская обл'!$A$2:$D$158,3,FALSE)</f>
        <v>32.92</v>
      </c>
      <c r="J8" s="137">
        <f>VLOOKUP(J1,'Калужская обл'!$A$2:$D$158,3,FALSE)</f>
        <v>74.180000000000007</v>
      </c>
      <c r="K8" s="129">
        <f>VLOOKUP(K1,'Калужская обл'!$A$2:$D$158,3,FALSE)</f>
        <v>15.72</v>
      </c>
      <c r="L8" s="129">
        <f>VLOOKUP(L1,'Калужская обл'!$A$2:$D$158,3,FALSE)</f>
        <v>58.57</v>
      </c>
      <c r="M8" s="137">
        <f>VLOOKUP(M1,'Калужская обл'!$A$2:$D$158,3,FALSE)</f>
        <v>85.11</v>
      </c>
      <c r="N8" s="137">
        <f>VLOOKUP(N1,'Калужская обл'!$A$2:$D$158,3,FALSE)</f>
        <v>82.27</v>
      </c>
      <c r="O8" s="127"/>
      <c r="P8" s="127"/>
      <c r="Q8" s="129"/>
      <c r="R8" s="129"/>
      <c r="S8" s="129"/>
      <c r="T8" s="137"/>
      <c r="U8" s="127">
        <f>VLOOKUP(U1,'Калужская обл'!$A$2:$D$158,3,FALSE)</f>
        <v>8.44</v>
      </c>
      <c r="V8" s="127"/>
      <c r="W8" s="127">
        <f>VLOOKUP(W1,'Калужская обл'!$A$2:$D$158,3,FALSE)</f>
        <v>31.14</v>
      </c>
      <c r="X8" s="129">
        <f>VLOOKUP(X1,'Калужская обл'!$A$2:$D$158,3,FALSE)</f>
        <v>50.37</v>
      </c>
      <c r="Y8" s="129"/>
      <c r="Z8" s="129">
        <f>VLOOKUP(Z1,'Калужская обл'!$A$2:$D$158,3,FALSE)</f>
        <v>6.55</v>
      </c>
      <c r="AA8" s="129"/>
      <c r="AB8" s="129">
        <f>VLOOKUP(AB1,'Калужская обл'!$A$2:$D$158,3,FALSE)</f>
        <v>210.79</v>
      </c>
      <c r="AC8" s="129"/>
      <c r="AD8" s="129">
        <f>VLOOKUP(AD1,'Калужская обл'!$A$2:$D$158,3,FALSE)</f>
        <v>4.0199999999999996</v>
      </c>
      <c r="AE8" s="243">
        <f t="shared" si="0"/>
        <v>2288.5900000000006</v>
      </c>
      <c r="AF8" s="242">
        <f t="shared" si="1"/>
        <v>674.4799999999999</v>
      </c>
      <c r="AG8" s="243">
        <f t="shared" si="2"/>
        <v>1560.54</v>
      </c>
      <c r="AH8" s="233">
        <f t="shared" si="3"/>
        <v>53.57</v>
      </c>
    </row>
    <row r="9" spans="1:35" ht="13.5" customHeight="1">
      <c r="A9" s="109" t="s">
        <v>185</v>
      </c>
      <c r="B9" s="109"/>
      <c r="C9" s="129"/>
      <c r="D9" s="129">
        <f>VLOOKUP(D1,'Костромская обл'!$A$2:$D$158,3,FALSE)</f>
        <v>84.64</v>
      </c>
      <c r="E9" s="129">
        <f>VLOOKUP(E1,'Костромская обл'!$A$2:$D$158,3,FALSE)</f>
        <v>206.75</v>
      </c>
      <c r="F9" s="129">
        <f>VLOOKUP(F1,'Костромская обл'!$A$2:$D$158,3,FALSE)</f>
        <v>121.33</v>
      </c>
      <c r="G9" s="127">
        <f>VLOOKUP(G1,'Костромская обл'!$A$2:$D$158,3,FALSE)</f>
        <v>25.36</v>
      </c>
      <c r="H9" s="137">
        <f>VLOOKUP(H1,'Костромская обл'!$A$2:$D$158,3,FALSE)</f>
        <v>253.6</v>
      </c>
      <c r="I9" s="137">
        <f>VLOOKUP(I1,'Костромская обл'!$A$2:$D$158,3,FALSE)</f>
        <v>23.71</v>
      </c>
      <c r="J9" s="137">
        <f>VLOOKUP(J1,'Костромская обл'!$A$2:$D$158,3,FALSE)</f>
        <v>53.76</v>
      </c>
      <c r="K9" s="129">
        <f>VLOOKUP(K1,'Костромская обл'!$A$2:$D$158,3,FALSE)</f>
        <v>5.72</v>
      </c>
      <c r="L9" s="129">
        <f>VLOOKUP(L1,'Костромская обл'!$A$2:$D$158,3,FALSE)</f>
        <v>36.99</v>
      </c>
      <c r="M9" s="137">
        <f>VLOOKUP(M1,'Костромская обл'!$A$2:$D$158,3,FALSE)</f>
        <v>95.38</v>
      </c>
      <c r="N9" s="137">
        <f>VLOOKUP(N1,'Костромская обл'!$A$2:$D$158,3,FALSE)</f>
        <v>15.04</v>
      </c>
      <c r="O9" s="127"/>
      <c r="P9" s="127"/>
      <c r="Q9" s="129"/>
      <c r="R9" s="129"/>
      <c r="S9" s="129"/>
      <c r="T9" s="137"/>
      <c r="U9" s="127">
        <f>VLOOKUP(U1,'Костромская обл'!$A$2:$D$158,3,FALSE)</f>
        <v>9.08</v>
      </c>
      <c r="V9" s="127"/>
      <c r="W9" s="127">
        <f>VLOOKUP(W1,'Костромская обл'!$A$2:$D$158,3,FALSE)</f>
        <v>10.130000000000001</v>
      </c>
      <c r="X9" s="129">
        <f>VLOOKUP(X1,'Костромская обл'!$A$2:$D$158,3,FALSE)</f>
        <v>15.06</v>
      </c>
      <c r="Y9" s="129"/>
      <c r="Z9" s="129">
        <f>VLOOKUP(Z1,'Костромская обл'!$A$2:$D$158,3,FALSE)</f>
        <v>5.38</v>
      </c>
      <c r="AA9" s="129"/>
      <c r="AB9" s="129">
        <f>VLOOKUP(AB1,'Костромская обл'!$A$2:$D$158,3,FALSE)</f>
        <v>52.12</v>
      </c>
      <c r="AC9" s="129"/>
      <c r="AD9" s="129">
        <f>VLOOKUP(AD1,'Костромская обл'!$A$2:$D$158,3,FALSE)</f>
        <v>4</v>
      </c>
      <c r="AE9" s="243">
        <f t="shared" si="0"/>
        <v>1018.05</v>
      </c>
      <c r="AF9" s="242">
        <f t="shared" si="1"/>
        <v>441.49</v>
      </c>
      <c r="AG9" s="243">
        <f t="shared" si="2"/>
        <v>531.99</v>
      </c>
      <c r="AH9" s="233">
        <f t="shared" si="3"/>
        <v>44.57</v>
      </c>
    </row>
    <row r="10" spans="1:35" ht="13.5" customHeight="1">
      <c r="A10" s="109" t="s">
        <v>184</v>
      </c>
      <c r="B10" s="109"/>
      <c r="C10" s="129"/>
      <c r="D10" s="129">
        <f>VLOOKUP(D1,'Курская обл'!$A$2:$D$158,3,FALSE)</f>
        <v>414.05</v>
      </c>
      <c r="E10" s="129">
        <f>VLOOKUP(E1,'Курская обл'!$A$2:$D$158,3,FALSE)</f>
        <v>1086.8399999999999</v>
      </c>
      <c r="F10" s="129">
        <f>VLOOKUP(F1,'Курская обл'!$A$2:$D$158,3,FALSE)</f>
        <v>128.35</v>
      </c>
      <c r="G10" s="127">
        <f>VLOOKUP(G1,'Курская обл'!$A$2:$D$158,3,FALSE)</f>
        <v>24.56</v>
      </c>
      <c r="H10" s="137">
        <f>VLOOKUP(H1,'Курская обл'!$A$2:$D$158,3,FALSE)</f>
        <v>441.6</v>
      </c>
      <c r="I10" s="137">
        <f>VLOOKUP(I1,'Курская обл'!$A$2:$D$158,3,FALSE)</f>
        <v>49.44</v>
      </c>
      <c r="J10" s="137">
        <f>VLOOKUP(J1,'Курская обл'!$A$2:$D$158,3,FALSE)</f>
        <v>103.78</v>
      </c>
      <c r="K10" s="129">
        <f>VLOOKUP(K1,'Курская обл'!$A$2:$D$158,3,FALSE)</f>
        <v>15.72</v>
      </c>
      <c r="L10" s="129">
        <f>VLOOKUP(L1,'Курская обл'!$A$2:$D$158,3,FALSE)</f>
        <v>64.489999999999995</v>
      </c>
      <c r="M10" s="137">
        <f>VLOOKUP(M1,'Курская обл'!$A$2:$D$158,3,FALSE)</f>
        <v>80.14</v>
      </c>
      <c r="N10" s="137">
        <f>VLOOKUP(N1,'Курская обл'!$A$2:$D$158,3,FALSE)</f>
        <v>74.44</v>
      </c>
      <c r="O10" s="127"/>
      <c r="P10" s="127"/>
      <c r="Q10" s="129"/>
      <c r="R10" s="129"/>
      <c r="S10" s="129"/>
      <c r="T10" s="137"/>
      <c r="U10" s="127">
        <f>VLOOKUP(U1,'Курская обл'!$A$2:$D$158,3,FALSE)</f>
        <v>14.21</v>
      </c>
      <c r="V10" s="127"/>
      <c r="W10" s="127">
        <f>VLOOKUP(W1,'Курская обл'!$A$2:$D$158,3,FALSE)</f>
        <v>10.57</v>
      </c>
      <c r="X10" s="129">
        <f>VLOOKUP(X1,'Курская обл'!$A$2:$D$158,3,FALSE)</f>
        <v>78.569999999999993</v>
      </c>
      <c r="Y10" s="129"/>
      <c r="Z10" s="129">
        <f>VLOOKUP(Z1,'Курская обл'!$A$2:$D$158,3,FALSE)</f>
        <v>4.53</v>
      </c>
      <c r="AA10" s="129"/>
      <c r="AB10" s="129">
        <f>VLOOKUP(AB1,'Курская обл'!$A$2:$D$158,3,FALSE)</f>
        <v>208.07</v>
      </c>
      <c r="AC10" s="129"/>
      <c r="AD10" s="129">
        <f>VLOOKUP(AD1,'Курская обл'!$A$2:$D$158,3,FALSE)</f>
        <v>8.0399999999999991</v>
      </c>
      <c r="AE10" s="243">
        <f t="shared" si="0"/>
        <v>2807.4</v>
      </c>
      <c r="AF10" s="242">
        <f t="shared" si="1"/>
        <v>749.40000000000009</v>
      </c>
      <c r="AG10" s="243">
        <f t="shared" si="2"/>
        <v>2008.6599999999996</v>
      </c>
      <c r="AH10" s="233">
        <f t="shared" si="3"/>
        <v>49.339999999999996</v>
      </c>
    </row>
    <row r="11" spans="1:35" ht="13.5" customHeight="1">
      <c r="A11" s="109" t="s">
        <v>183</v>
      </c>
      <c r="B11" s="109"/>
      <c r="C11" s="129"/>
      <c r="D11" s="129">
        <f>VLOOKUP(D1,'Липецкая обл'!$A$2:$D$158,3,FALSE)</f>
        <v>245.83</v>
      </c>
      <c r="E11" s="129">
        <f>VLOOKUP(E1,'Липецкая обл'!$A$2:$D$158,3,FALSE)</f>
        <v>625.02</v>
      </c>
      <c r="F11" s="129">
        <f>VLOOKUP(F1,'Липецкая обл'!$A$2:$D$158,3,FALSE)</f>
        <v>112.29</v>
      </c>
      <c r="G11" s="127">
        <f>VLOOKUP(G1,'Липецкая обл'!$A$2:$D$158,3,FALSE)</f>
        <v>10</v>
      </c>
      <c r="H11" s="137">
        <f>VLOOKUP(H1,'Липецкая обл'!$A$2:$D$158,3,FALSE)</f>
        <v>456</v>
      </c>
      <c r="I11" s="137">
        <f>VLOOKUP(I1,'Липецкая обл'!$A$2:$D$158,3,FALSE)</f>
        <v>42</v>
      </c>
      <c r="J11" s="137">
        <f>VLOOKUP(J1,'Липецкая обл'!$A$2:$D$158,3,FALSE)</f>
        <v>89.22</v>
      </c>
      <c r="K11" s="129">
        <f>VLOOKUP(K1,'Липецкая обл'!$A$2:$D$158,3,FALSE)</f>
        <v>15.72</v>
      </c>
      <c r="L11" s="129">
        <f>VLOOKUP(L1,'Липецкая обл'!$A$2:$D$158,3,FALSE)</f>
        <v>61.1</v>
      </c>
      <c r="M11" s="137">
        <f>VLOOKUP(M1,'Липецкая обл'!$A$2:$D$158,3,FALSE)</f>
        <v>77.02</v>
      </c>
      <c r="N11" s="137">
        <f>VLOOKUP(N1,'Липецкая обл'!$A$2:$D$158,3,FALSE)</f>
        <v>41.54</v>
      </c>
      <c r="O11" s="127"/>
      <c r="P11" s="127"/>
      <c r="Q11" s="129"/>
      <c r="R11" s="129"/>
      <c r="S11" s="129"/>
      <c r="T11" s="137"/>
      <c r="U11" s="127">
        <f>VLOOKUP(U1,'Липецкая обл'!$A$2:$D$158,3,FALSE)</f>
        <v>11.36</v>
      </c>
      <c r="V11" s="127"/>
      <c r="W11" s="127">
        <f>VLOOKUP(W1,'Липецкая обл'!$A$2:$D$158,3,FALSE)</f>
        <v>14.67</v>
      </c>
      <c r="X11" s="129">
        <f>VLOOKUP(X1,'Липецкая обл'!$A$2:$D$158,3,FALSE)</f>
        <v>63.8</v>
      </c>
      <c r="Y11" s="129"/>
      <c r="Z11" s="129">
        <f>VLOOKUP(Z1,'Липецкая обл'!$A$2:$D$158,3,FALSE)</f>
        <v>7.75</v>
      </c>
      <c r="AA11" s="129"/>
      <c r="AB11" s="129">
        <f>VLOOKUP(AB1,'Липецкая обл'!$A$2:$D$158,3,FALSE)</f>
        <v>79.92</v>
      </c>
      <c r="AC11" s="129"/>
      <c r="AD11" s="129">
        <f>VLOOKUP(AD1,'Липецкая обл'!$A$2:$D$158,3,FALSE)</f>
        <v>10.050000000000001</v>
      </c>
      <c r="AE11" s="243">
        <f t="shared" si="0"/>
        <v>1963.2899999999997</v>
      </c>
      <c r="AF11" s="242">
        <f t="shared" si="1"/>
        <v>705.78</v>
      </c>
      <c r="AG11" s="243">
        <f t="shared" si="2"/>
        <v>1221.48</v>
      </c>
      <c r="AH11" s="233">
        <f t="shared" si="3"/>
        <v>36.03</v>
      </c>
    </row>
    <row r="12" spans="1:35" ht="13.5" customHeight="1">
      <c r="A12" s="109" t="s">
        <v>182</v>
      </c>
      <c r="B12" s="109"/>
      <c r="C12" s="129"/>
      <c r="D12" s="129">
        <f>VLOOKUP(D1,'Московская обл'!$A$2:$D$158,3,FALSE)</f>
        <v>4173.1400000000003</v>
      </c>
      <c r="E12" s="129">
        <f>VLOOKUP(E1,'Московская обл'!$A$2:$D$158,3,FALSE)</f>
        <v>5264.5</v>
      </c>
      <c r="F12" s="129">
        <f>VLOOKUP(F1,'Московская обл'!$A$2:$D$158,3,FALSE)</f>
        <v>278.67</v>
      </c>
      <c r="G12" s="127">
        <f>VLOOKUP(G1,'Московская обл'!$A$2:$D$158,3,FALSE)</f>
        <v>19.61</v>
      </c>
      <c r="H12" s="137">
        <f>VLOOKUP(H1,'Московская обл'!$A$2:$D$158,3,FALSE)</f>
        <v>8486.4</v>
      </c>
      <c r="I12" s="137">
        <f>VLOOKUP(I1,'Московская обл'!$A$2:$D$158,3,FALSE)</f>
        <v>181.19</v>
      </c>
      <c r="J12" s="137">
        <f>VLOOKUP(J1,'Московская обл'!$A$2:$D$158,3,FALSE)</f>
        <v>458.7</v>
      </c>
      <c r="K12" s="129">
        <f>VLOOKUP(K1,'Московская обл'!$A$2:$D$158,3,FALSE)</f>
        <v>15.71</v>
      </c>
      <c r="L12" s="129">
        <f>VLOOKUP(L1,'Московская обл'!$A$2:$D$158,3,FALSE)</f>
        <v>449.04</v>
      </c>
      <c r="M12" s="137">
        <f>VLOOKUP(M1,'Московская обл'!$A$2:$D$158,3,FALSE)</f>
        <v>178.53</v>
      </c>
      <c r="N12" s="137">
        <f>VLOOKUP(N1,'Московская обл'!$A$2:$D$158,3,FALSE)</f>
        <v>741.58</v>
      </c>
      <c r="O12" s="127"/>
      <c r="P12" s="127"/>
      <c r="Q12" s="129"/>
      <c r="R12" s="129"/>
      <c r="S12" s="129"/>
      <c r="T12" s="137"/>
      <c r="U12" s="127">
        <f>VLOOKUP(U1,'Московская обл'!$A$2:$D$158,3,FALSE)</f>
        <v>84.09</v>
      </c>
      <c r="V12" s="127"/>
      <c r="W12" s="127">
        <f>VLOOKUP(W1,'Московская обл'!$A$2:$D$158,3,FALSE)</f>
        <v>160.41</v>
      </c>
      <c r="X12" s="129">
        <f>VLOOKUP(X1,'Московская обл'!$A$2:$D$158,3,FALSE)</f>
        <v>565.95000000000005</v>
      </c>
      <c r="Y12" s="129"/>
      <c r="Z12" s="129">
        <f>VLOOKUP(Z1,'Московская обл'!$A$2:$D$158,3,FALSE)</f>
        <v>32.01</v>
      </c>
      <c r="AA12" s="129">
        <f>VLOOKUP(AA1,'Московская обл'!$A$2:$D$158,3,FALSE)</f>
        <v>36.479999999999997</v>
      </c>
      <c r="AB12" s="129">
        <f>VLOOKUP(AB1,'Московская обл'!$A$2:$D$158,3,FALSE)</f>
        <v>4929.33</v>
      </c>
      <c r="AC12" s="129"/>
      <c r="AD12" s="129">
        <f>VLOOKUP(AD1,'Московская обл'!$A$2:$D$158,3,FALSE)</f>
        <v>42.83</v>
      </c>
      <c r="AE12" s="243">
        <f t="shared" si="0"/>
        <v>26098.17</v>
      </c>
      <c r="AF12" s="242">
        <f t="shared" si="1"/>
        <v>10046.400000000001</v>
      </c>
      <c r="AG12" s="243">
        <f t="shared" si="2"/>
        <v>15787.66</v>
      </c>
      <c r="AH12" s="233">
        <f t="shared" si="3"/>
        <v>264.11</v>
      </c>
    </row>
    <row r="13" spans="1:35" ht="13.5" customHeight="1">
      <c r="A13" s="109" t="s">
        <v>181</v>
      </c>
      <c r="B13" s="109"/>
      <c r="C13" s="129"/>
      <c r="D13" s="129">
        <f>VLOOKUP(D1,'Орловская обл'!$A$2:$D$158,3,FALSE)</f>
        <v>249.74</v>
      </c>
      <c r="E13" s="129">
        <f>VLOOKUP(E1,'Орловская обл'!$A$2:$D$158,3,FALSE)</f>
        <v>461.42</v>
      </c>
      <c r="F13" s="129">
        <f>VLOOKUP(F1,'Орловская обл'!$A$2:$D$158,3,FALSE)</f>
        <v>121.52</v>
      </c>
      <c r="G13" s="127">
        <f>VLOOKUP(G1,'Орловская обл'!$A$2:$D$158,3,FALSE)</f>
        <v>16.88</v>
      </c>
      <c r="H13" s="137">
        <f>VLOOKUP(H1,'Орловская обл'!$A$2:$D$158,3,FALSE)</f>
        <v>293.60000000000002</v>
      </c>
      <c r="I13" s="137">
        <f>VLOOKUP(I1,'Орловская обл'!$A$2:$D$158,3,FALSE)</f>
        <v>33.69</v>
      </c>
      <c r="J13" s="137">
        <f>VLOOKUP(J1,'Орловская обл'!$A$2:$D$158,3,FALSE)</f>
        <v>68.41</v>
      </c>
      <c r="K13" s="129">
        <f>VLOOKUP(K1,'Орловская обл'!$A$2:$D$158,3,FALSE)</f>
        <v>5.72</v>
      </c>
      <c r="L13" s="129">
        <f>VLOOKUP(L1,'Орловская обл'!$A$2:$D$158,3,FALSE)</f>
        <v>42.85</v>
      </c>
      <c r="M13" s="137">
        <f>VLOOKUP(M1,'Орловская обл'!$A$2:$D$158,3,FALSE)</f>
        <v>144.84</v>
      </c>
      <c r="N13" s="137">
        <f>VLOOKUP(N1,'Орловская обл'!$A$2:$D$158,3,FALSE)</f>
        <v>45.32</v>
      </c>
      <c r="O13" s="127"/>
      <c r="P13" s="127"/>
      <c r="Q13" s="129"/>
      <c r="R13" s="129"/>
      <c r="S13" s="129"/>
      <c r="T13" s="137"/>
      <c r="U13" s="127">
        <f>VLOOKUP(U1,'Орловская обл'!$A$2:$D$158,3,FALSE)</f>
        <v>11.15</v>
      </c>
      <c r="V13" s="127"/>
      <c r="W13" s="127">
        <f>VLOOKUP(W1,'Орловская обл'!$A$2:$D$158,3,FALSE)</f>
        <v>7.44</v>
      </c>
      <c r="X13" s="129">
        <f>VLOOKUP(X1,'Орловская обл'!$A$2:$D$158,3,FALSE)</f>
        <v>35.19</v>
      </c>
      <c r="Y13" s="129"/>
      <c r="Z13" s="129">
        <f>VLOOKUP(Z1,'Орловская обл'!$A$2:$D$158,3,FALSE)</f>
        <v>4.67</v>
      </c>
      <c r="AA13" s="129"/>
      <c r="AB13" s="129">
        <f>VLOOKUP(AB1,'Орловская обл'!$A$2:$D$158,3,FALSE)</f>
        <v>139.1</v>
      </c>
      <c r="AC13" s="129">
        <f>VLOOKUP(AC1,'Орловская обл'!$A$2:$D$158,3,FALSE)</f>
        <v>7.06</v>
      </c>
      <c r="AD13" s="129">
        <f>VLOOKUP(AD1,'Орловская обл'!$A$2:$D$158,3,FALSE)</f>
        <v>6.03</v>
      </c>
      <c r="AE13" s="243">
        <f t="shared" si="0"/>
        <v>1694.63</v>
      </c>
      <c r="AF13" s="242">
        <f t="shared" si="1"/>
        <v>585.86000000000013</v>
      </c>
      <c r="AG13" s="243">
        <f t="shared" si="2"/>
        <v>1073.3000000000002</v>
      </c>
      <c r="AH13" s="233">
        <f t="shared" si="3"/>
        <v>35.47</v>
      </c>
    </row>
    <row r="14" spans="1:35" ht="13.5" customHeight="1">
      <c r="A14" s="109" t="s">
        <v>180</v>
      </c>
      <c r="B14" s="109"/>
      <c r="C14" s="129"/>
      <c r="D14" s="129">
        <f>VLOOKUP(D1,'Рязанская обл'!$A$2:$D$158,3,FALSE)</f>
        <v>372.44</v>
      </c>
      <c r="E14" s="129">
        <f>VLOOKUP(E1,'Рязанская обл'!$A$2:$D$158,3,FALSE)</f>
        <v>671.81</v>
      </c>
      <c r="F14" s="129">
        <f>VLOOKUP(F1,'Рязанская обл'!$A$2:$D$158,3,FALSE)</f>
        <v>105.3</v>
      </c>
      <c r="G14" s="127">
        <f>VLOOKUP(G1,'Рязанская обл'!$A$2:$D$158,3,FALSE)</f>
        <v>60.25</v>
      </c>
      <c r="H14" s="137">
        <f>VLOOKUP(H1,'Рязанская обл'!$A$2:$D$158,3,FALSE)</f>
        <v>443.2</v>
      </c>
      <c r="I14" s="137">
        <f>VLOOKUP(I1,'Рязанская обл'!$A$2:$D$158,3,FALSE)</f>
        <v>41.58</v>
      </c>
      <c r="J14" s="137">
        <f>VLOOKUP(J1,'Рязанская обл'!$A$2:$D$158,3,FALSE)</f>
        <v>95.58</v>
      </c>
      <c r="K14" s="129">
        <f>VLOOKUP(K1,'Рязанская обл'!$A$2:$D$158,3,FALSE)</f>
        <v>15.65</v>
      </c>
      <c r="L14" s="129">
        <f>VLOOKUP(L1,'Рязанская обл'!$A$2:$D$158,3,FALSE)</f>
        <v>64.78</v>
      </c>
      <c r="M14" s="137">
        <f>VLOOKUP(M1,'Рязанская обл'!$A$2:$D$158,3,FALSE)</f>
        <v>82.7</v>
      </c>
      <c r="N14" s="137">
        <f>VLOOKUP(N1,'Рязанская обл'!$A$2:$D$158,3,FALSE)</f>
        <v>68.14</v>
      </c>
      <c r="O14" s="127"/>
      <c r="P14" s="127"/>
      <c r="Q14" s="129"/>
      <c r="R14" s="129"/>
      <c r="S14" s="129"/>
      <c r="T14" s="137"/>
      <c r="U14" s="127">
        <f>VLOOKUP(U1,'Рязанская обл'!$A$2:$D$158,3,FALSE)</f>
        <v>14.08</v>
      </c>
      <c r="V14" s="127"/>
      <c r="W14" s="127">
        <f>VLOOKUP(W1,'Рязанская обл'!$A$2:$D$158,3,FALSE)</f>
        <v>2.2400000000000002</v>
      </c>
      <c r="X14" s="129">
        <f>VLOOKUP(X1,'Рязанская обл'!$A$2:$D$158,3,FALSE)</f>
        <v>67.11</v>
      </c>
      <c r="Y14" s="129"/>
      <c r="Z14" s="129">
        <f>VLOOKUP(Z1,'Рязанская обл'!$A$2:$D$158,3,FALSE)</f>
        <v>4.16</v>
      </c>
      <c r="AA14" s="129"/>
      <c r="AB14" s="129">
        <f>VLOOKUP(AB1,'Рязанская обл'!$A$2:$D$158,3,FALSE)</f>
        <v>165.64</v>
      </c>
      <c r="AC14" s="129"/>
      <c r="AD14" s="129">
        <f>VLOOKUP(AD1,'Рязанская обл'!$A$2:$D$158,3,FALSE)</f>
        <v>10</v>
      </c>
      <c r="AE14" s="243">
        <f t="shared" si="0"/>
        <v>2284.66</v>
      </c>
      <c r="AF14" s="242">
        <f t="shared" si="1"/>
        <v>731.2</v>
      </c>
      <c r="AG14" s="243">
        <f t="shared" si="2"/>
        <v>1476.8899999999999</v>
      </c>
      <c r="AH14" s="233">
        <f t="shared" si="3"/>
        <v>76.569999999999993</v>
      </c>
    </row>
    <row r="15" spans="1:35" ht="13.5" customHeight="1">
      <c r="A15" s="109" t="s">
        <v>179</v>
      </c>
      <c r="B15" s="109"/>
      <c r="C15" s="129"/>
      <c r="D15" s="129">
        <f>VLOOKUP(D1,'Смоленская обл'!$A$2:$D$158,3,FALSE)</f>
        <v>410.05</v>
      </c>
      <c r="E15" s="129">
        <f>VLOOKUP(E1,'Смоленская обл'!$A$2:$D$158,3,FALSE)</f>
        <v>468.48</v>
      </c>
      <c r="F15" s="129">
        <f>VLOOKUP(F1,'Смоленская обл'!$A$2:$D$158,3,FALSE)</f>
        <v>176.83</v>
      </c>
      <c r="G15" s="127">
        <f>VLOOKUP(G1,'Смоленская обл'!$A$2:$D$158,3,FALSE)</f>
        <v>11.21</v>
      </c>
      <c r="H15" s="137">
        <f>VLOOKUP(H1,'Смоленская обл'!$A$2:$D$158,3,FALSE)</f>
        <v>373.6</v>
      </c>
      <c r="I15" s="137">
        <f>VLOOKUP(I1,'Смоленская обл'!$A$2:$D$158,3,FALSE)</f>
        <v>33.36</v>
      </c>
      <c r="J15" s="137">
        <f>VLOOKUP(J1,'Смоленская обл'!$A$2:$D$158,3,FALSE)</f>
        <v>76.260000000000005</v>
      </c>
      <c r="K15" s="129">
        <f>VLOOKUP(K1,'Смоленская обл'!$A$2:$D$158,3,FALSE)</f>
        <v>5.64</v>
      </c>
      <c r="L15" s="129">
        <f>VLOOKUP(L1,'Смоленская обл'!$A$2:$D$158,3,FALSE)</f>
        <v>54.62</v>
      </c>
      <c r="M15" s="137">
        <f>VLOOKUP(M1,'Смоленская обл'!$A$2:$D$158,3,FALSE)</f>
        <v>60.11</v>
      </c>
      <c r="N15" s="137">
        <f>VLOOKUP(N1,'Смоленская обл'!$A$2:$D$158,3,FALSE)</f>
        <v>68.33</v>
      </c>
      <c r="O15" s="127"/>
      <c r="P15" s="127"/>
      <c r="Q15" s="129"/>
      <c r="R15" s="129"/>
      <c r="S15" s="129"/>
      <c r="T15" s="137"/>
      <c r="U15" s="127">
        <f>VLOOKUP(U1,'Смоленская обл'!$A$2:$D$158,3,FALSE)</f>
        <v>13.33</v>
      </c>
      <c r="V15" s="127"/>
      <c r="W15" s="127"/>
      <c r="X15" s="129">
        <f>VLOOKUP(X1,'Смоленская обл'!$A$2:$D$158,3,FALSE)</f>
        <v>51.78</v>
      </c>
      <c r="Y15" s="129"/>
      <c r="Z15" s="129">
        <f>VLOOKUP(Z1,'Смоленская обл'!$A$2:$D$158,3,FALSE)</f>
        <v>10.130000000000001</v>
      </c>
      <c r="AA15" s="129"/>
      <c r="AB15" s="129">
        <f>VLOOKUP(AB1,'Смоленская обл'!$A$2:$D$158,3,FALSE)</f>
        <v>276.85000000000002</v>
      </c>
      <c r="AC15" s="129"/>
      <c r="AD15" s="129">
        <f>VLOOKUP(AD1,'Смоленская обл'!$A$2:$D$158,3,FALSE)</f>
        <v>8</v>
      </c>
      <c r="AE15" s="243">
        <f t="shared" si="0"/>
        <v>2098.58</v>
      </c>
      <c r="AF15" s="242">
        <f t="shared" si="1"/>
        <v>611.66000000000008</v>
      </c>
      <c r="AG15" s="243">
        <f t="shared" si="2"/>
        <v>1462.3799999999999</v>
      </c>
      <c r="AH15" s="233">
        <f t="shared" si="3"/>
        <v>24.54</v>
      </c>
    </row>
    <row r="16" spans="1:35" ht="13.5" customHeight="1">
      <c r="A16" s="109" t="s">
        <v>178</v>
      </c>
      <c r="B16" s="109"/>
      <c r="C16" s="129"/>
      <c r="D16" s="129">
        <f>VLOOKUP(D1,'Тамбовская обл'!$A$2:$D$158,3,FALSE)</f>
        <v>312.58</v>
      </c>
      <c r="E16" s="129">
        <f>VLOOKUP(E1,'Тамбовская обл'!$A$2:$D$158,3,FALSE)</f>
        <v>495.54</v>
      </c>
      <c r="F16" s="129">
        <f>VLOOKUP(F1,'Тамбовская обл'!$A$2:$D$158,3,FALSE)</f>
        <v>103.58</v>
      </c>
      <c r="G16" s="127">
        <f>VLOOKUP(G1,'Тамбовская обл'!$A$2:$D$158,3,FALSE)</f>
        <v>30.2</v>
      </c>
      <c r="H16" s="137">
        <f>VLOOKUP(H1,'Тамбовская обл'!$A$2:$D$158,3,FALSE)</f>
        <v>402.4</v>
      </c>
      <c r="I16" s="137">
        <f>VLOOKUP(I1,'Тамбовская обл'!$A$2:$D$158,3,FALSE)</f>
        <v>41.53</v>
      </c>
      <c r="J16" s="137">
        <f>VLOOKUP(J1,'Тамбовская обл'!$A$2:$D$158,3,FALSE)</f>
        <v>87.39</v>
      </c>
      <c r="K16" s="129">
        <f>VLOOKUP(K1,'Тамбовская обл'!$A$2:$D$158,3,FALSE)</f>
        <v>15.72</v>
      </c>
      <c r="L16" s="129">
        <f>VLOOKUP(L1,'Тамбовская обл'!$A$2:$D$158,3,FALSE)</f>
        <v>44.18</v>
      </c>
      <c r="M16" s="137">
        <f>VLOOKUP(M1,'Тамбовская обл'!$A$2:$D$158,3,FALSE)</f>
        <v>78.72</v>
      </c>
      <c r="N16" s="137">
        <f>VLOOKUP(N1,'Тамбовская обл'!$A$2:$D$158,3,FALSE)</f>
        <v>54.09</v>
      </c>
      <c r="O16" s="127"/>
      <c r="P16" s="127"/>
      <c r="Q16" s="129"/>
      <c r="R16" s="129"/>
      <c r="S16" s="129"/>
      <c r="T16" s="137"/>
      <c r="U16" s="127">
        <f>VLOOKUP(U1,'Тамбовская обл'!$A$2:$D$158,3,FALSE)</f>
        <v>11.21</v>
      </c>
      <c r="V16" s="127"/>
      <c r="W16" s="127">
        <f>VLOOKUP(W1,'Тамбовская обл'!$A$2:$D$158,3,FALSE)</f>
        <v>3.42</v>
      </c>
      <c r="X16" s="129">
        <f>VLOOKUP(X1,'Тамбовская обл'!$A$2:$D$158,3,FALSE)</f>
        <v>64.33</v>
      </c>
      <c r="Y16" s="129"/>
      <c r="Z16" s="129">
        <f>VLOOKUP(Z1,'Тамбовская обл'!$A$2:$D$158,3,FALSE)</f>
        <v>4.7300000000000004</v>
      </c>
      <c r="AA16" s="129"/>
      <c r="AB16" s="129">
        <f>VLOOKUP(AB1,'Тамбовская обл'!$A$2:$D$158,3,FALSE)</f>
        <v>134.06</v>
      </c>
      <c r="AC16" s="129"/>
      <c r="AD16" s="129">
        <f>VLOOKUP(AD1,'Тамбовская обл'!$A$2:$D$158,3,FALSE)</f>
        <v>6.03</v>
      </c>
      <c r="AE16" s="243">
        <f t="shared" si="0"/>
        <v>1889.7100000000003</v>
      </c>
      <c r="AF16" s="242">
        <f t="shared" si="1"/>
        <v>664.13</v>
      </c>
      <c r="AG16" s="243">
        <f t="shared" si="2"/>
        <v>1180.75</v>
      </c>
      <c r="AH16" s="233">
        <f t="shared" si="3"/>
        <v>44.83</v>
      </c>
    </row>
    <row r="17" spans="1:34" ht="13.5" customHeight="1">
      <c r="A17" s="109" t="s">
        <v>176</v>
      </c>
      <c r="B17" s="109"/>
      <c r="C17" s="129"/>
      <c r="D17" s="129">
        <f>VLOOKUP(D1,'Тульская обл'!$A$2:$D$158,3,FALSE)</f>
        <v>427.94</v>
      </c>
      <c r="E17" s="129">
        <f>VLOOKUP(E1,'Тульская обл'!$A$2:$D$158,3,FALSE)</f>
        <v>887.73</v>
      </c>
      <c r="F17" s="129">
        <f>VLOOKUP(F1,'Тульская обл'!$A$2:$D$158,3,FALSE)</f>
        <v>121.73</v>
      </c>
      <c r="G17" s="127">
        <f>VLOOKUP(G1,'Тульская обл'!$A$2:$D$158,3,FALSE)</f>
        <v>8.49</v>
      </c>
      <c r="H17" s="137">
        <f>VLOOKUP(H1,'Тульская обл'!$A$2:$D$158,3,FALSE)</f>
        <v>586.4</v>
      </c>
      <c r="I17" s="137">
        <f>VLOOKUP(I1,'Тульская обл'!$A$2:$D$158,3,FALSE)</f>
        <v>53.99</v>
      </c>
      <c r="J17" s="137">
        <f>VLOOKUP(J1,'Тульская обл'!$A$2:$D$158,3,FALSE)</f>
        <v>112.49</v>
      </c>
      <c r="K17" s="129">
        <f>VLOOKUP(K1,'Тульская обл'!$A$2:$D$158,3,FALSE)</f>
        <v>15.72</v>
      </c>
      <c r="L17" s="129">
        <f>VLOOKUP(L1,'Тульская обл'!$A$2:$D$158,3,FALSE)</f>
        <v>85.65</v>
      </c>
      <c r="M17" s="137">
        <f>VLOOKUP(M1,'Тульская обл'!$A$2:$D$158,3,FALSE)</f>
        <v>37.82</v>
      </c>
      <c r="N17" s="137">
        <f>VLOOKUP(N1,'Тульская обл'!$A$2:$D$158,3,FALSE)</f>
        <v>77.63</v>
      </c>
      <c r="O17" s="127"/>
      <c r="P17" s="127"/>
      <c r="Q17" s="129"/>
      <c r="R17" s="129"/>
      <c r="S17" s="129"/>
      <c r="T17" s="137"/>
      <c r="U17" s="127">
        <f>VLOOKUP(U1,'Тульская обл'!$A$2:$D$158,3,FALSE)</f>
        <v>20.86</v>
      </c>
      <c r="V17" s="127"/>
      <c r="W17" s="127">
        <f>VLOOKUP(W1,'Тульская обл'!$A$2:$D$158,3,FALSE)</f>
        <v>58.35</v>
      </c>
      <c r="X17" s="129">
        <f>VLOOKUP(X1,'Тульская обл'!$A$2:$D$158,3,FALSE)</f>
        <v>84.85</v>
      </c>
      <c r="Y17" s="129"/>
      <c r="Z17" s="129">
        <f>VLOOKUP(Z1,'Тульская обл'!$A$2:$D$158,3,FALSE)</f>
        <v>8.91</v>
      </c>
      <c r="AA17" s="129"/>
      <c r="AB17" s="129">
        <f>VLOOKUP(AB1,'Тульская обл'!$A$2:$D$158,3,FALSE)</f>
        <v>455.91</v>
      </c>
      <c r="AC17" s="129"/>
      <c r="AD17" s="129">
        <f>VLOOKUP(AD1,'Тульская обл'!$A$2:$D$158,3,FALSE)</f>
        <v>9.6</v>
      </c>
      <c r="AE17" s="243">
        <f t="shared" si="0"/>
        <v>3054.0699999999993</v>
      </c>
      <c r="AF17" s="242">
        <f t="shared" si="1"/>
        <v>868.33</v>
      </c>
      <c r="AG17" s="243">
        <f t="shared" si="2"/>
        <v>2098.0400000000004</v>
      </c>
      <c r="AH17" s="233">
        <f t="shared" si="3"/>
        <v>87.7</v>
      </c>
    </row>
    <row r="18" spans="1:34" ht="13.5" customHeight="1">
      <c r="A18" s="109" t="s">
        <v>175</v>
      </c>
      <c r="B18" s="109"/>
      <c r="C18" s="129"/>
      <c r="D18" s="129">
        <f>VLOOKUP(D1,'Ярославская обл'!$A$2:$D$158,3,FALSE)</f>
        <v>286.56</v>
      </c>
      <c r="E18" s="129">
        <f>VLOOKUP(E1,'Ярославская обл'!$A$2:$D$158,3,FALSE)</f>
        <v>676.38</v>
      </c>
      <c r="F18" s="129">
        <f>VLOOKUP(F1,'Ярославская обл'!$A$2:$D$158,3,FALSE)</f>
        <v>73.44</v>
      </c>
      <c r="G18" s="127">
        <f>VLOOKUP(G1,'Ярославская обл'!$A$2:$D$158,3,FALSE)</f>
        <v>9.57</v>
      </c>
      <c r="H18" s="137">
        <f>VLOOKUP(H1,'Ярославская обл'!$A$2:$D$158,3,FALSE)</f>
        <v>501.6</v>
      </c>
      <c r="I18" s="137">
        <f>VLOOKUP(I1,'Ярославская обл'!$A$2:$D$158,3,FALSE)</f>
        <v>42.5</v>
      </c>
      <c r="J18" s="137">
        <f>VLOOKUP(J1,'Ярославская обл'!$A$2:$D$158,3,FALSE)</f>
        <v>89.42</v>
      </c>
      <c r="K18" s="129">
        <f>VLOOKUP(K1,'Ярославская обл'!$A$2:$D$158,3,FALSE)</f>
        <v>15.72</v>
      </c>
      <c r="L18" s="129">
        <f>VLOOKUP(L1,'Ярославская обл'!$A$2:$D$158,3,FALSE)</f>
        <v>46.9</v>
      </c>
      <c r="M18" s="137">
        <f>VLOOKUP(M1,'Ярославская обл'!$A$2:$D$158,3,FALSE)</f>
        <v>84.54</v>
      </c>
      <c r="N18" s="137">
        <f>VLOOKUP(N1,'Ярославская обл'!$A$2:$D$158,3,FALSE)</f>
        <v>41.93</v>
      </c>
      <c r="O18" s="127"/>
      <c r="P18" s="127"/>
      <c r="Q18" s="129"/>
      <c r="R18" s="129"/>
      <c r="S18" s="129"/>
      <c r="T18" s="137"/>
      <c r="U18" s="127">
        <f>VLOOKUP(U1,'Ярославская обл'!$A$2:$D$158,3,FALSE)</f>
        <v>12.61</v>
      </c>
      <c r="V18" s="127"/>
      <c r="W18" s="127">
        <f>VLOOKUP(W1,'Ярославская обл'!$A$2:$D$158,3,FALSE)</f>
        <v>117.76</v>
      </c>
      <c r="X18" s="129">
        <f>VLOOKUP(X1,'Ярославская обл'!$A$2:$D$158,3,FALSE)</f>
        <v>56.27</v>
      </c>
      <c r="Y18" s="129"/>
      <c r="Z18" s="129">
        <f>VLOOKUP(Z1,'Ярославская обл'!$A$2:$D$158,3,FALSE)</f>
        <v>6.48</v>
      </c>
      <c r="AA18" s="129"/>
      <c r="AB18" s="129">
        <f>VLOOKUP(AB1,'Ярославская обл'!$A$2:$D$158,3,FALSE)</f>
        <v>265.83</v>
      </c>
      <c r="AC18" s="129"/>
      <c r="AD18" s="129">
        <f>VLOOKUP(AD1,'Ярославская обл'!$A$2:$D$158,3,FALSE)</f>
        <v>8.0399999999999991</v>
      </c>
      <c r="AE18" s="243">
        <f t="shared" si="0"/>
        <v>2335.5500000000002</v>
      </c>
      <c r="AF18" s="242">
        <f t="shared" si="1"/>
        <v>759.9899999999999</v>
      </c>
      <c r="AG18" s="243">
        <f t="shared" si="2"/>
        <v>1435.6200000000001</v>
      </c>
      <c r="AH18" s="233">
        <f t="shared" si="3"/>
        <v>139.94</v>
      </c>
    </row>
    <row r="19" spans="1:34" ht="13.5" customHeight="1">
      <c r="A19" s="109" t="s">
        <v>174</v>
      </c>
      <c r="B19" s="109"/>
      <c r="C19" s="129"/>
      <c r="D19" s="129"/>
      <c r="E19" s="129">
        <f>VLOOKUP(E1,Москва!$A$2:$C$158,3,FALSE)</f>
        <v>12211.31</v>
      </c>
      <c r="F19" s="129">
        <f>VLOOKUP(F1,Москва!$A$2:$C$158,3,FALSE)</f>
        <v>812.74</v>
      </c>
      <c r="G19" s="127"/>
      <c r="H19" s="137"/>
      <c r="I19" s="137">
        <f>VLOOKUP(I1,Москва!$A$2:$C$158,3,FALSE)</f>
        <v>232.53</v>
      </c>
      <c r="J19" s="137">
        <f>VLOOKUP(J1,Москва!$A$2:$C$158,3,FALSE)</f>
        <v>494.66</v>
      </c>
      <c r="K19" s="129"/>
      <c r="L19" s="129"/>
      <c r="M19" s="137"/>
      <c r="N19" s="137"/>
      <c r="O19" s="127"/>
      <c r="P19" s="127"/>
      <c r="Q19" s="129"/>
      <c r="R19" s="129"/>
      <c r="S19" s="129"/>
      <c r="T19" s="137"/>
      <c r="U19" s="127"/>
      <c r="V19" s="127"/>
      <c r="W19" s="127">
        <f>VLOOKUP(W1,Москва!$A$2:$C$158,3,FALSE)</f>
        <v>171.78</v>
      </c>
      <c r="X19" s="129">
        <f>VLOOKUP(X1,Москва!$A$2:$C$158,3,FALSE)</f>
        <v>1077.5</v>
      </c>
      <c r="Y19" s="129"/>
      <c r="Z19" s="129">
        <f>VLOOKUP(Z1,Москва!$A$2:$C$158,3,FALSE)</f>
        <v>70.099999999999994</v>
      </c>
      <c r="AA19" s="129"/>
      <c r="AB19" s="129">
        <f>VLOOKUP(AB1,Москва!$A$2:$C$158,3,FALSE)</f>
        <v>12902.24</v>
      </c>
      <c r="AC19" s="129"/>
      <c r="AD19" s="129"/>
      <c r="AE19" s="243">
        <f t="shared" si="0"/>
        <v>27972.86</v>
      </c>
      <c r="AF19" s="242">
        <f t="shared" si="1"/>
        <v>727.19</v>
      </c>
      <c r="AG19" s="243">
        <f t="shared" si="2"/>
        <v>27073.89</v>
      </c>
      <c r="AH19" s="233">
        <f t="shared" si="3"/>
        <v>171.78</v>
      </c>
    </row>
    <row r="20" spans="1:34" ht="13.5" customHeight="1">
      <c r="A20" s="109" t="s">
        <v>173</v>
      </c>
      <c r="B20" s="109"/>
      <c r="C20" s="129"/>
      <c r="D20" s="129">
        <f>VLOOKUP(D1,'Республика Карелия'!$A$2:$D$158,3,FALSE)</f>
        <v>539.75</v>
      </c>
      <c r="E20" s="129">
        <f>VLOOKUP(E1,'Республика Карелия'!$A$2:$D$158,3,FALSE)</f>
        <v>473.69</v>
      </c>
      <c r="F20" s="129">
        <f>VLOOKUP(F1,'Республика Карелия'!$A$2:$D$158,3,FALSE)</f>
        <v>136.81</v>
      </c>
      <c r="G20" s="127">
        <f>VLOOKUP(G1,'Республика Карелия'!$A$2:$D$158,3,FALSE)</f>
        <v>38.130000000000003</v>
      </c>
      <c r="H20" s="137">
        <f>VLOOKUP(H1,'Республика Карелия'!$A$2:$D$158,3,FALSE)</f>
        <v>245.6</v>
      </c>
      <c r="I20" s="137">
        <f>VLOOKUP(I1,'Республика Карелия'!$A$2:$D$158,3,FALSE)</f>
        <v>20.23</v>
      </c>
      <c r="J20" s="137">
        <f>VLOOKUP(J1,'Республика Карелия'!$A$2:$D$158,3,FALSE)</f>
        <v>47.13</v>
      </c>
      <c r="K20" s="129">
        <f>VLOOKUP(K1,'Республика Карелия'!$A$2:$D$158,3,FALSE)</f>
        <v>5.72</v>
      </c>
      <c r="L20" s="129">
        <f>VLOOKUP(L1,'Республика Карелия'!$A$2:$D$158,3,FALSE)</f>
        <v>31.81</v>
      </c>
      <c r="M20" s="137">
        <f>VLOOKUP(M1,'Республика Карелия'!$A$2:$D$158,3,FALSE)</f>
        <v>89.69</v>
      </c>
      <c r="N20" s="137">
        <f>VLOOKUP(N1,'Республика Карелия'!$A$2:$D$158,3,FALSE)</f>
        <v>91.81</v>
      </c>
      <c r="O20" s="127"/>
      <c r="P20" s="127"/>
      <c r="Q20" s="129"/>
      <c r="R20" s="129"/>
      <c r="S20" s="129"/>
      <c r="T20" s="137"/>
      <c r="U20" s="127">
        <f>VLOOKUP(U1,'Республика Карелия'!$A$2:$D$158,3,FALSE)</f>
        <v>9.75</v>
      </c>
      <c r="V20" s="127"/>
      <c r="W20" s="127">
        <f>VLOOKUP(W1,'Республика Карелия'!$A$2:$D$158,3,FALSE)</f>
        <v>18.670000000000002</v>
      </c>
      <c r="X20" s="129">
        <f>VLOOKUP(X1,'Республика Карелия'!$A$2:$D$158,3,FALSE)</f>
        <v>105.81</v>
      </c>
      <c r="Y20" s="129"/>
      <c r="Z20" s="129">
        <f>VLOOKUP(Z1,'Республика Карелия'!$A$2:$D$158,3,FALSE)</f>
        <v>10.38</v>
      </c>
      <c r="AA20" s="129"/>
      <c r="AB20" s="129">
        <f>VLOOKUP(AB1,'Республика Карелия'!$A$2:$D$158,3,FALSE)</f>
        <v>74.06</v>
      </c>
      <c r="AC20" s="129">
        <f>VLOOKUP(AC1,'Республика Карелия'!$A$2:$D$158,3,FALSE)</f>
        <v>7.06</v>
      </c>
      <c r="AD20" s="129">
        <f>VLOOKUP(AD1,'Республика Карелия'!$A$2:$D$158,3,FALSE)</f>
        <v>4.0199999999999996</v>
      </c>
      <c r="AE20" s="243">
        <f t="shared" si="0"/>
        <v>1950.1200000000001</v>
      </c>
      <c r="AF20" s="242">
        <f t="shared" si="1"/>
        <v>494.46</v>
      </c>
      <c r="AG20" s="243">
        <f t="shared" si="2"/>
        <v>1389.11</v>
      </c>
      <c r="AH20" s="233">
        <f t="shared" si="3"/>
        <v>66.550000000000011</v>
      </c>
    </row>
    <row r="21" spans="1:34" ht="13.5" customHeight="1">
      <c r="A21" s="109" t="s">
        <v>172</v>
      </c>
      <c r="B21" s="109"/>
      <c r="C21" s="129"/>
      <c r="D21" s="129">
        <f>VLOOKUP(D1,'Республика Коми'!$A$2:$D$158,3,FALSE)</f>
        <v>1186.0999999999999</v>
      </c>
      <c r="E21" s="129">
        <f>VLOOKUP(E1,'Республика Коми'!$A$2:$D$158,3,FALSE)</f>
        <v>1660.78</v>
      </c>
      <c r="F21" s="129">
        <f>VLOOKUP(F1,'Республика Коми'!$A$2:$D$158,3,FALSE)</f>
        <v>303.20999999999998</v>
      </c>
      <c r="G21" s="127">
        <f>VLOOKUP(G1,'Республика Коми'!$A$2:$D$158,3,FALSE)</f>
        <v>15.42</v>
      </c>
      <c r="H21" s="137">
        <f>VLOOKUP(H1,'Республика Коми'!$A$2:$D$158,3,FALSE)</f>
        <v>328</v>
      </c>
      <c r="I21" s="137">
        <f>VLOOKUP(I1,'Республика Коми'!$A$2:$D$158,3,FALSE)</f>
        <v>27.59</v>
      </c>
      <c r="J21" s="137">
        <f>VLOOKUP(J1,'Республика Коми'!$A$2:$D$158,3,FALSE)</f>
        <v>59.04</v>
      </c>
      <c r="K21" s="129">
        <f>VLOOKUP(K1,'Республика Коми'!$A$2:$D$158,3,FALSE)</f>
        <v>3.52</v>
      </c>
      <c r="L21" s="129">
        <f>VLOOKUP(L1,'Республика Коми'!$A$2:$D$158,3,FALSE)</f>
        <v>46.95</v>
      </c>
      <c r="M21" s="137">
        <f>VLOOKUP(M1,'Республика Коми'!$A$2:$D$158,3,FALSE)</f>
        <v>134.46</v>
      </c>
      <c r="N21" s="137">
        <f>VLOOKUP(N1,'Республика Коми'!$A$2:$D$158,3,FALSE)</f>
        <v>199.83</v>
      </c>
      <c r="O21" s="127"/>
      <c r="P21" s="127"/>
      <c r="Q21" s="129"/>
      <c r="R21" s="129"/>
      <c r="S21" s="129"/>
      <c r="T21" s="137"/>
      <c r="U21" s="127">
        <f>VLOOKUP(U1,'Республика Коми'!$A$2:$D$158,3,FALSE)</f>
        <v>12.15</v>
      </c>
      <c r="V21" s="127"/>
      <c r="W21" s="127">
        <f>VLOOKUP(W1,'Республика Коми'!$A$2:$D$158,3,FALSE)</f>
        <v>59.73</v>
      </c>
      <c r="X21" s="129">
        <f>VLOOKUP(X1,'Республика Коми'!$A$2:$D$158,3,FALSE)</f>
        <v>304.99</v>
      </c>
      <c r="Y21" s="129"/>
      <c r="Z21" s="129">
        <f>VLOOKUP(Z1,'Республика Коми'!$A$2:$D$158,3,FALSE)</f>
        <v>22.26</v>
      </c>
      <c r="AA21" s="129"/>
      <c r="AB21" s="129">
        <f>VLOOKUP(AB1,'Республика Коми'!$A$2:$D$158,3,FALSE)</f>
        <v>152.11000000000001</v>
      </c>
      <c r="AC21" s="129">
        <f>VLOOKUP(AC1,'Республика Коми'!$A$2:$D$158,3,FALSE)</f>
        <v>6.7</v>
      </c>
      <c r="AD21" s="129">
        <f>VLOOKUP(AD1,'Республика Коми'!$A$2:$D$158,3,FALSE)</f>
        <v>14.07</v>
      </c>
      <c r="AE21" s="243">
        <f t="shared" si="0"/>
        <v>4536.91</v>
      </c>
      <c r="AF21" s="242">
        <f t="shared" si="1"/>
        <v>748.92000000000007</v>
      </c>
      <c r="AG21" s="243">
        <f t="shared" si="2"/>
        <v>3700.6900000000005</v>
      </c>
      <c r="AH21" s="233">
        <f t="shared" si="3"/>
        <v>87.3</v>
      </c>
    </row>
    <row r="22" spans="1:34" ht="13.5" customHeight="1">
      <c r="A22" s="109" t="s">
        <v>171</v>
      </c>
      <c r="B22" s="109"/>
      <c r="C22" s="129"/>
      <c r="D22" s="129">
        <f>VLOOKUP(D1,'Архангельская обл'!$A$2:$D$158,3,FALSE)</f>
        <v>681.7</v>
      </c>
      <c r="E22" s="129">
        <f>VLOOKUP(E1,'Архангельская обл'!$A$2:$D$158,3,FALSE)</f>
        <v>1145.25</v>
      </c>
      <c r="F22" s="129">
        <f>VLOOKUP(F1,'Архангельская обл'!$A$2:$D$158,3,FALSE)</f>
        <v>126.18</v>
      </c>
      <c r="G22" s="127">
        <f>VLOOKUP(G1,'Архангельская обл'!$A$2:$D$158,3,FALSE)</f>
        <v>9.75</v>
      </c>
      <c r="H22" s="137">
        <f>VLOOKUP(H1,'Архангельская обл'!$A$2:$D$158,3,FALSE)</f>
        <v>436.8</v>
      </c>
      <c r="I22" s="137">
        <f>VLOOKUP(I1,'Архангельская обл'!$A$2:$D$158,3,FALSE)</f>
        <v>34.46</v>
      </c>
      <c r="J22" s="137">
        <f>VLOOKUP(J1,'Архангельская обл'!$A$2:$D$158,3,FALSE)</f>
        <v>84.27</v>
      </c>
      <c r="K22" s="129">
        <f>VLOOKUP(K1,'Архангельская обл'!$A$2:$D$158,3,FALSE)</f>
        <v>15.72</v>
      </c>
      <c r="L22" s="129">
        <f>VLOOKUP(L1,'Архангельская обл'!$A$2:$D$158,3,FALSE)</f>
        <v>38.619999999999997</v>
      </c>
      <c r="M22" s="137">
        <f>VLOOKUP(M1,'Архангельская обл'!$A$2:$D$158,3,FALSE)</f>
        <v>166.68</v>
      </c>
      <c r="N22" s="137">
        <f>VLOOKUP(N1,'Архангельская обл'!$A$2:$D$158,3,FALSE)</f>
        <v>108.26</v>
      </c>
      <c r="O22" s="127"/>
      <c r="P22" s="127"/>
      <c r="Q22" s="129"/>
      <c r="R22" s="129"/>
      <c r="S22" s="129"/>
      <c r="T22" s="137"/>
      <c r="U22" s="127">
        <f>VLOOKUP(U1,'Архангельская обл'!$A$2:$D$158,3,FALSE)</f>
        <v>9.42</v>
      </c>
      <c r="V22" s="127"/>
      <c r="W22" s="127">
        <f>VLOOKUP(W1,'Архангельская обл'!$A$2:$D$158,3,FALSE)</f>
        <v>51.07</v>
      </c>
      <c r="X22" s="129">
        <f>VLOOKUP(X1,'Архангельская обл'!$A$2:$D$158,3,FALSE)</f>
        <v>202.27</v>
      </c>
      <c r="Y22" s="129"/>
      <c r="Z22" s="129">
        <f>VLOOKUP(Z1,'Архангельская обл'!$A$2:$D$158,3,FALSE)</f>
        <v>20.86</v>
      </c>
      <c r="AA22" s="129"/>
      <c r="AB22" s="129">
        <f>VLOOKUP(AB1,'Архангельская обл'!$A$2:$D$158,3,FALSE)</f>
        <v>337.94</v>
      </c>
      <c r="AC22" s="129"/>
      <c r="AD22" s="129">
        <f>VLOOKUP(AD1,'Архангельская обл'!$A$2:$D$158,3,FALSE)</f>
        <v>8.0399999999999991</v>
      </c>
      <c r="AE22" s="243">
        <f t="shared" si="0"/>
        <v>3477.2900000000004</v>
      </c>
      <c r="AF22" s="242">
        <f t="shared" si="1"/>
        <v>830.47</v>
      </c>
      <c r="AG22" s="243">
        <f t="shared" si="2"/>
        <v>2576.58</v>
      </c>
      <c r="AH22" s="233">
        <f t="shared" si="3"/>
        <v>70.240000000000009</v>
      </c>
    </row>
    <row r="23" spans="1:34" ht="13.5" customHeight="1">
      <c r="A23" s="109" t="s">
        <v>169</v>
      </c>
      <c r="B23" s="109"/>
      <c r="C23" s="129"/>
      <c r="D23" s="129">
        <f>VLOOKUP(D1,'Вологодская обл'!$A$2:$D$158,3,FALSE)</f>
        <v>402.43</v>
      </c>
      <c r="E23" s="129">
        <f>VLOOKUP(E1,'Вологодская обл'!$A$2:$D$158,3,FALSE)</f>
        <v>242.4</v>
      </c>
      <c r="F23" s="129">
        <f>VLOOKUP(F1,'Вологодская обл'!$A$2:$D$158,3,FALSE)</f>
        <v>325.04000000000002</v>
      </c>
      <c r="G23" s="127">
        <f>VLOOKUP(G1,'Вологодская обл'!$A$2:$D$158,3,FALSE)</f>
        <v>10.88</v>
      </c>
      <c r="H23" s="137">
        <f>VLOOKUP(H1,'Вологодская обл'!$A$2:$D$158,3,FALSE)</f>
        <v>464</v>
      </c>
      <c r="I23" s="137">
        <f>VLOOKUP(I1,'Вологодская обл'!$A$2:$D$158,3,FALSE)</f>
        <v>42.4</v>
      </c>
      <c r="J23" s="137">
        <f>VLOOKUP(J1,'Вологодская обл'!$A$2:$D$158,3,FALSE)</f>
        <v>92.99</v>
      </c>
      <c r="K23" s="129">
        <f>VLOOKUP(K1,'Вологодская обл'!$A$2:$D$158,3,FALSE)</f>
        <v>15.72</v>
      </c>
      <c r="L23" s="129">
        <f>VLOOKUP(L1,'Вологодская обл'!$A$2:$D$158,3,FALSE)</f>
        <v>67.510000000000005</v>
      </c>
      <c r="M23" s="137">
        <f>VLOOKUP(M1,'Вологодская обл'!$A$2:$D$158,3,FALSE)</f>
        <v>48.08</v>
      </c>
      <c r="N23" s="137">
        <f>VLOOKUP(N1,'Вологодская обл'!$A$2:$D$158,3,FALSE)</f>
        <v>69.239999999999995</v>
      </c>
      <c r="O23" s="127"/>
      <c r="P23" s="127"/>
      <c r="Q23" s="129"/>
      <c r="R23" s="129"/>
      <c r="S23" s="129"/>
      <c r="T23" s="137"/>
      <c r="U23" s="127">
        <f>VLOOKUP(U1,'Вологодская обл'!$A$2:$D$158,3,FALSE)</f>
        <v>11.15</v>
      </c>
      <c r="V23" s="127"/>
      <c r="W23" s="127"/>
      <c r="X23" s="129">
        <f>VLOOKUP(X1,'Вологодская обл'!$A$2:$D$158,3,FALSE)</f>
        <v>51.73</v>
      </c>
      <c r="Y23" s="129"/>
      <c r="Z23" s="129">
        <f>VLOOKUP(Z1,'Вологодская обл'!$A$2:$D$158,3,FALSE)</f>
        <v>18.78</v>
      </c>
      <c r="AA23" s="129"/>
      <c r="AB23" s="129">
        <f>VLOOKUP(AB1,'Вологодская обл'!$A$2:$D$158,3,FALSE)</f>
        <v>68.849999999999994</v>
      </c>
      <c r="AC23" s="129"/>
      <c r="AD23" s="129">
        <f>VLOOKUP(AD1,'Вологодская обл'!$A$2:$D$158,3,FALSE)</f>
        <v>10.050000000000001</v>
      </c>
      <c r="AE23" s="243">
        <f t="shared" si="0"/>
        <v>1941.25</v>
      </c>
      <c r="AF23" s="242">
        <f t="shared" si="1"/>
        <v>716.71</v>
      </c>
      <c r="AG23" s="243">
        <f t="shared" si="2"/>
        <v>1202.51</v>
      </c>
      <c r="AH23" s="233">
        <f t="shared" si="3"/>
        <v>22.03</v>
      </c>
    </row>
    <row r="24" spans="1:34" ht="13.5" customHeight="1">
      <c r="A24" s="109" t="s">
        <v>168</v>
      </c>
      <c r="B24" s="109"/>
      <c r="C24" s="129"/>
      <c r="D24" s="129">
        <f>VLOOKUP(D1,'Калининградская обл'!$A$2:$D$158,3,FALSE)</f>
        <v>90.26</v>
      </c>
      <c r="E24" s="129">
        <f>VLOOKUP(E1,'Калининградская обл'!$A$2:$D$158,3,FALSE)</f>
        <v>248.39</v>
      </c>
      <c r="F24" s="129">
        <f>VLOOKUP(F1,'Калининградская обл'!$A$2:$D$158,3,FALSE)</f>
        <v>148.63999999999999</v>
      </c>
      <c r="G24" s="127">
        <f>VLOOKUP(G1,'Калининградская обл'!$A$2:$D$158,3,FALSE)</f>
        <v>17.100000000000001</v>
      </c>
      <c r="H24" s="137">
        <f>VLOOKUP(H1,'Калининградская обл'!$A$2:$D$158,3,FALSE)</f>
        <v>404.8</v>
      </c>
      <c r="I24" s="137">
        <f>VLOOKUP(I1,'Калининградская обл'!$A$2:$D$158,3,FALSE)</f>
        <v>25.57</v>
      </c>
      <c r="J24" s="137">
        <f>VLOOKUP(J1,'Калининградская обл'!$A$2:$D$158,3,FALSE)</f>
        <v>62.45</v>
      </c>
      <c r="K24" s="129">
        <f>VLOOKUP(K1,'Калининградская обл'!$A$2:$D$158,3,FALSE)</f>
        <v>15.72</v>
      </c>
      <c r="L24" s="129">
        <f>VLOOKUP(L1,'Калининградская обл'!$A$2:$D$158,3,FALSE)</f>
        <v>59.15</v>
      </c>
      <c r="M24" s="137">
        <f>VLOOKUP(M1,'Калининградская обл'!$A$2:$D$158,3,FALSE)</f>
        <v>61.43</v>
      </c>
      <c r="N24" s="137">
        <f>VLOOKUP(N1,'Калининградская обл'!$A$2:$D$158,3,FALSE)</f>
        <v>16.600000000000001</v>
      </c>
      <c r="O24" s="127"/>
      <c r="P24" s="127"/>
      <c r="Q24" s="129"/>
      <c r="R24" s="129"/>
      <c r="S24" s="129"/>
      <c r="T24" s="137"/>
      <c r="U24" s="127">
        <f>VLOOKUP(U1,'Калининградская обл'!$A$2:$D$158,3,FALSE)</f>
        <v>15.93</v>
      </c>
      <c r="V24" s="127"/>
      <c r="W24" s="127">
        <f>VLOOKUP(W1,'Калининградская обл'!$A$2:$D$158,3,FALSE)</f>
        <v>3.9</v>
      </c>
      <c r="X24" s="129">
        <f>VLOOKUP(X1,'Калининградская обл'!$A$2:$D$158,3,FALSE)</f>
        <v>14.38</v>
      </c>
      <c r="Y24" s="129"/>
      <c r="Z24" s="129">
        <f>VLOOKUP(Z1,'Калининградская обл'!$A$2:$D$158,3,FALSE)</f>
        <v>14.55</v>
      </c>
      <c r="AA24" s="129"/>
      <c r="AB24" s="129">
        <f>VLOOKUP(AB1,'Калининградская обл'!$A$2:$D$158,3,FALSE)</f>
        <v>210.67</v>
      </c>
      <c r="AC24" s="129"/>
      <c r="AD24" s="129">
        <f>VLOOKUP(AD1,'Калининградская обл'!$A$2:$D$158,3,FALSE)</f>
        <v>8</v>
      </c>
      <c r="AE24" s="243">
        <f t="shared" si="0"/>
        <v>1417.5400000000004</v>
      </c>
      <c r="AF24" s="242">
        <f t="shared" si="1"/>
        <v>570.85000000000014</v>
      </c>
      <c r="AG24" s="243">
        <f t="shared" si="2"/>
        <v>809.75999999999988</v>
      </c>
      <c r="AH24" s="233">
        <f t="shared" si="3"/>
        <v>36.93</v>
      </c>
    </row>
    <row r="25" spans="1:34" ht="13.5" customHeight="1">
      <c r="A25" s="109" t="s">
        <v>167</v>
      </c>
      <c r="B25" s="109"/>
      <c r="C25" s="129"/>
      <c r="D25" s="129">
        <f>VLOOKUP(D1,'Ленинградская обл'!$A$2:$D$158,3,FALSE)</f>
        <v>767.42</v>
      </c>
      <c r="E25" s="129">
        <f>VLOOKUP(E1,'Ленинградская обл'!$A$2:$D$158,3,FALSE)</f>
        <v>836.33</v>
      </c>
      <c r="F25" s="129">
        <f>VLOOKUP(F1,'Ленинградская обл'!$A$2:$D$158,3,FALSE)</f>
        <v>46.66</v>
      </c>
      <c r="G25" s="127">
        <f>VLOOKUP(G1,'Ленинградская обл'!$A$2:$D$158,3,FALSE)</f>
        <v>7.01</v>
      </c>
      <c r="H25" s="137">
        <f>VLOOKUP(H1,'Ленинградская обл'!$A$2:$D$158,3,FALSE)</f>
        <v>1500.8</v>
      </c>
      <c r="I25" s="137">
        <f>VLOOKUP(I1,'Ленинградская обл'!$A$2:$D$158,3,FALSE)</f>
        <v>45.15</v>
      </c>
      <c r="J25" s="137">
        <f>VLOOKUP(J1,'Ленинградская обл'!$A$2:$D$158,3,FALSE)</f>
        <v>109.08</v>
      </c>
      <c r="K25" s="129">
        <f>VLOOKUP(K1,'Ленинградская обл'!$A$2:$D$158,3,FALSE)</f>
        <v>15.72</v>
      </c>
      <c r="L25" s="129">
        <f>VLOOKUP(L1,'Ленинградская обл'!$A$2:$D$158,3,FALSE)</f>
        <v>93.69</v>
      </c>
      <c r="M25" s="137">
        <f>VLOOKUP(M1,'Ленинградская обл'!$A$2:$D$158,3,FALSE)</f>
        <v>17.989999999999998</v>
      </c>
      <c r="N25" s="137">
        <f>VLOOKUP(N1,'Ленинградская обл'!$A$2:$D$158,3,FALSE)</f>
        <v>138.86000000000001</v>
      </c>
      <c r="O25" s="127"/>
      <c r="P25" s="127"/>
      <c r="Q25" s="129"/>
      <c r="R25" s="129"/>
      <c r="S25" s="129"/>
      <c r="T25" s="137"/>
      <c r="U25" s="127">
        <f>VLOOKUP(U1,'Ленинградская обл'!$A$2:$D$158,3,FALSE)</f>
        <v>23.54</v>
      </c>
      <c r="V25" s="127"/>
      <c r="W25" s="127">
        <f>VLOOKUP(W1,'Ленинградская обл'!$A$2:$D$158,3,FALSE)</f>
        <v>96.74</v>
      </c>
      <c r="X25" s="129">
        <f>VLOOKUP(X1,'Ленинградская обл'!$A$2:$D$158,3,FALSE)</f>
        <v>136.37</v>
      </c>
      <c r="Y25" s="129"/>
      <c r="Z25" s="129">
        <f>VLOOKUP(Z1,'Ленинградская обл'!$A$2:$D$158,3,FALSE)</f>
        <v>2.04</v>
      </c>
      <c r="AA25" s="129"/>
      <c r="AB25" s="129">
        <f>VLOOKUP(AB1,'Ленинградская обл'!$A$2:$D$158,3,FALSE)</f>
        <v>548.73</v>
      </c>
      <c r="AC25" s="129"/>
      <c r="AD25" s="129">
        <f>VLOOKUP(AD1,'Ленинградская обл'!$A$2:$D$158,3,FALSE)</f>
        <v>7.45</v>
      </c>
      <c r="AE25" s="243">
        <f t="shared" si="0"/>
        <v>4393.579999999999</v>
      </c>
      <c r="AF25" s="242">
        <f t="shared" si="1"/>
        <v>1811.88</v>
      </c>
      <c r="AG25" s="243">
        <f t="shared" si="2"/>
        <v>2454.41</v>
      </c>
      <c r="AH25" s="233">
        <f t="shared" si="3"/>
        <v>127.28999999999999</v>
      </c>
    </row>
    <row r="26" spans="1:34" ht="13.5" customHeight="1">
      <c r="A26" s="109" t="s">
        <v>166</v>
      </c>
      <c r="B26" s="109"/>
      <c r="C26" s="129"/>
      <c r="D26" s="129">
        <f>VLOOKUP(D1,'Мурманская обл'!$A$2:$D$158,3,FALSE)</f>
        <v>378.92</v>
      </c>
      <c r="E26" s="129">
        <f>VLOOKUP(E1,'Мурманская обл'!$A$2:$D$158,3,FALSE)</f>
        <v>572.35</v>
      </c>
      <c r="F26" s="129">
        <f>VLOOKUP(F1,'Мурманская обл'!$A$2:$D$158,3,FALSE)</f>
        <v>154.38</v>
      </c>
      <c r="G26" s="127">
        <f>VLOOKUP(G1,'Мурманская обл'!$A$2:$D$158,3,FALSE)</f>
        <v>19.11</v>
      </c>
      <c r="H26" s="137">
        <f>VLOOKUP(H1,'Мурманская обл'!$A$2:$D$158,3,FALSE)</f>
        <v>296.8</v>
      </c>
      <c r="I26" s="137">
        <f>VLOOKUP(I1,'Мурманская обл'!$A$2:$D$158,3,FALSE)</f>
        <v>18.18</v>
      </c>
      <c r="J26" s="137">
        <f>VLOOKUP(J1,'Мурманская обл'!$A$2:$D$158,3,FALSE)</f>
        <v>45.99</v>
      </c>
      <c r="K26" s="129">
        <f>VLOOKUP(K1,'Мурманская обл'!$A$2:$D$158,3,FALSE)</f>
        <v>5.72</v>
      </c>
      <c r="L26" s="129">
        <f>VLOOKUP(L1,'Мурманская обл'!$A$2:$D$158,3,FALSE)</f>
        <v>29.66</v>
      </c>
      <c r="M26" s="137">
        <f>VLOOKUP(M1,'Мурманская обл'!$A$2:$D$158,3,FALSE)</f>
        <v>124.07</v>
      </c>
      <c r="N26" s="137">
        <f>VLOOKUP(N1,'Мурманская обл'!$A$2:$D$158,3,FALSE)</f>
        <v>66.400000000000006</v>
      </c>
      <c r="O26" s="127">
        <f>VLOOKUP(O1,'Мурманская обл'!$A$2:$D$158,3,FALSE)</f>
        <v>703.46</v>
      </c>
      <c r="P26" s="127"/>
      <c r="Q26" s="129"/>
      <c r="R26" s="129"/>
      <c r="S26" s="129"/>
      <c r="T26" s="137"/>
      <c r="U26" s="127">
        <f>VLOOKUP(U1,'Мурманская обл'!$A$2:$D$158,3,FALSE)</f>
        <v>10.95</v>
      </c>
      <c r="V26" s="127"/>
      <c r="W26" s="127">
        <f>VLOOKUP(W1,'Мурманская обл'!$A$2:$D$158,3,FALSE)</f>
        <v>76</v>
      </c>
      <c r="X26" s="129">
        <f>VLOOKUP(X1,'Мурманская обл'!$A$2:$D$158,3,FALSE)</f>
        <v>88.11</v>
      </c>
      <c r="Y26" s="129"/>
      <c r="Z26" s="129">
        <f>VLOOKUP(Z1,'Мурманская обл'!$A$2:$D$158,3,FALSE)</f>
        <v>18.2</v>
      </c>
      <c r="AA26" s="129"/>
      <c r="AB26" s="129">
        <f>VLOOKUP(AB1,'Мурманская обл'!$A$2:$D$158,3,FALSE)</f>
        <v>118.76</v>
      </c>
      <c r="AC26" s="129"/>
      <c r="AD26" s="129">
        <f>VLOOKUP(AD1,'Мурманская обл'!$A$2:$D$158,3,FALSE)</f>
        <v>3.86</v>
      </c>
      <c r="AE26" s="243">
        <f t="shared" si="0"/>
        <v>2730.92</v>
      </c>
      <c r="AF26" s="242">
        <f t="shared" si="1"/>
        <v>551.43999999999994</v>
      </c>
      <c r="AG26" s="243">
        <f t="shared" si="2"/>
        <v>1369.96</v>
      </c>
      <c r="AH26" s="233">
        <f t="shared" si="3"/>
        <v>809.5200000000001</v>
      </c>
    </row>
    <row r="27" spans="1:34" ht="13.5" customHeight="1">
      <c r="A27" s="109" t="s">
        <v>165</v>
      </c>
      <c r="B27" s="109"/>
      <c r="C27" s="129"/>
      <c r="D27" s="129">
        <f>VLOOKUP(D1,'Новгородская обл'!$A$2:$D$158,3,FALSE)</f>
        <v>207.98</v>
      </c>
      <c r="E27" s="129">
        <f>VLOOKUP(E1,'Новгородская обл'!$A$2:$D$158,3,FALSE)</f>
        <v>395.55</v>
      </c>
      <c r="F27" s="129">
        <f>VLOOKUP(F1,'Новгородская обл'!$A$2:$D$158,3,FALSE)</f>
        <v>114.41</v>
      </c>
      <c r="G27" s="127">
        <f>VLOOKUP(G1,'Новгородская обл'!$A$2:$D$158,3,FALSE)</f>
        <v>10.92</v>
      </c>
      <c r="H27" s="137">
        <f>VLOOKUP(H1,'Новгородская обл'!$A$2:$D$158,3,FALSE)</f>
        <v>238.4</v>
      </c>
      <c r="I27" s="137">
        <f>VLOOKUP(I1,'Новгородская обл'!$A$2:$D$158,3,FALSE)</f>
        <v>22.72</v>
      </c>
      <c r="J27" s="137">
        <f>VLOOKUP(J1,'Новгородская обл'!$A$2:$D$158,3,FALSE)</f>
        <v>50.99</v>
      </c>
      <c r="K27" s="129">
        <f>VLOOKUP(K1,'Новгородская обл'!$A$2:$D$158,3,FALSE)</f>
        <v>5.72</v>
      </c>
      <c r="L27" s="129">
        <f>VLOOKUP(L1,'Новгородская обл'!$A$2:$D$158,3,FALSE)</f>
        <v>34.85</v>
      </c>
      <c r="M27" s="137">
        <f>VLOOKUP(M1,'Новгородская обл'!$A$2:$D$158,3,FALSE)</f>
        <v>99.53</v>
      </c>
      <c r="N27" s="137">
        <f>VLOOKUP(N1,'Новгородская обл'!$A$2:$D$158,3,FALSE)</f>
        <v>28.3</v>
      </c>
      <c r="O27" s="127"/>
      <c r="P27" s="127"/>
      <c r="Q27" s="129"/>
      <c r="R27" s="129"/>
      <c r="S27" s="129"/>
      <c r="T27" s="137"/>
      <c r="U27" s="127">
        <f>VLOOKUP(U1,'Новгородская обл'!$A$2:$D$158,3,FALSE)</f>
        <v>9.23</v>
      </c>
      <c r="V27" s="127"/>
      <c r="W27" s="127">
        <f>VLOOKUP(W1,'Новгородская обл'!$A$2:$D$158,3,FALSE)</f>
        <v>4.26</v>
      </c>
      <c r="X27" s="129">
        <f>VLOOKUP(X1,'Новгородская обл'!$A$2:$D$158,3,FALSE)</f>
        <v>28.07</v>
      </c>
      <c r="Y27" s="129"/>
      <c r="Z27" s="129">
        <f>VLOOKUP(Z1,'Новгородская обл'!$A$2:$D$158,3,FALSE)</f>
        <v>5.61</v>
      </c>
      <c r="AA27" s="129"/>
      <c r="AB27" s="129">
        <f>VLOOKUP(AB1,'Новгородская обл'!$A$2:$D$158,3,FALSE)</f>
        <v>158.97999999999999</v>
      </c>
      <c r="AC27" s="129"/>
      <c r="AD27" s="129">
        <f>VLOOKUP(AD1,'Новгородская обл'!$A$2:$D$158,3,FALSE)</f>
        <v>4.0199999999999996</v>
      </c>
      <c r="AE27" s="243">
        <f t="shared" si="0"/>
        <v>1419.5399999999995</v>
      </c>
      <c r="AF27" s="242">
        <f t="shared" si="1"/>
        <v>439.94000000000005</v>
      </c>
      <c r="AG27" s="243">
        <f t="shared" si="2"/>
        <v>955.19</v>
      </c>
      <c r="AH27" s="233">
        <f t="shared" si="3"/>
        <v>24.409999999999997</v>
      </c>
    </row>
    <row r="28" spans="1:34" ht="13.5" customHeight="1">
      <c r="A28" s="109" t="s">
        <v>164</v>
      </c>
      <c r="B28" s="109"/>
      <c r="C28" s="129"/>
      <c r="D28" s="129">
        <f>VLOOKUP(D1,'Псковская обл'!$A$2:$D$158,3,FALSE)</f>
        <v>179.2</v>
      </c>
      <c r="E28" s="129">
        <f>VLOOKUP(E1,'Псковская обл'!$A$2:$D$158,3,FALSE)</f>
        <v>427.47</v>
      </c>
      <c r="F28" s="129">
        <f>VLOOKUP(F1,'Псковская обл'!$A$2:$D$158,3,FALSE)</f>
        <v>78.92</v>
      </c>
      <c r="G28" s="127">
        <f>VLOOKUP(G1,'Псковская обл'!$A$2:$D$158,3,FALSE)</f>
        <v>23.18</v>
      </c>
      <c r="H28" s="137">
        <f>VLOOKUP(H1,'Псковская обл'!$A$2:$D$158,3,FALSE)</f>
        <v>250.4</v>
      </c>
      <c r="I28" s="137">
        <f>VLOOKUP(I1,'Псковская обл'!$A$2:$D$158,3,FALSE)</f>
        <v>26.58</v>
      </c>
      <c r="J28" s="137">
        <f>VLOOKUP(J1,'Псковская обл'!$A$2:$D$158,3,FALSE)</f>
        <v>57.85</v>
      </c>
      <c r="K28" s="129">
        <f>VLOOKUP(K1,'Псковская обл'!$A$2:$D$158,3,FALSE)</f>
        <v>5.72</v>
      </c>
      <c r="L28" s="129">
        <f>VLOOKUP(L1,'Псковская обл'!$A$2:$D$158,3,FALSE)</f>
        <v>36.58</v>
      </c>
      <c r="M28" s="137">
        <f>VLOOKUP(M1,'Псковская обл'!$A$2:$D$158,3,FALSE)</f>
        <v>100.82</v>
      </c>
      <c r="N28" s="137">
        <f>VLOOKUP(N1,'Псковская обл'!$A$2:$D$158,3,FALSE)</f>
        <v>32.49</v>
      </c>
      <c r="O28" s="127"/>
      <c r="P28" s="127"/>
      <c r="Q28" s="129"/>
      <c r="R28" s="129"/>
      <c r="S28" s="129"/>
      <c r="T28" s="137"/>
      <c r="U28" s="127">
        <f>VLOOKUP(U1,'Псковская обл'!$A$2:$D$158,3,FALSE)</f>
        <v>10.86</v>
      </c>
      <c r="V28" s="127"/>
      <c r="W28" s="127">
        <f>VLOOKUP(W1,'Псковская обл'!$A$2:$D$158,3,FALSE)</f>
        <v>4.76</v>
      </c>
      <c r="X28" s="129">
        <f>VLOOKUP(X1,'Псковская обл'!$A$2:$D$158,3,FALSE)</f>
        <v>34.5</v>
      </c>
      <c r="Y28" s="129"/>
      <c r="Z28" s="129">
        <f>VLOOKUP(Z1,'Псковская обл'!$A$2:$D$158,3,FALSE)</f>
        <v>3.39</v>
      </c>
      <c r="AA28" s="129"/>
      <c r="AB28" s="129">
        <f>VLOOKUP(AB1,'Псковская обл'!$A$2:$D$158,3,FALSE)</f>
        <v>144.71</v>
      </c>
      <c r="AC28" s="129"/>
      <c r="AD28" s="129">
        <f>VLOOKUP(AD1,'Псковская обл'!$A$2:$D$158,3,FALSE)</f>
        <v>6.03</v>
      </c>
      <c r="AE28" s="243">
        <f t="shared" si="0"/>
        <v>1423.4599999999998</v>
      </c>
      <c r="AF28" s="242">
        <f t="shared" si="1"/>
        <v>468.14000000000004</v>
      </c>
      <c r="AG28" s="243">
        <f t="shared" si="2"/>
        <v>916.5200000000001</v>
      </c>
      <c r="AH28" s="233">
        <f t="shared" si="3"/>
        <v>38.799999999999997</v>
      </c>
    </row>
    <row r="29" spans="1:34" ht="13.5" customHeight="1">
      <c r="A29" s="109" t="s">
        <v>1009</v>
      </c>
      <c r="B29" s="109"/>
      <c r="C29" s="129"/>
      <c r="D29" s="129">
        <f>VLOOKUP(D1,'Санкт-Петербург'!$A$2:$D$158,3,FALSE)</f>
        <v>4401.21</v>
      </c>
      <c r="E29" s="129">
        <f>VLOOKUP(E1,'Санкт-Петербург'!$A$2:$D$158,3,FALSE)</f>
        <v>7703</v>
      </c>
      <c r="F29" s="129">
        <f>VLOOKUP(F1,'Санкт-Петербург'!$A$2:$D$158,3,FALSE)</f>
        <v>97.19</v>
      </c>
      <c r="G29" s="127">
        <f>VLOOKUP(G1,'Санкт-Петербург'!$A$2:$D$158,3,FALSE)</f>
        <v>30.71</v>
      </c>
      <c r="H29" s="137">
        <f>VLOOKUP(H1,'Санкт-Петербург'!$A$2:$D$158,3,FALSE)</f>
        <v>4314.3999999999996</v>
      </c>
      <c r="I29" s="137">
        <f>VLOOKUP(I1,'Санкт-Петербург'!$A$2:$D$158,3,FALSE)</f>
        <v>112.45</v>
      </c>
      <c r="J29" s="137">
        <f>VLOOKUP(J1,'Санкт-Петербург'!$A$2:$D$158,3,FALSE)</f>
        <v>256.77</v>
      </c>
      <c r="K29" s="129">
        <f>VLOOKUP(K1,'Санкт-Петербург'!$A$2:$D$158,3,FALSE)</f>
        <v>15.72</v>
      </c>
      <c r="L29" s="129">
        <f>VLOOKUP(L1,'Санкт-Петербург'!$A$2:$D$158,3,FALSE)</f>
        <v>315.35000000000002</v>
      </c>
      <c r="M29" s="137">
        <f>VLOOKUP(M1,'Санкт-Петербург'!$A$2:$D$158,3,FALSE)</f>
        <v>47.07</v>
      </c>
      <c r="N29" s="137">
        <f>VLOOKUP(N1,'Санкт-Петербург'!$A$2:$D$158,3,FALSE)</f>
        <v>787.24</v>
      </c>
      <c r="O29" s="127"/>
      <c r="P29" s="127"/>
      <c r="Q29" s="129"/>
      <c r="R29" s="129"/>
      <c r="S29" s="129"/>
      <c r="T29" s="137"/>
      <c r="U29" s="127">
        <f>VLOOKUP(U1,'Санкт-Петербург'!$A$2:$D$158,3,FALSE)</f>
        <v>49.89</v>
      </c>
      <c r="V29" s="127"/>
      <c r="W29" s="127">
        <f>VLOOKUP(W1,'Санкт-Петербург'!$A$2:$D$158,3,FALSE)</f>
        <v>330.67</v>
      </c>
      <c r="X29" s="129">
        <f>VLOOKUP(X1,'Санкт-Петербург'!$A$2:$D$158,3,FALSE)</f>
        <v>861.32</v>
      </c>
      <c r="Y29" s="129"/>
      <c r="Z29" s="129">
        <f>VLOOKUP(Z1,'Санкт-Петербург'!$A$2:$D$158,3,FALSE)</f>
        <v>9.0399999999999991</v>
      </c>
      <c r="AA29" s="129"/>
      <c r="AB29" s="129">
        <f>VLOOKUP(AB1,'Санкт-Петербург'!$A$2:$D$158,3,FALSE)</f>
        <v>4003.84</v>
      </c>
      <c r="AC29" s="129"/>
      <c r="AD29" s="129">
        <f>VLOOKUP(AD1,'Санкт-Петербург'!$A$2:$D$158,3,FALSE)</f>
        <v>38.18</v>
      </c>
      <c r="AE29" s="243">
        <f t="shared" si="0"/>
        <v>23374.05</v>
      </c>
      <c r="AF29" s="242">
        <f t="shared" si="1"/>
        <v>5517.9299999999994</v>
      </c>
      <c r="AG29" s="243">
        <f t="shared" si="2"/>
        <v>17444.849999999999</v>
      </c>
      <c r="AH29" s="233">
        <f t="shared" si="3"/>
        <v>411.27</v>
      </c>
    </row>
    <row r="30" spans="1:34" ht="13.5" customHeight="1">
      <c r="A30" s="109" t="s">
        <v>1010</v>
      </c>
      <c r="B30" s="109"/>
      <c r="C30" s="129"/>
      <c r="D30" s="129">
        <f>VLOOKUP(D1,'Ненецкий АО'!$A$2:$D$158,3,FALSE)</f>
        <v>35.44</v>
      </c>
      <c r="E30" s="129">
        <f>VLOOKUP(E1,'Ненецкий АО'!$A$2:$D$158,3,FALSE)</f>
        <v>47.16</v>
      </c>
      <c r="F30" s="129">
        <f>VLOOKUP(F1,'Ненецкий АО'!$A$2:$D$158,3,FALSE)</f>
        <v>0.86</v>
      </c>
      <c r="G30" s="127"/>
      <c r="H30" s="137">
        <f>VLOOKUP(H1,'Ненецкий АО'!$A$2:$D$158,3,FALSE)</f>
        <v>17.600000000000001</v>
      </c>
      <c r="I30" s="137">
        <f>VLOOKUP(I1,'Ненецкий АО'!$A$2:$D$158,3,FALSE)</f>
        <v>1.57</v>
      </c>
      <c r="J30" s="137">
        <f>VLOOKUP(J1,'Ненецкий АО'!$A$2:$D$158,3,FALSE)</f>
        <v>4.49</v>
      </c>
      <c r="K30" s="129">
        <f>VLOOKUP(K1,'Ненецкий АО'!$A$2:$D$158,3,FALSE)</f>
        <v>5.72</v>
      </c>
      <c r="L30" s="129">
        <f>VLOOKUP(L1,'Ненецкий АО'!$A$2:$D$158,3,FALSE)</f>
        <v>2.57</v>
      </c>
      <c r="M30" s="137">
        <f>VLOOKUP(M1,'Ненецкий АО'!$A$2:$D$158,3,FALSE)</f>
        <v>27.07</v>
      </c>
      <c r="N30" s="137">
        <f>VLOOKUP(N1,'Ненецкий АО'!$A$2:$D$158,3,FALSE)</f>
        <v>5.08</v>
      </c>
      <c r="O30" s="127"/>
      <c r="P30" s="127"/>
      <c r="Q30" s="129"/>
      <c r="R30" s="129"/>
      <c r="S30" s="129"/>
      <c r="T30" s="137"/>
      <c r="U30" s="127">
        <f>VLOOKUP(U1,'Ненецкий АО'!$A$2:$D$158,3,FALSE)</f>
        <v>0.28000000000000003</v>
      </c>
      <c r="V30" s="127"/>
      <c r="W30" s="127"/>
      <c r="X30" s="129">
        <f>VLOOKUP(X1,'Ненецкий АО'!$A$2:$D$158,3,FALSE)</f>
        <v>7.23</v>
      </c>
      <c r="Y30" s="129"/>
      <c r="Z30" s="129"/>
      <c r="AA30" s="129"/>
      <c r="AB30" s="129">
        <f>VLOOKUP(AB1,'Ненецкий АО'!$A$2:$D$158,3,FALSE)</f>
        <v>6.16</v>
      </c>
      <c r="AC30" s="129">
        <f>VLOOKUP(AC1,'Ненецкий АО'!$A$2:$D$158,3,FALSE)</f>
        <v>7.06</v>
      </c>
      <c r="AD30" s="129">
        <f>VLOOKUP(AD1,'Ненецкий АО'!$A$2:$D$158,3,FALSE)</f>
        <v>2.0099999999999998</v>
      </c>
      <c r="AE30" s="243">
        <f t="shared" si="0"/>
        <v>170.29999999999998</v>
      </c>
      <c r="AF30" s="242">
        <f t="shared" si="1"/>
        <v>55.81</v>
      </c>
      <c r="AG30" s="243">
        <f t="shared" si="2"/>
        <v>114.21</v>
      </c>
      <c r="AH30" s="233">
        <f t="shared" si="3"/>
        <v>0.28000000000000003</v>
      </c>
    </row>
    <row r="31" spans="1:34" ht="13.5" customHeight="1">
      <c r="A31" s="109" t="s">
        <v>163</v>
      </c>
      <c r="B31" s="109"/>
      <c r="C31" s="129"/>
      <c r="D31" s="129">
        <f>VLOOKUP(D1,'Республика Калмыкия'!$A$2:$D$158,3,FALSE)</f>
        <v>90.55</v>
      </c>
      <c r="E31" s="129">
        <f>VLOOKUP(E1,'Республика Калмыкия'!$A$2:$D$158,3,FALSE)</f>
        <v>315.33999999999997</v>
      </c>
      <c r="F31" s="129">
        <f>VLOOKUP(F1,'Республика Калмыкия'!$A$2:$D$158,3,FALSE)</f>
        <v>65.36</v>
      </c>
      <c r="G31" s="127">
        <f>VLOOKUP(G1,'Республика Калмыкия'!$A$2:$D$158,3,FALSE)</f>
        <v>23.15</v>
      </c>
      <c r="H31" s="137">
        <f>VLOOKUP(H1,'Республика Калмыкия'!$A$2:$D$158,3,FALSE)</f>
        <v>108.8</v>
      </c>
      <c r="I31" s="137">
        <f>VLOOKUP(I1,'Республика Калмыкия'!$A$2:$D$158,3,FALSE)</f>
        <v>9.3699999999999992</v>
      </c>
      <c r="J31" s="137">
        <f>VLOOKUP(J1,'Республика Калмыкия'!$A$2:$D$158,3,FALSE)</f>
        <v>22.04</v>
      </c>
      <c r="K31" s="147">
        <f>VLOOKUP(K1,'Республика Калмыкия'!$A$2:$D$158,3,FALSE)</f>
        <v>5.7</v>
      </c>
      <c r="L31" s="129">
        <f>VLOOKUP(L1,'Республика Калмыкия'!$A$2:$D$158,3,FALSE)</f>
        <v>12.83</v>
      </c>
      <c r="M31" s="137">
        <f>VLOOKUP(M1,'Республика Калмыкия'!$A$2:$D$158,3,FALSE)</f>
        <v>292.81</v>
      </c>
      <c r="N31" s="137">
        <f>VLOOKUP(N1,'Республика Калмыкия'!$A$2:$D$158,3,FALSE)</f>
        <v>16.59</v>
      </c>
      <c r="O31" s="127"/>
      <c r="P31" s="127"/>
      <c r="Q31" s="129"/>
      <c r="R31" s="129"/>
      <c r="S31" s="129"/>
      <c r="T31" s="137"/>
      <c r="U31" s="127">
        <f>VLOOKUP(U1,'Республика Калмыкия'!$A$2:$D$158,3,FALSE)</f>
        <v>4</v>
      </c>
      <c r="V31" s="127"/>
      <c r="W31" s="127">
        <f>VLOOKUP(W1,'Республика Калмыкия'!$A$2:$D$158,3,FALSE)</f>
        <v>1.98</v>
      </c>
      <c r="X31" s="129">
        <f>VLOOKUP(X1,'Республика Калмыкия'!$A$2:$D$158,3,FALSE)</f>
        <v>21.45</v>
      </c>
      <c r="Y31" s="129"/>
      <c r="Z31" s="129">
        <f>VLOOKUP(Z1,'Республика Калмыкия'!$A$2:$D$158,3,FALSE)</f>
        <v>3.75</v>
      </c>
      <c r="AA31" s="129"/>
      <c r="AB31" s="129">
        <f>VLOOKUP(AB1,'Республика Калмыкия'!$A$2:$D$158,3,FALSE)</f>
        <v>38.5</v>
      </c>
      <c r="AC31" s="129">
        <f>VLOOKUP(AC1,'Республика Калмыкия'!$A$2:$D$158,3,FALSE)</f>
        <v>7.06</v>
      </c>
      <c r="AD31" s="129">
        <f>VLOOKUP(AD1,'Республика Калмыкия'!$A$2:$D$158,3,FALSE)</f>
        <v>6.03</v>
      </c>
      <c r="AE31" s="243">
        <f t="shared" si="0"/>
        <v>1045.3100000000002</v>
      </c>
      <c r="AF31" s="242">
        <f t="shared" si="1"/>
        <v>449.61</v>
      </c>
      <c r="AG31" s="243">
        <f t="shared" si="2"/>
        <v>566.56999999999994</v>
      </c>
      <c r="AH31" s="233">
        <f t="shared" si="3"/>
        <v>29.13</v>
      </c>
    </row>
    <row r="32" spans="1:34" ht="13.5" customHeight="1">
      <c r="A32" s="109" t="s">
        <v>161</v>
      </c>
      <c r="B32" s="109"/>
      <c r="C32" s="129"/>
      <c r="D32" s="129">
        <f>VLOOKUP(D1,'Краснодарский край'!$A$2:$D$158,3,FALSE)</f>
        <v>1259.3599999999999</v>
      </c>
      <c r="E32" s="129">
        <f>VLOOKUP(E1,'Краснодарский край'!$A$2:$D$158,3,FALSE)</f>
        <v>1904.8</v>
      </c>
      <c r="F32" s="129">
        <f>VLOOKUP(F1,'Краснодарский край'!$A$2:$D$158,3,FALSE)</f>
        <v>44.64</v>
      </c>
      <c r="G32" s="127">
        <f>VLOOKUP(G1,'Краснодарский край'!$A$2:$D$158,3,FALSE)</f>
        <v>42.49</v>
      </c>
      <c r="H32" s="137">
        <f>VLOOKUP(H1,'Краснодарский край'!$A$2:$D$158,3,FALSE)</f>
        <v>2271.1999999999998</v>
      </c>
      <c r="I32" s="137">
        <f>VLOOKUP(I1,'Краснодарский край'!$A$2:$D$158,3,FALSE)</f>
        <v>160.66</v>
      </c>
      <c r="J32" s="137">
        <f>VLOOKUP(J1,'Краснодарский край'!$A$2:$D$158,3,FALSE)</f>
        <v>331.6</v>
      </c>
      <c r="K32" s="129">
        <f>VLOOKUP(K1,'Краснодарский край'!$A$2:$D$158,3,FALSE)</f>
        <v>10.5</v>
      </c>
      <c r="L32" s="129">
        <f>VLOOKUP(L1,'Краснодарский край'!$A$2:$D$158,3,FALSE)</f>
        <v>210.02</v>
      </c>
      <c r="M32" s="137">
        <f>VLOOKUP(M1,'Краснодарский край'!$A$2:$D$158,3,FALSE)</f>
        <v>109.72</v>
      </c>
      <c r="N32" s="137">
        <f>VLOOKUP(N1,'Краснодарский край'!$A$2:$D$158,3,FALSE)</f>
        <v>219.51</v>
      </c>
      <c r="O32" s="127"/>
      <c r="P32" s="127"/>
      <c r="Q32" s="129"/>
      <c r="R32" s="129"/>
      <c r="S32" s="129"/>
      <c r="T32" s="137"/>
      <c r="U32" s="127">
        <f>VLOOKUP(U1,'Краснодарский край'!$A$2:$D$158,3,FALSE)</f>
        <v>73.42</v>
      </c>
      <c r="V32" s="127"/>
      <c r="W32" s="127">
        <f>VLOOKUP(W1,'Краснодарский край'!$A$2:$D$158,3,FALSE)</f>
        <v>534.24</v>
      </c>
      <c r="X32" s="129">
        <f>VLOOKUP(X1,'Краснодарский край'!$A$2:$D$158,3,FALSE)</f>
        <v>140.54</v>
      </c>
      <c r="Y32" s="129"/>
      <c r="Z32" s="129">
        <f>VLOOKUP(Z1,'Краснодарский край'!$A$2:$D$158,3,FALSE)</f>
        <v>3.44</v>
      </c>
      <c r="AA32" s="129"/>
      <c r="AB32" s="129">
        <f>VLOOKUP(AB1,'Краснодарский край'!$A$2:$D$158,3,FALSE)</f>
        <v>822.7</v>
      </c>
      <c r="AC32" s="129"/>
      <c r="AD32" s="129">
        <f>VLOOKUP(AD1,'Краснодарский край'!$A$2:$D$158,3,FALSE)</f>
        <v>59.13</v>
      </c>
      <c r="AE32" s="243">
        <f t="shared" si="0"/>
        <v>8197.9699999999993</v>
      </c>
      <c r="AF32" s="242">
        <f t="shared" si="1"/>
        <v>3092.6899999999991</v>
      </c>
      <c r="AG32" s="243">
        <f t="shared" si="2"/>
        <v>4455.1299999999992</v>
      </c>
      <c r="AH32" s="233">
        <f t="shared" si="3"/>
        <v>650.15</v>
      </c>
    </row>
    <row r="33" spans="1:34" ht="13.5" customHeight="1">
      <c r="A33" s="109" t="s">
        <v>160</v>
      </c>
      <c r="B33" s="109"/>
      <c r="C33" s="129"/>
      <c r="D33" s="129">
        <f>VLOOKUP(D1,'Астраханская обл'!$A$2:$D$158,3,FALSE)</f>
        <v>322.91000000000003</v>
      </c>
      <c r="E33" s="129">
        <f>VLOOKUP(E1,'Астраханская обл'!$A$2:$D$158,3,FALSE)</f>
        <v>556.59</v>
      </c>
      <c r="F33" s="129">
        <f>VLOOKUP(F1,'Астраханская обл'!$A$2:$D$158,3,FALSE)</f>
        <v>122.47</v>
      </c>
      <c r="G33" s="127">
        <f>VLOOKUP(G1,'Астраханская обл'!$A$2:$D$158,3,FALSE)</f>
        <v>10.93</v>
      </c>
      <c r="H33" s="137">
        <f>VLOOKUP(H1,'Астраханская обл'!$A$2:$D$158,3,FALSE)</f>
        <v>402.4</v>
      </c>
      <c r="I33" s="137">
        <f>VLOOKUP(I1,'Астраханская обл'!$A$2:$D$158,3,FALSE)</f>
        <v>27.11</v>
      </c>
      <c r="J33" s="137">
        <f>VLOOKUP(J1,'Астраханская обл'!$A$2:$D$158,3,FALSE)</f>
        <v>61.81</v>
      </c>
      <c r="K33" s="129">
        <f>VLOOKUP(K1,'Астраханская обл'!$A$2:$D$158,3,FALSE)</f>
        <v>15.72</v>
      </c>
      <c r="L33" s="129">
        <f>VLOOKUP(L1,'Астраханская обл'!$A$2:$D$158,3,FALSE)</f>
        <v>36.14</v>
      </c>
      <c r="M33" s="137">
        <f>VLOOKUP(M1,'Астраханская обл'!$A$2:$D$158,3,FALSE)</f>
        <v>81.37</v>
      </c>
      <c r="N33" s="137">
        <f>VLOOKUP(N1,'Астраханская обл'!$A$2:$D$158,3,FALSE)</f>
        <v>47.12</v>
      </c>
      <c r="O33" s="127"/>
      <c r="P33" s="127"/>
      <c r="Q33" s="129"/>
      <c r="R33" s="129"/>
      <c r="S33" s="129"/>
      <c r="T33" s="137"/>
      <c r="U33" s="127">
        <f>VLOOKUP(U1,'Астраханская обл'!$A$2:$D$158,3,FALSE)</f>
        <v>12.35</v>
      </c>
      <c r="V33" s="127"/>
      <c r="W33" s="127">
        <f>VLOOKUP(W1,'Астраханская обл'!$A$2:$D$158,3,FALSE)</f>
        <v>21.34</v>
      </c>
      <c r="X33" s="129">
        <f>VLOOKUP(X1,'Астраханская обл'!$A$2:$D$158,3,FALSE)</f>
        <v>46.4</v>
      </c>
      <c r="Y33" s="129"/>
      <c r="Z33" s="129">
        <f>VLOOKUP(Z1,'Астраханская обл'!$A$2:$D$158,3,FALSE)</f>
        <v>6.34</v>
      </c>
      <c r="AA33" s="129"/>
      <c r="AB33" s="129">
        <f>VLOOKUP(AB1,'Астраханская обл'!$A$2:$D$158,3,FALSE)</f>
        <v>215.64</v>
      </c>
      <c r="AC33" s="129"/>
      <c r="AD33" s="129">
        <f>VLOOKUP(AD1,'Астраханская обл'!$A$2:$D$158,3,FALSE)</f>
        <v>10.050000000000001</v>
      </c>
      <c r="AE33" s="243">
        <f t="shared" si="0"/>
        <v>1996.6899999999994</v>
      </c>
      <c r="AF33" s="242">
        <f t="shared" si="1"/>
        <v>619.81000000000006</v>
      </c>
      <c r="AG33" s="243">
        <f t="shared" si="2"/>
        <v>1332.26</v>
      </c>
      <c r="AH33" s="233">
        <f t="shared" si="3"/>
        <v>44.620000000000005</v>
      </c>
    </row>
    <row r="34" spans="1:34" ht="13.5" customHeight="1">
      <c r="A34" s="109" t="s">
        <v>159</v>
      </c>
      <c r="B34" s="109"/>
      <c r="C34" s="129"/>
      <c r="D34" s="129">
        <f>VLOOKUP(D1,'Волгоградская обл'!$A$2:$D$158,3,FALSE)</f>
        <v>852.6</v>
      </c>
      <c r="E34" s="129">
        <f>VLOOKUP(E1,'Волгоградская обл'!$A$2:$D$158,3,FALSE)</f>
        <v>1866.86</v>
      </c>
      <c r="F34" s="129">
        <f>VLOOKUP(F1,'Волгоградская обл'!$A$2:$D$158,3,FALSE)</f>
        <v>365.28</v>
      </c>
      <c r="G34" s="127">
        <f>VLOOKUP(G1,'Волгоградская обл'!$A$2:$D$158,3,FALSE)</f>
        <v>28.24</v>
      </c>
      <c r="H34" s="137">
        <f>VLOOKUP(H1,'Волгоградская обл'!$A$2:$D$158,3,FALSE)</f>
        <v>1402.4</v>
      </c>
      <c r="I34" s="137">
        <f>VLOOKUP(I1,'Волгоградская обл'!$A$2:$D$158,3,FALSE)</f>
        <v>66.650000000000006</v>
      </c>
      <c r="J34" s="137">
        <f>VLOOKUP(J1,'Волгоградская обл'!$A$2:$D$158,3,FALSE)</f>
        <v>157.34</v>
      </c>
      <c r="K34" s="129">
        <f>VLOOKUP(K1,'Волгоградская обл'!$A$2:$D$158,3,FALSE)</f>
        <v>15.72</v>
      </c>
      <c r="L34" s="129">
        <f>VLOOKUP(L1,'Волгоградская обл'!$A$2:$D$158,3,FALSE)</f>
        <v>145.52000000000001</v>
      </c>
      <c r="M34" s="137">
        <f>VLOOKUP(M1,'Волгоградская обл'!$A$2:$D$158,3,FALSE)</f>
        <v>296.13</v>
      </c>
      <c r="N34" s="137">
        <f>VLOOKUP(N1,'Волгоградская обл'!$A$2:$D$158,3,FALSE)</f>
        <v>154.41</v>
      </c>
      <c r="O34" s="127"/>
      <c r="P34" s="127"/>
      <c r="Q34" s="129"/>
      <c r="R34" s="129"/>
      <c r="S34" s="129"/>
      <c r="T34" s="137"/>
      <c r="U34" s="127">
        <f>VLOOKUP(U1,'Волгоградская обл'!$A$2:$D$158,3,FALSE)</f>
        <v>56.78</v>
      </c>
      <c r="V34" s="127"/>
      <c r="W34" s="127">
        <f>VLOOKUP(W1,'Волгоградская обл'!$A$2:$D$158,3,FALSE)</f>
        <v>67.87</v>
      </c>
      <c r="X34" s="129">
        <f>VLOOKUP(X1,'Волгоградская обл'!$A$2:$D$158,3,FALSE)</f>
        <v>208.07</v>
      </c>
      <c r="Y34" s="129"/>
      <c r="Z34" s="129">
        <f>VLOOKUP(Z1,'Волгоградская обл'!$A$2:$D$158,3,FALSE)</f>
        <v>22.69</v>
      </c>
      <c r="AA34" s="129"/>
      <c r="AB34" s="129">
        <f>VLOOKUP(AB1,'Волгоградская обл'!$A$2:$D$158,3,FALSE)</f>
        <v>376.11</v>
      </c>
      <c r="AC34" s="129"/>
      <c r="AD34" s="129">
        <f>VLOOKUP(AD1,'Волгоградская обл'!$A$2:$D$158,3,FALSE)</f>
        <v>21.6</v>
      </c>
      <c r="AE34" s="243">
        <f t="shared" ref="AE34:AE65" si="4">SUM(B34:AD34)</f>
        <v>6104.2699999999986</v>
      </c>
      <c r="AF34" s="242">
        <f t="shared" ref="AF34:AF65" si="5">H34+M34+N34+T34+J34+I34</f>
        <v>2076.9300000000003</v>
      </c>
      <c r="AG34" s="243">
        <f t="shared" ref="AG34:AG66" si="6">SUM(D34:F34)+K34+L34+SUM(Q34:S34)+AD34+AB34+Z34+X34+Y34+AA34+AC34+C34+B34</f>
        <v>3874.45</v>
      </c>
      <c r="AH34" s="233">
        <f t="shared" ref="AH34:AH65" si="7">G34+O34+P34+U34+W34+V34</f>
        <v>152.88999999999999</v>
      </c>
    </row>
    <row r="35" spans="1:34" ht="13.5" customHeight="1">
      <c r="A35" s="109" t="s">
        <v>158</v>
      </c>
      <c r="B35" s="109"/>
      <c r="C35" s="129"/>
      <c r="D35" s="129">
        <f>VLOOKUP(D1,'Ростовская обл'!$A$2:$D$158,3,FALSE)</f>
        <v>729.96</v>
      </c>
      <c r="E35" s="129">
        <f>VLOOKUP(E1,'Ростовская обл'!$A$2:$D$158,3,FALSE)</f>
        <v>1441.53</v>
      </c>
      <c r="F35" s="129">
        <f>VLOOKUP(F1,'Ростовская обл'!$A$2:$D$158,3,FALSE)</f>
        <v>324.64999999999998</v>
      </c>
      <c r="G35" s="127">
        <f>VLOOKUP(G1,'Ростовская обл'!$A$2:$D$158,3,FALSE)</f>
        <v>28.68</v>
      </c>
      <c r="H35" s="137">
        <f>VLOOKUP(H1,'Ростовская обл'!$A$2:$D$158,3,FALSE)</f>
        <v>2131.1999999999998</v>
      </c>
      <c r="I35" s="137">
        <f>VLOOKUP(I1,'Ростовская обл'!$A$2:$D$158,3,FALSE)</f>
        <v>128.97999999999999</v>
      </c>
      <c r="J35" s="137">
        <f>VLOOKUP(J1,'Ростовская обл'!$A$2:$D$158,3,FALSE)</f>
        <v>279.22000000000003</v>
      </c>
      <c r="K35" s="129">
        <f>VLOOKUP(K1,'Ростовская обл'!$A$2:$D$158,3,FALSE)</f>
        <v>15.7</v>
      </c>
      <c r="L35" s="129">
        <f>VLOOKUP(L1,'Ростовская обл'!$A$2:$D$158,3,FALSE)</f>
        <v>245.23</v>
      </c>
      <c r="M35" s="137">
        <f>VLOOKUP(M1,'Ростовская обл'!$A$2:$D$158,3,FALSE)</f>
        <v>58.9</v>
      </c>
      <c r="N35" s="137">
        <f>VLOOKUP(N1,'Ростовская обл'!$A$2:$D$158,3,FALSE)</f>
        <v>130.76</v>
      </c>
      <c r="O35" s="127"/>
      <c r="P35" s="127"/>
      <c r="Q35" s="129"/>
      <c r="R35" s="129"/>
      <c r="S35" s="129"/>
      <c r="T35" s="137"/>
      <c r="U35" s="127">
        <f>VLOOKUP(U1,'Ростовская обл'!$A$2:$D$158,3,FALSE)</f>
        <v>71.12</v>
      </c>
      <c r="V35" s="127"/>
      <c r="W35" s="127">
        <f>VLOOKUP(W1,'Ростовская обл'!$A$2:$D$158,3,FALSE)</f>
        <v>163.63999999999999</v>
      </c>
      <c r="X35" s="129">
        <f>VLOOKUP(X1,'Ростовская обл'!$A$2:$D$158,3,FALSE)</f>
        <v>84.86</v>
      </c>
      <c r="Y35" s="129"/>
      <c r="Z35" s="129">
        <f>VLOOKUP(Z1,'Ростовская обл'!$A$2:$D$158,3,FALSE)</f>
        <v>12.17</v>
      </c>
      <c r="AA35" s="129"/>
      <c r="AB35" s="129">
        <f>VLOOKUP(AB1,'Ростовская обл'!$A$2:$D$158,3,FALSE)</f>
        <v>327.45999999999998</v>
      </c>
      <c r="AC35" s="129">
        <f>VLOOKUP(AC1,'Ростовская обл'!$A$2:$D$158,3,FALSE)</f>
        <v>7</v>
      </c>
      <c r="AD35" s="129">
        <f>VLOOKUP(AD1,'Ростовская обл'!$A$2:$D$158,3,FALSE)</f>
        <v>33.28</v>
      </c>
      <c r="AE35" s="243">
        <f t="shared" si="4"/>
        <v>6214.3399999999983</v>
      </c>
      <c r="AF35" s="242">
        <f t="shared" si="5"/>
        <v>2729.06</v>
      </c>
      <c r="AG35" s="243">
        <f t="shared" si="6"/>
        <v>3221.84</v>
      </c>
      <c r="AH35" s="233">
        <f t="shared" si="7"/>
        <v>263.44</v>
      </c>
    </row>
    <row r="36" spans="1:34" ht="13.5" customHeight="1">
      <c r="A36" s="109" t="s">
        <v>195</v>
      </c>
      <c r="B36" s="109"/>
      <c r="C36" s="129"/>
      <c r="D36" s="129">
        <f>VLOOKUP(D1,Адыгея!$A$2:$D$158,3,FALSE)</f>
        <v>143.87</v>
      </c>
      <c r="E36" s="129">
        <f>VLOOKUP(E1,Адыгея!$A$2:$D$158,3,FALSE)</f>
        <v>232.03</v>
      </c>
      <c r="F36" s="129">
        <f>VLOOKUP(F1,Адыгея!$A$2:$D$158,3,FALSE)</f>
        <v>52.55</v>
      </c>
      <c r="G36" s="127">
        <f>VLOOKUP(G1,Адыгея!$A$2:$D$158,3,FALSE)</f>
        <v>12.73</v>
      </c>
      <c r="H36" s="137">
        <f>VLOOKUP(H1,Адыгея!$A$2:$D$158,3,FALSE)</f>
        <v>185.6</v>
      </c>
      <c r="I36" s="137">
        <f>VLOOKUP(I1,Адыгея!$A$2:$D$158,3,FALSE)</f>
        <v>11.16</v>
      </c>
      <c r="J36" s="137">
        <f>VLOOKUP(J1,Адыгея!$A$2:$D$158,3,FALSE)</f>
        <v>28.1</v>
      </c>
      <c r="K36" s="129">
        <f>VLOOKUP(K1,Адыгея!$A$2:$D$158,3,FALSE)</f>
        <v>5.7</v>
      </c>
      <c r="L36" s="129">
        <f>VLOOKUP(L1,Адыгея!$A$2:$D$158,3,FALSE)</f>
        <v>27.05</v>
      </c>
      <c r="M36" s="137">
        <f>VLOOKUP(M1,Адыгея!$A$2:$D$158,3,FALSE)</f>
        <v>102.9</v>
      </c>
      <c r="N36" s="137">
        <f>VLOOKUP(N1,Адыгея!$A$2:$D$158,3,FALSE)</f>
        <v>25.85</v>
      </c>
      <c r="O36" s="127"/>
      <c r="P36" s="127"/>
      <c r="Q36" s="129"/>
      <c r="R36" s="129"/>
      <c r="S36" s="129"/>
      <c r="T36" s="137"/>
      <c r="U36" s="127">
        <f>VLOOKUP(U1,Адыгея!$A$2:$D$158,3,FALSE)</f>
        <v>6.72</v>
      </c>
      <c r="V36" s="127"/>
      <c r="W36" s="127">
        <f>VLOOKUP(W1,Адыгея!$A$2:$D$158,3,FALSE)</f>
        <v>5.76</v>
      </c>
      <c r="X36" s="129">
        <f>VLOOKUP(X1,Адыгея!$A$2:$D$158,3,FALSE)</f>
        <v>32.08</v>
      </c>
      <c r="Y36" s="129"/>
      <c r="Z36" s="129">
        <f>VLOOKUP(Z1,Адыгея!$A$2:$D$158,3,FALSE)</f>
        <v>3.41</v>
      </c>
      <c r="AA36" s="129"/>
      <c r="AB36" s="129">
        <f>VLOOKUP(AB1,Адыгея!$A$2:$D$158,3,FALSE)</f>
        <v>61.43</v>
      </c>
      <c r="AC36" s="129"/>
      <c r="AD36" s="129">
        <f>VLOOKUP(AD1,Адыгея!$A$2:$D$158,3,FALSE)</f>
        <v>8.0399999999999991</v>
      </c>
      <c r="AE36" s="243">
        <f t="shared" si="4"/>
        <v>944.9799999999999</v>
      </c>
      <c r="AF36" s="242">
        <f t="shared" si="5"/>
        <v>353.61000000000007</v>
      </c>
      <c r="AG36" s="243">
        <f t="shared" si="6"/>
        <v>566.16</v>
      </c>
      <c r="AH36" s="233">
        <f t="shared" si="7"/>
        <v>25.21</v>
      </c>
    </row>
    <row r="37" spans="1:34" ht="13.5" customHeight="1">
      <c r="A37" s="109" t="s">
        <v>157</v>
      </c>
      <c r="B37" s="109"/>
      <c r="C37" s="129"/>
      <c r="D37" s="129">
        <f>VLOOKUP(D1,Севастополь!$A$2:$D$158,3,FALSE)</f>
        <v>130.27000000000001</v>
      </c>
      <c r="E37" s="129">
        <f>VLOOKUP(E1,Севастополь!$A$2:$D$158,3,FALSE)</f>
        <v>292.02</v>
      </c>
      <c r="F37" s="129">
        <f>VLOOKUP(F1,Севастополь!$A$2:$D$158,3,FALSE)</f>
        <v>14.95</v>
      </c>
      <c r="G37" s="127">
        <f>VLOOKUP(G1,Севастополь!$A$2:$D$158,3,FALSE)</f>
        <v>25.02</v>
      </c>
      <c r="H37" s="137">
        <f>VLOOKUP(H1,Севастополь!$A$2:$D$158,3,FALSE)</f>
        <v>179.2</v>
      </c>
      <c r="I37" s="137">
        <f>VLOOKUP(I1,Севастополь!$A$2:$D$158,3,FALSE)</f>
        <v>11.72</v>
      </c>
      <c r="J37" s="137">
        <f>VLOOKUP(J1,Севастополь!$A$2:$D$158,3,FALSE)</f>
        <v>24.51</v>
      </c>
      <c r="K37" s="129">
        <f>VLOOKUP(K1,Севастополь!$A$2:$D$158,3,FALSE)</f>
        <v>5.72</v>
      </c>
      <c r="L37" s="129">
        <f>VLOOKUP(L1,Севастополь!$A$2:$D$158,3,FALSE)</f>
        <v>26.24</v>
      </c>
      <c r="M37" s="137">
        <f>VLOOKUP(M1,Севастополь!$A$2:$D$158,3,FALSE)</f>
        <v>83.19</v>
      </c>
      <c r="N37" s="137">
        <f>VLOOKUP(N1,Севастополь!$A$2:$D$158,3,FALSE)</f>
        <v>23.67</v>
      </c>
      <c r="O37" s="127"/>
      <c r="P37" s="127"/>
      <c r="Q37" s="129"/>
      <c r="R37" s="129"/>
      <c r="S37" s="129"/>
      <c r="T37" s="137">
        <f>VLOOKUP(T1,Севастополь!$A$2:$D$158,3,FALSE)</f>
        <v>1100</v>
      </c>
      <c r="U37" s="127">
        <f>VLOOKUP(U1,Севастополь!$A$2:$D$158,3,FALSE)</f>
        <v>10.86</v>
      </c>
      <c r="V37" s="127"/>
      <c r="W37" s="127">
        <f>VLOOKUP(W1,Севастополь!$A$2:$D$158,3,FALSE)</f>
        <v>39.53</v>
      </c>
      <c r="X37" s="129">
        <f>VLOOKUP(X1,Севастополь!$A$2:$D$158,3,FALSE)</f>
        <v>34.299999999999997</v>
      </c>
      <c r="Y37" s="129"/>
      <c r="Z37" s="129">
        <f>VLOOKUP(Z1,Севастополь!$A$2:$D$158,3,FALSE)</f>
        <v>0.61</v>
      </c>
      <c r="AA37" s="129"/>
      <c r="AB37" s="129">
        <f>VLOOKUP(AB1,Севастополь!$A$2:$D$158,3,FALSE)</f>
        <v>10.23</v>
      </c>
      <c r="AC37" s="129"/>
      <c r="AD37" s="129">
        <f>VLOOKUP(AD1,Севастополь!$A$2:$D$158,3,FALSE)</f>
        <v>6.58</v>
      </c>
      <c r="AE37" s="243">
        <f t="shared" si="4"/>
        <v>2018.6199999999994</v>
      </c>
      <c r="AF37" s="242">
        <f t="shared" si="5"/>
        <v>1422.29</v>
      </c>
      <c r="AG37" s="243">
        <f t="shared" si="6"/>
        <v>520.91999999999996</v>
      </c>
      <c r="AH37" s="233">
        <f t="shared" si="7"/>
        <v>75.41</v>
      </c>
    </row>
    <row r="38" spans="1:34" ht="13.5" customHeight="1">
      <c r="A38" s="109" t="s">
        <v>162</v>
      </c>
      <c r="B38" s="109"/>
      <c r="C38" s="129"/>
      <c r="D38" s="129">
        <f>VLOOKUP(D1,'Республика Крым'!$A$2:$D$158,3,FALSE)</f>
        <v>317.38</v>
      </c>
      <c r="E38" s="129">
        <f>VLOOKUP(E1,'Республика Крым'!$A$2:$D$158,3,FALSE)</f>
        <v>520.51</v>
      </c>
      <c r="F38" s="129">
        <f>VLOOKUP(F1,'Республика Крым'!$A$2:$D$158,3,FALSE)</f>
        <v>162.38999999999999</v>
      </c>
      <c r="G38" s="127">
        <f>VLOOKUP(G1,'Республика Крым'!$A$2:$D$158,3,FALSE)</f>
        <v>56.63</v>
      </c>
      <c r="H38" s="137">
        <f>VLOOKUP(H1,'Республика Крым'!$A$2:$D$158,3,FALSE)</f>
        <v>764.8</v>
      </c>
      <c r="I38" s="137">
        <f>VLOOKUP(I1,'Республика Крым'!$A$2:$D$158,3,FALSE)</f>
        <v>55.21</v>
      </c>
      <c r="J38" s="137">
        <f>VLOOKUP(J1,'Республика Крым'!$A$2:$D$158,3,FALSE)</f>
        <v>124.04</v>
      </c>
      <c r="K38" s="129">
        <f>VLOOKUP(K1,'Республика Крым'!$A$2:$D$158,3,FALSE)</f>
        <v>14.97</v>
      </c>
      <c r="L38" s="129">
        <f>VLOOKUP(L1,'Республика Крым'!$A$2:$D$158,3,FALSE)</f>
        <v>91.9</v>
      </c>
      <c r="M38" s="137">
        <f>VLOOKUP(M1,'Республика Крым'!$A$2:$D$158,3,FALSE)</f>
        <v>96.14</v>
      </c>
      <c r="N38" s="137">
        <f>VLOOKUP(N1,'Республика Крым'!$A$2:$D$158,3,FALSE)</f>
        <v>47.22</v>
      </c>
      <c r="O38" s="127"/>
      <c r="P38" s="127"/>
      <c r="Q38" s="129"/>
      <c r="R38" s="129"/>
      <c r="S38" s="129"/>
      <c r="T38" s="137">
        <f>VLOOKUP(T1,'Республика Крым'!$A$2:$D$158,3,FALSE)</f>
        <v>3800</v>
      </c>
      <c r="U38" s="127">
        <f>VLOOKUP(U1,'Республика Крым'!$A$2:$D$158,3,FALSE)</f>
        <v>49.29</v>
      </c>
      <c r="V38" s="127"/>
      <c r="W38" s="127">
        <f>VLOOKUP(W1,'Республика Крым'!$A$2:$D$158,3,FALSE)</f>
        <v>67.41</v>
      </c>
      <c r="X38" s="129">
        <f>VLOOKUP(X1,'Республика Крым'!$A$2:$D$158,3,FALSE)</f>
        <v>20.25</v>
      </c>
      <c r="Y38" s="129"/>
      <c r="Z38" s="129">
        <f>VLOOKUP(Z1,'Республика Крым'!$A$2:$D$158,3,FALSE)</f>
        <v>18.14</v>
      </c>
      <c r="AA38" s="129"/>
      <c r="AB38" s="129">
        <f>VLOOKUP(AB1,'Республика Крым'!$A$2:$D$158,3,FALSE)</f>
        <v>38.17</v>
      </c>
      <c r="AC38" s="129">
        <f>VLOOKUP(AC1,'Республика Крым'!$A$2:$D$158,3,FALSE)</f>
        <v>7.06</v>
      </c>
      <c r="AD38" s="129">
        <f>VLOOKUP(AD1,'Республика Крым'!$A$2:$D$158,3,FALSE)</f>
        <v>27.48</v>
      </c>
      <c r="AE38" s="243">
        <f t="shared" si="4"/>
        <v>6278.99</v>
      </c>
      <c r="AF38" s="242">
        <f t="shared" si="5"/>
        <v>4887.41</v>
      </c>
      <c r="AG38" s="243">
        <f t="shared" si="6"/>
        <v>1218.2500000000002</v>
      </c>
      <c r="AH38" s="233">
        <f t="shared" si="7"/>
        <v>173.32999999999998</v>
      </c>
    </row>
    <row r="39" spans="1:34" ht="13.5" customHeight="1">
      <c r="A39" s="109" t="s">
        <v>150</v>
      </c>
      <c r="B39" s="109"/>
      <c r="C39" s="129"/>
      <c r="D39" s="129">
        <f>VLOOKUP(D1,'Республика Башкортостан'!$A$2:$D$158,3,FALSE)</f>
        <v>1751.38</v>
      </c>
      <c r="E39" s="129">
        <f>VLOOKUP(E1,'Республика Башкортостан'!$A$2:$D$158,3,FALSE)</f>
        <v>1997.15</v>
      </c>
      <c r="F39" s="129">
        <f>VLOOKUP(F1,'Республика Башкортостан'!$A$2:$D$158,3,FALSE)</f>
        <v>486.76</v>
      </c>
      <c r="G39" s="127">
        <f>VLOOKUP(G1,'Республика Башкортостан'!$A$2:$D$158,3,FALSE)</f>
        <v>24.09</v>
      </c>
      <c r="H39" s="137">
        <f>VLOOKUP(H1,'Республика Башкортостан'!$A$2:$D$158,3,FALSE)</f>
        <v>2064.8000000000002</v>
      </c>
      <c r="I39" s="137">
        <f>VLOOKUP(I1,'Республика Башкортостан'!$A$2:$D$158,3,FALSE)</f>
        <v>141.9</v>
      </c>
      <c r="J39" s="137">
        <f>VLOOKUP(J1,'Республика Башкортостан'!$A$2:$D$158,3,FALSE)</f>
        <v>321.08999999999997</v>
      </c>
      <c r="K39" s="129">
        <f>VLOOKUP(K1,'Республика Башкортостан'!$A$2:$D$158,3,FALSE)</f>
        <v>15.72</v>
      </c>
      <c r="L39" s="129">
        <f>VLOOKUP(L1,'Республика Башкортостан'!$A$2:$D$158,3,FALSE)</f>
        <v>235.9</v>
      </c>
      <c r="M39" s="137">
        <f>VLOOKUP(M1,'Республика Башкортостан'!$A$2:$D$158,3,FALSE)</f>
        <v>112.82</v>
      </c>
      <c r="N39" s="137">
        <f>VLOOKUP(N1,'Республика Башкортостан'!$A$2:$D$158,3,FALSE)</f>
        <v>265.77999999999997</v>
      </c>
      <c r="O39" s="127"/>
      <c r="P39" s="127"/>
      <c r="Q39" s="129"/>
      <c r="R39" s="129"/>
      <c r="S39" s="129"/>
      <c r="T39" s="137"/>
      <c r="U39" s="127">
        <f>VLOOKUP(U1,'Республика Башкортостан'!$A$2:$D$158,3,FALSE)</f>
        <v>88.32</v>
      </c>
      <c r="V39" s="127"/>
      <c r="W39" s="127">
        <f>VLOOKUP(W1,'Республика Башкортостан'!$A$2:$D$158,3,FALSE)</f>
        <v>287.41000000000003</v>
      </c>
      <c r="X39" s="129">
        <f>VLOOKUP(X1,'Республика Башкортостан'!$A$2:$D$158,3,FALSE)</f>
        <v>154.22999999999999</v>
      </c>
      <c r="Y39" s="129"/>
      <c r="Z39" s="129">
        <f>VLOOKUP(Z1,'Республика Башкортостан'!$A$2:$D$158,3,FALSE)</f>
        <v>29.44</v>
      </c>
      <c r="AA39" s="129"/>
      <c r="AB39" s="129">
        <f>VLOOKUP(AB1,'Республика Башкортостан'!$A$2:$D$158,3,FALSE)</f>
        <v>741.38</v>
      </c>
      <c r="AC39" s="129"/>
      <c r="AD39" s="129">
        <f>VLOOKUP(AD1,'Республика Башкортостан'!$A$2:$D$158,3,FALSE)</f>
        <v>29.4</v>
      </c>
      <c r="AE39" s="243">
        <f t="shared" si="4"/>
        <v>8747.5699999999979</v>
      </c>
      <c r="AF39" s="242">
        <f t="shared" si="5"/>
        <v>2906.3900000000008</v>
      </c>
      <c r="AG39" s="243">
        <f t="shared" si="6"/>
        <v>5441.3599999999988</v>
      </c>
      <c r="AH39" s="233">
        <f t="shared" si="7"/>
        <v>399.82000000000005</v>
      </c>
    </row>
    <row r="40" spans="1:34" ht="13.5" customHeight="1">
      <c r="A40" s="109" t="s">
        <v>149</v>
      </c>
      <c r="B40" s="109"/>
      <c r="C40" s="129"/>
      <c r="D40" s="129">
        <f>VLOOKUP(D1,'Республика Марий Эл'!$A$2:$D$158,3,FALSE)</f>
        <v>206.94</v>
      </c>
      <c r="E40" s="129">
        <f>VLOOKUP(E1,'Республика Марий Эл'!$A$2:$D$158,3,FALSE)</f>
        <v>370.46</v>
      </c>
      <c r="F40" s="129">
        <f>VLOOKUP(F1,'Республика Марий Эл'!$A$2:$D$158,3,FALSE)</f>
        <v>84.94</v>
      </c>
      <c r="G40" s="127">
        <f>VLOOKUP(G1,'Республика Марий Эл'!$A$2:$D$158,3,FALSE)</f>
        <v>23.24</v>
      </c>
      <c r="H40" s="137">
        <f>VLOOKUP(H1,'Республика Марий Эл'!$A$2:$D$158,3,FALSE)</f>
        <v>272</v>
      </c>
      <c r="I40" s="137">
        <f>VLOOKUP(I1,'Республика Марий Эл'!$A$2:$D$158,3,FALSE)</f>
        <v>24.97</v>
      </c>
      <c r="J40" s="137">
        <f>VLOOKUP(J1,'Республика Марий Эл'!$A$2:$D$158,3,FALSE)</f>
        <v>52.56</v>
      </c>
      <c r="K40" s="129">
        <f>VLOOKUP(K1,'Республика Марий Эл'!$A$2:$D$158,3,FALSE)</f>
        <v>5.72</v>
      </c>
      <c r="L40" s="129">
        <f>VLOOKUP(L1,'Республика Марий Эл'!$A$2:$D$158,3,FALSE)</f>
        <v>39.69</v>
      </c>
      <c r="M40" s="137">
        <f>VLOOKUP(M1,'Республика Марий Эл'!$A$2:$D$158,3,FALSE)</f>
        <v>81.739999999999995</v>
      </c>
      <c r="N40" s="137">
        <f>VLOOKUP(N1,'Республика Марий Эл'!$A$2:$D$158,3,FALSE)</f>
        <v>37.69</v>
      </c>
      <c r="O40" s="127"/>
      <c r="P40" s="127"/>
      <c r="Q40" s="129"/>
      <c r="R40" s="129"/>
      <c r="S40" s="129"/>
      <c r="T40" s="137"/>
      <c r="U40" s="127">
        <f>VLOOKUP(U1,'Республика Марий Эл'!$A$2:$D$158,3,FALSE)</f>
        <v>12.99</v>
      </c>
      <c r="V40" s="127"/>
      <c r="W40" s="127">
        <f>VLOOKUP(W1,'Республика Марий Эл'!$A$2:$D$158,3,FALSE)</f>
        <v>3.75</v>
      </c>
      <c r="X40" s="129">
        <f>VLOOKUP(X1,'Республика Марий Эл'!$A$2:$D$158,3,FALSE)</f>
        <v>32.299999999999997</v>
      </c>
      <c r="Y40" s="129"/>
      <c r="Z40" s="129">
        <f>VLOOKUP(Z1,'Республика Марий Эл'!$A$2:$D$158,3,FALSE)</f>
        <v>1.65</v>
      </c>
      <c r="AA40" s="129"/>
      <c r="AB40" s="129">
        <f>VLOOKUP(AB1,'Республика Марий Эл'!$A$2:$D$158,3,FALSE)</f>
        <v>260.63</v>
      </c>
      <c r="AC40" s="129">
        <f>VLOOKUP(AC1,'Республика Марий Эл'!$A$2:$D$158,3,FALSE)</f>
        <v>7.06</v>
      </c>
      <c r="AD40" s="129">
        <f>VLOOKUP(AD1,'Республика Марий Эл'!$A$2:$D$158,3,FALSE)</f>
        <v>6</v>
      </c>
      <c r="AE40" s="243">
        <f t="shared" si="4"/>
        <v>1524.33</v>
      </c>
      <c r="AF40" s="242">
        <f t="shared" si="5"/>
        <v>468.96000000000004</v>
      </c>
      <c r="AG40" s="243">
        <f t="shared" si="6"/>
        <v>1015.3899999999999</v>
      </c>
      <c r="AH40" s="233">
        <f t="shared" si="7"/>
        <v>39.979999999999997</v>
      </c>
    </row>
    <row r="41" spans="1:34" ht="13.5" customHeight="1">
      <c r="A41" s="109" t="s">
        <v>148</v>
      </c>
      <c r="B41" s="109"/>
      <c r="C41" s="129"/>
      <c r="D41" s="129">
        <f>VLOOKUP(D1,'Республика Мордовия'!$A$2:$D$158,3,FALSE)</f>
        <v>333.76</v>
      </c>
      <c r="E41" s="129">
        <f>VLOOKUP(E1,'Республика Мордовия'!$A$2:$D$158,3,FALSE)</f>
        <v>829.46</v>
      </c>
      <c r="F41" s="129">
        <f>VLOOKUP(F1,'Республика Мордовия'!$A$2:$D$158,3,FALSE)</f>
        <v>138.63999999999999</v>
      </c>
      <c r="G41" s="127">
        <f>VLOOKUP(G1,'Республика Мордовия'!$A$2:$D$158,3,FALSE)</f>
        <v>5.72</v>
      </c>
      <c r="H41" s="137">
        <f>VLOOKUP(H1,'Республика Мордовия'!$A$2:$D$158,3,FALSE)</f>
        <v>316</v>
      </c>
      <c r="I41" s="137">
        <f>VLOOKUP(I1,'Республика Мордовия'!$A$2:$D$158,3,FALSE)</f>
        <v>30.87</v>
      </c>
      <c r="J41" s="137">
        <f>VLOOKUP(J1,'Республика Мордовия'!$A$2:$D$158,3,FALSE)</f>
        <v>70.900000000000006</v>
      </c>
      <c r="K41" s="129">
        <f>VLOOKUP(K1,'Республика Мордовия'!$A$2:$D$158,3,FALSE)</f>
        <v>5.72</v>
      </c>
      <c r="L41" s="129">
        <f>VLOOKUP(L1,'Республика Мордовия'!$A$2:$D$158,3,FALSE)</f>
        <v>46.16</v>
      </c>
      <c r="M41" s="137">
        <f>VLOOKUP(M1,'Республика Мордовия'!$A$2:$D$158,3,FALSE)</f>
        <v>110.35</v>
      </c>
      <c r="N41" s="137">
        <f>VLOOKUP(N1,'Республика Мордовия'!$A$2:$D$158,3,FALSE)</f>
        <v>52.31</v>
      </c>
      <c r="O41" s="127"/>
      <c r="P41" s="127"/>
      <c r="Q41" s="129"/>
      <c r="R41" s="129"/>
      <c r="S41" s="129"/>
      <c r="T41" s="137"/>
      <c r="U41" s="127">
        <f>VLOOKUP(U1,'Республика Мордовия'!$A$2:$D$158,3,FALSE)</f>
        <v>10.58</v>
      </c>
      <c r="V41" s="127"/>
      <c r="W41" s="127">
        <f>VLOOKUP(W1,'Республика Мордовия'!$A$2:$D$158,3,FALSE)</f>
        <v>10.48</v>
      </c>
      <c r="X41" s="129">
        <f>VLOOKUP(X1,'Республика Мордовия'!$A$2:$D$158,3,FALSE)</f>
        <v>80.16</v>
      </c>
      <c r="Y41" s="129"/>
      <c r="Z41" s="129">
        <f>VLOOKUP(Z1,'Республика Мордовия'!$A$2:$D$158,3,FALSE)</f>
        <v>8.4600000000000009</v>
      </c>
      <c r="AA41" s="129"/>
      <c r="AB41" s="129">
        <f>VLOOKUP(AB1,'Республика Мордовия'!$A$2:$D$158,3,FALSE)</f>
        <v>396.58</v>
      </c>
      <c r="AC41" s="129"/>
      <c r="AD41" s="129">
        <f>VLOOKUP(AD1,'Республика Мордовия'!$A$2:$D$158,3,FALSE)</f>
        <v>6.03</v>
      </c>
      <c r="AE41" s="243">
        <f t="shared" si="4"/>
        <v>2452.1800000000003</v>
      </c>
      <c r="AF41" s="242">
        <f t="shared" si="5"/>
        <v>580.43000000000006</v>
      </c>
      <c r="AG41" s="243">
        <f t="shared" si="6"/>
        <v>1844.9700000000003</v>
      </c>
      <c r="AH41" s="233">
        <f t="shared" si="7"/>
        <v>26.78</v>
      </c>
    </row>
    <row r="42" spans="1:34" ht="13.5" customHeight="1">
      <c r="A42" s="109" t="s">
        <v>196</v>
      </c>
      <c r="B42" s="109"/>
      <c r="C42" s="129"/>
      <c r="D42" s="129">
        <f>VLOOKUP(D1,Татарстан!$A$2:$D$170,3,FALSE)</f>
        <v>1150.1300000000001</v>
      </c>
      <c r="E42" s="129">
        <f>VLOOKUP(E1,Татарстан!$A$2:$D$170,3,FALSE)</f>
        <v>2822.54</v>
      </c>
      <c r="F42" s="129">
        <f>VLOOKUP(F1,Татарстан!$A$2:$D$170,3,FALSE)</f>
        <v>142.82</v>
      </c>
      <c r="G42" s="127">
        <f>VLOOKUP(G1,Татарстан!$A$2:$D$170,3,FALSE)</f>
        <v>67.64</v>
      </c>
      <c r="H42" s="137">
        <f>VLOOKUP(H1,Татарстан!$A$2:$D$170,3,FALSE)</f>
        <v>2061.6</v>
      </c>
      <c r="I42" s="137">
        <f>VLOOKUP(I1,Татарстан!$A$2:$D$170,3,FALSE)</f>
        <v>107.17</v>
      </c>
      <c r="J42" s="137">
        <f>VLOOKUP(J1,Татарстан!$A$2:$D$170,3,FALSE)</f>
        <v>272.16000000000003</v>
      </c>
      <c r="K42" s="129">
        <f>VLOOKUP(K1,Татарстан!$A$2:$D$170,3,FALSE)</f>
        <v>4.71</v>
      </c>
      <c r="L42" s="129">
        <f>VLOOKUP(L1,Татарстан!$A$2:$D$170,3,FALSE)</f>
        <v>228</v>
      </c>
      <c r="M42" s="137">
        <f>VLOOKUP(M1,Татарстан!$A$2:$D$170,3,FALSE)</f>
        <v>61.82</v>
      </c>
      <c r="N42" s="137">
        <f>VLOOKUP(N1,Татарстан!$A$2:$D$170,3,FALSE)</f>
        <v>187.59</v>
      </c>
      <c r="O42" s="127"/>
      <c r="P42" s="127"/>
      <c r="Q42" s="129"/>
      <c r="R42" s="129"/>
      <c r="S42" s="129"/>
      <c r="T42" s="137"/>
      <c r="U42" s="127">
        <f>VLOOKUP(U1,Татарстан!$A$2:$D$170,3,FALSE)</f>
        <v>39.93</v>
      </c>
      <c r="V42" s="127"/>
      <c r="W42" s="127">
        <f>VLOOKUP(W1,Татарстан!$A$2:$D$170,3,FALSE)</f>
        <v>461.47</v>
      </c>
      <c r="X42" s="129">
        <f>VLOOKUP(X1,Татарстан!$A$2:$D$170,3,FALSE)</f>
        <v>197.91</v>
      </c>
      <c r="Y42" s="129"/>
      <c r="Z42" s="129">
        <f>VLOOKUP(Z1,Татарстан!$A$2:$D$170,3,FALSE)</f>
        <v>9.19</v>
      </c>
      <c r="AA42" s="129"/>
      <c r="AB42" s="129">
        <f>VLOOKUP(AB1,Татарстан!$A$2:$D$170,3,FALSE)</f>
        <v>789.99</v>
      </c>
      <c r="AC42" s="129"/>
      <c r="AD42" s="129">
        <f>VLOOKUP(AD1,Татарстан!$A$2:$D$170,3,FALSE)</f>
        <v>18.09</v>
      </c>
      <c r="AE42" s="243">
        <f t="shared" si="4"/>
        <v>8622.76</v>
      </c>
      <c r="AF42" s="242">
        <f t="shared" si="5"/>
        <v>2690.34</v>
      </c>
      <c r="AG42" s="243">
        <f t="shared" si="6"/>
        <v>5363.3799999999992</v>
      </c>
      <c r="AH42" s="233">
        <f t="shared" si="7"/>
        <v>569.04</v>
      </c>
    </row>
    <row r="43" spans="1:34" ht="13.5" customHeight="1">
      <c r="A43" s="109" t="s">
        <v>147</v>
      </c>
      <c r="B43" s="109"/>
      <c r="C43" s="129"/>
      <c r="D43" s="129">
        <f>VLOOKUP(D1,'Удмуртская Республика'!$A$2:$D$170,3,FALSE)</f>
        <v>578.79999999999995</v>
      </c>
      <c r="E43" s="129">
        <f>VLOOKUP(E1,'Удмуртская Республика'!$A$2:$D$170,3,FALSE)</f>
        <v>552.49</v>
      </c>
      <c r="F43" s="129">
        <f>VLOOKUP(F1,'Удмуртская Республика'!$A$2:$D$170,3,FALSE)</f>
        <v>215.36</v>
      </c>
      <c r="G43" s="127">
        <f>VLOOKUP(G1,'Удмуртская Республика'!$A$2:$D$170,3,FALSE)</f>
        <v>45.26</v>
      </c>
      <c r="H43" s="137">
        <f>VLOOKUP(H1,'Удмуртская Республика'!$A$2:$D$170,3,FALSE)</f>
        <v>600.79999999999995</v>
      </c>
      <c r="I43" s="137">
        <f>VLOOKUP(I1,'Удмуртская Республика'!$A$2:$D$170,3,FALSE)</f>
        <v>53.7</v>
      </c>
      <c r="J43" s="137">
        <f>VLOOKUP(J1,'Удмуртская Республика'!$A$2:$D$170,3,FALSE)</f>
        <v>116.1</v>
      </c>
      <c r="K43" s="129">
        <f>VLOOKUP(K1,'Удмуртская Республика'!$A$2:$D$170,3,FALSE)</f>
        <v>8.52</v>
      </c>
      <c r="L43" s="129">
        <f>VLOOKUP(L1,'Удмуртская Республика'!$A$2:$D$170,3,FALSE)</f>
        <v>64.53</v>
      </c>
      <c r="M43" s="137">
        <f>VLOOKUP(M1,'Удмуртская Республика'!$A$2:$D$170,3,FALSE)</f>
        <v>111.86</v>
      </c>
      <c r="N43" s="137">
        <f>VLOOKUP(N1,'Удмуртская Республика'!$A$2:$D$170,3,FALSE)</f>
        <v>92.92</v>
      </c>
      <c r="O43" s="127"/>
      <c r="P43" s="127"/>
      <c r="Q43" s="129"/>
      <c r="R43" s="129"/>
      <c r="S43" s="129"/>
      <c r="T43" s="137"/>
      <c r="U43" s="127">
        <f>VLOOKUP(U1,'Удмуртская Республика'!$A$2:$D$170,3,FALSE)</f>
        <v>26.63</v>
      </c>
      <c r="V43" s="127"/>
      <c r="W43" s="127">
        <f>VLOOKUP(W1,'Удмуртская Республика'!$A$2:$D$170,3,FALSE)</f>
        <v>31.9</v>
      </c>
      <c r="X43" s="129">
        <f>VLOOKUP(X1,'Удмуртская Республика'!$A$2:$D$170,3,FALSE)</f>
        <v>74.150000000000006</v>
      </c>
      <c r="Y43" s="129"/>
      <c r="Z43" s="129">
        <f>VLOOKUP(Z1,'Удмуртская Республика'!$A$2:$D$170,3,FALSE)</f>
        <v>8.5399999999999991</v>
      </c>
      <c r="AA43" s="129"/>
      <c r="AB43" s="129">
        <f>VLOOKUP(AB1,'Удмуртская Республика'!$A$2:$D$170,3,FALSE)</f>
        <v>72.790000000000006</v>
      </c>
      <c r="AC43" s="129"/>
      <c r="AD43" s="129">
        <f>VLOOKUP(AD1,'Удмуртская Республика'!$A$2:$D$170,3,FALSE)</f>
        <v>25.87</v>
      </c>
      <c r="AE43" s="243">
        <f t="shared" si="4"/>
        <v>2680.2200000000007</v>
      </c>
      <c r="AF43" s="242">
        <f t="shared" si="5"/>
        <v>975.38</v>
      </c>
      <c r="AG43" s="243">
        <f t="shared" si="6"/>
        <v>1601.05</v>
      </c>
      <c r="AH43" s="233">
        <f t="shared" si="7"/>
        <v>103.78999999999999</v>
      </c>
    </row>
    <row r="44" spans="1:34" ht="13.5" customHeight="1">
      <c r="A44" s="109" t="s">
        <v>1011</v>
      </c>
      <c r="B44" s="109"/>
      <c r="C44" s="129"/>
      <c r="D44" s="129">
        <f>VLOOKUP(D1,Чувашия!$A$2:$D$170,3,FALSE)</f>
        <v>646.37</v>
      </c>
      <c r="E44" s="129">
        <f>VLOOKUP(E1,Чувашия!$A$2:$D$170,3,FALSE)</f>
        <v>904.29</v>
      </c>
      <c r="F44" s="129">
        <f>VLOOKUP(F1,Чувашия!$A$2:$D$170,3,FALSE)</f>
        <v>140.19999999999999</v>
      </c>
      <c r="G44" s="127">
        <f>VLOOKUP(G1,Чувашия!$A$2:$D$170,3,FALSE)</f>
        <v>42.23</v>
      </c>
      <c r="H44" s="137">
        <f>VLOOKUP(H1,Чувашия!$A$2:$D$170,3,FALSE)</f>
        <v>487.2</v>
      </c>
      <c r="I44" s="137">
        <f>VLOOKUP(I1,Чувашия!$A$2:$D$170,3,FALSE)</f>
        <v>43.93</v>
      </c>
      <c r="J44" s="137">
        <f>VLOOKUP(J1,Чувашия!$A$2:$D$170,3,FALSE)</f>
        <v>104.68</v>
      </c>
      <c r="K44" s="129">
        <f>VLOOKUP(K1,Чувашия!$A$2:$D$170,3,FALSE)</f>
        <v>15.72</v>
      </c>
      <c r="L44" s="129">
        <f>VLOOKUP(L1,Чувашия!$A$2:$D$170,3,FALSE)</f>
        <v>68.36</v>
      </c>
      <c r="M44" s="137">
        <f>VLOOKUP(M1,Чувашия!$A$2:$D$170,3,FALSE)</f>
        <v>101.7</v>
      </c>
      <c r="N44" s="137">
        <f>VLOOKUP(N1,Чувашия!$A$2:$D$170,3,FALSE)</f>
        <v>116.12</v>
      </c>
      <c r="O44" s="127"/>
      <c r="P44" s="127"/>
      <c r="Q44" s="129"/>
      <c r="R44" s="129"/>
      <c r="S44" s="129"/>
      <c r="T44" s="137"/>
      <c r="U44" s="127">
        <f>VLOOKUP(U1,Чувашия!$A$2:$D$170,3,FALSE)</f>
        <v>16.62</v>
      </c>
      <c r="V44" s="127"/>
      <c r="W44" s="127">
        <f>VLOOKUP(W1,Чувашия!$A$2:$D$170,3,FALSE)</f>
        <v>29.21</v>
      </c>
      <c r="X44" s="129">
        <f>VLOOKUP(X1,Чувашия!$A$2:$D$170,3,FALSE)</f>
        <v>124.31</v>
      </c>
      <c r="Y44" s="129"/>
      <c r="Z44" s="129">
        <f>VLOOKUP(Z1,Чувашия!$A$2:$D$170,3,FALSE)</f>
        <v>6.4</v>
      </c>
      <c r="AA44" s="129"/>
      <c r="AB44" s="129">
        <f>VLOOKUP(AB1,Чувашия!$A$2:$D$170,3,FALSE)</f>
        <v>565</v>
      </c>
      <c r="AC44" s="129"/>
      <c r="AD44" s="129">
        <f>VLOOKUP(AD1,Чувашия!$A$2:$D$170,3,FALSE)</f>
        <v>7.45</v>
      </c>
      <c r="AE44" s="243">
        <f t="shared" si="4"/>
        <v>3419.7899999999991</v>
      </c>
      <c r="AF44" s="242">
        <f t="shared" si="5"/>
        <v>853.63</v>
      </c>
      <c r="AG44" s="243">
        <f t="shared" si="6"/>
        <v>2478.1</v>
      </c>
      <c r="AH44" s="233">
        <f t="shared" si="7"/>
        <v>88.06</v>
      </c>
    </row>
    <row r="45" spans="1:34" ht="13.5" customHeight="1">
      <c r="A45" s="109" t="s">
        <v>144</v>
      </c>
      <c r="B45" s="109"/>
      <c r="C45" s="129"/>
      <c r="D45" s="129">
        <f>VLOOKUP(D1,'Нижегородская обл'!$A$2:$D$170,3,FALSE)</f>
        <v>2066.0500000000002</v>
      </c>
      <c r="E45" s="129">
        <f>VLOOKUP(E1,'Нижегородская обл'!$A$2:$D$170,3,FALSE)</f>
        <v>2283.06</v>
      </c>
      <c r="F45" s="129">
        <f>VLOOKUP(F1,'Нижегородская обл'!$A$2:$D$170,3,FALSE)</f>
        <v>522.88</v>
      </c>
      <c r="G45" s="127">
        <f>VLOOKUP(G1,'Нижегородская обл'!$A$2:$D$170,3,FALSE)</f>
        <v>56.72</v>
      </c>
      <c r="H45" s="137">
        <f>VLOOKUP(H1,'Нижегородская обл'!$A$2:$D$170,3,FALSE)</f>
        <v>1783.2</v>
      </c>
      <c r="I45" s="137">
        <f>VLOOKUP(I1,'Нижегородская обл'!$A$2:$D$170,3,FALSE)</f>
        <v>102.37</v>
      </c>
      <c r="J45" s="137">
        <f>VLOOKUP(J1,'Нижегородская обл'!$A$2:$D$170,3,FALSE)</f>
        <v>228.62</v>
      </c>
      <c r="K45" s="129">
        <f>VLOOKUP(K1,'Нижегородская обл'!$A$2:$D$170,3,FALSE)</f>
        <v>15.72</v>
      </c>
      <c r="L45" s="129">
        <f>VLOOKUP(L1,'Нижегородская обл'!$A$2:$D$170,3,FALSE)</f>
        <v>187.11</v>
      </c>
      <c r="M45" s="137">
        <f>VLOOKUP(M1,'Нижегородская обл'!$A$2:$D$170,3,FALSE)</f>
        <v>192.08</v>
      </c>
      <c r="N45" s="137">
        <f>VLOOKUP(N1,'Нижегородская обл'!$A$2:$D$170,3,FALSE)</f>
        <v>299.05</v>
      </c>
      <c r="O45" s="127"/>
      <c r="P45" s="127"/>
      <c r="Q45" s="129"/>
      <c r="R45" s="129"/>
      <c r="S45" s="129"/>
      <c r="T45" s="137"/>
      <c r="U45" s="127">
        <f>VLOOKUP(U1,'Нижегородская обл'!$A$2:$D$170,3,FALSE)</f>
        <v>55.3</v>
      </c>
      <c r="V45" s="127"/>
      <c r="W45" s="127">
        <f>VLOOKUP(W1,'Нижегородская обл'!$A$2:$D$170,3,FALSE)</f>
        <v>183.01</v>
      </c>
      <c r="X45" s="129">
        <f>VLOOKUP(X1,'Нижегородская обл'!$A$2:$D$170,3,FALSE)</f>
        <v>190.63</v>
      </c>
      <c r="Y45" s="129"/>
      <c r="Z45" s="129">
        <f>VLOOKUP(Z1,'Нижегородская обл'!$A$2:$D$170,3,FALSE)</f>
        <v>30.01</v>
      </c>
      <c r="AA45" s="129"/>
      <c r="AB45" s="129">
        <f>VLOOKUP(AB1,'Нижегородская обл'!$A$2:$D$170,3,FALSE)</f>
        <v>629.39</v>
      </c>
      <c r="AC45" s="129"/>
      <c r="AD45" s="129">
        <f>VLOOKUP(AD1,'Нижегородская обл'!$A$2:$D$170,3,FALSE)</f>
        <v>32.159999999999997</v>
      </c>
      <c r="AE45" s="243">
        <f t="shared" si="4"/>
        <v>8857.36</v>
      </c>
      <c r="AF45" s="242">
        <f t="shared" si="5"/>
        <v>2605.3199999999997</v>
      </c>
      <c r="AG45" s="243">
        <f t="shared" si="6"/>
        <v>5957.0100000000011</v>
      </c>
      <c r="AH45" s="233">
        <f t="shared" si="7"/>
        <v>295.02999999999997</v>
      </c>
    </row>
    <row r="46" spans="1:34" ht="13.5" customHeight="1">
      <c r="A46" s="109" t="s">
        <v>145</v>
      </c>
      <c r="B46" s="109"/>
      <c r="C46" s="129"/>
      <c r="D46" s="129">
        <f>VLOOKUP(D1,'Кировская обл'!$A$2:$D$170,3,FALSE)</f>
        <v>598.72</v>
      </c>
      <c r="E46" s="129" t="str">
        <f>VLOOKUP(E1,'Кировская обл'!$A$2:$D$170,3,FALSE)</f>
        <v>1 148,64</v>
      </c>
      <c r="F46" s="129">
        <f>VLOOKUP(F1,'Кировская обл'!$A$2:$D$170,3,FALSE)</f>
        <v>301.52</v>
      </c>
      <c r="G46" s="127">
        <f>VLOOKUP(G1,'Кировская обл'!$A$2:$D$170,3,FALSE)</f>
        <v>5.2</v>
      </c>
      <c r="H46" s="137">
        <f>VLOOKUP(H1,'Кировская обл'!$A$2:$D$170,3,FALSE)</f>
        <v>504.8</v>
      </c>
      <c r="I46" s="137">
        <f>VLOOKUP(I1,'Кировская обл'!$A$2:$D$170,3,FALSE)</f>
        <v>45.55</v>
      </c>
      <c r="J46" s="137">
        <f>VLOOKUP(J1,'Кировская обл'!$A$2:$D$170,3,FALSE)</f>
        <v>108.37</v>
      </c>
      <c r="K46" s="129">
        <f>VLOOKUP(K1,'Кировская обл'!$A$2:$D$170,3,FALSE)</f>
        <v>15.69</v>
      </c>
      <c r="L46" s="129">
        <f>VLOOKUP(L1,'Кировская обл'!$A$2:$D$170,3,FALSE)</f>
        <v>73.75</v>
      </c>
      <c r="M46" s="137">
        <f>VLOOKUP(M1,'Кировская обл'!$A$2:$D$170,3,FALSE)</f>
        <v>214.46</v>
      </c>
      <c r="N46" s="137">
        <f>VLOOKUP(N1,'Кировская обл'!$A$2:$D$170,3,FALSE)</f>
        <v>109.51</v>
      </c>
      <c r="O46" s="127"/>
      <c r="P46" s="127"/>
      <c r="Q46" s="129"/>
      <c r="R46" s="129"/>
      <c r="S46" s="129"/>
      <c r="T46" s="137"/>
      <c r="U46" s="127">
        <f>VLOOKUP(U1,'Кировская обл'!$A$2:$D$170,3,FALSE)</f>
        <v>17.329999999999998</v>
      </c>
      <c r="V46" s="127"/>
      <c r="W46" s="127">
        <f>VLOOKUP(W1,'Кировская обл'!$A$2:$D$170,3,FALSE)</f>
        <v>6.5</v>
      </c>
      <c r="X46" s="129">
        <f>VLOOKUP(X1,'Кировская обл'!$A$2:$D$170,3,FALSE)</f>
        <v>102.61</v>
      </c>
      <c r="Y46" s="129"/>
      <c r="Z46" s="129">
        <f>VLOOKUP(Z1,'Кировская обл'!$A$2:$D$170,3,FALSE)</f>
        <v>15.81</v>
      </c>
      <c r="AA46" s="129"/>
      <c r="AB46" s="129">
        <f>VLOOKUP(AB1,'Кировская обл'!$A$2:$D$170,3,FALSE)</f>
        <v>140.56</v>
      </c>
      <c r="AC46" s="129"/>
      <c r="AD46" s="129">
        <f>VLOOKUP(AD1,'Кировская обл'!$A$2:$D$170,3,FALSE)</f>
        <v>10</v>
      </c>
      <c r="AE46" s="243">
        <f t="shared" si="4"/>
        <v>2270.3799999999997</v>
      </c>
      <c r="AF46" s="242">
        <f t="shared" si="5"/>
        <v>982.68999999999994</v>
      </c>
      <c r="AG46" s="243">
        <f t="shared" si="6"/>
        <v>1258.6599999999999</v>
      </c>
      <c r="AH46" s="233">
        <f t="shared" si="7"/>
        <v>29.029999999999998</v>
      </c>
    </row>
    <row r="47" spans="1:34" ht="13.5" customHeight="1">
      <c r="A47" s="109" t="s">
        <v>141</v>
      </c>
      <c r="B47" s="109"/>
      <c r="C47" s="129"/>
      <c r="D47" s="129">
        <f>VLOOKUP(D1,'Самарская обл'!$A$2:$D$170,3,FALSE)</f>
        <v>1103.3800000000001</v>
      </c>
      <c r="E47" s="129">
        <f>VLOOKUP(E1,'Самарская обл'!$A$2:$D$170,3,FALSE)</f>
        <v>2074.89</v>
      </c>
      <c r="F47" s="129">
        <f>VLOOKUP(F1,'Самарская обл'!$A$2:$D$170,3,FALSE)</f>
        <v>505.69</v>
      </c>
      <c r="G47" s="127">
        <f>VLOOKUP(G1,'Самарская обл'!$A$2:$D$170,3,FALSE)</f>
        <v>20.52</v>
      </c>
      <c r="H47" s="137">
        <f>VLOOKUP(H1,'Самарская обл'!$A$2:$D$170,3,FALSE)</f>
        <v>1734.4</v>
      </c>
      <c r="I47" s="137">
        <f>VLOOKUP(I1,'Самарская обл'!$A$2:$D$170,3,FALSE)</f>
        <v>90.31</v>
      </c>
      <c r="J47" s="137">
        <f>VLOOKUP(J1,'Самарская обл'!$A$2:$D$170,3,FALSE)</f>
        <v>198.92</v>
      </c>
      <c r="K47" s="129">
        <f>VLOOKUP(K1,'Самарская обл'!$A$2:$D$170,3,FALSE)</f>
        <v>15.72</v>
      </c>
      <c r="L47" s="129">
        <f>VLOOKUP(L1,'Самарская обл'!$A$2:$D$170,3,FALSE)</f>
        <v>185.74</v>
      </c>
      <c r="M47" s="137">
        <f>VLOOKUP(M1,'Самарская обл'!$A$2:$D$170,3,FALSE)</f>
        <v>142.12</v>
      </c>
      <c r="N47" s="137">
        <f>VLOOKUP(N1,'Самарская обл'!$A$2:$D$170,3,FALSE)</f>
        <v>156.16</v>
      </c>
      <c r="O47" s="127"/>
      <c r="P47" s="127"/>
      <c r="Q47" s="129"/>
      <c r="R47" s="129"/>
      <c r="S47" s="129"/>
      <c r="T47" s="137"/>
      <c r="U47" s="127">
        <f>VLOOKUP(U1,'Самарская обл'!$A$2:$D$170,3,FALSE)</f>
        <v>86.29</v>
      </c>
      <c r="V47" s="127"/>
      <c r="W47" s="127">
        <f>VLOOKUP(W1,'Самарская обл'!$A$2:$D$170,3,FALSE)</f>
        <v>147.75</v>
      </c>
      <c r="X47" s="129">
        <f>VLOOKUP(X1,'Самарская обл'!$A$2:$D$170,3,FALSE)</f>
        <v>105.79</v>
      </c>
      <c r="Y47" s="129"/>
      <c r="Z47" s="129">
        <f>VLOOKUP(Z1,'Самарская обл'!$A$2:$D$170,3,FALSE)</f>
        <v>28.75</v>
      </c>
      <c r="AA47" s="129"/>
      <c r="AB47" s="129">
        <f>VLOOKUP(AB1,'Самарская обл'!$A$2:$D$170,3,FALSE)</f>
        <v>606.85</v>
      </c>
      <c r="AC47" s="129"/>
      <c r="AD47" s="129">
        <f>VLOOKUP(AD1,'Самарская обл'!$A$2:$D$170,3,FALSE)</f>
        <v>18.62</v>
      </c>
      <c r="AE47" s="243">
        <f t="shared" si="4"/>
        <v>7221.9000000000005</v>
      </c>
      <c r="AF47" s="242">
        <f t="shared" si="5"/>
        <v>2321.91</v>
      </c>
      <c r="AG47" s="243">
        <f t="shared" si="6"/>
        <v>4645.43</v>
      </c>
      <c r="AH47" s="233">
        <f t="shared" si="7"/>
        <v>254.56</v>
      </c>
    </row>
    <row r="48" spans="1:34" ht="13.5" customHeight="1">
      <c r="A48" s="109" t="s">
        <v>143</v>
      </c>
      <c r="B48" s="109"/>
      <c r="C48" s="129"/>
      <c r="D48" s="129">
        <f>VLOOKUP(D1,'Оренбургская обл'!$A$2:$D$170,3,FALSE)</f>
        <v>1025.3399999999999</v>
      </c>
      <c r="E48" s="129">
        <f>VLOOKUP(E1,'Оренбургская обл'!$A$2:$D$170,3,FALSE)</f>
        <v>1147.9000000000001</v>
      </c>
      <c r="F48" s="129">
        <f>VLOOKUP(F1,'Оренбургская обл'!$A$2:$D$170,3,FALSE)</f>
        <v>255.35</v>
      </c>
      <c r="G48" s="127">
        <f>VLOOKUP(G1,'Оренбургская обл'!$A$2:$D$170,3,FALSE)</f>
        <v>15.53</v>
      </c>
      <c r="H48" s="137">
        <f>VLOOKUP(H1,'Оренбургская обл'!$A$2:$D$170,3,FALSE)</f>
        <v>782.4</v>
      </c>
      <c r="I48" s="137">
        <f>VLOOKUP(I1,'Оренбургская обл'!$A$2:$D$170,3,FALSE)</f>
        <v>73.64</v>
      </c>
      <c r="J48" s="137">
        <f>VLOOKUP(J1,'Оренбургская обл'!$A$2:$D$170,3,FALSE)</f>
        <v>162.71</v>
      </c>
      <c r="K48" s="129">
        <f>VLOOKUP(K1,'Оренбургская обл'!$A$2:$D$170,3,FALSE)</f>
        <v>15.72</v>
      </c>
      <c r="L48" s="129">
        <f>VLOOKUP(L1,'Оренбургская обл'!$A$2:$D$170,3,FALSE)</f>
        <v>114.31</v>
      </c>
      <c r="M48" s="137">
        <f>VLOOKUP(M1,'Оренбургская обл'!$A$2:$D$170,3,FALSE)</f>
        <v>213.35</v>
      </c>
      <c r="N48" s="137">
        <f>VLOOKUP(N1,'Оренбургская обл'!$A$2:$D$170,3,FALSE)</f>
        <v>181.49</v>
      </c>
      <c r="O48" s="127"/>
      <c r="P48" s="127"/>
      <c r="Q48" s="129"/>
      <c r="R48" s="129"/>
      <c r="S48" s="129"/>
      <c r="T48" s="137"/>
      <c r="U48" s="127">
        <f>VLOOKUP(U1,'Оренбургская обл'!$A$2:$D$170,3,FALSE)</f>
        <v>52.8</v>
      </c>
      <c r="V48" s="127"/>
      <c r="W48" s="127">
        <f>VLOOKUP(W1,'Оренбургская обл'!$A$2:$D$170,3,FALSE)</f>
        <v>165.8</v>
      </c>
      <c r="X48" s="129">
        <f>VLOOKUP(X1,'Оренбургская обл'!$A$2:$D$170,3,FALSE)</f>
        <v>86.67</v>
      </c>
      <c r="Y48" s="129"/>
      <c r="Z48" s="129">
        <f>VLOOKUP(Z1,'Оренбургская обл'!$A$2:$D$170,3,FALSE)</f>
        <v>13.27</v>
      </c>
      <c r="AA48" s="129"/>
      <c r="AB48" s="129">
        <f>VLOOKUP(AB1,'Оренбургская обл'!$A$2:$D$170,3,FALSE)</f>
        <v>231.95</v>
      </c>
      <c r="AC48" s="129"/>
      <c r="AD48" s="129">
        <f>VLOOKUP(AD1,'Оренбургская обл'!$A$2:$D$170,3,FALSE)</f>
        <v>19.96</v>
      </c>
      <c r="AE48" s="243">
        <f t="shared" si="4"/>
        <v>4558.1900000000005</v>
      </c>
      <c r="AF48" s="242">
        <f t="shared" si="5"/>
        <v>1413.5900000000001</v>
      </c>
      <c r="AG48" s="243">
        <f t="shared" si="6"/>
        <v>2910.4699999999993</v>
      </c>
      <c r="AH48" s="233">
        <f t="shared" si="7"/>
        <v>234.13</v>
      </c>
    </row>
    <row r="49" spans="1:34" ht="13.5" customHeight="1">
      <c r="A49" s="109" t="s">
        <v>142</v>
      </c>
      <c r="B49" s="109"/>
      <c r="C49" s="129"/>
      <c r="D49" s="129">
        <f>VLOOKUP(D1,'Пензенская обл'!$A$2:$D$170,3,FALSE)</f>
        <v>721.17</v>
      </c>
      <c r="E49" s="129" t="str">
        <f>VLOOKUP(E1,'Пензенская обл'!$A$2:$D$170,3,FALSE)</f>
        <v>1 258,64</v>
      </c>
      <c r="F49" s="129">
        <f>VLOOKUP(F1,'Пензенская обл'!$A$2:$D$170,3,FALSE)</f>
        <v>111.24</v>
      </c>
      <c r="G49" s="127">
        <f>VLOOKUP(G1,'Пензенская обл'!$A$2:$D$170,3,FALSE)</f>
        <v>47.98</v>
      </c>
      <c r="H49" s="137">
        <f>VLOOKUP(H1,'Пензенская обл'!$A$2:$D$170,3,FALSE)</f>
        <v>521.6</v>
      </c>
      <c r="I49" s="137">
        <f>VLOOKUP(I1,'Пензенская обл'!$A$2:$D$170,3,FALSE)</f>
        <v>46.21</v>
      </c>
      <c r="J49" s="137">
        <f>VLOOKUP(J1,'Пензенская обл'!$A$2:$D$170,3,FALSE)</f>
        <v>105.62</v>
      </c>
      <c r="K49" s="129">
        <f>VLOOKUP(K1,'Пензенская обл'!$A$2:$D$170,3,FALSE)</f>
        <v>15.72</v>
      </c>
      <c r="L49" s="129">
        <f>VLOOKUP(L1,'Пензенская обл'!$A$2:$D$170,3,FALSE)</f>
        <v>76.27</v>
      </c>
      <c r="M49" s="137">
        <f>VLOOKUP(M1,'Пензенская обл'!$A$2:$D$170,3,FALSE)</f>
        <v>187.98</v>
      </c>
      <c r="N49" s="137">
        <f>VLOOKUP(N1,'Пензенская обл'!$A$2:$D$170,3,FALSE)</f>
        <v>131.19999999999999</v>
      </c>
      <c r="O49" s="127"/>
      <c r="P49" s="127"/>
      <c r="Q49" s="129"/>
      <c r="R49" s="129"/>
      <c r="S49" s="129"/>
      <c r="T49" s="137"/>
      <c r="U49" s="127">
        <f>VLOOKUP(U1,'Пензенская обл'!$A$2:$D$170,3,FALSE)</f>
        <v>22.17</v>
      </c>
      <c r="V49" s="127"/>
      <c r="W49" s="127">
        <f>VLOOKUP(W1,'Пензенская обл'!$A$2:$D$170,3,FALSE)</f>
        <v>45.56</v>
      </c>
      <c r="X49" s="129">
        <f>VLOOKUP(X1,'Пензенская обл'!$A$2:$D$170,3,FALSE)</f>
        <v>116.35</v>
      </c>
      <c r="Y49" s="129"/>
      <c r="Z49" s="129">
        <f>VLOOKUP(Z1,'Пензенская обл'!$A$2:$D$170,3,FALSE)</f>
        <v>5.87</v>
      </c>
      <c r="AA49" s="129"/>
      <c r="AB49" s="129">
        <f>VLOOKUP(AB1,'Пензенская обл'!$A$2:$D$170,3,FALSE)</f>
        <v>475.86</v>
      </c>
      <c r="AC49" s="129"/>
      <c r="AD49" s="129">
        <f>VLOOKUP(AD1,'Пензенская обл'!$A$2:$D$170,3,FALSE)</f>
        <v>8.0399999999999991</v>
      </c>
      <c r="AE49" s="243">
        <f t="shared" si="4"/>
        <v>2638.84</v>
      </c>
      <c r="AF49" s="242">
        <f t="shared" si="5"/>
        <v>992.61</v>
      </c>
      <c r="AG49" s="243">
        <f t="shared" si="6"/>
        <v>1530.5199999999998</v>
      </c>
      <c r="AH49" s="233">
        <f t="shared" si="7"/>
        <v>115.71000000000001</v>
      </c>
    </row>
    <row r="50" spans="1:34" ht="13.5" customHeight="1">
      <c r="A50" s="109" t="s">
        <v>146</v>
      </c>
      <c r="B50" s="109"/>
      <c r="C50" s="129"/>
      <c r="D50" s="129">
        <f>VLOOKUP(D1,'Пермский край'!$A$2:$D$170,3,FALSE)</f>
        <v>1326.1</v>
      </c>
      <c r="E50" s="129">
        <f>VLOOKUP(E1,'Пермский край'!$A$2:$D$170,3,FALSE)</f>
        <v>1545.49</v>
      </c>
      <c r="F50" s="129">
        <f>VLOOKUP(F1,'Пермский край'!$A$2:$D$170,3,FALSE)</f>
        <v>350.33</v>
      </c>
      <c r="G50" s="127"/>
      <c r="H50" s="137">
        <f>VLOOKUP(H1,'Пермский край'!$A$2:$D$170,3,FALSE)</f>
        <v>1461.6</v>
      </c>
      <c r="I50" s="137">
        <f>VLOOKUP(I1,'Пермский край'!$A$2:$D$170,3,FALSE)</f>
        <v>77.36</v>
      </c>
      <c r="J50" s="137">
        <f>VLOOKUP(J1,'Пермский край'!$A$2:$D$170,3,FALSE)</f>
        <v>180.8</v>
      </c>
      <c r="K50" s="129">
        <f>VLOOKUP(K1,'Пермский край'!$A$2:$D$170,3,FALSE)</f>
        <v>15.72</v>
      </c>
      <c r="L50" s="129">
        <f>VLOOKUP(L1,'Пермский край'!$A$2:$D$170,3,FALSE)</f>
        <v>151.26</v>
      </c>
      <c r="M50" s="137">
        <f>VLOOKUP(M1,'Пермский край'!$A$2:$D$170,3,FALSE)</f>
        <v>102.89</v>
      </c>
      <c r="N50" s="137">
        <f>VLOOKUP(N1,'Пермский край'!$A$2:$D$170,3,FALSE)</f>
        <v>185.41</v>
      </c>
      <c r="O50" s="127"/>
      <c r="P50" s="127"/>
      <c r="Q50" s="129"/>
      <c r="R50" s="129"/>
      <c r="S50" s="129"/>
      <c r="T50" s="137"/>
      <c r="U50" s="127">
        <f>VLOOKUP(U1,'Пермский край'!$A$2:$D$170,3,FALSE)</f>
        <v>75.319999999999993</v>
      </c>
      <c r="V50" s="127"/>
      <c r="W50" s="127">
        <f>VLOOKUP(W1,'Пермский край'!$A$2:$D$170,3,FALSE)</f>
        <v>83.65</v>
      </c>
      <c r="X50" s="129">
        <f>VLOOKUP(X1,'Пермский край'!$A$2:$D$170,3,FALSE)</f>
        <v>157.63</v>
      </c>
      <c r="Y50" s="129"/>
      <c r="Z50" s="129">
        <f>VLOOKUP(Z1,'Пермский край'!$A$2:$D$170,3,FALSE)</f>
        <v>26.57</v>
      </c>
      <c r="AA50" s="129"/>
      <c r="AB50" s="129">
        <f>VLOOKUP(AB1,'Пермский край'!$A$2:$D$170,3,FALSE)</f>
        <v>280.81</v>
      </c>
      <c r="AC50" s="129"/>
      <c r="AD50" s="129">
        <f>VLOOKUP(AD1,'Пермский край'!$A$2:$D$170,3,FALSE)</f>
        <v>20.100000000000001</v>
      </c>
      <c r="AE50" s="243">
        <f t="shared" si="4"/>
        <v>6041.0400000000009</v>
      </c>
      <c r="AF50" s="242">
        <f t="shared" si="5"/>
        <v>2008.06</v>
      </c>
      <c r="AG50" s="243">
        <f t="shared" si="6"/>
        <v>3874.0099999999998</v>
      </c>
      <c r="AH50" s="233">
        <f t="shared" si="7"/>
        <v>158.97</v>
      </c>
    </row>
    <row r="51" spans="1:34" ht="13.5" customHeight="1">
      <c r="A51" s="109" t="s">
        <v>140</v>
      </c>
      <c r="B51" s="109"/>
      <c r="C51" s="129"/>
      <c r="D51" s="129">
        <f>VLOOKUP(D1,'Саратовская обл'!$A$2:$D$170,3,FALSE)</f>
        <v>861.8</v>
      </c>
      <c r="E51" s="129" t="str">
        <f>VLOOKUP(E1,'Саратовская обл'!$A$2:$D$170,3,FALSE)</f>
        <v>1 438,12</v>
      </c>
      <c r="F51" s="129">
        <f>VLOOKUP(F1,'Саратовская обл'!$A$2:$D$170,3,FALSE)</f>
        <v>426.89</v>
      </c>
      <c r="G51" s="127">
        <f>VLOOKUP(G1,'Саратовская обл'!$A$2:$D$170,3,FALSE)</f>
        <v>28.38</v>
      </c>
      <c r="H51" s="137">
        <f>VLOOKUP(H1,'Саратовская обл'!$A$2:$D$170,3,FALSE)</f>
        <v>968.8</v>
      </c>
      <c r="I51" s="137">
        <f>VLOOKUP(I1,'Саратовская обл'!$A$2:$D$170,3,FALSE)</f>
        <v>78.25</v>
      </c>
      <c r="J51" s="137">
        <f>VLOOKUP(J1,'Саратовская обл'!$A$2:$D$170,3,FALSE)</f>
        <v>181.25</v>
      </c>
      <c r="K51" s="129">
        <f>VLOOKUP(K1,'Саратовская обл'!$A$2:$D$170,3,FALSE)</f>
        <v>15.72</v>
      </c>
      <c r="L51" s="129">
        <f>VLOOKUP(L1,'Саратовская обл'!$A$2:$D$170,3,FALSE)</f>
        <v>141.47999999999999</v>
      </c>
      <c r="M51" s="137">
        <f>VLOOKUP(M1,'Саратовская обл'!$A$2:$D$170,3,FALSE)</f>
        <v>160.53</v>
      </c>
      <c r="N51" s="137">
        <f>VLOOKUP(N1,'Саратовская обл'!$A$2:$D$170,3,FALSE)</f>
        <v>147.1</v>
      </c>
      <c r="O51" s="127"/>
      <c r="P51" s="127"/>
      <c r="Q51" s="129"/>
      <c r="R51" s="129"/>
      <c r="S51" s="129"/>
      <c r="T51" s="137"/>
      <c r="U51" s="127">
        <f>VLOOKUP(U1,'Саратовская обл'!$A$2:$D$170,3,FALSE)</f>
        <v>45.98</v>
      </c>
      <c r="V51" s="127"/>
      <c r="W51" s="127">
        <f>VLOOKUP(W1,'Саратовская обл'!$A$2:$D$170,3,FALSE)</f>
        <v>27.21</v>
      </c>
      <c r="X51" s="129">
        <f>VLOOKUP(X1,'Саратовская обл'!$A$2:$D$170,3,FALSE)</f>
        <v>140.63999999999999</v>
      </c>
      <c r="Y51" s="129"/>
      <c r="Z51" s="129">
        <f>VLOOKUP(Z1,'Саратовская обл'!$A$2:$D$170,3,FALSE)</f>
        <v>24.77</v>
      </c>
      <c r="AA51" s="129"/>
      <c r="AB51" s="129">
        <f>VLOOKUP(AB1,'Саратовская обл'!$A$2:$D$170,3,FALSE)</f>
        <v>362.04</v>
      </c>
      <c r="AC51" s="129"/>
      <c r="AD51" s="129">
        <f>VLOOKUP(AD1,'Саратовская обл'!$A$2:$D$170,3,FALSE)</f>
        <v>22.11</v>
      </c>
      <c r="AE51" s="243">
        <f t="shared" si="4"/>
        <v>3632.95</v>
      </c>
      <c r="AF51" s="242">
        <f t="shared" si="5"/>
        <v>1535.9299999999998</v>
      </c>
      <c r="AG51" s="243">
        <f t="shared" si="6"/>
        <v>1995.4499999999998</v>
      </c>
      <c r="AH51" s="233">
        <f t="shared" si="7"/>
        <v>101.57</v>
      </c>
    </row>
    <row r="52" spans="1:34" ht="13.5" customHeight="1">
      <c r="A52" s="109" t="s">
        <v>139</v>
      </c>
      <c r="B52" s="109"/>
      <c r="C52" s="129"/>
      <c r="D52" s="129">
        <f>VLOOKUP(D1,'Ульяновская обл'!$A$2:$D$170,3,FALSE)</f>
        <v>379.3</v>
      </c>
      <c r="E52" s="129">
        <f>VLOOKUP(E1,'Ульяновская обл'!$A$2:$D$170,3,FALSE)</f>
        <v>643.99</v>
      </c>
      <c r="F52" s="129">
        <f>VLOOKUP(F1,'Ульяновская обл'!$A$2:$D$170,3,FALSE)</f>
        <v>185.56</v>
      </c>
      <c r="G52" s="127">
        <f>VLOOKUP(G1,'Ульяновская обл'!$A$2:$D$170,3,FALSE)</f>
        <v>22.14</v>
      </c>
      <c r="H52" s="137">
        <f>VLOOKUP(H1,'Ульяновская обл'!$A$2:$D$170,3,FALSE)</f>
        <v>492</v>
      </c>
      <c r="I52" s="137">
        <f>VLOOKUP(I1,'Ульяновская обл'!$A$2:$D$170,3,FALSE)</f>
        <v>40.590000000000003</v>
      </c>
      <c r="J52" s="137">
        <f>VLOOKUP(J1,'Ульяновская обл'!$A$2:$D$170,3,FALSE)</f>
        <v>95.6</v>
      </c>
      <c r="K52" s="129">
        <f>VLOOKUP(K1,'Ульяновская обл'!$A$2:$D$170,3,FALSE)</f>
        <v>15.72</v>
      </c>
      <c r="L52" s="129">
        <f>VLOOKUP(L1,'Ульяновская обл'!$A$2:$D$170,3,FALSE)</f>
        <v>71.84</v>
      </c>
      <c r="M52" s="137">
        <f>VLOOKUP(M1,'Ульяновская обл'!$A$2:$D$170,3,FALSE)</f>
        <v>131.44999999999999</v>
      </c>
      <c r="N52" s="137">
        <f>VLOOKUP(N1,'Ульяновская обл'!$A$2:$D$170,3,FALSE)</f>
        <v>64.680000000000007</v>
      </c>
      <c r="O52" s="127"/>
      <c r="P52" s="127"/>
      <c r="Q52" s="129"/>
      <c r="R52" s="129"/>
      <c r="S52" s="129"/>
      <c r="T52" s="137"/>
      <c r="U52" s="127">
        <f>VLOOKUP(U1,'Ульяновская обл'!$A$2:$D$170,3,FALSE)</f>
        <v>34.630000000000003</v>
      </c>
      <c r="V52" s="127"/>
      <c r="W52" s="127">
        <f>VLOOKUP(W1,'Ульяновская обл'!$A$2:$D$170,3,FALSE)</f>
        <v>11.44</v>
      </c>
      <c r="X52" s="129">
        <f>VLOOKUP(X1,'Ульяновская обл'!$A$2:$D$170,3,FALSE)</f>
        <v>49.55</v>
      </c>
      <c r="Y52" s="129"/>
      <c r="Z52" s="129">
        <f>VLOOKUP(Z1,'Ульяновская обл'!$A$2:$D$170,3,FALSE)</f>
        <v>7.87</v>
      </c>
      <c r="AA52" s="129"/>
      <c r="AB52" s="129">
        <f>VLOOKUP(AB1,'Ульяновская обл'!$A$2:$D$170,3,FALSE)</f>
        <v>223.26</v>
      </c>
      <c r="AC52" s="129"/>
      <c r="AD52" s="129">
        <f>VLOOKUP(AD1,'Ульяновская обл'!$A$2:$D$170,3,FALSE)</f>
        <v>16.079999999999998</v>
      </c>
      <c r="AE52" s="243">
        <f t="shared" si="4"/>
        <v>2485.6999999999998</v>
      </c>
      <c r="AF52" s="242">
        <f t="shared" si="5"/>
        <v>824.32000000000016</v>
      </c>
      <c r="AG52" s="243">
        <f t="shared" si="6"/>
        <v>1593.1699999999996</v>
      </c>
      <c r="AH52" s="233">
        <f t="shared" si="7"/>
        <v>68.210000000000008</v>
      </c>
    </row>
    <row r="53" spans="1:34" ht="13.5" customHeight="1">
      <c r="A53" s="109" t="s">
        <v>138</v>
      </c>
      <c r="B53" s="109"/>
      <c r="C53" s="129"/>
      <c r="D53" s="129">
        <f>VLOOKUP(D1,'Курганская обл'!$A$2:$D$170,3,FALSE)</f>
        <v>197.38</v>
      </c>
      <c r="E53" s="129">
        <f>VLOOKUP(E1,'Курганская обл'!$A$2:$D$170,3,FALSE)</f>
        <v>253.75</v>
      </c>
      <c r="F53" s="129">
        <f>VLOOKUP(F1,'Курганская обл'!$A$2:$D$170,3,FALSE)</f>
        <v>49.94</v>
      </c>
      <c r="G53" s="127">
        <f>VLOOKUP(G1,'Курганская обл'!$A$2:$D$170,3,FALSE)</f>
        <v>11.78</v>
      </c>
      <c r="H53" s="137">
        <f>VLOOKUP(H1,'Курганская обл'!$A$2:$D$170,3,FALSE)</f>
        <v>330.4</v>
      </c>
      <c r="I53" s="137">
        <f>VLOOKUP(I1,'Курганская обл'!$A$2:$D$170,3,FALSE)</f>
        <v>36.71</v>
      </c>
      <c r="J53" s="137">
        <f>VLOOKUP(J1,'Курганская обл'!$A$2:$D$170,3,FALSE)</f>
        <v>84.64</v>
      </c>
      <c r="K53" s="129">
        <f>VLOOKUP(K1,'Курганская обл'!$A$2:$D$170,3,FALSE)</f>
        <v>5.68</v>
      </c>
      <c r="L53" s="129">
        <f>VLOOKUP(L1,'Курганская обл'!$A$2:$D$170,3,FALSE)</f>
        <v>31.11</v>
      </c>
      <c r="M53" s="137">
        <f>VLOOKUP(M1,'Курганская обл'!$A$2:$D$170,3,FALSE)</f>
        <v>107.55</v>
      </c>
      <c r="N53" s="137">
        <f>VLOOKUP(N1,'Курганская обл'!$A$2:$D$170,3,FALSE)</f>
        <v>30.62</v>
      </c>
      <c r="O53" s="127"/>
      <c r="P53" s="127"/>
      <c r="Q53" s="129"/>
      <c r="R53" s="129"/>
      <c r="S53" s="129"/>
      <c r="T53" s="137"/>
      <c r="U53" s="127">
        <f>VLOOKUP(U1,'Курганская обл'!$A$2:$D$170,3,FALSE)</f>
        <v>29.74</v>
      </c>
      <c r="V53" s="127">
        <f>VLOOKUP(V1,'Курганская обл'!$A$2:$D$170,3,FALSE)</f>
        <v>23.03</v>
      </c>
      <c r="W53" s="127">
        <f>VLOOKUP(W1,'Курганская обл'!$A$2:$D$170,3,FALSE)</f>
        <v>0.34</v>
      </c>
      <c r="X53" s="129">
        <f>VLOOKUP(X1,'Курганская обл'!$A$2:$D$170,3,FALSE)</f>
        <v>10.62</v>
      </c>
      <c r="Y53" s="129">
        <f>VLOOKUP(Y1,'Курганская обл'!$A$2:$D$170,3,FALSE)</f>
        <v>104.42</v>
      </c>
      <c r="Z53" s="129">
        <f>VLOOKUP(Z1,'Курганская обл'!$A$2:$D$170,3,FALSE)</f>
        <v>0.84</v>
      </c>
      <c r="AA53" s="129">
        <f>VLOOKUP(AA1,'Курганская обл'!$A$2:$D$170,3,FALSE)</f>
        <v>96.95</v>
      </c>
      <c r="AB53" s="129">
        <f>VLOOKUP(AB1,'Курганская обл'!$A$2:$D$170,3,FALSE)</f>
        <v>42.17</v>
      </c>
      <c r="AC53" s="129">
        <f>VLOOKUP(AC1,'Курганская обл'!$A$2:$D$170,3,FALSE)</f>
        <v>4.95</v>
      </c>
      <c r="AD53" s="129">
        <f>VLOOKUP(AD1,'Курганская обл'!$A$2:$D$170,3,FALSE)</f>
        <v>5.92</v>
      </c>
      <c r="AE53" s="243">
        <f t="shared" si="4"/>
        <v>1458.54</v>
      </c>
      <c r="AF53" s="242">
        <f t="shared" si="5"/>
        <v>589.92000000000007</v>
      </c>
      <c r="AG53" s="243">
        <f t="shared" si="6"/>
        <v>803.73</v>
      </c>
      <c r="AH53" s="233">
        <f t="shared" si="7"/>
        <v>64.89</v>
      </c>
    </row>
    <row r="54" spans="1:34" ht="13.5" customHeight="1">
      <c r="A54" s="109" t="s">
        <v>137</v>
      </c>
      <c r="B54" s="109"/>
      <c r="C54" s="129"/>
      <c r="D54" s="129">
        <f>VLOOKUP(D1,'Свердловская обл'!$A$2:$D$170,3,FALSE)</f>
        <v>1988.64</v>
      </c>
      <c r="E54" s="129">
        <f>VLOOKUP(E1,'Свердловская обл'!$A$2:$D$170,3,FALSE)</f>
        <v>2713.65</v>
      </c>
      <c r="F54" s="129">
        <f>VLOOKUP(F1,'Свердловская обл'!$A$2:$D$170,3,FALSE)</f>
        <v>556.09</v>
      </c>
      <c r="G54" s="127">
        <f>VLOOKUP(G1,'Свердловская обл'!$A$2:$D$170,3,FALSE)</f>
        <v>129.72999999999999</v>
      </c>
      <c r="H54" s="137">
        <f>VLOOKUP(H1,'Свердловская обл'!$A$2:$D$170,3,FALSE)</f>
        <v>2317.6</v>
      </c>
      <c r="I54" s="137">
        <f>VLOOKUP(I1,'Свердловская обл'!$A$2:$D$170,3,FALSE)</f>
        <v>124.6</v>
      </c>
      <c r="J54" s="137">
        <f>VLOOKUP(J1,'Свердловская обл'!$A$2:$D$170,3,FALSE)</f>
        <v>276.25</v>
      </c>
      <c r="K54" s="129">
        <f>VLOOKUP(K1,'Свердловская обл'!$A$2:$D$170,3,FALSE)</f>
        <v>15.72</v>
      </c>
      <c r="L54" s="129">
        <f>VLOOKUP(L1,'Свердловская обл'!$A$2:$D$170,3,FALSE)</f>
        <v>251.68</v>
      </c>
      <c r="M54" s="137">
        <f>VLOOKUP(M1,'Свердловская обл'!$A$2:$D$170,3,FALSE)</f>
        <v>194.67</v>
      </c>
      <c r="N54" s="137">
        <f>VLOOKUP(N1,'Свердловская обл'!$A$2:$D$170,3,FALSE)</f>
        <v>301.08999999999997</v>
      </c>
      <c r="O54" s="127"/>
      <c r="P54" s="127"/>
      <c r="Q54" s="129"/>
      <c r="R54" s="129"/>
      <c r="S54" s="129"/>
      <c r="T54" s="137"/>
      <c r="U54" s="127">
        <f>VLOOKUP(U1,'Свердловская обл'!$A$2:$D$170,3,FALSE)</f>
        <v>134.15</v>
      </c>
      <c r="V54" s="127"/>
      <c r="W54" s="127">
        <f>VLOOKUP(W1,'Свердловская обл'!$A$2:$D$170,3,FALSE)</f>
        <v>630.66</v>
      </c>
      <c r="X54" s="129">
        <f>VLOOKUP(X1,'Свердловская обл'!$A$2:$D$170,3,FALSE)</f>
        <v>159.96</v>
      </c>
      <c r="Y54" s="129"/>
      <c r="Z54" s="129">
        <f>VLOOKUP(Z1,'Свердловская обл'!$A$2:$D$170,3,FALSE)</f>
        <v>33.53</v>
      </c>
      <c r="AA54" s="129"/>
      <c r="AB54" s="129">
        <f>VLOOKUP(AB1,'Свердловская обл'!$A$2:$D$170,3,FALSE)</f>
        <v>992.88</v>
      </c>
      <c r="AC54" s="129"/>
      <c r="AD54" s="129">
        <f>VLOOKUP(AD1,'Свердловская обл'!$A$2:$D$170,3,FALSE)</f>
        <v>20</v>
      </c>
      <c r="AE54" s="243">
        <f t="shared" si="4"/>
        <v>10840.899999999998</v>
      </c>
      <c r="AF54" s="242">
        <f t="shared" si="5"/>
        <v>3214.21</v>
      </c>
      <c r="AG54" s="243">
        <f t="shared" si="6"/>
        <v>6732.1500000000005</v>
      </c>
      <c r="AH54" s="233">
        <f t="shared" si="7"/>
        <v>894.54</v>
      </c>
    </row>
    <row r="55" spans="1:34" ht="13.5" customHeight="1">
      <c r="A55" s="109" t="s">
        <v>136</v>
      </c>
      <c r="B55" s="109"/>
      <c r="C55" s="129"/>
      <c r="D55" s="129">
        <f>VLOOKUP(D1,'Тюменская обл'!$A$2:$D$170,3,FALSE)</f>
        <v>687.59</v>
      </c>
      <c r="E55" s="129">
        <f>VLOOKUP(E1,'Тюменская обл'!$A$2:$D$170,3,FALSE)</f>
        <v>715.61</v>
      </c>
      <c r="F55" s="129">
        <f>VLOOKUP(F1,'Тюменская обл'!$A$2:$D$170,3,FALSE)</f>
        <v>349.7</v>
      </c>
      <c r="G55" s="127">
        <f>VLOOKUP(G1,'Тюменская обл'!$A$2:$D$170,3,FALSE)</f>
        <v>10.91</v>
      </c>
      <c r="H55" s="137">
        <f>VLOOKUP(H1,'Тюменская обл'!$A$2:$D$170,3,FALSE)</f>
        <v>615.20000000000005</v>
      </c>
      <c r="I55" s="137">
        <f>VLOOKUP(I1,'Тюменская обл'!$A$2:$D$170,3,FALSE)</f>
        <v>41.41</v>
      </c>
      <c r="J55" s="137">
        <f>VLOOKUP(J1,'Тюменская обл'!$A$2:$D$170,3,FALSE)</f>
        <v>105.58</v>
      </c>
      <c r="K55" s="129">
        <f>VLOOKUP(K1,'Тюменская обл'!$A$2:$D$170,3,FALSE)</f>
        <v>15.72</v>
      </c>
      <c r="L55" s="129">
        <f>VLOOKUP(L1,'Тюменская обл'!$A$2:$D$170,3,FALSE)</f>
        <v>89.81</v>
      </c>
      <c r="M55" s="137"/>
      <c r="N55" s="137">
        <f>VLOOKUP(N1,'Тюменская обл'!$A$2:$D$170,3,FALSE)</f>
        <v>114.34</v>
      </c>
      <c r="O55" s="127"/>
      <c r="P55" s="127"/>
      <c r="Q55" s="129"/>
      <c r="R55" s="129"/>
      <c r="S55" s="129"/>
      <c r="T55" s="137"/>
      <c r="U55" s="127">
        <f>VLOOKUP(U1,'Тюменская обл'!$A$2:$D$170,3,FALSE)</f>
        <v>11.97</v>
      </c>
      <c r="V55" s="127"/>
      <c r="W55" s="127">
        <f>VLOOKUP(W1,'Тюменская обл'!$A$2:$D$170,3,FALSE)</f>
        <v>68.010000000000005</v>
      </c>
      <c r="X55" s="129">
        <f>VLOOKUP(X1,'Тюменская обл'!$A$2:$D$170,3,FALSE)</f>
        <v>100.75</v>
      </c>
      <c r="Y55" s="129"/>
      <c r="Z55" s="129">
        <f>VLOOKUP(Z1,'Тюменская обл'!$A$2:$D$170,3,FALSE)</f>
        <v>13.85</v>
      </c>
      <c r="AA55" s="129"/>
      <c r="AB55" s="129">
        <f>VLOOKUP(AB1,'Тюменская обл'!$A$2:$D$170,3,FALSE)</f>
        <v>214.64</v>
      </c>
      <c r="AC55" s="129"/>
      <c r="AD55" s="129">
        <f>VLOOKUP(AD1,'Тюменская обл'!$A$2:$D$170,3,FALSE)</f>
        <v>10.050000000000001</v>
      </c>
      <c r="AE55" s="243">
        <f t="shared" si="4"/>
        <v>3165.14</v>
      </c>
      <c r="AF55" s="242">
        <f t="shared" si="5"/>
        <v>876.53000000000009</v>
      </c>
      <c r="AG55" s="243">
        <f t="shared" si="6"/>
        <v>2197.7199999999998</v>
      </c>
      <c r="AH55" s="233">
        <f t="shared" si="7"/>
        <v>90.890000000000015</v>
      </c>
    </row>
    <row r="56" spans="1:34" ht="13.5" customHeight="1">
      <c r="A56" s="109" t="s">
        <v>134</v>
      </c>
      <c r="B56" s="109"/>
      <c r="C56" s="129"/>
      <c r="D56" s="129">
        <f>VLOOKUP(D1,'Челябинская обл'!$A$2:$D$170,3,FALSE)</f>
        <v>1928.16</v>
      </c>
      <c r="E56" s="129">
        <f>VLOOKUP(E1,'Челябинская обл'!$A$2:$D$170,3,FALSE)</f>
        <v>2206.1999999999998</v>
      </c>
      <c r="F56" s="129">
        <f>VLOOKUP(F1,'Челябинская обл'!$A$2:$D$170,3,FALSE)</f>
        <v>281.63</v>
      </c>
      <c r="G56" s="127">
        <f>VLOOKUP(G1,'Челябинская обл'!$A$2:$D$170,3,FALSE)</f>
        <v>22.45</v>
      </c>
      <c r="H56" s="137">
        <f>VLOOKUP(H1,'Челябинская обл'!$A$2:$D$170,3,FALSE)</f>
        <v>1867.2</v>
      </c>
      <c r="I56" s="137">
        <f>VLOOKUP(I1,'Челябинская обл'!$A$2:$D$170,3,FALSE)</f>
        <v>99.7</v>
      </c>
      <c r="J56" s="137">
        <f>VLOOKUP(J1,'Челябинская обл'!$A$2:$D$170,3,FALSE)</f>
        <v>234.54</v>
      </c>
      <c r="K56" s="129">
        <f>VLOOKUP(K1,'Челябинская обл'!$A$2:$D$170,3,FALSE)</f>
        <v>15.72</v>
      </c>
      <c r="L56" s="129">
        <f>VLOOKUP(L1,'Челябинская обл'!$A$2:$D$170,3,FALSE)</f>
        <v>191.13</v>
      </c>
      <c r="M56" s="137">
        <f>VLOOKUP(M1,'Челябинская обл'!$A$2:$D$170,3,FALSE)</f>
        <v>151.07</v>
      </c>
      <c r="N56" s="137">
        <f>VLOOKUP(N1,'Челябинская обл'!$A$2:$D$170,3,FALSE)</f>
        <v>265.3</v>
      </c>
      <c r="O56" s="127"/>
      <c r="P56" s="127"/>
      <c r="Q56" s="129"/>
      <c r="R56" s="129"/>
      <c r="S56" s="129"/>
      <c r="T56" s="137"/>
      <c r="U56" s="127">
        <f>VLOOKUP(U1,'Челябинская обл'!$A$2:$D$170,3,FALSE)</f>
        <v>91.43</v>
      </c>
      <c r="V56" s="127"/>
      <c r="W56" s="127">
        <f>VLOOKUP(W1,'Челябинская обл'!$A$2:$D$170,3,FALSE)</f>
        <v>170.25</v>
      </c>
      <c r="X56" s="129">
        <f>VLOOKUP(X1,'Челябинская обл'!$A$2:$D$170,3,FALSE)</f>
        <v>138.34</v>
      </c>
      <c r="Y56" s="129"/>
      <c r="Z56" s="129">
        <f>VLOOKUP(Z1,'Челябинская обл'!$A$2:$D$170,3,FALSE)</f>
        <v>8.9700000000000006</v>
      </c>
      <c r="AA56" s="129"/>
      <c r="AB56" s="129">
        <f>VLOOKUP(AB1,'Челябинская обл'!$A$2:$D$170,3,FALSE)</f>
        <v>503.82</v>
      </c>
      <c r="AC56" s="129"/>
      <c r="AD56" s="129">
        <f>VLOOKUP(AD1,'Челябинская обл'!$A$2:$D$170,3,FALSE)</f>
        <v>20</v>
      </c>
      <c r="AE56" s="243">
        <f t="shared" si="4"/>
        <v>8195.91</v>
      </c>
      <c r="AF56" s="242">
        <f t="shared" si="5"/>
        <v>2617.81</v>
      </c>
      <c r="AG56" s="243">
        <f t="shared" si="6"/>
        <v>5293.97</v>
      </c>
      <c r="AH56" s="233">
        <f t="shared" si="7"/>
        <v>284.13</v>
      </c>
    </row>
    <row r="57" spans="1:34" ht="13.5" customHeight="1">
      <c r="A57" s="109" t="s">
        <v>1012</v>
      </c>
      <c r="B57" s="109"/>
      <c r="C57" s="129"/>
      <c r="D57" s="129">
        <f>VLOOKUP(D1,'Ханты-Мансийский АО'!$A$2:$D$170,3,FALSE)</f>
        <v>1399.9</v>
      </c>
      <c r="E57" s="129">
        <f>VLOOKUP(E1,'Ханты-Мансийский АО'!$A$2:$D$170,3,FALSE)</f>
        <v>1371.19</v>
      </c>
      <c r="F57" s="129">
        <f>VLOOKUP(F1,'Ханты-Мансийский АО'!$A$2:$D$170,3,FALSE)</f>
        <v>251.62</v>
      </c>
      <c r="G57" s="127">
        <f>VLOOKUP(G1,'Ханты-Мансийский АО'!$A$2:$D$170,3,FALSE)</f>
        <v>1.52</v>
      </c>
      <c r="H57" s="137">
        <f>VLOOKUP(H1,'Ханты-Мансийский АО'!$A$2:$D$170,3,FALSE)</f>
        <v>669.6</v>
      </c>
      <c r="I57" s="137">
        <f>VLOOKUP(I1,'Ханты-Мансийский АО'!$A$2:$D$170,3,FALSE)</f>
        <v>38.299999999999997</v>
      </c>
      <c r="J57" s="137">
        <f>VLOOKUP(J1,'Ханты-Мансийский АО'!$A$2:$D$170,3,FALSE)</f>
        <v>85.57</v>
      </c>
      <c r="K57" s="129">
        <f>VLOOKUP(K1,'Ханты-Мансийский АО'!$A$2:$D$170,3,FALSE)</f>
        <v>5.39</v>
      </c>
      <c r="L57" s="129">
        <f>VLOOKUP(L1,'Ханты-Мансийский АО'!$A$2:$D$170,3,FALSE)</f>
        <v>97.82</v>
      </c>
      <c r="M57" s="137">
        <f>VLOOKUP(M1,'Ханты-Мансийский АО'!$A$2:$D$170,3,FALSE)</f>
        <v>71.05</v>
      </c>
      <c r="N57" s="137">
        <f>VLOOKUP(N1,'Ханты-Мансийский АО'!$A$2:$D$170,3,FALSE)</f>
        <v>216.61</v>
      </c>
      <c r="O57" s="127"/>
      <c r="P57" s="127"/>
      <c r="Q57" s="129"/>
      <c r="R57" s="129"/>
      <c r="S57" s="129"/>
      <c r="T57" s="137"/>
      <c r="U57" s="127">
        <f>VLOOKUP(U1,'Ханты-Мансийский АО'!$A$2:$D$170,3,FALSE)</f>
        <v>17.3</v>
      </c>
      <c r="V57" s="127"/>
      <c r="W57" s="127">
        <f>VLOOKUP(W1,'Ханты-Мансийский АО'!$A$2:$D$170,3,FALSE)</f>
        <v>189.42</v>
      </c>
      <c r="X57" s="129">
        <f>VLOOKUP(X1,'Ханты-Мансийский АО'!$A$2:$D$170,3,FALSE)</f>
        <v>205.43</v>
      </c>
      <c r="Y57" s="129"/>
      <c r="Z57" s="129">
        <f>VLOOKUP(Z1,'Ханты-Мансийский АО'!$A$2:$D$170,3,FALSE)</f>
        <v>20.37</v>
      </c>
      <c r="AA57" s="129"/>
      <c r="AB57" s="129">
        <f>VLOOKUP(AB1,'Ханты-Мансийский АО'!$A$2:$D$170,3,FALSE)</f>
        <v>594.88</v>
      </c>
      <c r="AC57" s="129"/>
      <c r="AD57" s="129">
        <f>VLOOKUP(AD1,'Ханты-Мансийский АО'!$A$2:$D$170,3,FALSE)</f>
        <v>22.11</v>
      </c>
      <c r="AE57" s="243">
        <f t="shared" si="4"/>
        <v>5258.0800000000008</v>
      </c>
      <c r="AF57" s="242">
        <f t="shared" si="5"/>
        <v>1081.1299999999999</v>
      </c>
      <c r="AG57" s="243">
        <f t="shared" si="6"/>
        <v>3968.71</v>
      </c>
      <c r="AH57" s="233">
        <f t="shared" si="7"/>
        <v>208.23999999999998</v>
      </c>
    </row>
    <row r="58" spans="1:34" ht="13.5" customHeight="1">
      <c r="A58" s="109" t="s">
        <v>1013</v>
      </c>
      <c r="B58" s="109"/>
      <c r="C58" s="129"/>
      <c r="D58" s="129">
        <f>VLOOKUP(D1,'Ямало-Ненецкий АО'!$A$2:$D$170,3,FALSE)</f>
        <v>2349.5300000000002</v>
      </c>
      <c r="E58" s="129">
        <f>VLOOKUP(E1,'Ямало-Ненецкий АО'!$A$2:$D$170,3,FALSE)</f>
        <v>956.54</v>
      </c>
      <c r="F58" s="129">
        <f>VLOOKUP(F1,'Ямало-Ненецкий АО'!$A$2:$D$170,3,FALSE)</f>
        <v>22.32</v>
      </c>
      <c r="G58" s="127">
        <f>VLOOKUP(G1,'Ямало-Ненецкий АО'!$A$2:$D$170,3,FALSE)</f>
        <v>1.51</v>
      </c>
      <c r="H58" s="137">
        <f>VLOOKUP(H1,'Ямало-Ненецкий АО'!$A$2:$D$170,3,FALSE)</f>
        <v>217.6</v>
      </c>
      <c r="I58" s="137">
        <f>VLOOKUP(I1,'Ямало-Ненецкий АО'!$A$2:$D$170,3,FALSE)</f>
        <v>11.06</v>
      </c>
      <c r="J58" s="137">
        <f>VLOOKUP(J1,'Ямало-Ненецкий АО'!$A$2:$D$170,3,FALSE)</f>
        <v>25.83</v>
      </c>
      <c r="K58" s="129">
        <f>VLOOKUP(K1,'Ямало-Ненецкий АО'!$A$2:$D$170,3,FALSE)</f>
        <v>5.72</v>
      </c>
      <c r="L58" s="129">
        <f>VLOOKUP(L1,'Ямало-Ненецкий АО'!$A$2:$D$170,3,FALSE)</f>
        <v>31.8</v>
      </c>
      <c r="M58" s="137"/>
      <c r="N58" s="137">
        <f>VLOOKUP(N1,'Ямало-Ненецкий АО'!$A$2:$D$170,3,FALSE)</f>
        <v>332.63</v>
      </c>
      <c r="O58" s="127"/>
      <c r="P58" s="127"/>
      <c r="Q58" s="129"/>
      <c r="R58" s="129"/>
      <c r="S58" s="129"/>
      <c r="T58" s="137"/>
      <c r="U58" s="127">
        <f>VLOOKUP(U1,'Ямало-Ненецкий АО'!$A$2:$D$170,3,FALSE)</f>
        <v>1.95</v>
      </c>
      <c r="V58" s="127"/>
      <c r="W58" s="127">
        <f>VLOOKUP(W1,'Ямало-Ненецкий АО'!$A$2:$D$170,3,FALSE)</f>
        <v>4.04</v>
      </c>
      <c r="X58" s="129">
        <f>VLOOKUP(X1,'Ямало-Ненецкий АО'!$A$2:$D$170,3,FALSE)</f>
        <v>316.48</v>
      </c>
      <c r="Y58" s="129"/>
      <c r="Z58" s="129">
        <f>VLOOKUP(Z1,'Ямало-Ненецкий АО'!$A$2:$D$170,3,FALSE)</f>
        <v>1.2</v>
      </c>
      <c r="AA58" s="129"/>
      <c r="AB58" s="129"/>
      <c r="AC58" s="129"/>
      <c r="AD58" s="129">
        <f>VLOOKUP(AD1,'Ямало-Ненецкий АО'!$A$2:$D$170,3,FALSE)</f>
        <v>8</v>
      </c>
      <c r="AE58" s="243">
        <f t="shared" si="4"/>
        <v>4286.21</v>
      </c>
      <c r="AF58" s="242">
        <f t="shared" si="5"/>
        <v>587.12</v>
      </c>
      <c r="AG58" s="243">
        <f t="shared" si="6"/>
        <v>3691.59</v>
      </c>
      <c r="AH58" s="233">
        <f t="shared" si="7"/>
        <v>7.5</v>
      </c>
    </row>
    <row r="59" spans="1:34" ht="13.5" customHeight="1">
      <c r="A59" s="109" t="s">
        <v>132</v>
      </c>
      <c r="B59" s="109"/>
      <c r="C59" s="129"/>
      <c r="D59" s="129">
        <f>VLOOKUP(D1,'Республика Тыва'!$A$2:$D$170,3,FALSE)</f>
        <v>792.06</v>
      </c>
      <c r="E59" s="129">
        <f>VLOOKUP(E1,'Республика Тыва'!$A$2:$D$170,3,FALSE)</f>
        <v>984.73</v>
      </c>
      <c r="F59" s="129">
        <f>VLOOKUP(F1,'Республика Тыва'!$A$2:$D$170,3,FALSE)</f>
        <v>137.22</v>
      </c>
      <c r="G59" s="127">
        <f>VLOOKUP(G1,'Республика Тыва'!$A$2:$D$170,3,FALSE)</f>
        <v>31.54</v>
      </c>
      <c r="H59" s="137">
        <f>VLOOKUP(H1,'Республика Тыва'!$A$2:$D$170,3,FALSE)</f>
        <v>131.19999999999999</v>
      </c>
      <c r="I59" s="137">
        <f>VLOOKUP(I1,'Республика Тыва'!$A$2:$D$170,3,FALSE)</f>
        <v>6.5</v>
      </c>
      <c r="J59" s="137">
        <f>VLOOKUP(J1,'Республика Тыва'!$A$2:$D$170,3,FALSE)</f>
        <v>17.95</v>
      </c>
      <c r="K59" s="129">
        <f>VLOOKUP(K1,'Республика Тыва'!$A$2:$D$170,3,FALSE)</f>
        <v>0.26</v>
      </c>
      <c r="L59" s="129">
        <f>VLOOKUP(L1,'Республика Тыва'!$A$2:$D$170,3,FALSE)</f>
        <v>19.12</v>
      </c>
      <c r="M59" s="137">
        <f>VLOOKUP(M1,'Республика Тыва'!$A$2:$D$170,3,FALSE)</f>
        <v>187.35</v>
      </c>
      <c r="N59" s="137">
        <f>VLOOKUP(N1,'Республика Тыва'!$A$2:$D$170,3,FALSE)</f>
        <v>117.02</v>
      </c>
      <c r="O59" s="127"/>
      <c r="P59" s="127"/>
      <c r="Q59" s="129"/>
      <c r="R59" s="129"/>
      <c r="S59" s="129"/>
      <c r="T59" s="137"/>
      <c r="U59" s="127">
        <f>VLOOKUP(U1,'Республика Тыва'!$A$2:$D$170,3,FALSE)</f>
        <v>14.86</v>
      </c>
      <c r="V59" s="127"/>
      <c r="W59" s="127">
        <f>VLOOKUP(W1,'Республика Тыва'!$A$2:$D$170,3,FALSE)</f>
        <v>0.36</v>
      </c>
      <c r="X59" s="129">
        <f>VLOOKUP(X1,'Республика Тыва'!$A$2:$D$170,3,FALSE)</f>
        <v>178.56</v>
      </c>
      <c r="Y59" s="129"/>
      <c r="Z59" s="129">
        <f>VLOOKUP(Z1,'Республика Тыва'!$A$2:$D$170,3,FALSE)</f>
        <v>8.2899999999999991</v>
      </c>
      <c r="AA59" s="129">
        <f>VLOOKUP(AA1,'Республика Тыва'!$A$2:$D$170,3,FALSE)</f>
        <v>175.88</v>
      </c>
      <c r="AB59" s="129">
        <f>VLOOKUP(AB1,'Республика Тыва'!$A$2:$D$170,3,FALSE)</f>
        <v>416.44</v>
      </c>
      <c r="AC59" s="129">
        <f>VLOOKUP(AC1,'Республика Тыва'!$A$2:$D$170,3,FALSE)</f>
        <v>7.06</v>
      </c>
      <c r="AD59" s="129">
        <f>VLOOKUP(AD1,'Республика Тыва'!$A$2:$D$170,3,FALSE)</f>
        <v>4</v>
      </c>
      <c r="AE59" s="243">
        <f t="shared" si="4"/>
        <v>3230.4</v>
      </c>
      <c r="AF59" s="242">
        <f t="shared" si="5"/>
        <v>460.01999999999992</v>
      </c>
      <c r="AG59" s="243">
        <f t="shared" si="6"/>
        <v>2723.62</v>
      </c>
      <c r="AH59" s="233">
        <f t="shared" si="7"/>
        <v>46.76</v>
      </c>
    </row>
    <row r="60" spans="1:34" ht="13.5" customHeight="1">
      <c r="A60" s="109" t="s">
        <v>130</v>
      </c>
      <c r="B60" s="109"/>
      <c r="C60" s="129"/>
      <c r="D60" s="129">
        <f>VLOOKUP(D1,'Алтайский край'!$A$2:$D$170,3,FALSE)</f>
        <v>792.19</v>
      </c>
      <c r="E60" s="129">
        <f>VLOOKUP(E1,'Алтайский край'!$A$2:$D$170,3,FALSE)</f>
        <v>1350.3</v>
      </c>
      <c r="F60" s="129">
        <f>VLOOKUP(F1,'Алтайский край'!$A$2:$D$170,3,FALSE)</f>
        <v>203.35</v>
      </c>
      <c r="G60" s="127">
        <f>VLOOKUP(G1,'Алтайский край'!$A$2:$D$170,3,FALSE)</f>
        <v>15.41</v>
      </c>
      <c r="H60" s="137">
        <f>VLOOKUP(H1,'Алтайский край'!$A$2:$D$170,3,FALSE)</f>
        <v>927.2</v>
      </c>
      <c r="I60" s="137">
        <f>VLOOKUP(I1,'Алтайский край'!$A$2:$D$170,3,FALSE)</f>
        <v>73.75</v>
      </c>
      <c r="J60" s="137">
        <f>VLOOKUP(J1,'Алтайский край'!$A$2:$D$170,3,FALSE)</f>
        <v>174.93</v>
      </c>
      <c r="K60" s="129">
        <f>VLOOKUP(K1,'Алтайский край'!$A$2:$D$170,3,FALSE)</f>
        <v>15.69</v>
      </c>
      <c r="L60" s="129">
        <f>VLOOKUP(L1,'Алтайский край'!$A$2:$D$170,3,FALSE)</f>
        <v>135.36000000000001</v>
      </c>
      <c r="M60" s="137">
        <f>VLOOKUP(M1,'Алтайский край'!$A$2:$D$170,3,FALSE)</f>
        <v>264.64999999999998</v>
      </c>
      <c r="N60" s="137">
        <f>VLOOKUP(N1,'Алтайский край'!$A$2:$D$170,3,FALSE)</f>
        <v>134.96</v>
      </c>
      <c r="O60" s="127"/>
      <c r="P60" s="127"/>
      <c r="Q60" s="129"/>
      <c r="R60" s="129"/>
      <c r="S60" s="129"/>
      <c r="T60" s="137"/>
      <c r="U60" s="127">
        <f>VLOOKUP(U1,'Алтайский край'!$A$2:$D$170,3,FALSE)</f>
        <v>104.24</v>
      </c>
      <c r="V60" s="127"/>
      <c r="W60" s="127">
        <f>VLOOKUP(W1,'Алтайский край'!$A$2:$D$170,3,FALSE)</f>
        <v>37.909999999999997</v>
      </c>
      <c r="X60" s="129">
        <f>VLOOKUP(X1,'Алтайский край'!$A$2:$D$170,3,FALSE)</f>
        <v>128.69</v>
      </c>
      <c r="Y60" s="129"/>
      <c r="Z60" s="129">
        <f>VLOOKUP(Z1,'Алтайский край'!$A$2:$D$170,3,FALSE)</f>
        <v>5.77</v>
      </c>
      <c r="AA60" s="129"/>
      <c r="AB60" s="129">
        <f>VLOOKUP(AB1,'Алтайский край'!$A$2:$D$170,3,FALSE)</f>
        <v>251.32</v>
      </c>
      <c r="AC60" s="129"/>
      <c r="AD60" s="129">
        <f>VLOOKUP(AD1,'Алтайский край'!$A$2:$D$170,3,FALSE)</f>
        <v>20.100000000000001</v>
      </c>
      <c r="AE60" s="243">
        <f t="shared" si="4"/>
        <v>4635.82</v>
      </c>
      <c r="AF60" s="242">
        <f t="shared" si="5"/>
        <v>1575.49</v>
      </c>
      <c r="AG60" s="243">
        <f t="shared" si="6"/>
        <v>2902.77</v>
      </c>
      <c r="AH60" s="233">
        <f t="shared" si="7"/>
        <v>157.56</v>
      </c>
    </row>
    <row r="61" spans="1:34" ht="13.5" customHeight="1">
      <c r="A61" s="109" t="s">
        <v>129</v>
      </c>
      <c r="B61" s="109"/>
      <c r="C61" s="129"/>
      <c r="D61" s="129">
        <f>VLOOKUP(D1,'Красноярский край'!$A$2:$D$170,3,FALSE)</f>
        <v>1325.02</v>
      </c>
      <c r="E61" s="129">
        <f>VLOOKUP(E1,'Красноярский край'!$A$2:$D$170,3,FALSE)</f>
        <v>2224.2199999999998</v>
      </c>
      <c r="F61" s="129">
        <f>VLOOKUP(F1,'Красноярский край'!$A$2:$D$170,3,FALSE)</f>
        <v>321.49</v>
      </c>
      <c r="G61" s="127">
        <f>VLOOKUP(G1,'Красноярский край'!$A$2:$D$170,3,FALSE)</f>
        <v>8.89</v>
      </c>
      <c r="H61" s="137">
        <f>VLOOKUP(H1,'Красноярский край'!$A$2:$D$170,3,FALSE)</f>
        <v>1585.6</v>
      </c>
      <c r="I61" s="137">
        <f>VLOOKUP(I1,'Красноярский край'!$A$2:$D$170,3,FALSE)</f>
        <v>80.98</v>
      </c>
      <c r="J61" s="137">
        <f>VLOOKUP(J1,'Красноярский край'!$A$2:$D$170,3,FALSE)</f>
        <v>203.4</v>
      </c>
      <c r="K61" s="129">
        <f>VLOOKUP(K1,'Красноярский край'!$A$2:$D$170,3,FALSE)</f>
        <v>15.72</v>
      </c>
      <c r="L61" s="129">
        <f>VLOOKUP(L1,'Красноярский край'!$A$2:$D$170,3,FALSE)</f>
        <v>157.82</v>
      </c>
      <c r="M61" s="137">
        <f>VLOOKUP(M1,'Красноярский край'!$A$2:$D$170,3,FALSE)</f>
        <v>127.13</v>
      </c>
      <c r="N61" s="137">
        <f>VLOOKUP(N1,'Красноярский край'!$A$2:$D$170,3,FALSE)</f>
        <v>190.32</v>
      </c>
      <c r="O61" s="127"/>
      <c r="P61" s="127"/>
      <c r="Q61" s="129"/>
      <c r="R61" s="129"/>
      <c r="S61" s="129"/>
      <c r="T61" s="137"/>
      <c r="U61" s="127">
        <f>VLOOKUP(U1,'Красноярский край'!$A$2:$D$170,3,FALSE)</f>
        <v>74.91</v>
      </c>
      <c r="V61" s="127"/>
      <c r="W61" s="127">
        <f>VLOOKUP(W1,'Красноярский край'!$A$2:$D$170,3,FALSE)</f>
        <v>109.18</v>
      </c>
      <c r="X61" s="129">
        <f>VLOOKUP(X1,'Красноярский край'!$A$2:$D$170,3,FALSE)</f>
        <v>237.8</v>
      </c>
      <c r="Y61" s="129"/>
      <c r="Z61" s="129">
        <f>VLOOKUP(Z1,'Красноярский край'!$A$2:$D$170,3,FALSE)</f>
        <v>22.05</v>
      </c>
      <c r="AA61" s="129"/>
      <c r="AB61" s="129">
        <f>VLOOKUP(AB1,'Красноярский край'!$A$2:$D$170,3,FALSE)</f>
        <v>832.3</v>
      </c>
      <c r="AC61" s="129"/>
      <c r="AD61" s="129">
        <f>VLOOKUP(AD1,'Красноярский край'!$A$2:$D$170,3,FALSE)</f>
        <v>18</v>
      </c>
      <c r="AE61" s="243">
        <f t="shared" si="4"/>
        <v>7534.829999999999</v>
      </c>
      <c r="AF61" s="242">
        <f t="shared" si="5"/>
        <v>2187.4299999999998</v>
      </c>
      <c r="AG61" s="243">
        <f t="shared" si="6"/>
        <v>5154.42</v>
      </c>
      <c r="AH61" s="233">
        <f t="shared" si="7"/>
        <v>192.98000000000002</v>
      </c>
    </row>
    <row r="62" spans="1:34" ht="13.5" customHeight="1">
      <c r="A62" s="109" t="s">
        <v>128</v>
      </c>
      <c r="B62" s="109"/>
      <c r="C62" s="129"/>
      <c r="D62" s="129">
        <f>VLOOKUP(D1,'Иркутская обл'!$A$2:$D$170,3,FALSE)</f>
        <v>876.92</v>
      </c>
      <c r="E62" s="129" t="str">
        <f>VLOOKUP(E1,'Иркутская обл'!$A$2:$D$170,3,FALSE)</f>
        <v>1 838,95</v>
      </c>
      <c r="F62" s="129">
        <f>VLOOKUP(F1,'Иркутская обл'!$A$2:$D$170,3,FALSE)</f>
        <v>581.13</v>
      </c>
      <c r="G62" s="127">
        <f>VLOOKUP(G1,'Иркутская обл'!$A$2:$D$170,3,FALSE)</f>
        <v>23.12</v>
      </c>
      <c r="H62" s="137">
        <f>VLOOKUP(H1,'Иркутская обл'!$A$2:$D$170,3,FALSE)</f>
        <v>956</v>
      </c>
      <c r="I62" s="137">
        <f>VLOOKUP(I1,'Иркутская обл'!$A$2:$D$170,3,FALSE)</f>
        <v>75.069999999999993</v>
      </c>
      <c r="J62" s="137">
        <f>VLOOKUP(J1,'Иркутская обл'!$A$2:$D$170,3,FALSE)</f>
        <v>182.09</v>
      </c>
      <c r="K62" s="129"/>
      <c r="L62" s="129"/>
      <c r="M62" s="137"/>
      <c r="N62" s="137"/>
      <c r="O62" s="127"/>
      <c r="P62" s="127"/>
      <c r="Q62" s="129"/>
      <c r="R62" s="129"/>
      <c r="S62" s="129"/>
      <c r="T62" s="137"/>
      <c r="U62" s="127">
        <f>VLOOKUP(U1,'Иркутская обл'!$A$2:$D$170,3,FALSE)</f>
        <v>87.08</v>
      </c>
      <c r="V62" s="127"/>
      <c r="W62" s="127">
        <f>VLOOKUP(W1,'Иркутская обл'!$A$2:$D$170,3,FALSE)</f>
        <v>240.09</v>
      </c>
      <c r="X62" s="129">
        <f>VLOOKUP(X1,'Иркутская обл'!$A$2:$D$170,3,FALSE)</f>
        <v>147.24</v>
      </c>
      <c r="Y62" s="129"/>
      <c r="Z62" s="129">
        <f>VLOOKUP(Z1,'Иркутская обл'!$A$2:$D$170,3,FALSE)</f>
        <v>35.200000000000003</v>
      </c>
      <c r="AA62" s="129"/>
      <c r="AB62" s="129">
        <f>VLOOKUP(AB1,'Иркутская обл'!$A$2:$D$170,3,FALSE)</f>
        <v>247.51</v>
      </c>
      <c r="AC62" s="129"/>
      <c r="AD62" s="129">
        <f>VLOOKUP(AD1,'Иркутская обл'!$A$2:$D$170,3,FALSE)</f>
        <v>24.12</v>
      </c>
      <c r="AE62" s="243">
        <f t="shared" si="4"/>
        <v>3475.5700000000006</v>
      </c>
      <c r="AF62" s="242">
        <f t="shared" si="5"/>
        <v>1213.1599999999999</v>
      </c>
      <c r="AG62" s="243">
        <f t="shared" si="6"/>
        <v>1912.12</v>
      </c>
      <c r="AH62" s="233">
        <f t="shared" si="7"/>
        <v>350.29</v>
      </c>
    </row>
    <row r="63" spans="1:34" ht="13.5" customHeight="1">
      <c r="A63" s="109" t="s">
        <v>197</v>
      </c>
      <c r="B63" s="109"/>
      <c r="C63" s="129"/>
      <c r="D63" s="129">
        <f>VLOOKUP(D1,'Кемеровская обл'!$A$2:$D$170,3,FALSE)</f>
        <v>1509.05</v>
      </c>
      <c r="E63" s="129">
        <f>VLOOKUP(E1,'Кемеровская обл'!$A$2:$D$170,3,FALSE)</f>
        <v>1204.43</v>
      </c>
      <c r="F63" s="129">
        <f>VLOOKUP(F1,'Кемеровская обл'!$A$2:$D$170,3,FALSE)</f>
        <v>370.2</v>
      </c>
      <c r="G63" s="127">
        <f>VLOOKUP(G1,'Кемеровская обл'!$A$2:$D$170,3,FALSE)</f>
        <v>11.96</v>
      </c>
      <c r="H63" s="137">
        <f>VLOOKUP(H1,'Кемеровская обл'!$A$2:$D$170,3,FALSE)</f>
        <v>1063.2</v>
      </c>
      <c r="I63" s="137">
        <f>VLOOKUP(I1,'Кемеровская обл'!$A$2:$D$170,3,FALSE)</f>
        <v>84.91</v>
      </c>
      <c r="J63" s="137">
        <f>VLOOKUP(J1,'Кемеровская обл'!$A$2:$D$170,3,FALSE)</f>
        <v>178.66</v>
      </c>
      <c r="K63" s="129">
        <f>VLOOKUP(K1,'Кемеровская обл'!$A$2:$D$170,3,FALSE)</f>
        <v>15.72</v>
      </c>
      <c r="L63" s="129">
        <f>VLOOKUP(L1,'Кемеровская обл'!$A$2:$D$170,3,FALSE)</f>
        <v>150.06</v>
      </c>
      <c r="M63" s="137">
        <f>VLOOKUP(M1,'Кемеровская обл'!$A$2:$D$170,3,FALSE)</f>
        <v>131.66999999999999</v>
      </c>
      <c r="N63" s="137">
        <f>VLOOKUP(N1,'Кемеровская обл'!$A$2:$D$170,3,FALSE)</f>
        <v>194.07</v>
      </c>
      <c r="O63" s="127"/>
      <c r="P63" s="127"/>
      <c r="Q63" s="129"/>
      <c r="R63" s="129"/>
      <c r="S63" s="129"/>
      <c r="T63" s="137"/>
      <c r="U63" s="127">
        <f>VLOOKUP(U1,'Кемеровская обл'!$A$2:$D$170,3,FALSE)</f>
        <v>121.99</v>
      </c>
      <c r="V63" s="127"/>
      <c r="W63" s="127">
        <f>VLOOKUP(W1,'Кемеровская обл'!$A$2:$D$170,3,FALSE)</f>
        <v>39.869999999999997</v>
      </c>
      <c r="X63" s="129">
        <f>VLOOKUP(X1,'Кемеровская обл'!$A$2:$D$170,3,FALSE)</f>
        <v>134.36000000000001</v>
      </c>
      <c r="Y63" s="129"/>
      <c r="Z63" s="129">
        <f>VLOOKUP(Z1,'Кемеровская обл'!$A$2:$D$170,3,FALSE)</f>
        <v>15.64</v>
      </c>
      <c r="AA63" s="129"/>
      <c r="AB63" s="129">
        <f>VLOOKUP(AB1,'Кемеровская обл'!$A$2:$D$170,3,FALSE)</f>
        <v>114.23</v>
      </c>
      <c r="AC63" s="129"/>
      <c r="AD63" s="129">
        <f>VLOOKUP(AD1,'Кемеровская обл'!$A$2:$D$170,3,FALSE)</f>
        <v>22.11</v>
      </c>
      <c r="AE63" s="243">
        <f t="shared" si="4"/>
        <v>5362.1299999999992</v>
      </c>
      <c r="AF63" s="242">
        <f t="shared" si="5"/>
        <v>1652.5100000000002</v>
      </c>
      <c r="AG63" s="243">
        <f t="shared" si="6"/>
        <v>3535.7999999999997</v>
      </c>
      <c r="AH63" s="233">
        <f t="shared" si="7"/>
        <v>173.82</v>
      </c>
    </row>
    <row r="64" spans="1:34" ht="13.5" customHeight="1">
      <c r="A64" s="109" t="s">
        <v>127</v>
      </c>
      <c r="B64" s="109"/>
      <c r="C64" s="129"/>
      <c r="D64" s="129">
        <f>VLOOKUP(D1,'Новосибирская обл'!$A$2:$D$170,3,FALSE)</f>
        <v>450.18</v>
      </c>
      <c r="E64" s="129">
        <f>VLOOKUP(E1,'Новосибирская обл'!$A$2:$D$170,3,FALSE)</f>
        <v>1579.96</v>
      </c>
      <c r="F64" s="129">
        <f>VLOOKUP(F1,'Новосибирская обл'!$A$2:$D$170,3,FALSE)</f>
        <v>189.32</v>
      </c>
      <c r="G64" s="127"/>
      <c r="H64" s="137">
        <f>VLOOKUP(H1,'Новосибирская обл'!$A$2:$D$170,3,FALSE)</f>
        <v>1766.4</v>
      </c>
      <c r="I64" s="137">
        <f>VLOOKUP(I1,'Новосибирская обл'!$A$2:$D$170,3,FALSE)</f>
        <v>78.55</v>
      </c>
      <c r="J64" s="137">
        <f>VLOOKUP(J1,'Новосибирская обл'!$A$2:$D$170,3,FALSE)</f>
        <v>197.55</v>
      </c>
      <c r="K64" s="129"/>
      <c r="L64" s="129">
        <f>VLOOKUP(L1,'Новосибирская обл'!$A$2:$D$170,3,FALSE)</f>
        <v>163.46</v>
      </c>
      <c r="M64" s="137">
        <f>VLOOKUP(M1,'Новосибирская обл'!$A$2:$D$170,3,FALSE)</f>
        <v>120.72</v>
      </c>
      <c r="N64" s="137">
        <f>VLOOKUP(N1,'Новосибирская обл'!$A$2:$D$170,3,FALSE)</f>
        <v>65.05</v>
      </c>
      <c r="O64" s="127"/>
      <c r="P64" s="127"/>
      <c r="Q64" s="129"/>
      <c r="R64" s="129"/>
      <c r="S64" s="129"/>
      <c r="T64" s="137"/>
      <c r="U64" s="127">
        <f>VLOOKUP(U1,'Новосибирская обл'!$A$2:$D$170,3,FALSE)</f>
        <v>80.11</v>
      </c>
      <c r="V64" s="127"/>
      <c r="W64" s="127">
        <f>VLOOKUP(W1,'Новосибирская обл'!$A$2:$D$170,3,FALSE)</f>
        <v>58.34</v>
      </c>
      <c r="X64" s="129">
        <f>VLOOKUP(X1,'Новосибирская обл'!$A$2:$D$170,3,FALSE)</f>
        <v>141.54</v>
      </c>
      <c r="Y64" s="129"/>
      <c r="Z64" s="129">
        <f>VLOOKUP(Z1,'Новосибирская обл'!$A$2:$D$170,3,FALSE)</f>
        <v>8.67</v>
      </c>
      <c r="AA64" s="129"/>
      <c r="AB64" s="129">
        <f>VLOOKUP(AB1,'Новосибирская обл'!$A$2:$D$170,3,FALSE)</f>
        <v>408.16</v>
      </c>
      <c r="AC64" s="129"/>
      <c r="AD64" s="129">
        <f>VLOOKUP(AD1,'Новосибирская обл'!$A$2:$D$170,3,FALSE)</f>
        <v>31.72</v>
      </c>
      <c r="AE64" s="243">
        <f t="shared" si="4"/>
        <v>5339.7300000000005</v>
      </c>
      <c r="AF64" s="242">
        <f t="shared" si="5"/>
        <v>2228.2700000000004</v>
      </c>
      <c r="AG64" s="243">
        <f t="shared" si="6"/>
        <v>2973.0099999999998</v>
      </c>
      <c r="AH64" s="233">
        <f t="shared" si="7"/>
        <v>138.44999999999999</v>
      </c>
    </row>
    <row r="65" spans="1:34" ht="13.5" customHeight="1">
      <c r="A65" s="109" t="s">
        <v>126</v>
      </c>
      <c r="B65" s="109"/>
      <c r="C65" s="129"/>
      <c r="D65" s="129">
        <f>VLOOKUP(D1,'Омская обл'!$A$2:$D$170,3,FALSE)</f>
        <v>832.06</v>
      </c>
      <c r="E65" s="129">
        <f>VLOOKUP(E1,'Омская обл'!$A$2:$D$170,3,FALSE)</f>
        <v>2010.43</v>
      </c>
      <c r="F65" s="129">
        <f>VLOOKUP(F1,'Омская обл'!$A$2:$D$170,3,FALSE)</f>
        <v>51.1</v>
      </c>
      <c r="G65" s="127">
        <f>VLOOKUP(G1,'Омская обл'!$A$2:$D$170,3,FALSE)</f>
        <v>20.87</v>
      </c>
      <c r="H65" s="137">
        <f>VLOOKUP(H1,'Омская обл'!$A$2:$D$170,3,FALSE)</f>
        <v>1236.8</v>
      </c>
      <c r="I65" s="137">
        <f>VLOOKUP(I1,'Омская обл'!$A$2:$D$170,3,FALSE)</f>
        <v>74.44</v>
      </c>
      <c r="J65" s="137">
        <f>VLOOKUP(J1,'Омская обл'!$A$2:$D$170,3,FALSE)</f>
        <v>164.16</v>
      </c>
      <c r="K65" s="129"/>
      <c r="L65" s="129">
        <f>VLOOKUP(L1,'Омская обл'!$A$2:$D$170,3,FALSE)</f>
        <v>97.63</v>
      </c>
      <c r="M65" s="137">
        <f>VLOOKUP(M1,'Омская обл'!$A$2:$D$170,3,FALSE)</f>
        <v>89.1</v>
      </c>
      <c r="N65" s="137">
        <f>VLOOKUP(N1,'Омская обл'!$A$2:$D$170,3,FALSE)</f>
        <v>149.80000000000001</v>
      </c>
      <c r="O65" s="127"/>
      <c r="P65" s="127"/>
      <c r="Q65" s="129"/>
      <c r="R65" s="129"/>
      <c r="S65" s="129"/>
      <c r="T65" s="137"/>
      <c r="U65" s="127">
        <f>VLOOKUP(U1,'Омская обл'!$A$2:$D$170,3,FALSE)</f>
        <v>53.98</v>
      </c>
      <c r="V65" s="127"/>
      <c r="W65" s="127">
        <f>VLOOKUP(W1,'Омская обл'!$A$2:$D$170,3,FALSE)</f>
        <v>84.06</v>
      </c>
      <c r="X65" s="129">
        <f>VLOOKUP(X1,'Омская обл'!$A$2:$D$170,3,FALSE)</f>
        <v>122.3</v>
      </c>
      <c r="Y65" s="129"/>
      <c r="Z65" s="129">
        <f>VLOOKUP(Z1,'Омская обл'!$A$2:$D$170,3,FALSE)</f>
        <v>0.35</v>
      </c>
      <c r="AA65" s="129">
        <f>VLOOKUP(AA1,'Омская обл'!$A$2:$D$170,3,FALSE)</f>
        <v>177.03</v>
      </c>
      <c r="AB65" s="129">
        <f>VLOOKUP(AB1,'Омская обл'!$A$2:$D$170,3,FALSE)</f>
        <v>271.08</v>
      </c>
      <c r="AC65" s="129"/>
      <c r="AD65" s="129">
        <f>VLOOKUP(AD1,'Омская обл'!$A$2:$D$170,3,FALSE)</f>
        <v>9.75</v>
      </c>
      <c r="AE65" s="243">
        <f t="shared" si="4"/>
        <v>5444.94</v>
      </c>
      <c r="AF65" s="242">
        <f t="shared" si="5"/>
        <v>1714.3</v>
      </c>
      <c r="AG65" s="243">
        <f t="shared" si="6"/>
        <v>3571.73</v>
      </c>
      <c r="AH65" s="233">
        <f t="shared" si="7"/>
        <v>158.91</v>
      </c>
    </row>
    <row r="66" spans="1:34" ht="13.5" customHeight="1">
      <c r="A66" s="109" t="s">
        <v>125</v>
      </c>
      <c r="B66" s="109"/>
      <c r="C66" s="129"/>
      <c r="D66" s="129">
        <f>VLOOKUP(D1,'Томская обл'!$A$2:$D$170,3,FALSE)</f>
        <v>595.94000000000005</v>
      </c>
      <c r="E66" s="129">
        <f>VLOOKUP(E1,'Томская обл'!$A$2:$D$170,3,FALSE)</f>
        <v>867.52</v>
      </c>
      <c r="F66" s="129">
        <f>VLOOKUP(F1,'Томская обл'!$A$2:$D$170,3,FALSE)</f>
        <v>93.42</v>
      </c>
      <c r="G66" s="127">
        <f>VLOOKUP(G1,'Томская обл'!$A$2:$D$170,3,FALSE)</f>
        <v>22.94</v>
      </c>
      <c r="H66" s="137">
        <f>VLOOKUP(H1,'Томская обл'!$A$2:$D$170,3,FALSE)</f>
        <v>432</v>
      </c>
      <c r="I66" s="137">
        <f>VLOOKUP(I1,'Томская обл'!$A$2:$D$170,3,FALSE)</f>
        <v>32.17</v>
      </c>
      <c r="J66" s="137">
        <f>VLOOKUP(J1,'Томская обл'!$A$2:$D$170,3,FALSE)</f>
        <v>75.290000000000006</v>
      </c>
      <c r="K66" s="129">
        <f>VLOOKUP(K1,'Томская обл'!$A$2:$D$170,3,FALSE)</f>
        <v>15.71</v>
      </c>
      <c r="L66" s="129">
        <f>VLOOKUP(L1,'Томская обл'!$A$2:$D$170,3,FALSE)</f>
        <v>63.05</v>
      </c>
      <c r="M66" s="137">
        <f>VLOOKUP(M1,'Томская обл'!$A$2:$D$170,3,FALSE)</f>
        <v>145.63</v>
      </c>
      <c r="N66" s="137">
        <f>VLOOKUP(N1,'Томская обл'!$A$2:$D$170,3,FALSE)</f>
        <v>83.86</v>
      </c>
      <c r="O66" s="127"/>
      <c r="P66" s="127"/>
      <c r="Q66" s="129"/>
      <c r="R66" s="129"/>
      <c r="S66" s="129"/>
      <c r="T66" s="137"/>
      <c r="U66" s="127">
        <f>VLOOKUP(U1,'Томская обл'!$A$2:$D$170,3,FALSE)</f>
        <v>32.43</v>
      </c>
      <c r="V66" s="127"/>
      <c r="W66" s="127">
        <f>VLOOKUP(W1,'Томская обл'!$A$2:$D$170,3,FALSE)</f>
        <v>22.05</v>
      </c>
      <c r="X66" s="129">
        <f>VLOOKUP(X1,'Томская обл'!$A$2:$D$170,3,FALSE)</f>
        <v>69.02</v>
      </c>
      <c r="Y66" s="129"/>
      <c r="Z66" s="129">
        <f>VLOOKUP(Z1,'Томская обл'!$A$2:$D$170,3,FALSE)</f>
        <v>5.14</v>
      </c>
      <c r="AA66" s="129"/>
      <c r="AB66" s="129">
        <f>VLOOKUP(AB1,'Томская обл'!$A$2:$D$170,3,FALSE)</f>
        <v>122.13</v>
      </c>
      <c r="AC66" s="129"/>
      <c r="AD66" s="129">
        <f>VLOOKUP(AD1,'Томская обл'!$A$2:$D$170,3,FALSE)</f>
        <v>8</v>
      </c>
      <c r="AE66" s="243">
        <f t="shared" ref="AE66:AE86" si="8">SUM(B66:AD66)</f>
        <v>2686.3000000000006</v>
      </c>
      <c r="AF66" s="242">
        <f t="shared" ref="AF66:AF86" si="9">H66+M66+N66+T66+J66+I66</f>
        <v>768.94999999999993</v>
      </c>
      <c r="AG66" s="243">
        <f t="shared" si="6"/>
        <v>1839.93</v>
      </c>
      <c r="AH66" s="233">
        <f t="shared" ref="AH66:AH86" si="10">G66+O66+P66+U66+W66+V66</f>
        <v>77.42</v>
      </c>
    </row>
    <row r="67" spans="1:34" ht="13.5" customHeight="1">
      <c r="A67" s="109" t="s">
        <v>133</v>
      </c>
      <c r="B67" s="109"/>
      <c r="C67" s="129"/>
      <c r="D67" s="129">
        <f>VLOOKUP(D1,'Республика Алтай'!$A$2:$D$170,3,FALSE)</f>
        <v>198.68</v>
      </c>
      <c r="E67" s="129">
        <f>VLOOKUP(E1,'Республика Алтай'!$A$2:$D$170,3,FALSE)</f>
        <v>263.27999999999997</v>
      </c>
      <c r="F67" s="129">
        <f>VLOOKUP(F1,'Республика Алтай'!$A$2:$D$170,3,FALSE)</f>
        <v>48.38</v>
      </c>
      <c r="G67" s="127">
        <f>VLOOKUP(G1,'Республика Алтай'!$A$2:$D$170,3,FALSE)</f>
        <v>12.7</v>
      </c>
      <c r="H67" s="137">
        <f>VLOOKUP(H1,'Республика Алтай'!$A$2:$D$170,3,FALSE)</f>
        <v>88</v>
      </c>
      <c r="I67" s="137">
        <f>VLOOKUP(I1,'Республика Алтай'!$A$2:$D$170,3,FALSE)</f>
        <v>7.38</v>
      </c>
      <c r="J67" s="137">
        <f>VLOOKUP(J1,'Республика Алтай'!$A$2:$D$170,3,FALSE)</f>
        <v>19.89</v>
      </c>
      <c r="K67" s="129">
        <f>VLOOKUP(K1,'Республика Алтай'!$A$2:$D$170,3,FALSE)</f>
        <v>5.72</v>
      </c>
      <c r="L67" s="129">
        <f>VLOOKUP(L1,'Республика Алтай'!$A$2:$D$170,3,FALSE)</f>
        <v>11.86</v>
      </c>
      <c r="M67" s="137">
        <f>VLOOKUP(M1,'Республика Алтай'!$A$2:$D$170,3,FALSE)</f>
        <v>382.69</v>
      </c>
      <c r="N67" s="137">
        <f>VLOOKUP(N1,'Республика Алтай'!$A$2:$D$170,3,FALSE)</f>
        <v>35.869999999999997</v>
      </c>
      <c r="O67" s="127"/>
      <c r="P67" s="127"/>
      <c r="Q67" s="129"/>
      <c r="R67" s="129"/>
      <c r="S67" s="129"/>
      <c r="T67" s="137"/>
      <c r="U67" s="127">
        <f>VLOOKUP(U1,'Республика Алтай'!$A$2:$D$170,3,FALSE)</f>
        <v>6.48</v>
      </c>
      <c r="V67" s="127"/>
      <c r="W67" s="127"/>
      <c r="X67" s="129">
        <f>VLOOKUP(X1,'Республика Алтай'!$A$2:$D$170,3,FALSE)</f>
        <v>39.76</v>
      </c>
      <c r="Y67" s="129"/>
      <c r="Z67" s="129">
        <f>VLOOKUP(Z1,'Республика Алтай'!$A$2:$D$170,3,FALSE)</f>
        <v>2.68</v>
      </c>
      <c r="AA67" s="129"/>
      <c r="AB67" s="129">
        <f>VLOOKUP(AB1,'Республика Алтай'!$A$2:$D$170,3,FALSE)</f>
        <v>31.43</v>
      </c>
      <c r="AC67" s="129">
        <f>VLOOKUP(AC1,'Республика Алтай'!$A$2:$D$170,3,FALSE)</f>
        <v>7.06</v>
      </c>
      <c r="AD67" s="129">
        <f>VLOOKUP(AD1,'Республика Алтай'!$A$2:$D$170,3,FALSE)</f>
        <v>2.0099999999999998</v>
      </c>
      <c r="AE67" s="243">
        <f t="shared" si="8"/>
        <v>1163.8699999999999</v>
      </c>
      <c r="AF67" s="242">
        <f t="shared" si="9"/>
        <v>533.83000000000004</v>
      </c>
      <c r="AG67" s="243">
        <f t="shared" ref="AG67:AG86" si="11">SUM(D67:F67)+K67+L67+SUM(Q67:S67)+AD67+AB67+Z67+X67+Y67+AA67+AC67+C67+B67</f>
        <v>610.85999999999979</v>
      </c>
      <c r="AH67" s="233">
        <f t="shared" si="10"/>
        <v>19.18</v>
      </c>
    </row>
    <row r="68" spans="1:34" ht="13.5" customHeight="1">
      <c r="A68" s="109" t="s">
        <v>131</v>
      </c>
      <c r="B68" s="109"/>
      <c r="C68" s="129"/>
      <c r="D68" s="129">
        <f>VLOOKUP(D1,'Республика Хакасия'!$A$2:$D$170,3,FALSE)</f>
        <v>279.61</v>
      </c>
      <c r="E68" s="129">
        <f>VLOOKUP(E1,'Республика Хакасия'!$A$2:$D$170,3,FALSE)</f>
        <v>469.88</v>
      </c>
      <c r="F68" s="129">
        <f>VLOOKUP(F1,'Республика Хакасия'!$A$2:$D$170,3,FALSE)</f>
        <v>138.01</v>
      </c>
      <c r="G68" s="127">
        <f>VLOOKUP(G1,'Республика Хакасия'!$A$2:$D$170,3,FALSE)</f>
        <v>30.71</v>
      </c>
      <c r="H68" s="137">
        <f>VLOOKUP(H1,'Республика Хакасия'!$A$2:$D$170,3,FALSE)</f>
        <v>213.6</v>
      </c>
      <c r="I68" s="137">
        <f>VLOOKUP(I1,'Республика Хакасия'!$A$2:$D$170,3,FALSE)</f>
        <v>16.46</v>
      </c>
      <c r="J68" s="137">
        <f>VLOOKUP(J1,'Республика Хакасия'!$A$2:$D$170,3,FALSE)</f>
        <v>37.96</v>
      </c>
      <c r="K68" s="129">
        <f>VLOOKUP(K1,'Республика Хакасия'!$A$2:$D$170,3,FALSE)</f>
        <v>2.99</v>
      </c>
      <c r="L68" s="129">
        <f>VLOOKUP(L1,'Республика Хакасия'!$A$2:$D$170,3,FALSE)</f>
        <v>24.62</v>
      </c>
      <c r="M68" s="137">
        <f>VLOOKUP(M1,'Республика Хакасия'!$A$2:$D$170,3,FALSE)</f>
        <v>106.09</v>
      </c>
      <c r="N68" s="137">
        <f>VLOOKUP(N1,'Республика Хакасия'!$A$2:$D$170,3,FALSE)</f>
        <v>46.74</v>
      </c>
      <c r="O68" s="127"/>
      <c r="P68" s="127"/>
      <c r="Q68" s="129"/>
      <c r="R68" s="129"/>
      <c r="S68" s="129"/>
      <c r="T68" s="137"/>
      <c r="U68" s="127">
        <f>VLOOKUP(U1,'Республика Хакасия'!$A$2:$D$170,3,FALSE)</f>
        <v>9.17</v>
      </c>
      <c r="V68" s="127"/>
      <c r="W68" s="127">
        <f>VLOOKUP(W1,'Республика Хакасия'!$A$2:$D$170,3,FALSE)</f>
        <v>20.43</v>
      </c>
      <c r="X68" s="129">
        <f>VLOOKUP(X1,'Республика Хакасия'!$A$2:$D$170,3,FALSE)</f>
        <v>49.58</v>
      </c>
      <c r="Y68" s="129"/>
      <c r="Z68" s="129">
        <f>VLOOKUP(Z1,'Республика Хакасия'!$A$2:$D$170,3,FALSE)</f>
        <v>4.7699999999999996</v>
      </c>
      <c r="AA68" s="129"/>
      <c r="AB68" s="129">
        <f>VLOOKUP(AB1,'Республика Хакасия'!$A$2:$D$170,3,FALSE)</f>
        <v>76.05</v>
      </c>
      <c r="AC68" s="129"/>
      <c r="AD68" s="129">
        <f>VLOOKUP(AD1,'Республика Хакасия'!$A$2:$D$170,3,FALSE)</f>
        <v>4.0199999999999996</v>
      </c>
      <c r="AE68" s="243">
        <f t="shared" si="8"/>
        <v>1530.6899999999998</v>
      </c>
      <c r="AF68" s="242">
        <f t="shared" si="9"/>
        <v>420.84999999999997</v>
      </c>
      <c r="AG68" s="243">
        <f t="shared" si="11"/>
        <v>1049.53</v>
      </c>
      <c r="AH68" s="233">
        <f t="shared" si="10"/>
        <v>60.31</v>
      </c>
    </row>
    <row r="69" spans="1:34" ht="13.5" customHeight="1">
      <c r="A69" s="110" t="s">
        <v>122</v>
      </c>
      <c r="B69" s="110"/>
      <c r="C69" s="129"/>
      <c r="D69" s="129">
        <f>VLOOKUP(D1,'Забайкальский край'!$A$2:$D$170,3,FALSE)</f>
        <v>341.33</v>
      </c>
      <c r="E69" s="129">
        <f>VLOOKUP(E1,'Забайкальский край'!$A$2:$D$170,3,FALSE)</f>
        <v>696.96</v>
      </c>
      <c r="F69" s="129">
        <f>VLOOKUP(F1,'Забайкальский край'!$A$2:$D$170,3,FALSE)</f>
        <v>131.43</v>
      </c>
      <c r="G69" s="127">
        <f>VLOOKUP(G1,'Забайкальский край'!$A$2:$D$170,3,FALSE)</f>
        <v>6.67</v>
      </c>
      <c r="H69" s="137">
        <f>VLOOKUP(H1,'Забайкальский край'!$A$2:$D$170,3,FALSE)</f>
        <v>424</v>
      </c>
      <c r="I69" s="137">
        <f>VLOOKUP(I1,'Забайкальский край'!$A$2:$D$170,3,FALSE)</f>
        <v>36.299999999999997</v>
      </c>
      <c r="J69" s="137">
        <f>VLOOKUP(J1,'Забайкальский край'!$A$2:$D$170,3,FALSE)</f>
        <v>85.51</v>
      </c>
      <c r="K69" s="129">
        <f>VLOOKUP(K1,'Забайкальский край'!$A$2:$D$170,3,FALSE)</f>
        <v>15.72</v>
      </c>
      <c r="L69" s="129">
        <f>VLOOKUP(L1,'Забайкальский край'!$A$2:$D$170,3,FALSE)</f>
        <v>61.9</v>
      </c>
      <c r="M69" s="137">
        <f>VLOOKUP(M1,'Забайкальский край'!$A$2:$D$170,3,FALSE)</f>
        <v>144.69</v>
      </c>
      <c r="N69" s="137">
        <f>VLOOKUP(N1,'Забайкальский край'!$A$2:$D$170,3,FALSE)</f>
        <v>44.61</v>
      </c>
      <c r="O69" s="127"/>
      <c r="P69" s="127"/>
      <c r="Q69" s="129"/>
      <c r="R69" s="129"/>
      <c r="S69" s="129"/>
      <c r="T69" s="137"/>
      <c r="U69" s="127">
        <f>VLOOKUP(U1,'Забайкальский край'!$A$2:$D$170,3,FALSE)</f>
        <v>23.08</v>
      </c>
      <c r="V69" s="127"/>
      <c r="W69" s="127">
        <f>VLOOKUP(W1,'Забайкальский край'!$A$2:$D$170,3,FALSE)</f>
        <v>1.03</v>
      </c>
      <c r="X69" s="129">
        <f>VLOOKUP(X1,'Забайкальский край'!$A$2:$D$170,3,FALSE)</f>
        <v>58.01</v>
      </c>
      <c r="Y69" s="129"/>
      <c r="Z69" s="129">
        <f>VLOOKUP(Z1,'Забайкальский край'!$A$2:$D$170,3,FALSE)</f>
        <v>5.68</v>
      </c>
      <c r="AA69" s="129"/>
      <c r="AB69" s="129">
        <f>VLOOKUP(AB1,'Забайкальский край'!$A$2:$D$170,3,FALSE)</f>
        <v>219.12</v>
      </c>
      <c r="AC69" s="129"/>
      <c r="AD69" s="129">
        <f>VLOOKUP(AD1,'Забайкальский край'!$A$2:$D$170,3,FALSE)</f>
        <v>10.01</v>
      </c>
      <c r="AE69" s="243">
        <f t="shared" si="8"/>
        <v>2306.0500000000002</v>
      </c>
      <c r="AF69" s="242">
        <f t="shared" si="9"/>
        <v>735.11</v>
      </c>
      <c r="AG69" s="243">
        <f t="shared" si="11"/>
        <v>1540.1600000000003</v>
      </c>
      <c r="AH69" s="233">
        <f t="shared" si="10"/>
        <v>30.78</v>
      </c>
    </row>
    <row r="70" spans="1:34" ht="13.5" customHeight="1">
      <c r="A70" s="110" t="s">
        <v>124</v>
      </c>
      <c r="B70" s="110"/>
      <c r="C70" s="129"/>
      <c r="D70" s="129">
        <f>VLOOKUP(D1,'Республика Бурятия'!$A$2:$D$170,3,FALSE)</f>
        <v>668.14</v>
      </c>
      <c r="E70" s="129">
        <f>VLOOKUP(E1,'Республика Бурятия'!$A$2:$D$170,3,FALSE)</f>
        <v>617.98</v>
      </c>
      <c r="F70" s="129">
        <f>VLOOKUP(F1,'Республика Бурятия'!$A$2:$D$170,3,FALSE)</f>
        <v>206.75</v>
      </c>
      <c r="G70" s="127">
        <f>VLOOKUP(G1,'Республика Бурятия'!$A$2:$D$170,3,FALSE)</f>
        <v>12.81</v>
      </c>
      <c r="H70" s="137">
        <f>VLOOKUP(H1,'Республика Бурятия'!$A$2:$D$170,3,FALSE)</f>
        <v>394.4</v>
      </c>
      <c r="I70" s="137">
        <f>VLOOKUP(I1,'Республика Бурятия'!$A$2:$D$170,3,FALSE)</f>
        <v>32.24</v>
      </c>
      <c r="J70" s="137">
        <f>VLOOKUP(J1,'Республика Бурятия'!$A$2:$D$170,3,FALSE)</f>
        <v>75.78</v>
      </c>
      <c r="K70" s="129">
        <f>VLOOKUP(K1,'Республика Бурятия'!$A$2:$D$170,3,FALSE)</f>
        <v>5.72</v>
      </c>
      <c r="L70" s="129">
        <f>VLOOKUP(L1,'Республика Бурятия'!$A$2:$D$170,3,FALSE)</f>
        <v>57.59</v>
      </c>
      <c r="M70" s="137">
        <f>VLOOKUP(M1,'Республика Бурятия'!$A$2:$D$170,3,FALSE)</f>
        <v>189.29</v>
      </c>
      <c r="N70" s="137">
        <f>VLOOKUP(N1,'Республика Бурятия'!$A$2:$D$170,3,FALSE)</f>
        <v>89.78</v>
      </c>
      <c r="O70" s="127"/>
      <c r="P70" s="127"/>
      <c r="Q70" s="129"/>
      <c r="R70" s="129"/>
      <c r="S70" s="129"/>
      <c r="T70" s="137"/>
      <c r="U70" s="127">
        <f>VLOOKUP(U1,'Республика Бурятия'!$A$2:$D$170,3,FALSE)</f>
        <v>25.83</v>
      </c>
      <c r="V70" s="127"/>
      <c r="W70" s="127">
        <f>VLOOKUP(W1,'Республика Бурятия'!$A$2:$D$170,3,FALSE)</f>
        <v>55.19</v>
      </c>
      <c r="X70" s="129">
        <f>VLOOKUP(X1,'Республика Бурятия'!$A$2:$D$170,3,FALSE)</f>
        <v>73.77</v>
      </c>
      <c r="Y70" s="129"/>
      <c r="Z70" s="129">
        <f>VLOOKUP(Z1,'Республика Бурятия'!$A$2:$D$170,3,FALSE)</f>
        <v>12.91</v>
      </c>
      <c r="AA70" s="129"/>
      <c r="AB70" s="129">
        <f>VLOOKUP(AB1,'Республика Бурятия'!$A$2:$D$170,3,FALSE)</f>
        <v>171.32</v>
      </c>
      <c r="AC70" s="129"/>
      <c r="AD70" s="129">
        <f>VLOOKUP(AD1,'Республика Бурятия'!$A$2:$D$170,3,FALSE)</f>
        <v>8.0399999999999991</v>
      </c>
      <c r="AE70" s="243">
        <f t="shared" si="8"/>
        <v>2697.54</v>
      </c>
      <c r="AF70" s="242">
        <f t="shared" si="9"/>
        <v>781.4899999999999</v>
      </c>
      <c r="AG70" s="243">
        <f t="shared" si="11"/>
        <v>1822.2199999999998</v>
      </c>
      <c r="AH70" s="233">
        <f t="shared" si="10"/>
        <v>93.83</v>
      </c>
    </row>
    <row r="71" spans="1:34" ht="13.5" customHeight="1">
      <c r="A71" s="109" t="s">
        <v>123</v>
      </c>
      <c r="B71" s="109"/>
      <c r="C71" s="129"/>
      <c r="D71" s="129">
        <f>VLOOKUP(D1,'Республика Саха (Якутия)'!$A$2:$D$170,3,FALSE)</f>
        <v>1960.64</v>
      </c>
      <c r="E71" s="129">
        <f>VLOOKUP(E1,'Республика Саха (Якутия)'!$A$2:$D$170,3,FALSE)</f>
        <v>1474.28</v>
      </c>
      <c r="F71" s="129">
        <f>VLOOKUP(F1,'Республика Саха (Якутия)'!$A$2:$D$170,3,FALSE)</f>
        <v>600.48</v>
      </c>
      <c r="G71" s="127">
        <f>VLOOKUP(G1,'Республика Саха (Якутия)'!$A$2:$D$170,3,FALSE)</f>
        <v>28.88</v>
      </c>
      <c r="H71" s="137">
        <f>VLOOKUP(H1,'Республика Саха (Якутия)'!$A$2:$D$170,3,FALSE)</f>
        <v>388</v>
      </c>
      <c r="I71" s="137">
        <f>VLOOKUP(I1,'Республика Саха (Якутия)'!$A$2:$D$170,3,FALSE)</f>
        <v>31.13</v>
      </c>
      <c r="J71" s="137">
        <f>VLOOKUP(J1,'Республика Саха (Якутия)'!$A$2:$D$170,3,FALSE)</f>
        <v>72.08</v>
      </c>
      <c r="K71" s="129">
        <f>VLOOKUP(K1,'Республика Саха (Якутия)'!$A$2:$D$170,3,FALSE)</f>
        <v>5.72</v>
      </c>
      <c r="L71" s="129">
        <f>VLOOKUP(L1,'Республика Саха (Якутия)'!$A$2:$D$170,3,FALSE)</f>
        <v>56.78</v>
      </c>
      <c r="M71" s="137">
        <f>VLOOKUP(M1,'Республика Саха (Якутия)'!$A$2:$D$170,3,FALSE)</f>
        <v>217.58</v>
      </c>
      <c r="N71" s="137">
        <f>VLOOKUP(N1,'Республика Саха (Якутия)'!$A$2:$D$170,3,FALSE)</f>
        <v>243.02</v>
      </c>
      <c r="O71" s="127"/>
      <c r="P71" s="127"/>
      <c r="Q71" s="129"/>
      <c r="R71" s="129"/>
      <c r="S71" s="129"/>
      <c r="T71" s="137"/>
      <c r="U71" s="127">
        <f>VLOOKUP(U1,'Республика Саха (Якутия)'!$A$2:$D$170,3,FALSE)</f>
        <v>14.7</v>
      </c>
      <c r="V71" s="127"/>
      <c r="W71" s="127">
        <f>VLOOKUP(W1,'Республика Саха (Якутия)'!$A$2:$D$170,3,FALSE)</f>
        <v>58.43</v>
      </c>
      <c r="X71" s="129">
        <f>VLOOKUP(X1,'Республика Саха (Якутия)'!$A$2:$D$170,3,FALSE)</f>
        <v>275.31</v>
      </c>
      <c r="Y71" s="129"/>
      <c r="Z71" s="129">
        <f>VLOOKUP(Z1,'Республика Саха (Якутия)'!$A$2:$D$170,3,FALSE)</f>
        <v>50.78</v>
      </c>
      <c r="AA71" s="129"/>
      <c r="AB71" s="129">
        <f>VLOOKUP(AB1,'Республика Саха (Якутия)'!$A$2:$D$170,3,FALSE)</f>
        <v>358.61</v>
      </c>
      <c r="AC71" s="129"/>
      <c r="AD71" s="129">
        <f>VLOOKUP(AD1,'Республика Саха (Якутия)'!$A$2:$D$170,3,FALSE)</f>
        <v>10.050000000000001</v>
      </c>
      <c r="AE71" s="243">
        <f t="shared" si="8"/>
        <v>5846.4700000000012</v>
      </c>
      <c r="AF71" s="242">
        <f t="shared" si="9"/>
        <v>951.81000000000006</v>
      </c>
      <c r="AG71" s="243">
        <f t="shared" si="11"/>
        <v>4792.6499999999996</v>
      </c>
      <c r="AH71" s="233">
        <f t="shared" si="10"/>
        <v>102.00999999999999</v>
      </c>
    </row>
    <row r="72" spans="1:34" ht="13.5" customHeight="1">
      <c r="A72" s="109" t="s">
        <v>120</v>
      </c>
      <c r="B72" s="109"/>
      <c r="C72" s="129"/>
      <c r="D72" s="129">
        <f>VLOOKUP(D1,'Приморский край'!$A$2:$D$170,3,FALSE)</f>
        <v>830.71</v>
      </c>
      <c r="E72" s="129">
        <f>VLOOKUP(E1,'Приморский край'!$A$2:$D$170,3,FALSE)</f>
        <v>903.12</v>
      </c>
      <c r="F72" s="129">
        <f>VLOOKUP(F1,'Приморский край'!$A$2:$D$170,3,FALSE)</f>
        <v>158.55000000000001</v>
      </c>
      <c r="G72" s="127">
        <f>VLOOKUP(G1,'Приморский край'!$A$2:$D$170,3,FALSE)</f>
        <v>92.39</v>
      </c>
      <c r="H72" s="137">
        <f>VLOOKUP(H1,'Приморский край'!$A$2:$D$170,3,FALSE)</f>
        <v>758.4</v>
      </c>
      <c r="I72" s="137">
        <f>VLOOKUP(I1,'Приморский край'!$A$2:$D$170,3,FALSE)</f>
        <v>52.35</v>
      </c>
      <c r="J72" s="137">
        <f>VLOOKUP(J1,'Приморский край'!$A$2:$D$170,3,FALSE)</f>
        <v>130.85</v>
      </c>
      <c r="K72" s="129">
        <f>VLOOKUP(K1,'Приморский край'!$A$2:$D$170,3,FALSE)</f>
        <v>15.72</v>
      </c>
      <c r="L72" s="129">
        <f>VLOOKUP(L1,'Приморский край'!$A$2:$D$170,3,FALSE)</f>
        <v>110.75</v>
      </c>
      <c r="M72" s="137">
        <f>VLOOKUP(M1,'Приморский край'!$A$2:$D$170,3,FALSE)</f>
        <v>74.69</v>
      </c>
      <c r="N72" s="137">
        <f>VLOOKUP(N1,'Приморский край'!$A$2:$D$170,3,FALSE)</f>
        <v>139.62</v>
      </c>
      <c r="O72" s="127"/>
      <c r="P72" s="127"/>
      <c r="Q72" s="129"/>
      <c r="R72" s="129"/>
      <c r="S72" s="129"/>
      <c r="T72" s="137"/>
      <c r="U72" s="127">
        <f>VLOOKUP(U1,'Приморский край'!$A$2:$D$170,3,FALSE)</f>
        <v>63.46</v>
      </c>
      <c r="V72" s="127"/>
      <c r="W72" s="127">
        <f>VLOOKUP(W1,'Приморский край'!$A$2:$D$170,3,FALSE)</f>
        <v>14.96</v>
      </c>
      <c r="X72" s="129">
        <f>VLOOKUP(X1,'Приморский край'!$A$2:$D$170,3,FALSE)</f>
        <v>139.94</v>
      </c>
      <c r="Y72" s="129"/>
      <c r="Z72" s="129">
        <f>VLOOKUP(Z1,'Приморский край'!$A$2:$D$170,3,FALSE)</f>
        <v>16.77</v>
      </c>
      <c r="AA72" s="129"/>
      <c r="AB72" s="129">
        <f>VLOOKUP(AB1,'Приморский край'!$A$2:$D$170,3,FALSE)</f>
        <v>201.59</v>
      </c>
      <c r="AC72" s="129"/>
      <c r="AD72" s="129">
        <f>VLOOKUP(AD1,'Приморский край'!$A$2:$D$170,3,FALSE)</f>
        <v>18.09</v>
      </c>
      <c r="AE72" s="243">
        <f t="shared" si="8"/>
        <v>3721.96</v>
      </c>
      <c r="AF72" s="242">
        <f t="shared" si="9"/>
        <v>1155.9099999999999</v>
      </c>
      <c r="AG72" s="243">
        <f t="shared" si="11"/>
        <v>2395.2399999999998</v>
      </c>
      <c r="AH72" s="233">
        <f t="shared" si="10"/>
        <v>170.81</v>
      </c>
    </row>
    <row r="73" spans="1:34" ht="13.5" customHeight="1">
      <c r="A73" s="109" t="s">
        <v>119</v>
      </c>
      <c r="B73" s="109"/>
      <c r="C73" s="129"/>
      <c r="D73" s="129">
        <f>VLOOKUP(D1,'Хабаровский край'!$A$2:$D$170,3,FALSE)</f>
        <v>832.2</v>
      </c>
      <c r="E73" s="129">
        <f>VLOOKUP(E1,'Хабаровский край'!$A$2:$D$170,3,FALSE)</f>
        <v>1246.8499999999999</v>
      </c>
      <c r="F73" s="129">
        <f>VLOOKUP(F1,'Хабаровский край'!$A$2:$D$170,3,FALSE)</f>
        <v>292.06</v>
      </c>
      <c r="G73" s="127">
        <f>VLOOKUP(G1,'Хабаровский край'!$A$2:$D$170,3,FALSE)</f>
        <v>25.04</v>
      </c>
      <c r="H73" s="137">
        <f>VLOOKUP(H1,'Хабаровский край'!$A$2:$D$170,3,FALSE)</f>
        <v>526.4</v>
      </c>
      <c r="I73" s="137">
        <f>VLOOKUP(I1,'Хабаровский край'!$A$2:$D$170,3,FALSE)</f>
        <v>39.020000000000003</v>
      </c>
      <c r="J73" s="137">
        <f>VLOOKUP(J1,'Хабаровский край'!$A$2:$D$170,3,FALSE)</f>
        <v>84.6</v>
      </c>
      <c r="K73" s="129">
        <f>VLOOKUP(K1,'Хабаровский край'!$A$2:$D$170,3,FALSE)</f>
        <v>15.72</v>
      </c>
      <c r="L73" s="129">
        <f>VLOOKUP(L1,'Хабаровский край'!$A$2:$D$170,3,FALSE)</f>
        <v>76.86</v>
      </c>
      <c r="M73" s="137">
        <f>VLOOKUP(M1,'Хабаровский край'!$A$2:$D$170,3,FALSE)</f>
        <v>140.19</v>
      </c>
      <c r="N73" s="137">
        <f>VLOOKUP(N1,'Хабаровский край'!$A$2:$D$170,3,FALSE)</f>
        <v>121.37</v>
      </c>
      <c r="O73" s="127"/>
      <c r="P73" s="127"/>
      <c r="Q73" s="129"/>
      <c r="R73" s="129"/>
      <c r="S73" s="129"/>
      <c r="T73" s="137"/>
      <c r="U73" s="127">
        <f>VLOOKUP(U1,'Хабаровский край'!$A$2:$D$170,3,FALSE)</f>
        <v>24.22</v>
      </c>
      <c r="V73" s="127"/>
      <c r="W73" s="127">
        <f>VLOOKUP(W1,'Хабаровский край'!$A$2:$D$170,3,FALSE)</f>
        <v>46.6</v>
      </c>
      <c r="X73" s="129">
        <f>VLOOKUP(X1,'Хабаровский край'!$A$2:$D$170,3,FALSE)</f>
        <v>123.1</v>
      </c>
      <c r="Y73" s="129"/>
      <c r="Z73" s="129">
        <f>VLOOKUP(Z1,'Хабаровский край'!$A$2:$D$170,3,FALSE)</f>
        <v>17.43</v>
      </c>
      <c r="AA73" s="129"/>
      <c r="AB73" s="129">
        <f>VLOOKUP(AB1,'Хабаровский край'!$A$2:$D$170,3,FALSE)</f>
        <v>242.28</v>
      </c>
      <c r="AC73" s="129"/>
      <c r="AD73" s="129">
        <f>VLOOKUP(AD1,'Хабаровский край'!$A$2:$D$170,3,FALSE)</f>
        <v>8.0399999999999991</v>
      </c>
      <c r="AE73" s="243">
        <f t="shared" si="8"/>
        <v>3861.9799999999996</v>
      </c>
      <c r="AF73" s="242">
        <f t="shared" si="9"/>
        <v>911.57999999999993</v>
      </c>
      <c r="AG73" s="243">
        <f t="shared" si="11"/>
        <v>2854.54</v>
      </c>
      <c r="AH73" s="233">
        <f t="shared" si="10"/>
        <v>95.86</v>
      </c>
    </row>
    <row r="74" spans="1:34" ht="13.5" customHeight="1">
      <c r="A74" s="109" t="s">
        <v>118</v>
      </c>
      <c r="B74" s="109"/>
      <c r="C74" s="129"/>
      <c r="D74" s="129">
        <f>VLOOKUP(D1,'Амурская область'!$A$2:$D$170,3,FALSE)</f>
        <v>562.78</v>
      </c>
      <c r="E74" s="129">
        <f>VLOOKUP(E1,'Амурская область'!$A$2:$D$170,3,FALSE)</f>
        <v>695.54</v>
      </c>
      <c r="F74" s="129">
        <f>VLOOKUP(F1,'Амурская область'!$A$2:$D$170,3,FALSE)</f>
        <v>238.81</v>
      </c>
      <c r="G74" s="127">
        <f>VLOOKUP(G1,'Амурская область'!$A$2:$D$170,3,FALSE)</f>
        <v>30.54</v>
      </c>
      <c r="H74" s="137">
        <f>VLOOKUP(H1,'Амурская область'!$A$2:$D$170,3,FALSE)</f>
        <v>316</v>
      </c>
      <c r="I74" s="137">
        <f>VLOOKUP(I1,'Амурская область'!$A$2:$D$170,3,FALSE)</f>
        <v>27.04</v>
      </c>
      <c r="J74" s="137">
        <f>VLOOKUP(J1,'Амурская область'!$A$2:$D$170,3,FALSE)</f>
        <v>67</v>
      </c>
      <c r="K74" s="129">
        <f>VLOOKUP(K1,'Амурская область'!$A$2:$D$170,3,FALSE)</f>
        <v>4</v>
      </c>
      <c r="L74" s="129">
        <f>VLOOKUP(L1,'Амурская область'!$A$2:$D$170,3,FALSE)</f>
        <v>46.15</v>
      </c>
      <c r="M74" s="137">
        <f>VLOOKUP(M1,'Амурская область'!$A$2:$D$170,3,FALSE)</f>
        <v>88.52</v>
      </c>
      <c r="N74" s="137">
        <f>VLOOKUP(N1,'Амурская область'!$A$2:$D$170,3,FALSE)</f>
        <v>90.58</v>
      </c>
      <c r="O74" s="127"/>
      <c r="P74" s="127"/>
      <c r="Q74" s="129"/>
      <c r="R74" s="129"/>
      <c r="S74" s="129"/>
      <c r="T74" s="137"/>
      <c r="U74" s="127">
        <f>VLOOKUP(U1,'Амурская область'!$A$2:$D$170,3,FALSE)</f>
        <v>14.65</v>
      </c>
      <c r="V74" s="127"/>
      <c r="W74" s="127">
        <f>VLOOKUP(W1,'Амурская область'!$A$2:$D$170,3,FALSE)</f>
        <v>13.43</v>
      </c>
      <c r="X74" s="129">
        <f>VLOOKUP(X1,'Амурская область'!$A$2:$D$170,3,FALSE)</f>
        <v>94.68</v>
      </c>
      <c r="Y74" s="129">
        <f>VLOOKUP(Y1,'Амурская область'!$A$2:$D$170,3,FALSE)</f>
        <v>181.05</v>
      </c>
      <c r="Z74" s="129">
        <f>VLOOKUP(Z1,'Амурская область'!$A$2:$D$170,3,FALSE)</f>
        <v>30.14</v>
      </c>
      <c r="AA74" s="129"/>
      <c r="AB74" s="129">
        <f>VLOOKUP(AB1,'Амурская область'!$A$2:$D$170,3,FALSE)</f>
        <v>73.97</v>
      </c>
      <c r="AC74" s="129">
        <f>VLOOKUP(AC1,'Амурская область'!$A$2:$D$170,3,FALSE)</f>
        <v>7.06</v>
      </c>
      <c r="AD74" s="129">
        <f>VLOOKUP(AD1,'Амурская область'!$A$2:$D$170,3,FALSE)</f>
        <v>7.45</v>
      </c>
      <c r="AE74" s="243">
        <f t="shared" si="8"/>
        <v>2589.3899999999994</v>
      </c>
      <c r="AF74" s="242">
        <f t="shared" si="9"/>
        <v>589.13999999999987</v>
      </c>
      <c r="AG74" s="243">
        <f t="shared" si="11"/>
        <v>1941.63</v>
      </c>
      <c r="AH74" s="233">
        <f t="shared" si="10"/>
        <v>58.62</v>
      </c>
    </row>
    <row r="75" spans="1:34" ht="13.5" customHeight="1">
      <c r="A75" s="109" t="s">
        <v>121</v>
      </c>
      <c r="B75" s="109"/>
      <c r="C75" s="129"/>
      <c r="D75" s="129">
        <f>VLOOKUP(D1,'Камчатский край'!$A$2:$D$170,3,FALSE)</f>
        <v>556</v>
      </c>
      <c r="E75" s="129">
        <f>VLOOKUP(E1,'Камчатский край'!$A$2:$D$170,3,FALSE)</f>
        <v>469.35</v>
      </c>
      <c r="F75" s="129">
        <f>VLOOKUP(F1,'Камчатский край'!$A$2:$D$170,3,FALSE)</f>
        <v>89.58</v>
      </c>
      <c r="G75" s="127">
        <f>VLOOKUP(G1,'Камчатский край'!$A$2:$D$170,3,FALSE)</f>
        <v>20.74</v>
      </c>
      <c r="H75" s="137">
        <f>VLOOKUP(H1,'Камчатский край'!$A$2:$D$170,3,FALSE)</f>
        <v>124.8</v>
      </c>
      <c r="I75" s="137">
        <f>VLOOKUP(I1,'Камчатский край'!$A$2:$D$170,3,FALSE)</f>
        <v>8.1</v>
      </c>
      <c r="J75" s="137">
        <f>VLOOKUP(J1,'Камчатский край'!$A$2:$D$170,3,FALSE)</f>
        <v>19.47</v>
      </c>
      <c r="K75" s="129">
        <f>VLOOKUP(K1,'Камчатский край'!$A$2:$D$170,3,FALSE)</f>
        <v>5.72</v>
      </c>
      <c r="L75" s="129">
        <f>VLOOKUP(L1,'Камчатский край'!$A$2:$D$170,3,FALSE)</f>
        <v>18.28</v>
      </c>
      <c r="M75" s="137">
        <f>VLOOKUP(M1,'Камчатский край'!$A$2:$D$170,3,FALSE)</f>
        <v>109.07</v>
      </c>
      <c r="N75" s="137">
        <f>VLOOKUP(N1,'Камчатский край'!$A$2:$D$170,3,FALSE)</f>
        <v>97.26</v>
      </c>
      <c r="O75" s="127"/>
      <c r="P75" s="127"/>
      <c r="Q75" s="129"/>
      <c r="R75" s="129"/>
      <c r="S75" s="129"/>
      <c r="T75" s="137"/>
      <c r="U75" s="127">
        <f>VLOOKUP(U1,'Камчатский край'!$A$2:$D$170,3,FALSE)</f>
        <v>7.47</v>
      </c>
      <c r="V75" s="127"/>
      <c r="W75" s="127">
        <f>VLOOKUP(W1,'Камчатский край'!$A$2:$D$170,3,FALSE)</f>
        <v>3.65</v>
      </c>
      <c r="X75" s="129">
        <f>VLOOKUP(X1,'Камчатский край'!$A$2:$D$170,3,FALSE)</f>
        <v>93.11</v>
      </c>
      <c r="Y75" s="129"/>
      <c r="Z75" s="129">
        <f>VLOOKUP(Z1,'Камчатский край'!$A$2:$D$170,3,FALSE)</f>
        <v>12.47</v>
      </c>
      <c r="AA75" s="129"/>
      <c r="AB75" s="129">
        <f>VLOOKUP(AB1,'Камчатский край'!$A$2:$D$170,3,FALSE)</f>
        <v>218.24</v>
      </c>
      <c r="AC75" s="129"/>
      <c r="AD75" s="129">
        <f>VLOOKUP(AD1,'Камчатский край'!$A$2:$D$170,3,FALSE)</f>
        <v>2.0099999999999998</v>
      </c>
      <c r="AE75" s="243">
        <f t="shared" si="8"/>
        <v>1855.3199999999997</v>
      </c>
      <c r="AF75" s="242">
        <f t="shared" si="9"/>
        <v>358.70000000000005</v>
      </c>
      <c r="AG75" s="243">
        <f t="shared" si="11"/>
        <v>1464.7599999999998</v>
      </c>
      <c r="AH75" s="233">
        <f t="shared" si="10"/>
        <v>31.859999999999996</v>
      </c>
    </row>
    <row r="76" spans="1:34" ht="13.5" customHeight="1">
      <c r="A76" s="109" t="s">
        <v>117</v>
      </c>
      <c r="B76" s="109"/>
      <c r="C76" s="129"/>
      <c r="D76" s="129">
        <f>VLOOKUP(D1,'Магаданская область'!$A$2:$D$170,3,FALSE)</f>
        <v>203.37</v>
      </c>
      <c r="E76" s="129">
        <f>VLOOKUP(E1,'Магаданская область'!$A$2:$D$170,3,FALSE)</f>
        <v>183.66</v>
      </c>
      <c r="F76" s="129">
        <f>VLOOKUP(F1,'Магаданская область'!$A$2:$D$170,3,FALSE)</f>
        <v>83.83</v>
      </c>
      <c r="G76" s="127">
        <f>VLOOKUP(G1,'Магаданская область'!$A$2:$D$170,3,FALSE)</f>
        <v>19.3</v>
      </c>
      <c r="H76" s="137">
        <f>VLOOKUP(H1,'Магаданская область'!$A$2:$D$170,3,FALSE)</f>
        <v>56</v>
      </c>
      <c r="I76" s="137">
        <f>VLOOKUP(I1,'Магаданская область'!$A$2:$D$170,3,FALSE)</f>
        <v>3.36</v>
      </c>
      <c r="J76" s="137">
        <f>VLOOKUP(J1,'Магаданская область'!$A$2:$D$170,3,FALSE)</f>
        <v>8.7899999999999991</v>
      </c>
      <c r="K76" s="129">
        <f>VLOOKUP(K1,'Магаданская область'!$A$2:$D$170,3,FALSE)</f>
        <v>2.86</v>
      </c>
      <c r="L76" s="129">
        <f>VLOOKUP(L1,'Магаданская область'!$A$2:$D$170,3,FALSE)</f>
        <v>8.19</v>
      </c>
      <c r="M76" s="137">
        <f>VLOOKUP(M1,'Магаданская область'!$A$2:$D$170,3,FALSE)</f>
        <v>252.59</v>
      </c>
      <c r="N76" s="137">
        <f>VLOOKUP(N1,'Магаданская область'!$A$2:$D$170,3,FALSE)</f>
        <v>30.03</v>
      </c>
      <c r="O76" s="127"/>
      <c r="P76" s="127"/>
      <c r="Q76" s="129"/>
      <c r="R76" s="129"/>
      <c r="S76" s="129"/>
      <c r="T76" s="137"/>
      <c r="U76" s="127">
        <f>VLOOKUP(U1,'Магаданская область'!$A$2:$D$170,3,FALSE)</f>
        <v>2.36</v>
      </c>
      <c r="V76" s="127"/>
      <c r="W76" s="127">
        <f>VLOOKUP(W1,'Магаданская область'!$A$2:$D$170,3,FALSE)</f>
        <v>1.41</v>
      </c>
      <c r="X76" s="129">
        <f>VLOOKUP(X1,'Магаданская область'!$A$2:$D$170,3,FALSE)</f>
        <v>27</v>
      </c>
      <c r="Y76" s="129"/>
      <c r="Z76" s="129">
        <f>VLOOKUP(Z1,'Магаданская область'!$A$2:$D$170,3,FALSE)</f>
        <v>5.85</v>
      </c>
      <c r="AA76" s="129"/>
      <c r="AB76" s="129">
        <f>VLOOKUP(AB1,'Магаданская область'!$A$2:$D$170,3,FALSE)</f>
        <v>101.78</v>
      </c>
      <c r="AC76" s="129">
        <f>VLOOKUP(AC1,'Магаданская область'!$A$2:$D$170,3,FALSE)</f>
        <v>7.05</v>
      </c>
      <c r="AD76" s="129">
        <f>VLOOKUP(AD1,'Магаданская область'!$A$2:$D$170,3,FALSE)</f>
        <v>1.86</v>
      </c>
      <c r="AE76" s="243">
        <f t="shared" si="8"/>
        <v>999.29</v>
      </c>
      <c r="AF76" s="242">
        <f t="shared" si="9"/>
        <v>350.77000000000004</v>
      </c>
      <c r="AG76" s="243">
        <f t="shared" si="11"/>
        <v>625.44999999999993</v>
      </c>
      <c r="AH76" s="233">
        <f t="shared" si="10"/>
        <v>23.07</v>
      </c>
    </row>
    <row r="77" spans="1:34" ht="13.5" customHeight="1">
      <c r="A77" s="109" t="s">
        <v>116</v>
      </c>
      <c r="B77" s="109"/>
      <c r="C77" s="129"/>
      <c r="D77" s="129">
        <f>VLOOKUP(D1,'Сахалинская область'!$A$2:$D$170,3,FALSE)</f>
        <v>376.96</v>
      </c>
      <c r="E77" s="129">
        <f>VLOOKUP(E1,'Сахалинская область'!$A$2:$D$170,3,FALSE)</f>
        <v>363.76</v>
      </c>
      <c r="F77" s="129">
        <f>VLOOKUP(F1,'Сахалинская область'!$A$2:$D$170,3,FALSE)</f>
        <v>102.45</v>
      </c>
      <c r="G77" s="127">
        <f>VLOOKUP(G1,'Сахалинская область'!$A$2:$D$170,3,FALSE)</f>
        <v>15.73</v>
      </c>
      <c r="H77" s="137">
        <f>VLOOKUP(H1,'Сахалинская область'!$A$2:$D$170,3,FALSE)</f>
        <v>195.2</v>
      </c>
      <c r="I77" s="137">
        <f>VLOOKUP(I1,'Сахалинская область'!$A$2:$D$170,3,FALSE)</f>
        <v>12.65</v>
      </c>
      <c r="J77" s="137">
        <f>VLOOKUP(J1,'Сахалинская область'!$A$2:$D$170,3,FALSE)</f>
        <v>32.19</v>
      </c>
      <c r="K77" s="129">
        <f>VLOOKUP(K1,'Сахалинская область'!$A$2:$D$170,3,FALSE)</f>
        <v>5.72</v>
      </c>
      <c r="L77" s="129">
        <f>VLOOKUP(L1,'Сахалинская область'!$A$2:$D$170,3,FALSE)</f>
        <v>28.52</v>
      </c>
      <c r="M77" s="137"/>
      <c r="N77" s="137">
        <f>VLOOKUP(N1,'Сахалинская область'!$A$2:$D$170,3,FALSE)</f>
        <v>59.74</v>
      </c>
      <c r="O77" s="127"/>
      <c r="P77" s="127"/>
      <c r="Q77" s="129"/>
      <c r="R77" s="129"/>
      <c r="S77" s="129"/>
      <c r="T77" s="137"/>
      <c r="U77" s="127">
        <f>VLOOKUP(U1,'Сахалинская область'!$A$2:$D$170,3,FALSE)</f>
        <v>5.76</v>
      </c>
      <c r="V77" s="127"/>
      <c r="W77" s="127">
        <f>VLOOKUP(W1,'Сахалинская область'!$A$2:$D$170,3,FALSE)</f>
        <v>59.63</v>
      </c>
      <c r="X77" s="129">
        <f>VLOOKUP(X1,'Сахалинская область'!$A$2:$D$170,3,FALSE)</f>
        <v>47.65</v>
      </c>
      <c r="Y77" s="129"/>
      <c r="Z77" s="129">
        <f>VLOOKUP(Z1,'Сахалинская область'!$A$2:$D$170,3,FALSE)</f>
        <v>6.24</v>
      </c>
      <c r="AA77" s="129"/>
      <c r="AB77" s="129">
        <f>VLOOKUP(AB1,'Сахалинская область'!$A$2:$D$170,3,FALSE)</f>
        <v>55.55</v>
      </c>
      <c r="AC77" s="129"/>
      <c r="AD77" s="129">
        <f>VLOOKUP(AD1,'Сахалинская область'!$A$2:$D$170,3,FALSE)</f>
        <v>6.03</v>
      </c>
      <c r="AE77" s="243">
        <f t="shared" si="8"/>
        <v>1373.7800000000004</v>
      </c>
      <c r="AF77" s="242">
        <f t="shared" si="9"/>
        <v>299.77999999999997</v>
      </c>
      <c r="AG77" s="243">
        <f t="shared" si="11"/>
        <v>992.88</v>
      </c>
      <c r="AH77" s="233">
        <f t="shared" si="10"/>
        <v>81.12</v>
      </c>
    </row>
    <row r="78" spans="1:34" ht="13.5" customHeight="1">
      <c r="A78" s="109" t="s">
        <v>1014</v>
      </c>
      <c r="B78" s="109"/>
      <c r="C78" s="129"/>
      <c r="D78" s="129">
        <f>VLOOKUP(D1,'Еврейская АО'!$A$2:$D$170,3,FALSE)</f>
        <v>142.26</v>
      </c>
      <c r="E78" s="129">
        <f>VLOOKUP(E1,'Еврейская АО'!$A$2:$D$170,3,FALSE)</f>
        <v>131.58000000000001</v>
      </c>
      <c r="F78" s="129">
        <f>VLOOKUP(F1,'Еврейская АО'!$A$2:$D$170,3,FALSE)</f>
        <v>82.32</v>
      </c>
      <c r="G78" s="127">
        <f>VLOOKUP(G1,'Еврейская АО'!$A$2:$D$170,3,FALSE)</f>
        <v>58.46</v>
      </c>
      <c r="H78" s="137">
        <f>VLOOKUP(H1,'Еврейская АО'!$A$2:$D$170,3,FALSE)</f>
        <v>63.2</v>
      </c>
      <c r="I78" s="137">
        <f>VLOOKUP(I1,'Еврейская АО'!$A$2:$D$170,3,FALSE)</f>
        <v>5.21</v>
      </c>
      <c r="J78" s="137">
        <f>VLOOKUP(J1,'Еврейская АО'!$A$2:$D$170,3,FALSE)</f>
        <v>15.2</v>
      </c>
      <c r="K78" s="129">
        <f>VLOOKUP(K1,'Еврейская АО'!$A$2:$D$170,3,FALSE)</f>
        <v>3.98</v>
      </c>
      <c r="L78" s="129">
        <f>VLOOKUP(L1,'Еврейская АО'!$A$2:$D$170,3,FALSE)</f>
        <v>9.25</v>
      </c>
      <c r="M78" s="137">
        <f>VLOOKUP(M1,'Еврейская АО'!$A$2:$D$170,3,FALSE)</f>
        <v>126.24</v>
      </c>
      <c r="N78" s="137">
        <f>VLOOKUP(N1,'Еврейская АО'!$A$2:$D$170,3,FALSE)</f>
        <v>17.809999999999999</v>
      </c>
      <c r="O78" s="127"/>
      <c r="P78" s="127"/>
      <c r="Q78" s="129"/>
      <c r="R78" s="129"/>
      <c r="S78" s="129"/>
      <c r="T78" s="137"/>
      <c r="U78" s="127">
        <f>VLOOKUP(U1,'Еврейская АО'!$A$2:$D$170,3,FALSE)</f>
        <v>4.21</v>
      </c>
      <c r="V78" s="127"/>
      <c r="W78" s="127"/>
      <c r="X78" s="129">
        <f>VLOOKUP(X1,'Еврейская АО'!$A$2:$D$170,3,FALSE)</f>
        <v>14.17</v>
      </c>
      <c r="Y78" s="129"/>
      <c r="Z78" s="129">
        <f>VLOOKUP(Z1,'Еврейская АО'!$A$2:$D$170,3,FALSE)</f>
        <v>6.59</v>
      </c>
      <c r="AA78" s="129"/>
      <c r="AB78" s="129">
        <f>VLOOKUP(AB1,'Еврейская АО'!$A$2:$D$170,3,FALSE)</f>
        <v>20.81</v>
      </c>
      <c r="AC78" s="129">
        <f>VLOOKUP(AC1,'Еврейская АО'!$A$2:$D$170,3,FALSE)</f>
        <v>7.06</v>
      </c>
      <c r="AD78" s="129">
        <f>VLOOKUP(AD1,'Еврейская АО'!$A$2:$D$170,3,FALSE)</f>
        <v>2.0099999999999998</v>
      </c>
      <c r="AE78" s="243">
        <f t="shared" si="8"/>
        <v>710.35999999999979</v>
      </c>
      <c r="AF78" s="242">
        <f t="shared" si="9"/>
        <v>227.66</v>
      </c>
      <c r="AG78" s="243">
        <f t="shared" si="11"/>
        <v>420.03000000000003</v>
      </c>
      <c r="AH78" s="233">
        <f t="shared" si="10"/>
        <v>62.67</v>
      </c>
    </row>
    <row r="79" spans="1:34" ht="13.5" customHeight="1">
      <c r="A79" s="109" t="s">
        <v>1015</v>
      </c>
      <c r="B79" s="109"/>
      <c r="C79" s="129"/>
      <c r="D79" s="129">
        <f>VLOOKUP(D1,'Чукотский АО'!$A$2:$D$170,3,FALSE)</f>
        <v>172.22</v>
      </c>
      <c r="E79" s="129">
        <f>VLOOKUP(E1,'Чукотский АО'!$A$2:$D$170,3,FALSE)</f>
        <v>87.82</v>
      </c>
      <c r="F79" s="129">
        <f>VLOOKUP(F1,'Чукотский АО'!$A$2:$D$170,3,FALSE)</f>
        <v>21.65</v>
      </c>
      <c r="G79" s="127">
        <f>VLOOKUP(G1,'Чукотский АО'!$A$2:$D$170,3,FALSE)</f>
        <v>19.22</v>
      </c>
      <c r="H79" s="137">
        <f>VLOOKUP(H1,'Чукотский АО'!$A$2:$D$170,3,FALSE)</f>
        <v>20</v>
      </c>
      <c r="I79" s="137">
        <f>VLOOKUP(I1,'Чукотский АО'!$A$2:$D$170,3,FALSE)</f>
        <v>1.81</v>
      </c>
      <c r="J79" s="137">
        <f>VLOOKUP(J1,'Чукотский АО'!$A$2:$D$170,3,FALSE)</f>
        <v>4.5199999999999996</v>
      </c>
      <c r="K79" s="129">
        <f>VLOOKUP(K1,'Чукотский АО'!$A$2:$D$170,3,FALSE)</f>
        <v>5.72</v>
      </c>
      <c r="L79" s="129">
        <f>VLOOKUP(L1,'Чукотский АО'!$A$2:$D$170,3,FALSE)</f>
        <v>2.94</v>
      </c>
      <c r="M79" s="137">
        <f>VLOOKUP(M1,'Чукотский АО'!$A$2:$D$170,3,FALSE)</f>
        <v>20.18</v>
      </c>
      <c r="N79" s="137">
        <f>VLOOKUP(N1,'Чукотский АО'!$A$2:$D$170,3,FALSE)</f>
        <v>29.69</v>
      </c>
      <c r="O79" s="127"/>
      <c r="P79" s="127"/>
      <c r="Q79" s="129"/>
      <c r="R79" s="129"/>
      <c r="S79" s="129"/>
      <c r="T79" s="137"/>
      <c r="U79" s="127">
        <f>VLOOKUP(U1,'Чукотский АО'!$A$2:$D$170,3,FALSE)</f>
        <v>3.04</v>
      </c>
      <c r="V79" s="127"/>
      <c r="W79" s="127"/>
      <c r="X79" s="129">
        <f>VLOOKUP(X1,'Чукотский АО'!$A$2:$D$170,3,FALSE)</f>
        <v>25.93</v>
      </c>
      <c r="Y79" s="129"/>
      <c r="Z79" s="129">
        <f>VLOOKUP(Z1,'Чукотский АО'!$A$2:$D$170,3,FALSE)</f>
        <v>1.87</v>
      </c>
      <c r="AA79" s="129"/>
      <c r="AB79" s="129">
        <f>VLOOKUP(AB1,'Чукотский АО'!$A$2:$D$170,3,FALSE)</f>
        <v>8.61</v>
      </c>
      <c r="AC79" s="129"/>
      <c r="AD79" s="129">
        <f>VLOOKUP(AD1,'Чукотский АО'!$A$2:$D$170,3,FALSE)</f>
        <v>2.0099999999999998</v>
      </c>
      <c r="AE79" s="243">
        <f t="shared" si="8"/>
        <v>427.23</v>
      </c>
      <c r="AF79" s="242">
        <f t="shared" si="9"/>
        <v>76.2</v>
      </c>
      <c r="AG79" s="243">
        <f t="shared" si="11"/>
        <v>328.77</v>
      </c>
      <c r="AH79" s="233">
        <f t="shared" si="10"/>
        <v>22.259999999999998</v>
      </c>
    </row>
    <row r="80" spans="1:34" ht="13.5" customHeight="1">
      <c r="A80" s="109" t="s">
        <v>156</v>
      </c>
      <c r="B80" s="109"/>
      <c r="C80" s="129"/>
      <c r="D80" s="129">
        <f>VLOOKUP(D1,'Республика Дагестан'!$A$2:$D$170,3,FALSE)</f>
        <v>1023.41</v>
      </c>
      <c r="E80" s="129">
        <f>VLOOKUP(E1,'Республика Дагестан'!$A$2:$D$170,3,FALSE)</f>
        <v>3128.81</v>
      </c>
      <c r="F80" s="129">
        <f>VLOOKUP(F1,'Республика Дагестан'!$A$2:$D$170,3,FALSE)</f>
        <v>96.78</v>
      </c>
      <c r="G80" s="127">
        <f>VLOOKUP(G1,'Республика Дагестан'!$A$2:$D$170,3,FALSE)</f>
        <v>10.58</v>
      </c>
      <c r="H80" s="137">
        <f>VLOOKUP(H1,'Республика Дагестан'!$A$2:$D$170,3,FALSE)</f>
        <v>1244.8</v>
      </c>
      <c r="I80" s="137">
        <f>VLOOKUP(I1,'Республика Дагестан'!$A$2:$D$170,3,FALSE)</f>
        <v>60.99</v>
      </c>
      <c r="J80" s="137">
        <f>VLOOKUP(J1,'Республика Дагестан'!$A$2:$D$170,3,FALSE)</f>
        <v>173.68</v>
      </c>
      <c r="K80" s="129">
        <f>VLOOKUP(K1,'Республика Дагестан'!$A$2:$D$170,3,FALSE)</f>
        <v>15.72</v>
      </c>
      <c r="L80" s="129">
        <f>VLOOKUP(L1,'Республика Дагестан'!$A$2:$D$170,3,FALSE)</f>
        <v>117.07</v>
      </c>
      <c r="M80" s="137">
        <f>VLOOKUP(M1,'Республика Дагестан'!$A$2:$D$170,3,FALSE)</f>
        <v>105.28</v>
      </c>
      <c r="N80" s="137">
        <f>VLOOKUP(N1,'Республика Дагестан'!$A$2:$D$170,3,FALSE)</f>
        <v>150.28</v>
      </c>
      <c r="O80" s="127"/>
      <c r="P80" s="127"/>
      <c r="Q80" s="129"/>
      <c r="R80" s="129"/>
      <c r="S80" s="129"/>
      <c r="T80" s="137"/>
      <c r="U80" s="127">
        <f>VLOOKUP(U1,'Республика Дагестан'!$A$2:$D$170,3,FALSE)</f>
        <v>39.01</v>
      </c>
      <c r="V80" s="127"/>
      <c r="W80" s="127">
        <f>VLOOKUP(W1,'Республика Дагестан'!$A$2:$D$170,3,FALSE)</f>
        <v>35.39</v>
      </c>
      <c r="X80" s="129">
        <f>VLOOKUP(X1,'Республика Дагестан'!$A$2:$D$170,3,FALSE)</f>
        <v>336.67</v>
      </c>
      <c r="Y80" s="129"/>
      <c r="Z80" s="129">
        <f>VLOOKUP(Z1,'Республика Дагестан'!$A$2:$D$170,3,FALSE)</f>
        <v>4.95</v>
      </c>
      <c r="AA80" s="129"/>
      <c r="AB80" s="129">
        <f>VLOOKUP(AB1,'Республика Дагестан'!$A$2:$D$170,3,FALSE)</f>
        <v>1617.41</v>
      </c>
      <c r="AC80" s="129"/>
      <c r="AD80" s="129">
        <f>VLOOKUP(AD1,'Республика Дагестан'!$A$2:$D$170,3,FALSE)</f>
        <v>24.12</v>
      </c>
      <c r="AE80" s="243">
        <f t="shared" si="8"/>
        <v>8184.95</v>
      </c>
      <c r="AF80" s="242">
        <f t="shared" si="9"/>
        <v>1735.03</v>
      </c>
      <c r="AG80" s="243">
        <f t="shared" si="11"/>
        <v>6364.94</v>
      </c>
      <c r="AH80" s="233">
        <f t="shared" si="10"/>
        <v>84.97999999999999</v>
      </c>
    </row>
    <row r="81" spans="1:34" ht="13.5" customHeight="1">
      <c r="A81" s="109" t="s">
        <v>154</v>
      </c>
      <c r="B81" s="109"/>
      <c r="C81" s="129"/>
      <c r="D81" s="129">
        <f>VLOOKUP(D1,'Кабардино-Балкарская Республика'!$A$2:$D$170,3,FALSE)</f>
        <v>328.67</v>
      </c>
      <c r="E81" s="129">
        <f>VLOOKUP(E1,'Кабардино-Балкарская Республика'!$A$2:$D$170,3,FALSE)</f>
        <v>670.96</v>
      </c>
      <c r="F81" s="129">
        <f>VLOOKUP(F1,'Кабардино-Балкарская Республика'!$A$2:$D$170,3,FALSE)</f>
        <v>63.85</v>
      </c>
      <c r="G81" s="127">
        <f>VLOOKUP(G1,'Кабардино-Балкарская Республика'!$A$2:$D$170,3,FALSE)</f>
        <v>25.16</v>
      </c>
      <c r="H81" s="137">
        <f>VLOOKUP(H1,'Кабардино-Балкарская Республика'!$A$2:$D$170,3,FALSE)</f>
        <v>347.2</v>
      </c>
      <c r="I81" s="137">
        <f>VLOOKUP(I1,'Кабардино-Балкарская Республика'!$A$2:$D$170,3,FALSE)</f>
        <v>13.63</v>
      </c>
      <c r="J81" s="137">
        <f>VLOOKUP(J1,'Кабардино-Балкарская Республика'!$A$2:$D$170,3,FALSE)</f>
        <v>39.86</v>
      </c>
      <c r="K81" s="129">
        <f>VLOOKUP(K1,'Кабардино-Балкарская Республика'!$A$2:$D$170,3,FALSE)</f>
        <v>5.72</v>
      </c>
      <c r="L81" s="129">
        <f>VLOOKUP(L1,'Кабардино-Балкарская Республика'!$A$2:$D$170,3,FALSE)</f>
        <v>50.73</v>
      </c>
      <c r="M81" s="137">
        <f>VLOOKUP(M1,'Кабардино-Балкарская Республика'!$A$2:$D$170,3,FALSE)</f>
        <v>136.69</v>
      </c>
      <c r="N81" s="137">
        <f>VLOOKUP(N1,'Кабардино-Балкарская Республика'!$A$2:$D$170,3,FALSE)</f>
        <v>57.08</v>
      </c>
      <c r="O81" s="127"/>
      <c r="P81" s="127"/>
      <c r="Q81" s="129">
        <f>VLOOKUP(Q1,'Кабардино-Балкарская Республика'!$A$2:$D$170,3,FALSE)</f>
        <v>602.62</v>
      </c>
      <c r="R81" s="129">
        <f>VLOOKUP(R1,'Кабардино-Балкарская Республика'!$A$2:$D$170,3,FALSE)</f>
        <v>16.12</v>
      </c>
      <c r="S81" s="129">
        <f>VLOOKUP(S1,'Кабардино-Балкарская Республика'!$A$2:$D$170,3,FALSE)</f>
        <v>82.89</v>
      </c>
      <c r="T81" s="137"/>
      <c r="U81" s="127">
        <f>VLOOKUP(U1,'Кабардино-Балкарская Республика'!$A$2:$D$170,3,FALSE)</f>
        <v>15.71</v>
      </c>
      <c r="V81" s="127"/>
      <c r="W81" s="127"/>
      <c r="X81" s="129">
        <f>VLOOKUP(X1,'Кабардино-Балкарская Республика'!$A$2:$D$170,3,FALSE)</f>
        <v>76.13</v>
      </c>
      <c r="Y81" s="129"/>
      <c r="Z81" s="129">
        <f>VLOOKUP(Z1,'Кабардино-Балкарская Республика'!$A$2:$D$170,3,FALSE)</f>
        <v>2.5099999999999998</v>
      </c>
      <c r="AA81" s="129"/>
      <c r="AB81" s="129">
        <f>VLOOKUP(AB1,'Кабардино-Балкарская Республика'!$A$2:$D$170,3,FALSE)</f>
        <v>302.51</v>
      </c>
      <c r="AC81" s="129">
        <f>VLOOKUP(AC1,'Кабардино-Балкарская Республика'!$A$2:$D$170,3,FALSE)</f>
        <v>7</v>
      </c>
      <c r="AD81" s="129">
        <f>VLOOKUP(AD1,'Кабардино-Балкарская Республика'!$A$2:$D$170,3,FALSE)</f>
        <v>10.050000000000001</v>
      </c>
      <c r="AE81" s="243">
        <f t="shared" si="8"/>
        <v>2855.09</v>
      </c>
      <c r="AF81" s="242">
        <f t="shared" si="9"/>
        <v>594.46</v>
      </c>
      <c r="AG81" s="243">
        <f t="shared" si="11"/>
        <v>2219.7600000000002</v>
      </c>
      <c r="AH81" s="233">
        <f t="shared" si="10"/>
        <v>40.870000000000005</v>
      </c>
    </row>
    <row r="82" spans="1:34" ht="13.5" customHeight="1">
      <c r="A82" s="109" t="s">
        <v>1016</v>
      </c>
      <c r="B82" s="109"/>
      <c r="C82" s="129"/>
      <c r="D82" s="129">
        <f>VLOOKUP(D1,'Республика Северная Осетия'!$A$2:$D$170,3,FALSE)</f>
        <v>323.5</v>
      </c>
      <c r="E82" s="129">
        <f>VLOOKUP(E1,'Республика Северная Осетия'!$A$2:$D$170,3,FALSE)</f>
        <v>780.98</v>
      </c>
      <c r="F82" s="129">
        <f>VLOOKUP(F1,'Республика Северная Осетия'!$A$2:$D$170,3,FALSE)</f>
        <v>56.48</v>
      </c>
      <c r="G82" s="127">
        <f>VLOOKUP(G1,'Республика Северная Осетия'!$A$2:$D$170,3,FALSE)</f>
        <v>28.37</v>
      </c>
      <c r="H82" s="137">
        <f>VLOOKUP(H1,'Республика Северная Осетия'!$A$2:$D$170,3,FALSE)</f>
        <v>279.2</v>
      </c>
      <c r="I82" s="137">
        <f>VLOOKUP(I1,'Республика Северная Осетия'!$A$2:$D$170,3,FALSE)</f>
        <v>17.420000000000002</v>
      </c>
      <c r="J82" s="137">
        <f>VLOOKUP(J1,'Республика Северная Осетия'!$A$2:$D$170,3,FALSE)</f>
        <v>39.57</v>
      </c>
      <c r="K82" s="129">
        <f>VLOOKUP(K1,'Республика Северная Осетия'!$A$2:$D$170,3,FALSE)</f>
        <v>5.72</v>
      </c>
      <c r="L82" s="129">
        <f>VLOOKUP(L1,'Республика Северная Осетия'!$A$2:$D$170,3,FALSE)</f>
        <v>40.71</v>
      </c>
      <c r="M82" s="137">
        <f>VLOOKUP(M1,'Республика Северная Осетия'!$A$2:$D$170,3,FALSE)</f>
        <v>82.42</v>
      </c>
      <c r="N82" s="137">
        <f>VLOOKUP(N1,'Республика Северная Осетия'!$A$2:$D$170,3,FALSE)</f>
        <v>55.96</v>
      </c>
      <c r="O82" s="127"/>
      <c r="P82" s="127"/>
      <c r="Q82" s="129"/>
      <c r="R82" s="129"/>
      <c r="S82" s="129"/>
      <c r="T82" s="137"/>
      <c r="U82" s="127">
        <f>VLOOKUP(U1,'Республика Северная Осетия'!$A$2:$D$170,3,FALSE)</f>
        <v>9.4</v>
      </c>
      <c r="V82" s="127"/>
      <c r="W82" s="127">
        <f>VLOOKUP(W1,'Республика Северная Осетия'!$A$2:$D$170,3,FALSE)</f>
        <v>5.31</v>
      </c>
      <c r="X82" s="129">
        <f>VLOOKUP(X1,'Республика Северная Осетия'!$A$2:$D$170,3,FALSE)</f>
        <v>88.25</v>
      </c>
      <c r="Y82" s="129"/>
      <c r="Z82" s="129">
        <f>VLOOKUP(Z1,'Республика Северная Осетия'!$A$2:$D$170,3,FALSE)</f>
        <v>4.25</v>
      </c>
      <c r="AA82" s="129"/>
      <c r="AB82" s="129">
        <f>VLOOKUP(AB1,'Республика Северная Осетия'!$A$2:$D$170,3,FALSE)</f>
        <v>222.57</v>
      </c>
      <c r="AC82" s="129"/>
      <c r="AD82" s="129">
        <f>VLOOKUP(AD1,'Республика Северная Осетия'!$A$2:$D$170,3,FALSE)</f>
        <v>8.0399999999999991</v>
      </c>
      <c r="AE82" s="243">
        <f t="shared" si="8"/>
        <v>2048.15</v>
      </c>
      <c r="AF82" s="242">
        <f t="shared" si="9"/>
        <v>474.57</v>
      </c>
      <c r="AG82" s="243">
        <f t="shared" si="11"/>
        <v>1530.5</v>
      </c>
      <c r="AH82" s="233">
        <f t="shared" si="10"/>
        <v>43.080000000000005</v>
      </c>
    </row>
    <row r="83" spans="1:34" ht="13.5" customHeight="1">
      <c r="A83" s="109" t="s">
        <v>155</v>
      </c>
      <c r="B83" s="129">
        <f>VLOOKUP(B1,'Республика Ингушетия'!$A$2:$D$170,3,FALSE)</f>
        <v>76.69</v>
      </c>
      <c r="C83" s="129">
        <f>VLOOKUP(C1,'Республика Ингушетия'!$A$2:$D$170,3,FALSE)</f>
        <v>66.540000000000006</v>
      </c>
      <c r="D83" s="129">
        <f>VLOOKUP(D1,'Республика Ингушетия'!$A$2:$D$170,3,FALSE)</f>
        <v>266.62</v>
      </c>
      <c r="E83" s="129">
        <f>VLOOKUP(E1,'Республика Ингушетия'!$A$2:$D$170,3,FALSE)</f>
        <v>538.23</v>
      </c>
      <c r="F83" s="129"/>
      <c r="G83" s="127">
        <f>VLOOKUP(G1,'Республика Ингушетия'!$A$2:$D$170,3,FALSE)</f>
        <v>21.22</v>
      </c>
      <c r="H83" s="137">
        <f>VLOOKUP(H1,'Республика Ингушетия'!$A$2:$D$170,3,FALSE)</f>
        <v>202.4</v>
      </c>
      <c r="I83" s="137">
        <f>VLOOKUP(I1,'Республика Ингушетия'!$A$2:$D$170,3,FALSE)</f>
        <v>7.01</v>
      </c>
      <c r="J83" s="137">
        <f>VLOOKUP(J1,'Республика Ингушетия'!$A$2:$D$170,3,FALSE)</f>
        <v>16.579999999999998</v>
      </c>
      <c r="K83" s="129">
        <f>VLOOKUP(K1,'Республика Ингушетия'!$A$2:$D$170,3,FALSE)</f>
        <v>5.72</v>
      </c>
      <c r="L83" s="129">
        <f>VLOOKUP(L1,'Республика Ингушетия'!$A$2:$D$170,3,FALSE)</f>
        <v>18.03</v>
      </c>
      <c r="M83" s="137">
        <f>VLOOKUP(M1,'Республика Ингушетия'!$A$2:$D$170,3,FALSE)</f>
        <v>120.27</v>
      </c>
      <c r="N83" s="137">
        <f>VLOOKUP(N1,'Республика Ингушетия'!$A$2:$D$170,3,FALSE)</f>
        <v>39.659999999999997</v>
      </c>
      <c r="O83" s="127"/>
      <c r="P83" s="127"/>
      <c r="Q83" s="129"/>
      <c r="R83" s="129"/>
      <c r="S83" s="129"/>
      <c r="T83" s="137"/>
      <c r="U83" s="127">
        <f>VLOOKUP(U1,'Республика Ингушетия'!$A$2:$D$170,3,FALSE)</f>
        <v>6.83</v>
      </c>
      <c r="V83" s="127"/>
      <c r="W83" s="127">
        <f>VLOOKUP(W1,'Республика Ингушетия'!$A$2:$D$170,3,FALSE)</f>
        <v>2.85</v>
      </c>
      <c r="X83" s="129">
        <f>VLOOKUP(X1,'Республика Ингушетия'!$A$2:$D$170,3,FALSE)</f>
        <v>64.349999999999994</v>
      </c>
      <c r="Y83" s="129"/>
      <c r="Z83" s="129"/>
      <c r="AA83" s="129"/>
      <c r="AB83" s="129">
        <f>VLOOKUP(AB1,'Республика Ингушетия'!$A$2:$D$170,3,FALSE)</f>
        <v>171.71</v>
      </c>
      <c r="AC83" s="129">
        <f>VLOOKUP(AC1,'Республика Ингушетия'!$A$2:$D$170,3,FALSE)</f>
        <v>7.06</v>
      </c>
      <c r="AD83" s="129">
        <f>VLOOKUP(AD1,'Республика Ингушетия'!$A$2:$D$170,3,FALSE)</f>
        <v>2.0099999999999998</v>
      </c>
      <c r="AE83" s="243">
        <f t="shared" si="8"/>
        <v>1633.7799999999997</v>
      </c>
      <c r="AF83" s="242">
        <f t="shared" si="9"/>
        <v>385.92</v>
      </c>
      <c r="AG83" s="243">
        <f t="shared" si="11"/>
        <v>1216.96</v>
      </c>
      <c r="AH83" s="233">
        <f t="shared" si="10"/>
        <v>30.9</v>
      </c>
    </row>
    <row r="84" spans="1:34" ht="13.5" customHeight="1">
      <c r="A84" s="109" t="s">
        <v>151</v>
      </c>
      <c r="B84" s="109"/>
      <c r="C84" s="129"/>
      <c r="D84" s="129">
        <f>VLOOKUP(D1,'Ставропольский край'!$A$2:$D$170,3,FALSE)</f>
        <v>761.2</v>
      </c>
      <c r="E84" s="129">
        <f>VLOOKUP(E1,'Ставропольский край'!$A$2:$D$170,3,FALSE)</f>
        <v>1021.26</v>
      </c>
      <c r="F84" s="129">
        <f>VLOOKUP(F1,'Ставропольский край'!$A$2:$D$170,3,FALSE)</f>
        <v>176.51</v>
      </c>
      <c r="G84" s="127">
        <f>VLOOKUP(G1,'Ставропольский край'!$A$2:$D$170,3,FALSE)</f>
        <v>6.49</v>
      </c>
      <c r="H84" s="137">
        <f>VLOOKUP(H1,'Ставропольский край'!$A$2:$D$170,3,FALSE)</f>
        <v>1121.5999999999999</v>
      </c>
      <c r="I84" s="137">
        <f>VLOOKUP(I1,'Ставропольский край'!$A$2:$D$170,3,FALSE)</f>
        <v>66.73</v>
      </c>
      <c r="J84" s="137">
        <f>VLOOKUP(J1,'Ставропольский край'!$A$2:$D$170,3,FALSE)</f>
        <v>146.94999999999999</v>
      </c>
      <c r="K84" s="129">
        <f>VLOOKUP(K1,'Ставропольский край'!$A$2:$D$170,3,FALSE)</f>
        <v>15.71</v>
      </c>
      <c r="L84" s="129">
        <f>VLOOKUP(L1,'Ставропольский край'!$A$2:$D$170,3,FALSE)</f>
        <v>160.22</v>
      </c>
      <c r="M84" s="137">
        <f>VLOOKUP(M1,'Ставропольский край'!$A$2:$D$170,3,FALSE)</f>
        <v>147.53</v>
      </c>
      <c r="N84" s="137">
        <f>VLOOKUP(N1,'Ставропольский край'!$A$2:$D$170,3,FALSE)</f>
        <v>138.54</v>
      </c>
      <c r="O84" s="127"/>
      <c r="P84" s="127"/>
      <c r="Q84" s="129"/>
      <c r="R84" s="129"/>
      <c r="S84" s="129"/>
      <c r="T84" s="137"/>
      <c r="U84" s="127">
        <f>VLOOKUP(U1,'Ставропольский край'!$A$2:$D$170,3,FALSE)</f>
        <v>43.5</v>
      </c>
      <c r="V84" s="127"/>
      <c r="W84" s="127">
        <f>VLOOKUP(W1,'Ставропольский край'!$A$2:$D$170,3,FALSE)</f>
        <v>21.44</v>
      </c>
      <c r="X84" s="129">
        <f>VLOOKUP(X1,'Ставропольский край'!$A$2:$D$170,3,FALSE)</f>
        <v>89.16</v>
      </c>
      <c r="Y84" s="129"/>
      <c r="Z84" s="129">
        <f>VLOOKUP(Z1,'Ставропольский край'!$A$2:$D$170,3,FALSE)</f>
        <v>7.82</v>
      </c>
      <c r="AA84" s="129"/>
      <c r="AB84" s="129">
        <f>VLOOKUP(AB1,'Ставропольский край'!$A$2:$D$170,3,FALSE)</f>
        <v>259.88</v>
      </c>
      <c r="AC84" s="129"/>
      <c r="AD84" s="129">
        <f>VLOOKUP(AD1,'Ставропольский край'!$A$2:$D$170,3,FALSE)</f>
        <v>27.55</v>
      </c>
      <c r="AE84" s="243">
        <f t="shared" si="8"/>
        <v>4212.09</v>
      </c>
      <c r="AF84" s="242">
        <f t="shared" si="9"/>
        <v>1621.35</v>
      </c>
      <c r="AG84" s="243">
        <f t="shared" si="11"/>
        <v>2519.3100000000004</v>
      </c>
      <c r="AH84" s="233">
        <f t="shared" si="10"/>
        <v>71.430000000000007</v>
      </c>
    </row>
    <row r="85" spans="1:34" ht="13.5" customHeight="1">
      <c r="A85" s="109" t="s">
        <v>153</v>
      </c>
      <c r="B85" s="109"/>
      <c r="C85" s="129"/>
      <c r="D85" s="129">
        <f>VLOOKUP(D1,'Карачаево-Черкесская Республика'!$A$2:$D$170,3,FALSE)</f>
        <v>213.69</v>
      </c>
      <c r="E85" s="129">
        <f>VLOOKUP(E1,'Карачаево-Черкесская Республика'!$A$2:$D$170,3,FALSE)</f>
        <v>401.66</v>
      </c>
      <c r="F85" s="129">
        <f>VLOOKUP(F1,'Карачаево-Черкесская Республика'!$A$2:$D$170,3,FALSE)</f>
        <v>30.71</v>
      </c>
      <c r="G85" s="127">
        <f>VLOOKUP(G1,'Карачаево-Черкесская Республика'!$A$2:$D$170,3,FALSE)</f>
        <v>28.89</v>
      </c>
      <c r="H85" s="137">
        <f>VLOOKUP(H1,'Карачаево-Черкесская Республика'!$A$2:$D$170,3,FALSE)</f>
        <v>186.4</v>
      </c>
      <c r="I85" s="137">
        <f>VLOOKUP(I1,'Карачаево-Черкесская Республика'!$A$2:$D$170,3,FALSE)</f>
        <v>10.46</v>
      </c>
      <c r="J85" s="137">
        <f>VLOOKUP(J1,'Карачаево-Черкесская Республика'!$A$2:$D$170,3,FALSE)</f>
        <v>25.77</v>
      </c>
      <c r="K85" s="129">
        <f>VLOOKUP(K1,'Карачаево-Черкесская Республика'!$A$2:$D$170,3,FALSE)</f>
        <v>0.19</v>
      </c>
      <c r="L85" s="129">
        <f>VLOOKUP(L1,'Карачаево-Черкесская Республика'!$A$2:$D$170,3,FALSE)</f>
        <v>24.87</v>
      </c>
      <c r="M85" s="137">
        <f>VLOOKUP(M1,'Карачаево-Черкесская Республика'!$A$2:$D$170,3,FALSE)</f>
        <v>194.92</v>
      </c>
      <c r="N85" s="137">
        <f>VLOOKUP(N1,'Карачаево-Черкесская Республика'!$A$2:$D$170,3,FALSE)</f>
        <v>39.31</v>
      </c>
      <c r="O85" s="127"/>
      <c r="P85" s="127"/>
      <c r="Q85" s="129"/>
      <c r="R85" s="129"/>
      <c r="S85" s="129"/>
      <c r="T85" s="137"/>
      <c r="U85" s="127">
        <f>VLOOKUP(U1,'Карачаево-Черкесская Республика'!$A$2:$D$170,3,FALSE)</f>
        <v>7.26</v>
      </c>
      <c r="V85" s="127"/>
      <c r="W85" s="127">
        <f>VLOOKUP(W1,'Карачаево-Черкесская Республика'!$A$2:$D$170,3,FALSE)</f>
        <v>10.51</v>
      </c>
      <c r="X85" s="129">
        <f>VLOOKUP(X1,'Карачаево-Черкесская Республика'!$A$2:$D$170,3,FALSE)</f>
        <v>49.15</v>
      </c>
      <c r="Y85" s="129"/>
      <c r="Z85" s="129">
        <f>VLOOKUP(Z1,'Карачаево-Черкесская Республика'!$A$2:$D$170,3,FALSE)</f>
        <v>2.02</v>
      </c>
      <c r="AA85" s="129"/>
      <c r="AB85" s="129">
        <f>VLOOKUP(AB1,'Карачаево-Черкесская Республика'!$A$2:$D$170,3,FALSE)</f>
        <v>175.25</v>
      </c>
      <c r="AC85" s="129"/>
      <c r="AD85" s="129">
        <f>VLOOKUP(AD1,'Карачаево-Черкесская Республика'!$A$2:$D$170,3,FALSE)</f>
        <v>3.62</v>
      </c>
      <c r="AE85" s="243">
        <f t="shared" si="8"/>
        <v>1404.68</v>
      </c>
      <c r="AF85" s="242">
        <f t="shared" si="9"/>
        <v>456.85999999999996</v>
      </c>
      <c r="AG85" s="243">
        <f t="shared" si="11"/>
        <v>901.16000000000008</v>
      </c>
      <c r="AH85" s="233">
        <f t="shared" si="10"/>
        <v>46.66</v>
      </c>
    </row>
    <row r="86" spans="1:34" ht="13.5" customHeight="1">
      <c r="A86" s="109" t="s">
        <v>1017</v>
      </c>
      <c r="B86" s="109"/>
      <c r="C86" s="129"/>
      <c r="D86" s="129">
        <f>VLOOKUP(D1,'Чеченская Республика'!$A$2:$D$170,3,FALSE)</f>
        <v>404.81</v>
      </c>
      <c r="E86" s="129">
        <f>VLOOKUP(E1,'Чеченская Республика'!$A$2:$D$170,3,FALSE)</f>
        <v>1109.53</v>
      </c>
      <c r="F86" s="129">
        <f>VLOOKUP(F1,'Чеченская Республика'!$A$2:$D$170,3,FALSE)</f>
        <v>32.04</v>
      </c>
      <c r="G86" s="127">
        <f>VLOOKUP(G1,'Чеченская Республика'!$A$2:$D$170,3,FALSE)</f>
        <v>7.33</v>
      </c>
      <c r="H86" s="137">
        <f>VLOOKUP(H1,'Чеченская Республика'!$A$2:$D$170,3,FALSE)</f>
        <v>590.4</v>
      </c>
      <c r="I86" s="137">
        <f>VLOOKUP(I1,'Чеченская Республика'!$A$2:$D$170,3,FALSE)</f>
        <v>21.61</v>
      </c>
      <c r="J86" s="137">
        <f>VLOOKUP(J1,'Чеченская Республика'!$A$2:$D$170,3,FALSE)</f>
        <v>55.54</v>
      </c>
      <c r="K86" s="129">
        <f>VLOOKUP(K1,'Чеченская Республика'!$A$2:$D$170,3,FALSE)</f>
        <v>15.72</v>
      </c>
      <c r="L86" s="129">
        <f>VLOOKUP(L1,'Чеченская Республика'!$A$2:$D$170,3,FALSE)</f>
        <v>86.38</v>
      </c>
      <c r="M86" s="137">
        <f>VLOOKUP(M1,'Чеченская Республика'!$A$2:$D$170,3,FALSE)</f>
        <v>15.97</v>
      </c>
      <c r="N86" s="137">
        <f>VLOOKUP(N1,'Чеченская Республика'!$A$2:$D$170,3,FALSE)</f>
        <v>74.47</v>
      </c>
      <c r="O86" s="127"/>
      <c r="P86" s="127"/>
      <c r="Q86" s="129"/>
      <c r="R86" s="129"/>
      <c r="S86" s="129"/>
      <c r="T86" s="137"/>
      <c r="U86" s="127">
        <f>VLOOKUP(U1,'Чеченская Республика'!$A$2:$D$170,3,FALSE)</f>
        <v>18.02</v>
      </c>
      <c r="V86" s="127"/>
      <c r="W86" s="127">
        <f>VLOOKUP(W1,'Чеченская Республика'!$A$2:$D$170,3,FALSE)</f>
        <v>5.53</v>
      </c>
      <c r="X86" s="129">
        <f>VLOOKUP(X1,'Чеченская Республика'!$A$2:$D$170,3,FALSE)</f>
        <v>133.5</v>
      </c>
      <c r="Y86" s="129"/>
      <c r="Z86" s="129">
        <f>VLOOKUP(Z1,'Чеченская Республика'!$A$2:$D$170,3,FALSE)</f>
        <v>3.83</v>
      </c>
      <c r="AA86" s="129"/>
      <c r="AB86" s="129">
        <f>VLOOKUP(AB1,'Чеченская Республика'!$A$2:$D$170,3,FALSE)</f>
        <v>209.49</v>
      </c>
      <c r="AC86" s="129"/>
      <c r="AD86" s="129">
        <f>VLOOKUP(AD1,'Чеченская Республика'!$A$2:$D$170,3,FALSE)</f>
        <v>8.0399999999999991</v>
      </c>
      <c r="AE86" s="243">
        <f t="shared" si="8"/>
        <v>2792.2099999999991</v>
      </c>
      <c r="AF86" s="242">
        <f t="shared" si="9"/>
        <v>757.99</v>
      </c>
      <c r="AG86" s="243">
        <f t="shared" si="11"/>
        <v>2003.34</v>
      </c>
      <c r="AH86" s="233">
        <f t="shared" si="10"/>
        <v>30.880000000000003</v>
      </c>
    </row>
    <row r="87" spans="1:34">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56">
        <f>AVERAGE(AE2:AE86)</f>
        <v>4294.5454117647087</v>
      </c>
    </row>
    <row r="88" spans="1:34">
      <c r="D88" s="40"/>
      <c r="E88" s="246"/>
      <c r="F88" s="40"/>
      <c r="G88" s="40"/>
      <c r="H88" s="40"/>
      <c r="I88" s="40"/>
      <c r="J88" s="40"/>
      <c r="K88" s="40"/>
      <c r="L88" s="246"/>
      <c r="M88" s="246"/>
      <c r="N88" s="246"/>
      <c r="O88" s="40"/>
      <c r="P88" s="40"/>
      <c r="Q88" s="40"/>
      <c r="R88" s="40"/>
      <c r="S88" s="40"/>
      <c r="T88" s="40"/>
      <c r="U88" s="40"/>
      <c r="V88" s="40"/>
      <c r="W88" s="40"/>
      <c r="X88" s="40"/>
      <c r="Y88" s="40"/>
      <c r="Z88" s="40"/>
      <c r="AA88" s="40"/>
      <c r="AB88" s="40"/>
      <c r="AC88" s="40"/>
      <c r="AD88" s="40"/>
    </row>
    <row r="89" spans="1:34">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row>
    <row r="90" spans="1:34">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row>
    <row r="91" spans="1:34">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row>
    <row r="92" spans="1:34">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row>
    <row r="93" spans="1:34">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row>
    <row r="94" spans="1:34">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row>
    <row r="95" spans="1:34">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row>
    <row r="96" spans="1:34">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row>
    <row r="97" spans="4:3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row>
    <row r="98" spans="4:3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row>
    <row r="99" spans="4:3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row>
    <row r="100" spans="4:3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row>
    <row r="101" spans="4:3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row>
    <row r="102" spans="4:3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row>
    <row r="103" spans="4:3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row>
    <row r="104" spans="4:3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row>
    <row r="105" spans="4:3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row>
    <row r="106" spans="4:3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row>
    <row r="107" spans="4:3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row>
    <row r="108" spans="4:3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row>
    <row r="109" spans="4:3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row>
    <row r="110" spans="4:3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row>
    <row r="111" spans="4:3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row>
    <row r="112" spans="4:3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row>
    <row r="113" spans="4:3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row>
    <row r="114" spans="4:3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row>
    <row r="115" spans="4:3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row>
    <row r="116" spans="4:3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row>
    <row r="117" spans="4:3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row>
    <row r="118" spans="4:3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row>
    <row r="119" spans="4:3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row>
    <row r="120" spans="4:3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row>
    <row r="121" spans="4:3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row>
    <row r="122" spans="4:3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row>
    <row r="123" spans="4:3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row>
    <row r="124" spans="4:3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row>
    <row r="125" spans="4:3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row>
    <row r="126" spans="4:3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row>
    <row r="127" spans="4:3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row>
    <row r="128" spans="4:3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row>
    <row r="129" spans="4:3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row>
    <row r="130" spans="4:3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row>
    <row r="131" spans="4:3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row>
    <row r="132" spans="4:3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row>
    <row r="133" spans="4:3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row>
    <row r="134" spans="4:3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row>
    <row r="135" spans="4:3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row>
    <row r="136" spans="4:3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row>
    <row r="137" spans="4:3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row>
    <row r="138" spans="4:3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row>
    <row r="139" spans="4:3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row>
    <row r="140" spans="4:3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row>
    <row r="141" spans="4:3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row>
    <row r="142" spans="4:3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row>
    <row r="143" spans="4:3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row>
    <row r="144" spans="4:3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row>
    <row r="145" spans="4:3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row>
    <row r="146" spans="4:3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row>
    <row r="147" spans="4:3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row>
    <row r="148" spans="4:3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row>
    <row r="149" spans="4:3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row>
    <row r="150" spans="4:3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row>
    <row r="151" spans="4:3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row>
    <row r="152" spans="4:3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row>
    <row r="153" spans="4:3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row>
    <row r="154" spans="4:3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row>
    <row r="155" spans="4:3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row>
    <row r="156" spans="4:3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row>
    <row r="157" spans="4:3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row>
    <row r="158" spans="4:3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row>
    <row r="159" spans="4:3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row>
    <row r="160" spans="4:3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row>
    <row r="161" spans="4:3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row>
    <row r="162" spans="4:3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row>
    <row r="163" spans="4:3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row>
    <row r="164" spans="4:3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row>
    <row r="165" spans="4:3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row>
    <row r="166" spans="4:3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row>
    <row r="167" spans="4:3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row>
    <row r="168" spans="4:3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row>
    <row r="169" spans="4:3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row>
    <row r="170" spans="4:3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row>
    <row r="171" spans="4:3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row>
    <row r="172" spans="4:3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row>
    <row r="173" spans="4:3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row>
    <row r="174" spans="4:3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row>
    <row r="175" spans="4:3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row>
    <row r="176" spans="4:3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row>
    <row r="177" spans="4:3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row>
    <row r="178" spans="4:3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row>
    <row r="179" spans="4:3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row>
    <row r="180" spans="4:3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row>
    <row r="181" spans="4:3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row>
    <row r="182" spans="4:3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row>
    <row r="183" spans="4:3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row>
    <row r="184" spans="4:3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row>
    <row r="185" spans="4:3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row>
    <row r="186" spans="4:3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row>
    <row r="187" spans="4:3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row>
    <row r="188" spans="4:3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row>
    <row r="189" spans="4:3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row>
    <row r="190" spans="4:3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row>
    <row r="191" spans="4:3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row>
    <row r="192" spans="4:3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row>
    <row r="193" spans="4:3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row>
    <row r="194" spans="4:3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row>
    <row r="195" spans="4:3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row>
    <row r="196" spans="4:3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row>
    <row r="197" spans="4:3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row>
    <row r="198" spans="4:3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row>
    <row r="199" spans="4:3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row>
    <row r="200" spans="4:3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row>
    <row r="201" spans="4:3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row>
    <row r="202" spans="4:3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row>
    <row r="203" spans="4:3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row>
    <row r="204" spans="4:3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row>
    <row r="205" spans="4:3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row>
    <row r="206" spans="4:3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row>
    <row r="207" spans="4:3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row>
    <row r="208" spans="4:3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row>
    <row r="209" spans="4:3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row>
    <row r="210" spans="4:3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row>
    <row r="211" spans="4:3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row>
    <row r="212" spans="4:3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row>
    <row r="213" spans="4:3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row>
    <row r="214" spans="4:3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row>
    <row r="215" spans="4:3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row>
    <row r="216" spans="4:3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row>
    <row r="217" spans="4:3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row>
    <row r="218" spans="4:3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row>
    <row r="219" spans="4:3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row>
    <row r="220" spans="4:3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row>
    <row r="221" spans="4:3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row>
    <row r="222" spans="4:3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row>
    <row r="223" spans="4:3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row>
    <row r="224" spans="4:3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row>
    <row r="225" spans="4:3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row>
    <row r="226" spans="4:3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row>
    <row r="227" spans="4:3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row>
    <row r="228" spans="4:3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row>
    <row r="229" spans="4:3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row>
    <row r="230" spans="4:3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row>
    <row r="231" spans="4:3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row>
    <row r="232" spans="4:3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row>
    <row r="233" spans="4:3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row>
    <row r="234" spans="4:3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row>
    <row r="235" spans="4:3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row>
    <row r="236" spans="4:3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row>
    <row r="237" spans="4:3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row>
    <row r="238" spans="4:3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row>
    <row r="239" spans="4:3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row>
    <row r="240" spans="4:3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row>
    <row r="241" spans="4:3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row>
    <row r="242" spans="4:3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row>
    <row r="243" spans="4:3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row>
    <row r="244" spans="4:3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row>
    <row r="245" spans="4:3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row>
    <row r="246" spans="4:3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row>
    <row r="247" spans="4:3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row>
    <row r="248" spans="4:3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row>
    <row r="249" spans="4:3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row>
    <row r="250" spans="4:3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row>
    <row r="251" spans="4:3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row>
    <row r="252" spans="4:3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row>
    <row r="253" spans="4:3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row>
    <row r="254" spans="4:3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row>
    <row r="255" spans="4:3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row>
    <row r="256" spans="4:3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row>
    <row r="257" spans="4:3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row>
    <row r="258" spans="4:3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row>
    <row r="259" spans="4:3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row>
    <row r="260" spans="4:3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row>
    <row r="261" spans="4:3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row>
    <row r="262" spans="4:3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row>
    <row r="263" spans="4:3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row>
    <row r="264" spans="4:3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row>
    <row r="265" spans="4:3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row>
    <row r="266" spans="4:3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row>
    <row r="267" spans="4:3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row>
    <row r="268" spans="4:3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row>
    <row r="269" spans="4:3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row>
    <row r="270" spans="4:3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row>
    <row r="271" spans="4:3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row>
    <row r="272" spans="4:3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row>
    <row r="273" spans="4:3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row>
    <row r="274" spans="4:3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row>
    <row r="275" spans="4:3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row>
    <row r="276" spans="4:3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row>
    <row r="277" spans="4:3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row>
    <row r="278" spans="4:3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row>
    <row r="279" spans="4:3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row>
    <row r="280" spans="4:3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row>
    <row r="281" spans="4:3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row>
    <row r="282" spans="4:3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row>
    <row r="283" spans="4:3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row>
    <row r="284" spans="4:3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row>
    <row r="285" spans="4:3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row>
    <row r="286" spans="4:3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row>
    <row r="287" spans="4:3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row>
    <row r="288" spans="4:3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row>
    <row r="289" spans="4:3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row>
    <row r="290" spans="4:3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row>
    <row r="291" spans="4:3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row>
    <row r="292" spans="4:3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row>
    <row r="293" spans="4:3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row>
    <row r="294" spans="4:3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row>
    <row r="295" spans="4:3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row>
    <row r="296" spans="4:3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row>
    <row r="297" spans="4:3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row>
    <row r="298" spans="4:3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row>
    <row r="299" spans="4:3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row>
    <row r="300" spans="4:3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row>
    <row r="301" spans="4:3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row>
    <row r="302" spans="4:3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row>
    <row r="303" spans="4:3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row>
    <row r="304" spans="4:3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row>
    <row r="305" spans="4:3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row>
    <row r="306" spans="4:3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row>
    <row r="307" spans="4:3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row>
    <row r="308" spans="4:3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row>
    <row r="309" spans="4:3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row>
    <row r="310" spans="4:3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row>
    <row r="311" spans="4:3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row>
    <row r="312" spans="4:3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row>
    <row r="313" spans="4:3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row>
    <row r="314" spans="4:3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row>
    <row r="315" spans="4:3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row>
    <row r="316" spans="4:3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row>
    <row r="317" spans="4:3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row>
    <row r="318" spans="4:3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row>
    <row r="319" spans="4:3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row>
    <row r="320" spans="4:3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row>
    <row r="321" spans="4:3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row>
    <row r="322" spans="4:3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row>
    <row r="323" spans="4:3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row>
    <row r="324" spans="4:3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row>
    <row r="325" spans="4:3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row>
    <row r="326" spans="4:3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row>
    <row r="327" spans="4:3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row>
    <row r="328" spans="4:3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row>
    <row r="329" spans="4:3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row>
    <row r="330" spans="4:3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row>
    <row r="331" spans="4:3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row>
    <row r="332" spans="4:3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row>
    <row r="333" spans="4:3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row>
    <row r="334" spans="4:3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row>
    <row r="335" spans="4:3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row>
    <row r="336" spans="4:3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row>
    <row r="337" spans="4:3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row>
    <row r="338" spans="4:3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row>
    <row r="339" spans="4:3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row>
    <row r="340" spans="4:3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row>
    <row r="341" spans="4:3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row>
    <row r="342" spans="4:3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row>
    <row r="343" spans="4:3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row>
    <row r="344" spans="4:3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row>
    <row r="345" spans="4:3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row>
    <row r="346" spans="4:3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row>
    <row r="347" spans="4:3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row>
    <row r="348" spans="4:3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row>
    <row r="349" spans="4:3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row>
    <row r="350" spans="4:3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row>
    <row r="351" spans="4:3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row>
    <row r="352" spans="4:3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row>
    <row r="353" spans="4:3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row>
    <row r="354" spans="4:3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row>
    <row r="355" spans="4:3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row>
    <row r="356" spans="4:3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row>
    <row r="357" spans="4:3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row>
    <row r="358" spans="4:3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row>
    <row r="359" spans="4:3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row>
    <row r="360" spans="4:3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row>
    <row r="361" spans="4:3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row>
    <row r="362" spans="4:3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row>
    <row r="363" spans="4:3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row>
    <row r="364" spans="4:3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row>
    <row r="365" spans="4:3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row>
    <row r="366" spans="4:3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row>
    <row r="367" spans="4:3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row>
    <row r="368" spans="4:3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row>
    <row r="369" spans="4:3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row>
    <row r="370" spans="4:3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row>
    <row r="371" spans="4:3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row>
    <row r="372" spans="4:3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row>
    <row r="373" spans="4:3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row>
    <row r="374" spans="4:3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row>
    <row r="375" spans="4:3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row>
    <row r="376" spans="4:3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row>
    <row r="377" spans="4:3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row>
    <row r="378" spans="4:3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row>
    <row r="379" spans="4:3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row>
    <row r="380" spans="4:3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row>
    <row r="381" spans="4:3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row>
    <row r="382" spans="4:3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row>
    <row r="383" spans="4:3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row>
    <row r="384" spans="4:3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row>
    <row r="385" spans="4:3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row>
    <row r="386" spans="4:3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row>
    <row r="387" spans="4:3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row>
    <row r="388" spans="4:3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row>
    <row r="389" spans="4:3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row>
    <row r="390" spans="4:3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row>
    <row r="391" spans="4:3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row>
    <row r="392" spans="4:3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row>
    <row r="393" spans="4:3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row>
    <row r="394" spans="4:3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row>
    <row r="395" spans="4:3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row>
    <row r="396" spans="4:3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row>
    <row r="397" spans="4:3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row>
    <row r="398" spans="4:3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row>
    <row r="399" spans="4:3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row>
    <row r="400" spans="4:3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row>
    <row r="401" spans="4:3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row>
    <row r="402" spans="4:3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row>
    <row r="403" spans="4:3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row>
    <row r="404" spans="4:3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row>
    <row r="405" spans="4:3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row>
    <row r="406" spans="4:3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row>
    <row r="407" spans="4:3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row>
    <row r="408" spans="4:3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row>
    <row r="409" spans="4:3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row>
    <row r="410" spans="4:3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row>
    <row r="411" spans="4:3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row>
    <row r="412" spans="4:3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row>
    <row r="413" spans="4:3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row>
    <row r="414" spans="4:3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row>
    <row r="415" spans="4:3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row>
    <row r="416" spans="4:3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row>
    <row r="417" spans="4:3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row>
    <row r="418" spans="4:3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row>
    <row r="419" spans="4:3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row>
    <row r="420" spans="4:3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row>
    <row r="421" spans="4:3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row>
    <row r="422" spans="4:3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row>
    <row r="423" spans="4:3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row>
    <row r="424" spans="4:3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row>
    <row r="425" spans="4:3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row>
    <row r="426" spans="4:3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row>
    <row r="427" spans="4:3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row>
    <row r="428" spans="4:3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row>
    <row r="429" spans="4:3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row>
    <row r="430" spans="4:3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row>
    <row r="431" spans="4:3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row>
    <row r="432" spans="4:3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row>
    <row r="433" spans="4:3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row>
    <row r="434" spans="4:3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row>
    <row r="435" spans="4:3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row>
    <row r="436" spans="4:3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row>
    <row r="437" spans="4:3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row>
    <row r="438" spans="4:3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row>
    <row r="439" spans="4:3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row>
    <row r="440" spans="4:3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row>
    <row r="441" spans="4:3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row>
    <row r="442" spans="4:3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row>
    <row r="443" spans="4:3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row>
    <row r="444" spans="4:3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row>
    <row r="445" spans="4:3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row>
    <row r="446" spans="4:3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row>
    <row r="447" spans="4:3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row>
    <row r="448" spans="4:3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row>
    <row r="449" spans="4:3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row>
    <row r="450" spans="4:3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row>
    <row r="451" spans="4:3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row>
    <row r="452" spans="4:3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row>
    <row r="453" spans="4:3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row>
    <row r="454" spans="4:3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row>
    <row r="455" spans="4:3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row>
    <row r="456" spans="4:3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row>
    <row r="457" spans="4:3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row>
    <row r="458" spans="4:3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row>
    <row r="459" spans="4:3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row>
    <row r="460" spans="4:3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row>
    <row r="461" spans="4:3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row>
    <row r="462" spans="4:3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row>
    <row r="463" spans="4:3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row>
    <row r="464" spans="4:3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row>
    <row r="465" spans="4:3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row>
    <row r="466" spans="4:3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row>
    <row r="467" spans="4:3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row>
    <row r="468" spans="4:3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row>
    <row r="469" spans="4:3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row>
    <row r="470" spans="4:3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row>
    <row r="471" spans="4:3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row>
    <row r="472" spans="4:3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row>
    <row r="473" spans="4:3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row>
    <row r="474" spans="4:3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row>
    <row r="475" spans="4:3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row>
    <row r="476" spans="4:3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row>
    <row r="477" spans="4:3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row>
    <row r="478" spans="4:3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row>
    <row r="479" spans="4:3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row>
    <row r="480" spans="4:3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row>
    <row r="481" spans="4:3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row>
    <row r="482" spans="4:3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row>
    <row r="483" spans="4:3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row>
    <row r="484" spans="4:3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row>
    <row r="485" spans="4:3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row>
    <row r="486" spans="4:3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row>
    <row r="487" spans="4:3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row>
    <row r="488" spans="4:3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row>
    <row r="489" spans="4:3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row>
    <row r="490" spans="4:3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row>
    <row r="491" spans="4:3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row>
    <row r="492" spans="4:3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row>
    <row r="493" spans="4:3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row>
    <row r="494" spans="4:3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row>
    <row r="495" spans="4:3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row>
    <row r="496" spans="4:3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row>
    <row r="497" spans="4:3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row>
    <row r="498" spans="4:3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row>
    <row r="499" spans="4:3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row>
    <row r="500" spans="4:3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row>
    <row r="501" spans="4:3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row>
    <row r="502" spans="4:3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row>
    <row r="503" spans="4:3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row>
    <row r="504" spans="4:3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row>
    <row r="505" spans="4:3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row>
    <row r="506" spans="4:3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row>
    <row r="507" spans="4:3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row>
    <row r="508" spans="4:3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row>
    <row r="509" spans="4:3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row>
    <row r="510" spans="4:3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row>
    <row r="511" spans="4:3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row>
    <row r="512" spans="4:3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row>
    <row r="513" spans="4:3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row>
    <row r="514" spans="4:3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row>
    <row r="515" spans="4:3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row>
    <row r="516" spans="4:3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row>
    <row r="517" spans="4:3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row>
    <row r="518" spans="4:3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row>
    <row r="519" spans="4:3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row>
    <row r="520" spans="4:3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row>
    <row r="521" spans="4:3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row>
    <row r="522" spans="4:3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row>
    <row r="523" spans="4:3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row>
    <row r="524" spans="4:3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row>
    <row r="525" spans="4:3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row>
    <row r="526" spans="4:3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row>
    <row r="527" spans="4:3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row>
    <row r="528" spans="4:3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row>
    <row r="529" spans="4:3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row>
    <row r="530" spans="4:3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row>
    <row r="531" spans="4:3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row>
    <row r="532" spans="4:3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row>
    <row r="533" spans="4:3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row>
    <row r="534" spans="4:3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row>
    <row r="535" spans="4:3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row>
    <row r="536" spans="4:3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row>
    <row r="537" spans="4:3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row>
    <row r="538" spans="4:3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row>
    <row r="539" spans="4:3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row>
    <row r="540" spans="4:3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row>
    <row r="541" spans="4:3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row>
    <row r="542" spans="4:3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row>
    <row r="543" spans="4:3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row>
    <row r="544" spans="4:3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row>
    <row r="545" spans="4:3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row>
    <row r="546" spans="4:3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row>
    <row r="547" spans="4:3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row>
    <row r="548" spans="4:3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row>
    <row r="549" spans="4:3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row>
    <row r="550" spans="4:3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row>
    <row r="551" spans="4:3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row>
    <row r="552" spans="4:3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row>
    <row r="553" spans="4:3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row>
    <row r="554" spans="4:3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row>
    <row r="555" spans="4:3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row>
    <row r="556" spans="4:3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row>
    <row r="557" spans="4:3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row>
    <row r="558" spans="4:3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row>
    <row r="559" spans="4:3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row>
    <row r="560" spans="4:3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row>
    <row r="561" spans="4:3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row>
    <row r="562" spans="4:3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row>
    <row r="563" spans="4:3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row>
    <row r="564" spans="4:3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row>
    <row r="565" spans="4:3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row>
    <row r="566" spans="4:3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row>
    <row r="567" spans="4:3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row>
    <row r="568" spans="4:3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row>
    <row r="569" spans="4:3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row>
    <row r="570" spans="4:3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row>
    <row r="571" spans="4:3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row>
    <row r="572" spans="4:3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row>
    <row r="573" spans="4:3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row>
    <row r="574" spans="4:3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row>
    <row r="575" spans="4:3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row>
    <row r="576" spans="4:3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row>
    <row r="577" spans="4:3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row>
    <row r="578" spans="4:3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row>
    <row r="579" spans="4:3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row>
    <row r="580" spans="4:3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row>
    <row r="581" spans="4:3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row>
    <row r="582" spans="4:3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row>
    <row r="583" spans="4:3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row>
    <row r="584" spans="4:3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row>
    <row r="585" spans="4:3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row>
    <row r="586" spans="4:3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row>
    <row r="587" spans="4:3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row>
    <row r="588" spans="4:3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row>
    <row r="589" spans="4:3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row>
    <row r="590" spans="4:3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row>
    <row r="591" spans="4:3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row>
    <row r="592" spans="4:3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row>
    <row r="593" spans="4:3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row>
    <row r="594" spans="4:3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row>
    <row r="595" spans="4:3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row>
    <row r="596" spans="4:3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row>
    <row r="597" spans="4:3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row>
    <row r="598" spans="4:3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row>
    <row r="599" spans="4:3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row>
    <row r="600" spans="4:3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row>
    <row r="601" spans="4:3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row>
    <row r="602" spans="4:3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row>
    <row r="603" spans="4:3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row>
    <row r="604" spans="4:3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row>
    <row r="605" spans="4:3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row>
    <row r="606" spans="4:3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row>
    <row r="607" spans="4:3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row>
    <row r="608" spans="4:3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row>
    <row r="609" spans="4:3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row>
    <row r="610" spans="4:3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row>
    <row r="611" spans="4:3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row>
    <row r="612" spans="4:3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row>
    <row r="613" spans="4:3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row>
    <row r="614" spans="4:3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row>
    <row r="615" spans="4:3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row>
    <row r="616" spans="4:3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row>
    <row r="617" spans="4:3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row>
    <row r="618" spans="4:3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row>
    <row r="619" spans="4:3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row>
    <row r="620" spans="4:3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row>
    <row r="621" spans="4:3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row>
    <row r="622" spans="4:3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row>
    <row r="623" spans="4:3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row>
    <row r="624" spans="4:3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row>
    <row r="625" spans="4:3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row>
    <row r="626" spans="4:3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row>
    <row r="627" spans="4:3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row>
    <row r="628" spans="4:3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row>
    <row r="629" spans="4:3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row>
    <row r="630" spans="4:3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row>
    <row r="631" spans="4:3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row>
    <row r="632" spans="4:3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row>
    <row r="633" spans="4:3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row>
    <row r="634" spans="4:3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row>
    <row r="635" spans="4:3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row>
    <row r="636" spans="4:3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row>
    <row r="637" spans="4:3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row>
    <row r="638" spans="4:3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row>
    <row r="639" spans="4:3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row>
    <row r="640" spans="4:3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row>
    <row r="641" spans="4:3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row>
    <row r="642" spans="4:3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row>
    <row r="643" spans="4:3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row>
    <row r="644" spans="4:3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row>
    <row r="645" spans="4:3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row>
    <row r="646" spans="4:3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row>
    <row r="647" spans="4:3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row>
    <row r="648" spans="4:3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row>
    <row r="649" spans="4:3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row>
    <row r="650" spans="4:3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row>
    <row r="651" spans="4:3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row>
    <row r="652" spans="4:3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row>
    <row r="653" spans="4:3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row>
    <row r="654" spans="4:3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row>
    <row r="655" spans="4:3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row>
    <row r="656" spans="4:3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row>
    <row r="657" spans="4:3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row>
    <row r="658" spans="4:3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row>
    <row r="659" spans="4:3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row>
    <row r="660" spans="4:3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row>
    <row r="661" spans="4:3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row>
    <row r="662" spans="4:3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row>
    <row r="663" spans="4:3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row>
    <row r="664" spans="4:3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row>
    <row r="665" spans="4:3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row>
    <row r="666" spans="4:3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row>
    <row r="667" spans="4:3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row>
    <row r="668" spans="4:3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row>
    <row r="669" spans="4:3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row>
    <row r="670" spans="4:3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row>
    <row r="671" spans="4:3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row>
    <row r="672" spans="4:3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row>
    <row r="673" spans="4:3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row>
    <row r="674" spans="4:3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row>
    <row r="675" spans="4:3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row>
    <row r="676" spans="4:3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row>
    <row r="677" spans="4:3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row>
    <row r="678" spans="4:3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row>
    <row r="679" spans="4:3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row>
    <row r="680" spans="4:3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row>
    <row r="681" spans="4:3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row>
    <row r="682" spans="4:3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row>
    <row r="683" spans="4:3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row>
    <row r="684" spans="4:3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row>
    <row r="685" spans="4:3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row>
    <row r="686" spans="4:3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row>
    <row r="687" spans="4:3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row>
    <row r="688" spans="4:3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row>
    <row r="689" spans="4:3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row>
    <row r="690" spans="4:3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row>
    <row r="691" spans="4:3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row>
    <row r="692" spans="4:3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row>
    <row r="693" spans="4:3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row>
    <row r="694" spans="4:3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row>
    <row r="695" spans="4:3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row>
    <row r="696" spans="4:3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row>
    <row r="697" spans="4:3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row>
    <row r="698" spans="4:3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row>
    <row r="699" spans="4:3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row>
    <row r="700" spans="4:3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row>
    <row r="701" spans="4:3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row>
    <row r="702" spans="4:3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row>
    <row r="703" spans="4:3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row>
    <row r="704" spans="4:3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row>
    <row r="705" spans="4:3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row>
    <row r="706" spans="4:3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row>
    <row r="707" spans="4:3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row>
    <row r="708" spans="4:3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row>
    <row r="709" spans="4:3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row>
    <row r="710" spans="4:3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row>
    <row r="711" spans="4:3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row>
    <row r="712" spans="4:3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row>
    <row r="713" spans="4:3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row>
    <row r="714" spans="4:3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row>
    <row r="715" spans="4:3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row>
    <row r="716" spans="4:3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row>
    <row r="717" spans="4:3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row>
    <row r="718" spans="4:3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row>
    <row r="719" spans="4:3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row>
    <row r="720" spans="4:3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row>
    <row r="721" spans="4:3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row>
    <row r="722" spans="4:3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row>
    <row r="723" spans="4:3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row>
    <row r="724" spans="4:3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row>
    <row r="725" spans="4:3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row>
    <row r="726" spans="4:3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row>
    <row r="727" spans="4:3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row>
    <row r="728" spans="4:3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row>
    <row r="729" spans="4:3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row>
    <row r="730" spans="4:3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row>
    <row r="731" spans="4:3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row>
    <row r="732" spans="4:3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row>
    <row r="733" spans="4:3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row>
    <row r="734" spans="4:3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row>
    <row r="735" spans="4:3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row>
    <row r="736" spans="4:3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row>
    <row r="737" spans="4:3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row>
    <row r="738" spans="4:3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row>
    <row r="739" spans="4:3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row>
    <row r="740" spans="4:3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row>
    <row r="741" spans="4:3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row>
    <row r="742" spans="4:3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row>
    <row r="743" spans="4:3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row>
    <row r="744" spans="4:3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row>
    <row r="745" spans="4:3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row>
    <row r="746" spans="4:3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row>
    <row r="747" spans="4:3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row>
    <row r="748" spans="4:3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row>
    <row r="749" spans="4:3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row>
    <row r="750" spans="4:3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row>
    <row r="751" spans="4:3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row>
    <row r="752" spans="4:3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row>
    <row r="753" spans="4:3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row>
    <row r="754" spans="4:3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row>
    <row r="755" spans="4:3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row>
    <row r="756" spans="4:3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row>
    <row r="757" spans="4:3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row>
    <row r="758" spans="4:3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row>
    <row r="759" spans="4:3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row>
    <row r="760" spans="4:3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row>
    <row r="761" spans="4:3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row>
    <row r="762" spans="4:3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row>
    <row r="763" spans="4:3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row>
    <row r="764" spans="4:3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row>
    <row r="765" spans="4:3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row>
    <row r="766" spans="4:3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row>
    <row r="767" spans="4:3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row>
    <row r="768" spans="4:3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row>
    <row r="769" spans="4:3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row>
    <row r="770" spans="4:3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row>
    <row r="771" spans="4:3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row>
    <row r="772" spans="4:3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row>
    <row r="773" spans="4:3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row>
    <row r="774" spans="4:3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row>
    <row r="775" spans="4:3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row>
    <row r="776" spans="4:3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row>
    <row r="777" spans="4:3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row>
    <row r="778" spans="4:3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row>
    <row r="779" spans="4:3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row>
    <row r="780" spans="4:3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row>
    <row r="781" spans="4:3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row>
    <row r="782" spans="4:3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row>
    <row r="783" spans="4:3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row>
    <row r="784" spans="4:3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row>
    <row r="785" spans="4:3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row>
    <row r="786" spans="4:3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row>
    <row r="787" spans="4:3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row>
    <row r="788" spans="4:3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row>
    <row r="789" spans="4:3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row>
    <row r="790" spans="4:3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row>
    <row r="791" spans="4:3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row>
    <row r="792" spans="4:3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row>
    <row r="793" spans="4:3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row>
    <row r="794" spans="4:3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row>
    <row r="795" spans="4:3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row>
    <row r="796" spans="4:3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row>
    <row r="797" spans="4:3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row>
    <row r="798" spans="4:3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row>
    <row r="799" spans="4:3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row>
    <row r="800" spans="4:3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row>
    <row r="801" spans="4:3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row>
    <row r="802" spans="4:3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row>
    <row r="803" spans="4:3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row>
    <row r="804" spans="4:3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row>
    <row r="805" spans="4:3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row>
    <row r="806" spans="4:3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row>
    <row r="807" spans="4:3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row>
    <row r="808" spans="4:3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row>
    <row r="809" spans="4:3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row>
    <row r="810" spans="4:3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row>
    <row r="811" spans="4:3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row>
    <row r="812" spans="4:3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row>
    <row r="813" spans="4:3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row>
    <row r="814" spans="4:3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row>
    <row r="815" spans="4:3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row>
    <row r="816" spans="4:3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row>
    <row r="817" spans="4:3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row>
    <row r="818" spans="4:3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row>
    <row r="819" spans="4:3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row>
    <row r="820" spans="4:3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row>
    <row r="821" spans="4:3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row>
    <row r="822" spans="4:3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row>
    <row r="823" spans="4:3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row>
    <row r="824" spans="4:3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row>
    <row r="825" spans="4:3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row>
    <row r="826" spans="4:3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row>
    <row r="827" spans="4:3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row>
    <row r="828" spans="4:3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row>
    <row r="829" spans="4:3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row>
    <row r="830" spans="4:3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row>
    <row r="831" spans="4:3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row>
    <row r="832" spans="4:3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row>
    <row r="833" spans="4:3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row>
    <row r="834" spans="4:3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row>
    <row r="835" spans="4:3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row>
    <row r="836" spans="4:3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row>
    <row r="837" spans="4:3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row>
    <row r="838" spans="4:3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row>
    <row r="839" spans="4:3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row>
    <row r="840" spans="4:3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row>
    <row r="841" spans="4:3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row>
    <row r="842" spans="4:3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row>
    <row r="843" spans="4:3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row>
    <row r="844" spans="4:3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row>
    <row r="845" spans="4:3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row>
    <row r="846" spans="4:3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row>
    <row r="847" spans="4:3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row>
    <row r="848" spans="4:3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row>
    <row r="849" spans="4:3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row>
    <row r="850" spans="4:3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row>
    <row r="851" spans="4:3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row>
    <row r="852" spans="4:3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row>
    <row r="853" spans="4:3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row>
    <row r="854" spans="4:3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row>
    <row r="855" spans="4:3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row>
    <row r="856" spans="4:3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row>
    <row r="857" spans="4:3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row>
    <row r="858" spans="4:3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row>
    <row r="859" spans="4:3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row>
    <row r="860" spans="4:3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row>
    <row r="861" spans="4:3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row>
    <row r="862" spans="4:3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row>
    <row r="863" spans="4:3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row>
    <row r="864" spans="4:3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row>
    <row r="865" spans="4:3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row>
    <row r="866" spans="4:3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row>
    <row r="867" spans="4:3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row>
    <row r="868" spans="4:3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row>
    <row r="869" spans="4:3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row>
    <row r="870" spans="4:3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row>
    <row r="871" spans="4:3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row>
    <row r="872" spans="4:3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row>
    <row r="873" spans="4:3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row>
    <row r="874" spans="4:3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row>
    <row r="875" spans="4:3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row>
    <row r="876" spans="4:3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row>
    <row r="877" spans="4:3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row>
    <row r="878" spans="4:3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row>
    <row r="879" spans="4:3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row>
    <row r="880" spans="4:3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row>
    <row r="881" spans="4:3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row>
    <row r="882" spans="4:3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row>
    <row r="883" spans="4:3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row>
    <row r="884" spans="4:3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row>
    <row r="885" spans="4:3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row>
    <row r="886" spans="4:3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row>
    <row r="887" spans="4:3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row>
    <row r="888" spans="4:3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row>
    <row r="889" spans="4:3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row>
    <row r="890" spans="4:3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row>
    <row r="891" spans="4:3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row>
    <row r="892" spans="4:3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row>
    <row r="893" spans="4:3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row>
    <row r="894" spans="4:3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row>
    <row r="895" spans="4:3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row>
    <row r="896" spans="4:3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row>
    <row r="897" spans="4:3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row>
    <row r="898" spans="4:3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row>
    <row r="899" spans="4:3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row>
    <row r="900" spans="4:3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row>
    <row r="901" spans="4:3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row>
    <row r="902" spans="4:3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row>
    <row r="903" spans="4:3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row>
    <row r="904" spans="4:3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row>
    <row r="905" spans="4:3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row>
    <row r="906" spans="4:3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row>
    <row r="907" spans="4:3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row>
    <row r="908" spans="4:3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row>
    <row r="909" spans="4:3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row>
    <row r="910" spans="4:3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row>
    <row r="911" spans="4:3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row>
    <row r="912" spans="4:3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row>
    <row r="913" spans="4:3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row>
    <row r="914" spans="4:3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row>
    <row r="915" spans="4:3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row>
    <row r="916" spans="4:3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row>
    <row r="917" spans="4:3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row>
    <row r="918" spans="4:3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row>
    <row r="919" spans="4:3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row>
    <row r="920" spans="4:3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row>
    <row r="921" spans="4:3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row>
    <row r="922" spans="4:3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row>
    <row r="923" spans="4:3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row>
    <row r="924" spans="4:3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row>
    <row r="925" spans="4:3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row>
    <row r="926" spans="4:3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row>
    <row r="927" spans="4:3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row>
    <row r="928" spans="4:3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row>
    <row r="929" spans="4:3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row>
    <row r="930" spans="4:3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row>
    <row r="931" spans="4:3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row>
    <row r="932" spans="4:3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row>
    <row r="933" spans="4:3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row>
    <row r="934" spans="4:3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row>
    <row r="935" spans="4:3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row>
    <row r="936" spans="4:3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row>
    <row r="937" spans="4:3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row>
    <row r="938" spans="4:3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row>
    <row r="939" spans="4:3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row>
    <row r="940" spans="4:3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row>
    <row r="941" spans="4:3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row>
    <row r="942" spans="4:3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row>
    <row r="943" spans="4:3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row>
    <row r="944" spans="4:3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row>
    <row r="945" spans="4:3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row>
    <row r="946" spans="4:3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row>
    <row r="947" spans="4:3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row>
    <row r="948" spans="4:3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row>
    <row r="949" spans="4:3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row>
    <row r="950" spans="4:3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row>
    <row r="951" spans="4:3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row>
    <row r="952" spans="4:3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row>
    <row r="953" spans="4:3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row>
    <row r="954" spans="4:3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row>
    <row r="955" spans="4:3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row>
    <row r="956" spans="4:3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row>
    <row r="957" spans="4:3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row>
    <row r="958" spans="4:3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row>
    <row r="959" spans="4:3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row>
    <row r="960" spans="4:3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row>
    <row r="961" spans="4:3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row>
    <row r="962" spans="4:3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row>
    <row r="963" spans="4:3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row>
    <row r="964" spans="4:3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row>
    <row r="965" spans="4:3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row>
    <row r="966" spans="4:3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row>
    <row r="967" spans="4:3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row>
    <row r="968" spans="4:3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row>
    <row r="969" spans="4:3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row>
    <row r="970" spans="4:3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row>
    <row r="971" spans="4:3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row>
    <row r="972" spans="4:3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row>
    <row r="973" spans="4:3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row>
    <row r="974" spans="4:3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row>
    <row r="975" spans="4:3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row>
    <row r="976" spans="4:3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row>
    <row r="977" spans="4:3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row>
    <row r="978" spans="4:3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row>
    <row r="979" spans="4:3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row>
    <row r="980" spans="4:3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row>
    <row r="981" spans="4:3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row>
    <row r="982" spans="4:3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row>
    <row r="983" spans="4:3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row>
    <row r="984" spans="4:3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row>
    <row r="985" spans="4:3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row>
    <row r="986" spans="4:3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row>
    <row r="987" spans="4:3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row>
    <row r="988" spans="4:3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row>
    <row r="989" spans="4:3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row>
    <row r="990" spans="4:3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row>
    <row r="991" spans="4:3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row>
    <row r="992" spans="4:3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row>
    <row r="993" spans="4:3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row>
    <row r="994" spans="4:3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row>
    <row r="995" spans="4:3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row>
    <row r="996" spans="4:3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row>
    <row r="997" spans="4:3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row>
    <row r="998" spans="4:3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row>
    <row r="999" spans="4:3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row>
    <row r="1000" spans="4:3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row>
    <row r="1001" spans="4:30">
      <c r="D1001" s="40"/>
      <c r="E1001" s="40"/>
      <c r="F1001" s="40"/>
      <c r="G1001" s="40"/>
      <c r="H1001" s="40"/>
      <c r="I1001" s="40"/>
      <c r="J1001" s="40"/>
      <c r="K1001" s="40"/>
      <c r="L1001" s="40"/>
      <c r="M1001" s="40"/>
      <c r="N1001" s="40"/>
      <c r="O1001" s="40"/>
      <c r="P1001" s="40"/>
      <c r="Q1001" s="40"/>
      <c r="R1001" s="40"/>
      <c r="S1001" s="40"/>
      <c r="T1001" s="40"/>
      <c r="U1001" s="40"/>
      <c r="V1001" s="40"/>
      <c r="W1001" s="40"/>
      <c r="X1001" s="40"/>
      <c r="Y1001" s="40"/>
      <c r="Z1001" s="40"/>
      <c r="AA1001" s="40"/>
      <c r="AB1001" s="40"/>
      <c r="AC1001" s="40"/>
      <c r="AD1001" s="40"/>
    </row>
    <row r="1002" spans="4:30">
      <c r="D1002" s="40"/>
      <c r="E1002" s="40"/>
      <c r="F1002" s="40"/>
      <c r="G1002" s="40"/>
      <c r="H1002" s="40"/>
      <c r="I1002" s="40"/>
      <c r="J1002" s="40"/>
      <c r="K1002" s="40"/>
      <c r="L1002" s="40"/>
      <c r="M1002" s="40"/>
      <c r="N1002" s="40"/>
      <c r="O1002" s="40"/>
      <c r="P1002" s="40"/>
      <c r="Q1002" s="40"/>
      <c r="R1002" s="40"/>
      <c r="S1002" s="40"/>
      <c r="T1002" s="40"/>
      <c r="U1002" s="40"/>
      <c r="V1002" s="40"/>
      <c r="W1002" s="40"/>
      <c r="X1002" s="40"/>
      <c r="Y1002" s="40"/>
      <c r="Z1002" s="40"/>
      <c r="AA1002" s="40"/>
      <c r="AB1002" s="40"/>
      <c r="AC1002" s="40"/>
      <c r="AD1002" s="40"/>
    </row>
    <row r="1003" spans="4:30">
      <c r="D1003" s="40"/>
      <c r="E1003" s="40"/>
      <c r="F1003" s="40"/>
      <c r="G1003" s="40"/>
      <c r="H1003" s="40"/>
      <c r="I1003" s="40"/>
      <c r="J1003" s="40"/>
      <c r="K1003" s="40"/>
      <c r="L1003" s="40"/>
      <c r="M1003" s="40"/>
      <c r="N1003" s="40"/>
      <c r="O1003" s="40"/>
      <c r="P1003" s="40"/>
      <c r="Q1003" s="40"/>
      <c r="R1003" s="40"/>
      <c r="S1003" s="40"/>
      <c r="T1003" s="40"/>
      <c r="U1003" s="40"/>
      <c r="V1003" s="40"/>
      <c r="W1003" s="40"/>
      <c r="X1003" s="40"/>
      <c r="Y1003" s="40"/>
      <c r="Z1003" s="40"/>
      <c r="AA1003" s="40"/>
      <c r="AB1003" s="40"/>
      <c r="AC1003" s="40"/>
      <c r="AD1003" s="40"/>
    </row>
    <row r="1004" spans="4:30">
      <c r="D1004" s="40"/>
      <c r="E1004" s="40"/>
      <c r="F1004" s="40"/>
      <c r="G1004" s="40"/>
      <c r="H1004" s="40"/>
      <c r="I1004" s="40"/>
      <c r="J1004" s="40"/>
      <c r="K1004" s="40"/>
      <c r="L1004" s="40"/>
      <c r="M1004" s="40"/>
      <c r="N1004" s="40"/>
      <c r="O1004" s="40"/>
      <c r="P1004" s="40"/>
      <c r="Q1004" s="40"/>
      <c r="R1004" s="40"/>
      <c r="S1004" s="40"/>
      <c r="T1004" s="40"/>
      <c r="U1004" s="40"/>
      <c r="V1004" s="40"/>
      <c r="W1004" s="40"/>
      <c r="X1004" s="40"/>
      <c r="Y1004" s="40"/>
      <c r="Z1004" s="40"/>
      <c r="AA1004" s="40"/>
      <c r="AB1004" s="40"/>
      <c r="AC1004" s="40"/>
      <c r="AD1004" s="40"/>
    </row>
    <row r="1005" spans="4:30">
      <c r="D1005" s="40"/>
      <c r="E1005" s="40"/>
      <c r="F1005" s="40"/>
      <c r="G1005" s="40"/>
      <c r="H1005" s="40"/>
      <c r="I1005" s="40"/>
      <c r="J1005" s="40"/>
      <c r="K1005" s="40"/>
      <c r="L1005" s="40"/>
      <c r="M1005" s="40"/>
      <c r="N1005" s="40"/>
      <c r="O1005" s="40"/>
      <c r="P1005" s="40"/>
      <c r="Q1005" s="40"/>
      <c r="R1005" s="40"/>
      <c r="S1005" s="40"/>
      <c r="T1005" s="40"/>
      <c r="U1005" s="40"/>
      <c r="V1005" s="40"/>
      <c r="W1005" s="40"/>
      <c r="X1005" s="40"/>
      <c r="Y1005" s="40"/>
      <c r="Z1005" s="40"/>
      <c r="AA1005" s="40"/>
      <c r="AB1005" s="40"/>
      <c r="AC1005" s="40"/>
      <c r="AD1005" s="40"/>
    </row>
    <row r="1006" spans="4:30">
      <c r="D1006" s="40"/>
      <c r="E1006" s="40"/>
      <c r="F1006" s="40"/>
      <c r="G1006" s="40"/>
      <c r="H1006" s="40"/>
      <c r="I1006" s="40"/>
      <c r="J1006" s="40"/>
      <c r="K1006" s="40"/>
      <c r="L1006" s="40"/>
      <c r="M1006" s="40"/>
      <c r="N1006" s="40"/>
      <c r="O1006" s="40"/>
      <c r="P1006" s="40"/>
      <c r="Q1006" s="40"/>
      <c r="R1006" s="40"/>
      <c r="S1006" s="40"/>
      <c r="T1006" s="40"/>
      <c r="U1006" s="40"/>
      <c r="V1006" s="40"/>
      <c r="W1006" s="40"/>
      <c r="X1006" s="40"/>
      <c r="Y1006" s="40"/>
      <c r="Z1006" s="40"/>
      <c r="AA1006" s="40"/>
      <c r="AB1006" s="40"/>
      <c r="AC1006" s="40"/>
      <c r="AD1006" s="40"/>
    </row>
    <row r="1007" spans="4:30">
      <c r="D1007" s="40"/>
      <c r="E1007" s="40"/>
      <c r="F1007" s="40"/>
      <c r="G1007" s="40"/>
      <c r="H1007" s="40"/>
      <c r="I1007" s="40"/>
      <c r="J1007" s="40"/>
      <c r="K1007" s="40"/>
      <c r="L1007" s="40"/>
      <c r="M1007" s="40"/>
      <c r="N1007" s="40"/>
      <c r="O1007" s="40"/>
      <c r="P1007" s="40"/>
      <c r="Q1007" s="40"/>
      <c r="R1007" s="40"/>
      <c r="S1007" s="40"/>
      <c r="T1007" s="40"/>
      <c r="U1007" s="40"/>
      <c r="V1007" s="40"/>
      <c r="W1007" s="40"/>
      <c r="X1007" s="40"/>
      <c r="Y1007" s="40"/>
      <c r="Z1007" s="40"/>
      <c r="AA1007" s="40"/>
      <c r="AB1007" s="40"/>
      <c r="AC1007" s="40"/>
      <c r="AD1007" s="40"/>
    </row>
    <row r="1008" spans="4:30">
      <c r="D1008" s="40"/>
      <c r="E1008" s="40"/>
      <c r="F1008" s="40"/>
      <c r="G1008" s="40"/>
      <c r="H1008" s="40"/>
      <c r="I1008" s="40"/>
      <c r="J1008" s="40"/>
      <c r="K1008" s="40"/>
      <c r="L1008" s="40"/>
      <c r="M1008" s="40"/>
      <c r="N1008" s="40"/>
      <c r="O1008" s="40"/>
      <c r="P1008" s="40"/>
      <c r="Q1008" s="40"/>
      <c r="R1008" s="40"/>
      <c r="S1008" s="40"/>
      <c r="T1008" s="40"/>
      <c r="U1008" s="40"/>
      <c r="V1008" s="40"/>
      <c r="W1008" s="40"/>
      <c r="X1008" s="40"/>
      <c r="Y1008" s="40"/>
      <c r="Z1008" s="40"/>
      <c r="AA1008" s="40"/>
      <c r="AB1008" s="40"/>
      <c r="AC1008" s="40"/>
      <c r="AD1008" s="40"/>
    </row>
    <row r="1009" spans="4:30">
      <c r="D1009" s="40"/>
      <c r="E1009" s="40"/>
      <c r="F1009" s="40"/>
      <c r="G1009" s="40"/>
      <c r="H1009" s="40"/>
      <c r="I1009" s="40"/>
      <c r="J1009" s="40"/>
      <c r="K1009" s="40"/>
      <c r="L1009" s="40"/>
      <c r="M1009" s="40"/>
      <c r="N1009" s="40"/>
      <c r="O1009" s="40"/>
      <c r="P1009" s="40"/>
      <c r="Q1009" s="40"/>
      <c r="R1009" s="40"/>
      <c r="S1009" s="40"/>
      <c r="T1009" s="40"/>
      <c r="U1009" s="40"/>
      <c r="V1009" s="40"/>
      <c r="W1009" s="40"/>
      <c r="X1009" s="40"/>
      <c r="Y1009" s="40"/>
      <c r="Z1009" s="40"/>
      <c r="AA1009" s="40"/>
      <c r="AB1009" s="40"/>
      <c r="AC1009" s="40"/>
      <c r="AD1009" s="40"/>
    </row>
    <row r="1010" spans="4:30">
      <c r="D1010" s="40"/>
      <c r="E1010" s="40"/>
      <c r="F1010" s="40"/>
      <c r="G1010" s="40"/>
      <c r="H1010" s="40"/>
      <c r="I1010" s="40"/>
      <c r="J1010" s="40"/>
      <c r="K1010" s="40"/>
      <c r="L1010" s="40"/>
      <c r="M1010" s="40"/>
      <c r="N1010" s="40"/>
      <c r="O1010" s="40"/>
      <c r="P1010" s="40"/>
      <c r="Q1010" s="40"/>
      <c r="R1010" s="40"/>
      <c r="S1010" s="40"/>
      <c r="T1010" s="40"/>
      <c r="U1010" s="40"/>
      <c r="V1010" s="40"/>
      <c r="W1010" s="40"/>
      <c r="X1010" s="40"/>
      <c r="Y1010" s="40"/>
      <c r="Z1010" s="40"/>
      <c r="AA1010" s="40"/>
      <c r="AB1010" s="40"/>
      <c r="AC1010" s="40"/>
      <c r="AD1010" s="40"/>
    </row>
    <row r="1011" spans="4:30">
      <c r="D1011" s="40"/>
      <c r="E1011" s="40"/>
      <c r="F1011" s="40"/>
      <c r="G1011" s="40"/>
      <c r="H1011" s="40"/>
      <c r="I1011" s="40"/>
      <c r="J1011" s="40"/>
      <c r="K1011" s="40"/>
      <c r="L1011" s="40"/>
      <c r="M1011" s="40"/>
      <c r="N1011" s="40"/>
      <c r="O1011" s="40"/>
      <c r="P1011" s="40"/>
      <c r="Q1011" s="40"/>
      <c r="R1011" s="40"/>
      <c r="S1011" s="40"/>
      <c r="T1011" s="40"/>
      <c r="U1011" s="40"/>
      <c r="V1011" s="40"/>
      <c r="W1011" s="40"/>
      <c r="X1011" s="40"/>
      <c r="Y1011" s="40"/>
      <c r="Z1011" s="40"/>
      <c r="AA1011" s="40"/>
      <c r="AB1011" s="40"/>
      <c r="AC1011" s="40"/>
      <c r="AD1011" s="40"/>
    </row>
    <row r="1012" spans="4:30">
      <c r="D1012" s="40"/>
      <c r="E1012" s="40"/>
      <c r="F1012" s="40"/>
      <c r="G1012" s="40"/>
      <c r="H1012" s="40"/>
      <c r="I1012" s="40"/>
      <c r="J1012" s="40"/>
      <c r="K1012" s="40"/>
      <c r="L1012" s="40"/>
      <c r="M1012" s="40"/>
      <c r="N1012" s="40"/>
      <c r="O1012" s="40"/>
      <c r="P1012" s="40"/>
      <c r="Q1012" s="40"/>
      <c r="R1012" s="40"/>
      <c r="S1012" s="40"/>
      <c r="T1012" s="40"/>
      <c r="U1012" s="40"/>
      <c r="V1012" s="40"/>
      <c r="W1012" s="40"/>
      <c r="X1012" s="40"/>
      <c r="Y1012" s="40"/>
      <c r="Z1012" s="40"/>
      <c r="AA1012" s="40"/>
      <c r="AB1012" s="40"/>
      <c r="AC1012" s="40"/>
      <c r="AD1012" s="40"/>
    </row>
    <row r="1013" spans="4:30">
      <c r="D1013" s="40"/>
      <c r="E1013" s="40"/>
      <c r="F1013" s="40"/>
      <c r="G1013" s="40"/>
      <c r="H1013" s="40"/>
      <c r="I1013" s="40"/>
      <c r="J1013" s="40"/>
      <c r="K1013" s="40"/>
      <c r="L1013" s="40"/>
      <c r="M1013" s="40"/>
      <c r="N1013" s="40"/>
      <c r="O1013" s="40"/>
      <c r="P1013" s="40"/>
      <c r="Q1013" s="40"/>
      <c r="R1013" s="40"/>
      <c r="S1013" s="40"/>
      <c r="T1013" s="40"/>
      <c r="U1013" s="40"/>
      <c r="V1013" s="40"/>
      <c r="W1013" s="40"/>
      <c r="X1013" s="40"/>
      <c r="Y1013" s="40"/>
      <c r="Z1013" s="40"/>
      <c r="AA1013" s="40"/>
      <c r="AB1013" s="40"/>
      <c r="AC1013" s="40"/>
      <c r="AD1013" s="40"/>
    </row>
    <row r="1014" spans="4:30">
      <c r="D1014" s="40"/>
      <c r="E1014" s="40"/>
      <c r="F1014" s="40"/>
      <c r="G1014" s="40"/>
      <c r="H1014" s="40"/>
      <c r="I1014" s="40"/>
      <c r="J1014" s="40"/>
      <c r="K1014" s="40"/>
      <c r="L1014" s="40"/>
      <c r="M1014" s="40"/>
      <c r="N1014" s="40"/>
      <c r="O1014" s="40"/>
      <c r="P1014" s="40"/>
      <c r="Q1014" s="40"/>
      <c r="R1014" s="40"/>
      <c r="S1014" s="40"/>
      <c r="T1014" s="40"/>
      <c r="U1014" s="40"/>
      <c r="V1014" s="40"/>
      <c r="W1014" s="40"/>
      <c r="X1014" s="40"/>
      <c r="Y1014" s="40"/>
      <c r="Z1014" s="40"/>
      <c r="AA1014" s="40"/>
      <c r="AB1014" s="40"/>
      <c r="AC1014" s="40"/>
      <c r="AD1014" s="40"/>
    </row>
    <row r="1015" spans="4:30">
      <c r="D1015" s="40"/>
      <c r="E1015" s="40"/>
      <c r="F1015" s="40"/>
      <c r="G1015" s="40"/>
      <c r="H1015" s="40"/>
      <c r="I1015" s="40"/>
      <c r="J1015" s="40"/>
      <c r="K1015" s="40"/>
      <c r="L1015" s="40"/>
      <c r="M1015" s="40"/>
      <c r="N1015" s="40"/>
      <c r="O1015" s="40"/>
      <c r="P1015" s="40"/>
      <c r="Q1015" s="40"/>
      <c r="R1015" s="40"/>
      <c r="S1015" s="40"/>
      <c r="T1015" s="40"/>
      <c r="U1015" s="40"/>
      <c r="V1015" s="40"/>
      <c r="W1015" s="40"/>
      <c r="X1015" s="40"/>
      <c r="Y1015" s="40"/>
      <c r="Z1015" s="40"/>
      <c r="AA1015" s="40"/>
      <c r="AB1015" s="40"/>
      <c r="AC1015" s="40"/>
      <c r="AD1015" s="40"/>
    </row>
    <row r="1016" spans="4:30">
      <c r="D1016" s="40"/>
      <c r="E1016" s="40"/>
      <c r="F1016" s="40"/>
      <c r="G1016" s="40"/>
      <c r="H1016" s="40"/>
      <c r="I1016" s="40"/>
      <c r="J1016" s="40"/>
      <c r="K1016" s="40"/>
      <c r="L1016" s="40"/>
      <c r="M1016" s="40"/>
      <c r="N1016" s="40"/>
      <c r="O1016" s="40"/>
      <c r="P1016" s="40"/>
      <c r="Q1016" s="40"/>
      <c r="R1016" s="40"/>
      <c r="S1016" s="40"/>
      <c r="T1016" s="40"/>
      <c r="U1016" s="40"/>
      <c r="V1016" s="40"/>
      <c r="W1016" s="40"/>
      <c r="X1016" s="40"/>
      <c r="Y1016" s="40"/>
      <c r="Z1016" s="40"/>
      <c r="AA1016" s="40"/>
      <c r="AB1016" s="40"/>
      <c r="AC1016" s="40"/>
      <c r="AD1016" s="40"/>
    </row>
    <row r="1017" spans="4:30">
      <c r="D1017" s="40"/>
      <c r="E1017" s="40"/>
      <c r="F1017" s="40"/>
      <c r="G1017" s="40"/>
      <c r="H1017" s="40"/>
      <c r="I1017" s="40"/>
      <c r="J1017" s="40"/>
      <c r="K1017" s="40"/>
      <c r="L1017" s="40"/>
      <c r="M1017" s="40"/>
      <c r="N1017" s="40"/>
      <c r="O1017" s="40"/>
      <c r="P1017" s="40"/>
      <c r="Q1017" s="40"/>
      <c r="R1017" s="40"/>
      <c r="S1017" s="40"/>
      <c r="T1017" s="40"/>
      <c r="U1017" s="40"/>
      <c r="V1017" s="40"/>
      <c r="W1017" s="40"/>
      <c r="X1017" s="40"/>
      <c r="Y1017" s="40"/>
      <c r="Z1017" s="40"/>
      <c r="AA1017" s="40"/>
      <c r="AB1017" s="40"/>
      <c r="AC1017" s="40"/>
      <c r="AD1017" s="40"/>
    </row>
    <row r="1018" spans="4:30">
      <c r="D1018" s="40"/>
      <c r="E1018" s="40"/>
      <c r="F1018" s="40"/>
      <c r="G1018" s="40"/>
      <c r="H1018" s="40"/>
      <c r="I1018" s="40"/>
      <c r="J1018" s="40"/>
      <c r="K1018" s="40"/>
      <c r="L1018" s="40"/>
      <c r="M1018" s="40"/>
      <c r="N1018" s="40"/>
      <c r="O1018" s="40"/>
      <c r="P1018" s="40"/>
      <c r="Q1018" s="40"/>
      <c r="R1018" s="40"/>
      <c r="S1018" s="40"/>
      <c r="T1018" s="40"/>
      <c r="U1018" s="40"/>
      <c r="V1018" s="40"/>
      <c r="W1018" s="40"/>
      <c r="X1018" s="40"/>
      <c r="Y1018" s="40"/>
      <c r="Z1018" s="40"/>
      <c r="AA1018" s="40"/>
      <c r="AB1018" s="40"/>
      <c r="AC1018" s="40"/>
      <c r="AD1018" s="40"/>
    </row>
    <row r="1019" spans="4:30">
      <c r="D1019" s="40"/>
      <c r="E1019" s="40"/>
      <c r="F1019" s="40"/>
      <c r="G1019" s="40"/>
      <c r="H1019" s="40"/>
      <c r="I1019" s="40"/>
      <c r="J1019" s="40"/>
      <c r="K1019" s="40"/>
      <c r="L1019" s="40"/>
      <c r="M1019" s="40"/>
      <c r="N1019" s="40"/>
      <c r="O1019" s="40"/>
      <c r="P1019" s="40"/>
      <c r="Q1019" s="40"/>
      <c r="R1019" s="40"/>
      <c r="S1019" s="40"/>
      <c r="T1019" s="40"/>
      <c r="U1019" s="40"/>
      <c r="V1019" s="40"/>
      <c r="W1019" s="40"/>
      <c r="X1019" s="40"/>
      <c r="Y1019" s="40"/>
      <c r="Z1019" s="40"/>
      <c r="AA1019" s="40"/>
      <c r="AB1019" s="40"/>
      <c r="AC1019" s="40"/>
      <c r="AD1019" s="40"/>
    </row>
    <row r="1020" spans="4:30">
      <c r="D1020" s="40"/>
      <c r="E1020" s="40"/>
      <c r="F1020" s="40"/>
      <c r="G1020" s="40"/>
      <c r="H1020" s="40"/>
      <c r="I1020" s="40"/>
      <c r="J1020" s="40"/>
      <c r="K1020" s="40"/>
      <c r="L1020" s="40"/>
      <c r="M1020" s="40"/>
      <c r="N1020" s="40"/>
      <c r="O1020" s="40"/>
      <c r="P1020" s="40"/>
      <c r="Q1020" s="40"/>
      <c r="R1020" s="40"/>
      <c r="S1020" s="40"/>
      <c r="T1020" s="40"/>
      <c r="U1020" s="40"/>
      <c r="V1020" s="40"/>
      <c r="W1020" s="40"/>
      <c r="X1020" s="40"/>
      <c r="Y1020" s="40"/>
      <c r="Z1020" s="40"/>
      <c r="AA1020" s="40"/>
      <c r="AB1020" s="40"/>
      <c r="AC1020" s="40"/>
      <c r="AD1020" s="40"/>
    </row>
    <row r="1021" spans="4:30">
      <c r="D1021" s="40"/>
      <c r="E1021" s="40"/>
      <c r="F1021" s="40"/>
      <c r="G1021" s="40"/>
      <c r="H1021" s="40"/>
      <c r="I1021" s="40"/>
      <c r="J1021" s="40"/>
      <c r="K1021" s="40"/>
      <c r="L1021" s="40"/>
      <c r="M1021" s="40"/>
      <c r="N1021" s="40"/>
      <c r="O1021" s="40"/>
      <c r="P1021" s="40"/>
      <c r="Q1021" s="40"/>
      <c r="R1021" s="40"/>
      <c r="S1021" s="40"/>
      <c r="T1021" s="40"/>
      <c r="U1021" s="40"/>
      <c r="V1021" s="40"/>
      <c r="W1021" s="40"/>
      <c r="X1021" s="40"/>
      <c r="Y1021" s="40"/>
      <c r="Z1021" s="40"/>
      <c r="AA1021" s="40"/>
      <c r="AB1021" s="40"/>
      <c r="AC1021" s="40"/>
      <c r="AD1021" s="40"/>
    </row>
    <row r="1022" spans="4:30">
      <c r="D1022" s="40"/>
      <c r="E1022" s="40"/>
      <c r="F1022" s="40"/>
      <c r="G1022" s="40"/>
      <c r="H1022" s="40"/>
      <c r="I1022" s="40"/>
      <c r="J1022" s="40"/>
      <c r="K1022" s="40"/>
      <c r="L1022" s="40"/>
      <c r="M1022" s="40"/>
      <c r="N1022" s="40"/>
      <c r="O1022" s="40"/>
      <c r="P1022" s="40"/>
      <c r="Q1022" s="40"/>
      <c r="R1022" s="40"/>
      <c r="S1022" s="40"/>
      <c r="T1022" s="40"/>
      <c r="U1022" s="40"/>
      <c r="V1022" s="40"/>
      <c r="W1022" s="40"/>
      <c r="X1022" s="40"/>
      <c r="Y1022" s="40"/>
      <c r="Z1022" s="40"/>
      <c r="AA1022" s="40"/>
      <c r="AB1022" s="40"/>
      <c r="AC1022" s="40"/>
      <c r="AD1022" s="40"/>
    </row>
    <row r="1023" spans="4:30">
      <c r="D1023" s="40"/>
      <c r="E1023" s="40"/>
      <c r="F1023" s="40"/>
      <c r="G1023" s="40"/>
      <c r="H1023" s="40"/>
      <c r="I1023" s="40"/>
      <c r="J1023" s="40"/>
      <c r="K1023" s="40"/>
      <c r="L1023" s="40"/>
      <c r="M1023" s="40"/>
      <c r="N1023" s="40"/>
      <c r="O1023" s="40"/>
      <c r="P1023" s="40"/>
      <c r="Q1023" s="40"/>
      <c r="R1023" s="40"/>
      <c r="S1023" s="40"/>
      <c r="T1023" s="40"/>
      <c r="U1023" s="40"/>
      <c r="V1023" s="40"/>
      <c r="W1023" s="40"/>
      <c r="X1023" s="40"/>
      <c r="Y1023" s="40"/>
      <c r="Z1023" s="40"/>
      <c r="AA1023" s="40"/>
      <c r="AB1023" s="40"/>
      <c r="AC1023" s="40"/>
      <c r="AD1023" s="40"/>
    </row>
    <row r="1024" spans="4:30">
      <c r="D1024" s="40"/>
      <c r="E1024" s="40"/>
      <c r="F1024" s="40"/>
      <c r="G1024" s="40"/>
      <c r="H1024" s="40"/>
      <c r="I1024" s="40"/>
      <c r="J1024" s="40"/>
      <c r="K1024" s="40"/>
      <c r="L1024" s="40"/>
      <c r="M1024" s="40"/>
      <c r="N1024" s="40"/>
      <c r="O1024" s="40"/>
      <c r="P1024" s="40"/>
      <c r="Q1024" s="40"/>
      <c r="R1024" s="40"/>
      <c r="S1024" s="40"/>
      <c r="T1024" s="40"/>
      <c r="U1024" s="40"/>
      <c r="V1024" s="40"/>
      <c r="W1024" s="40"/>
      <c r="X1024" s="40"/>
      <c r="Y1024" s="40"/>
      <c r="Z1024" s="40"/>
      <c r="AA1024" s="40"/>
      <c r="AB1024" s="40"/>
      <c r="AC1024" s="40"/>
      <c r="AD1024" s="40"/>
    </row>
    <row r="1025" spans="4:30">
      <c r="D1025" s="40"/>
      <c r="E1025" s="40"/>
      <c r="F1025" s="40"/>
      <c r="G1025" s="40"/>
      <c r="H1025" s="40"/>
      <c r="I1025" s="40"/>
      <c r="J1025" s="40"/>
      <c r="K1025" s="40"/>
      <c r="L1025" s="40"/>
      <c r="M1025" s="40"/>
      <c r="N1025" s="40"/>
      <c r="O1025" s="40"/>
      <c r="P1025" s="40"/>
      <c r="Q1025" s="40"/>
      <c r="R1025" s="40"/>
      <c r="S1025" s="40"/>
      <c r="T1025" s="40"/>
      <c r="U1025" s="40"/>
      <c r="V1025" s="40"/>
      <c r="W1025" s="40"/>
      <c r="X1025" s="40"/>
      <c r="Y1025" s="40"/>
      <c r="Z1025" s="40"/>
      <c r="AA1025" s="40"/>
      <c r="AB1025" s="40"/>
      <c r="AC1025" s="40"/>
      <c r="AD1025" s="40"/>
    </row>
    <row r="1026" spans="4:30">
      <c r="D1026" s="40"/>
      <c r="E1026" s="40"/>
      <c r="F1026" s="40"/>
      <c r="G1026" s="40"/>
      <c r="H1026" s="40"/>
      <c r="I1026" s="40"/>
      <c r="J1026" s="40"/>
      <c r="K1026" s="40"/>
      <c r="L1026" s="40"/>
      <c r="M1026" s="40"/>
      <c r="N1026" s="40"/>
      <c r="O1026" s="40"/>
      <c r="P1026" s="40"/>
      <c r="Q1026" s="40"/>
      <c r="R1026" s="40"/>
      <c r="S1026" s="40"/>
      <c r="T1026" s="40"/>
      <c r="U1026" s="40"/>
      <c r="V1026" s="40"/>
      <c r="W1026" s="40"/>
      <c r="X1026" s="40"/>
      <c r="Y1026" s="40"/>
      <c r="Z1026" s="40"/>
      <c r="AA1026" s="40"/>
      <c r="AB1026" s="40"/>
      <c r="AC1026" s="40"/>
      <c r="AD1026" s="40"/>
    </row>
    <row r="1027" spans="4:30">
      <c r="D1027" s="40"/>
      <c r="E1027" s="40"/>
      <c r="F1027" s="40"/>
      <c r="G1027" s="40"/>
      <c r="H1027" s="40"/>
      <c r="I1027" s="40"/>
      <c r="J1027" s="40"/>
      <c r="K1027" s="40"/>
      <c r="L1027" s="40"/>
      <c r="M1027" s="40"/>
      <c r="N1027" s="40"/>
      <c r="O1027" s="40"/>
      <c r="P1027" s="40"/>
      <c r="Q1027" s="40"/>
      <c r="R1027" s="40"/>
      <c r="S1027" s="40"/>
      <c r="T1027" s="40"/>
      <c r="U1027" s="40"/>
      <c r="V1027" s="40"/>
      <c r="W1027" s="40"/>
      <c r="X1027" s="40"/>
      <c r="Y1027" s="40"/>
      <c r="Z1027" s="40"/>
      <c r="AA1027" s="40"/>
      <c r="AB1027" s="40"/>
      <c r="AC1027" s="40"/>
      <c r="AD1027" s="40"/>
    </row>
    <row r="1028" spans="4:30">
      <c r="D1028" s="40"/>
      <c r="E1028" s="40"/>
      <c r="F1028" s="40"/>
      <c r="G1028" s="40"/>
      <c r="H1028" s="40"/>
      <c r="I1028" s="40"/>
      <c r="J1028" s="40"/>
      <c r="K1028" s="40"/>
      <c r="L1028" s="40"/>
      <c r="M1028" s="40"/>
      <c r="N1028" s="40"/>
      <c r="O1028" s="40"/>
      <c r="P1028" s="40"/>
      <c r="Q1028" s="40"/>
      <c r="R1028" s="40"/>
      <c r="S1028" s="40"/>
      <c r="T1028" s="40"/>
      <c r="U1028" s="40"/>
      <c r="V1028" s="40"/>
      <c r="W1028" s="40"/>
      <c r="X1028" s="40"/>
      <c r="Y1028" s="40"/>
      <c r="Z1028" s="40"/>
      <c r="AA1028" s="40"/>
      <c r="AB1028" s="40"/>
      <c r="AC1028" s="40"/>
      <c r="AD1028" s="40"/>
    </row>
    <row r="1029" spans="4:30">
      <c r="D1029" s="40"/>
      <c r="E1029" s="40"/>
      <c r="F1029" s="40"/>
      <c r="G1029" s="40"/>
      <c r="H1029" s="40"/>
      <c r="I1029" s="40"/>
      <c r="J1029" s="40"/>
      <c r="K1029" s="40"/>
      <c r="L1029" s="40"/>
      <c r="M1029" s="40"/>
      <c r="N1029" s="40"/>
      <c r="O1029" s="40"/>
      <c r="P1029" s="40"/>
      <c r="Q1029" s="40"/>
      <c r="R1029" s="40"/>
      <c r="S1029" s="40"/>
      <c r="T1029" s="40"/>
      <c r="U1029" s="40"/>
      <c r="V1029" s="40"/>
      <c r="W1029" s="40"/>
      <c r="X1029" s="40"/>
      <c r="Y1029" s="40"/>
      <c r="Z1029" s="40"/>
      <c r="AA1029" s="40"/>
      <c r="AB1029" s="40"/>
      <c r="AC1029" s="40"/>
      <c r="AD1029" s="40"/>
    </row>
    <row r="1030" spans="4:30">
      <c r="D1030" s="40"/>
      <c r="E1030" s="40"/>
      <c r="F1030" s="40"/>
      <c r="G1030" s="40"/>
      <c r="H1030" s="40"/>
      <c r="I1030" s="40"/>
      <c r="J1030" s="40"/>
      <c r="K1030" s="40"/>
      <c r="L1030" s="40"/>
      <c r="M1030" s="40"/>
      <c r="N1030" s="40"/>
      <c r="O1030" s="40"/>
      <c r="P1030" s="40"/>
      <c r="Q1030" s="40"/>
      <c r="R1030" s="40"/>
      <c r="S1030" s="40"/>
      <c r="T1030" s="40"/>
      <c r="U1030" s="40"/>
      <c r="V1030" s="40"/>
      <c r="W1030" s="40"/>
      <c r="X1030" s="40"/>
      <c r="Y1030" s="40"/>
      <c r="Z1030" s="40"/>
      <c r="AA1030" s="40"/>
      <c r="AB1030" s="40"/>
      <c r="AC1030" s="40"/>
      <c r="AD1030" s="40"/>
    </row>
    <row r="1031" spans="4:30">
      <c r="D1031" s="40"/>
      <c r="E1031" s="40"/>
      <c r="F1031" s="40"/>
      <c r="G1031" s="40"/>
      <c r="H1031" s="40"/>
      <c r="I1031" s="40"/>
      <c r="J1031" s="40"/>
      <c r="K1031" s="40"/>
      <c r="L1031" s="40"/>
      <c r="M1031" s="40"/>
      <c r="N1031" s="40"/>
      <c r="O1031" s="40"/>
      <c r="P1031" s="40"/>
      <c r="Q1031" s="40"/>
      <c r="R1031" s="40"/>
      <c r="S1031" s="40"/>
      <c r="T1031" s="40"/>
      <c r="U1031" s="40"/>
      <c r="V1031" s="40"/>
      <c r="W1031" s="40"/>
      <c r="X1031" s="40"/>
      <c r="Y1031" s="40"/>
      <c r="Z1031" s="40"/>
      <c r="AA1031" s="40"/>
      <c r="AB1031" s="40"/>
      <c r="AC1031" s="40"/>
      <c r="AD1031" s="40"/>
    </row>
    <row r="1032" spans="4:30">
      <c r="D1032" s="40"/>
      <c r="E1032" s="40"/>
      <c r="F1032" s="40"/>
      <c r="G1032" s="40"/>
      <c r="H1032" s="40"/>
      <c r="I1032" s="40"/>
      <c r="J1032" s="40"/>
      <c r="K1032" s="40"/>
      <c r="L1032" s="40"/>
      <c r="M1032" s="40"/>
      <c r="N1032" s="40"/>
      <c r="O1032" s="40"/>
      <c r="P1032" s="40"/>
      <c r="Q1032" s="40"/>
      <c r="R1032" s="40"/>
      <c r="S1032" s="40"/>
      <c r="T1032" s="40"/>
      <c r="U1032" s="40"/>
      <c r="V1032" s="40"/>
      <c r="W1032" s="40"/>
      <c r="X1032" s="40"/>
      <c r="Y1032" s="40"/>
      <c r="Z1032" s="40"/>
      <c r="AA1032" s="40"/>
      <c r="AB1032" s="40"/>
      <c r="AC1032" s="40"/>
      <c r="AD1032" s="40"/>
    </row>
    <row r="1033" spans="4:30">
      <c r="D1033" s="40"/>
      <c r="E1033" s="40"/>
      <c r="F1033" s="40"/>
      <c r="G1033" s="40"/>
      <c r="H1033" s="40"/>
      <c r="I1033" s="40"/>
      <c r="J1033" s="40"/>
      <c r="K1033" s="40"/>
      <c r="L1033" s="40"/>
      <c r="M1033" s="40"/>
      <c r="N1033" s="40"/>
      <c r="O1033" s="40"/>
      <c r="P1033" s="40"/>
      <c r="Q1033" s="40"/>
      <c r="R1033" s="40"/>
      <c r="S1033" s="40"/>
      <c r="T1033" s="40"/>
      <c r="U1033" s="40"/>
      <c r="V1033" s="40"/>
      <c r="W1033" s="40"/>
      <c r="X1033" s="40"/>
      <c r="Y1033" s="40"/>
      <c r="Z1033" s="40"/>
      <c r="AA1033" s="40"/>
      <c r="AB1033" s="40"/>
      <c r="AC1033" s="40"/>
      <c r="AD1033" s="40"/>
    </row>
    <row r="1034" spans="4:30">
      <c r="D1034" s="40"/>
      <c r="E1034" s="40"/>
      <c r="F1034" s="40"/>
      <c r="G1034" s="40"/>
      <c r="H1034" s="40"/>
      <c r="I1034" s="40"/>
      <c r="J1034" s="40"/>
      <c r="K1034" s="40"/>
      <c r="L1034" s="40"/>
      <c r="M1034" s="40"/>
      <c r="N1034" s="40"/>
      <c r="O1034" s="40"/>
      <c r="P1034" s="40"/>
      <c r="Q1034" s="40"/>
      <c r="R1034" s="40"/>
      <c r="S1034" s="40"/>
      <c r="T1034" s="40"/>
      <c r="U1034" s="40"/>
      <c r="V1034" s="40"/>
      <c r="W1034" s="40"/>
      <c r="X1034" s="40"/>
      <c r="Y1034" s="40"/>
      <c r="Z1034" s="40"/>
      <c r="AA1034" s="40"/>
      <c r="AB1034" s="40"/>
      <c r="AC1034" s="40"/>
      <c r="AD1034" s="40"/>
    </row>
    <row r="1035" spans="4:30">
      <c r="D1035" s="40"/>
      <c r="E1035" s="40"/>
      <c r="F1035" s="40"/>
      <c r="G1035" s="40"/>
      <c r="H1035" s="40"/>
      <c r="I1035" s="40"/>
      <c r="J1035" s="40"/>
      <c r="K1035" s="40"/>
      <c r="L1035" s="40"/>
      <c r="M1035" s="40"/>
      <c r="N1035" s="40"/>
      <c r="O1035" s="40"/>
      <c r="P1035" s="40"/>
      <c r="Q1035" s="40"/>
      <c r="R1035" s="40"/>
      <c r="S1035" s="40"/>
      <c r="T1035" s="40"/>
      <c r="U1035" s="40"/>
      <c r="V1035" s="40"/>
      <c r="W1035" s="40"/>
      <c r="X1035" s="40"/>
      <c r="Y1035" s="40"/>
      <c r="Z1035" s="40"/>
      <c r="AA1035" s="40"/>
      <c r="AB1035" s="40"/>
      <c r="AC1035" s="40"/>
      <c r="AD1035" s="40"/>
    </row>
    <row r="1036" spans="4:30">
      <c r="D1036" s="40"/>
      <c r="E1036" s="40"/>
      <c r="F1036" s="40"/>
      <c r="G1036" s="40"/>
      <c r="H1036" s="40"/>
      <c r="I1036" s="40"/>
      <c r="J1036" s="40"/>
      <c r="K1036" s="40"/>
      <c r="L1036" s="40"/>
      <c r="M1036" s="40"/>
      <c r="N1036" s="40"/>
      <c r="O1036" s="40"/>
      <c r="P1036" s="40"/>
      <c r="Q1036" s="40"/>
      <c r="R1036" s="40"/>
      <c r="S1036" s="40"/>
      <c r="T1036" s="40"/>
      <c r="U1036" s="40"/>
      <c r="V1036" s="40"/>
      <c r="W1036" s="40"/>
      <c r="X1036" s="40"/>
      <c r="Y1036" s="40"/>
      <c r="Z1036" s="40"/>
      <c r="AA1036" s="40"/>
      <c r="AB1036" s="40"/>
      <c r="AC1036" s="40"/>
      <c r="AD1036" s="40"/>
    </row>
    <row r="1037" spans="4:30">
      <c r="D1037" s="40"/>
      <c r="E1037" s="40"/>
      <c r="F1037" s="40"/>
      <c r="G1037" s="40"/>
      <c r="H1037" s="40"/>
      <c r="I1037" s="40"/>
      <c r="J1037" s="40"/>
      <c r="K1037" s="40"/>
      <c r="L1037" s="40"/>
      <c r="M1037" s="40"/>
      <c r="N1037" s="40"/>
      <c r="O1037" s="40"/>
      <c r="P1037" s="40"/>
      <c r="Q1037" s="40"/>
      <c r="R1037" s="40"/>
      <c r="S1037" s="40"/>
      <c r="T1037" s="40"/>
      <c r="U1037" s="40"/>
      <c r="V1037" s="40"/>
      <c r="W1037" s="40"/>
      <c r="X1037" s="40"/>
      <c r="Y1037" s="40"/>
      <c r="Z1037" s="40"/>
      <c r="AA1037" s="40"/>
      <c r="AB1037" s="40"/>
      <c r="AC1037" s="40"/>
      <c r="AD1037" s="40"/>
    </row>
    <row r="1038" spans="4:30">
      <c r="D1038" s="40"/>
      <c r="E1038" s="40"/>
      <c r="F1038" s="40"/>
      <c r="G1038" s="40"/>
      <c r="H1038" s="40"/>
      <c r="I1038" s="40"/>
      <c r="J1038" s="40"/>
      <c r="K1038" s="40"/>
      <c r="L1038" s="40"/>
      <c r="M1038" s="40"/>
      <c r="N1038" s="40"/>
      <c r="O1038" s="40"/>
      <c r="P1038" s="40"/>
      <c r="Q1038" s="40"/>
      <c r="R1038" s="40"/>
      <c r="S1038" s="40"/>
      <c r="T1038" s="40"/>
      <c r="U1038" s="40"/>
      <c r="V1038" s="40"/>
      <c r="W1038" s="40"/>
      <c r="X1038" s="40"/>
      <c r="Y1038" s="40"/>
      <c r="Z1038" s="40"/>
      <c r="AA1038" s="40"/>
      <c r="AB1038" s="40"/>
      <c r="AC1038" s="40"/>
      <c r="AD1038" s="40"/>
    </row>
    <row r="1039" spans="4:30">
      <c r="D1039" s="40"/>
      <c r="E1039" s="40"/>
      <c r="F1039" s="40"/>
      <c r="G1039" s="40"/>
      <c r="H1039" s="40"/>
      <c r="I1039" s="40"/>
      <c r="J1039" s="40"/>
      <c r="K1039" s="40"/>
      <c r="L1039" s="40"/>
      <c r="M1039" s="40"/>
      <c r="N1039" s="40"/>
      <c r="O1039" s="40"/>
      <c r="P1039" s="40"/>
      <c r="Q1039" s="40"/>
      <c r="R1039" s="40"/>
      <c r="S1039" s="40"/>
      <c r="T1039" s="40"/>
      <c r="U1039" s="40"/>
      <c r="V1039" s="40"/>
      <c r="W1039" s="40"/>
      <c r="X1039" s="40"/>
      <c r="Y1039" s="40"/>
      <c r="Z1039" s="40"/>
      <c r="AA1039" s="40"/>
      <c r="AB1039" s="40"/>
      <c r="AC1039" s="40"/>
      <c r="AD1039" s="40"/>
    </row>
    <row r="1040" spans="4:30">
      <c r="D1040" s="40"/>
      <c r="E1040" s="40"/>
      <c r="F1040" s="40"/>
      <c r="G1040" s="40"/>
      <c r="H1040" s="40"/>
      <c r="I1040" s="40"/>
      <c r="J1040" s="40"/>
      <c r="K1040" s="40"/>
      <c r="L1040" s="40"/>
      <c r="M1040" s="40"/>
      <c r="N1040" s="40"/>
      <c r="O1040" s="40"/>
      <c r="P1040" s="40"/>
      <c r="Q1040" s="40"/>
      <c r="R1040" s="40"/>
      <c r="S1040" s="40"/>
      <c r="T1040" s="40"/>
      <c r="U1040" s="40"/>
      <c r="V1040" s="40"/>
      <c r="W1040" s="40"/>
      <c r="X1040" s="40"/>
      <c r="Y1040" s="40"/>
      <c r="Z1040" s="40"/>
      <c r="AA1040" s="40"/>
      <c r="AB1040" s="40"/>
      <c r="AC1040" s="40"/>
      <c r="AD1040" s="40"/>
    </row>
    <row r="1041" spans="4:30">
      <c r="D1041" s="40"/>
      <c r="E1041" s="40"/>
      <c r="F1041" s="40"/>
      <c r="G1041" s="40"/>
      <c r="H1041" s="40"/>
      <c r="I1041" s="40"/>
      <c r="J1041" s="40"/>
      <c r="K1041" s="40"/>
      <c r="L1041" s="40"/>
      <c r="M1041" s="40"/>
      <c r="N1041" s="40"/>
      <c r="O1041" s="40"/>
      <c r="P1041" s="40"/>
      <c r="Q1041" s="40"/>
      <c r="R1041" s="40"/>
      <c r="S1041" s="40"/>
      <c r="T1041" s="40"/>
      <c r="U1041" s="40"/>
      <c r="V1041" s="40"/>
      <c r="W1041" s="40"/>
      <c r="X1041" s="40"/>
      <c r="Y1041" s="40"/>
      <c r="Z1041" s="40"/>
      <c r="AA1041" s="40"/>
      <c r="AB1041" s="40"/>
      <c r="AC1041" s="40"/>
      <c r="AD1041" s="40"/>
    </row>
    <row r="1042" spans="4:30">
      <c r="D1042" s="40"/>
      <c r="E1042" s="40"/>
      <c r="F1042" s="40"/>
      <c r="G1042" s="40"/>
      <c r="H1042" s="40"/>
      <c r="I1042" s="40"/>
      <c r="J1042" s="40"/>
      <c r="K1042" s="40"/>
      <c r="L1042" s="40"/>
      <c r="M1042" s="40"/>
      <c r="N1042" s="40"/>
      <c r="O1042" s="40"/>
      <c r="P1042" s="40"/>
      <c r="Q1042" s="40"/>
      <c r="R1042" s="40"/>
      <c r="S1042" s="40"/>
      <c r="T1042" s="40"/>
      <c r="U1042" s="40"/>
      <c r="V1042" s="40"/>
      <c r="W1042" s="40"/>
      <c r="X1042" s="40"/>
      <c r="Y1042" s="40"/>
      <c r="Z1042" s="40"/>
      <c r="AA1042" s="40"/>
      <c r="AB1042" s="40"/>
      <c r="AC1042" s="40"/>
      <c r="AD1042" s="40"/>
    </row>
    <row r="1043" spans="4:30">
      <c r="D1043" s="40"/>
      <c r="E1043" s="40"/>
      <c r="F1043" s="40"/>
      <c r="G1043" s="40"/>
      <c r="H1043" s="40"/>
      <c r="I1043" s="40"/>
      <c r="J1043" s="40"/>
      <c r="K1043" s="40"/>
      <c r="L1043" s="40"/>
      <c r="M1043" s="40"/>
      <c r="N1043" s="40"/>
      <c r="O1043" s="40"/>
      <c r="P1043" s="40"/>
      <c r="Q1043" s="40"/>
      <c r="R1043" s="40"/>
      <c r="S1043" s="40"/>
      <c r="T1043" s="40"/>
      <c r="U1043" s="40"/>
      <c r="V1043" s="40"/>
      <c r="W1043" s="40"/>
      <c r="X1043" s="40"/>
      <c r="Y1043" s="40"/>
      <c r="Z1043" s="40"/>
      <c r="AA1043" s="40"/>
      <c r="AB1043" s="40"/>
      <c r="AC1043" s="40"/>
      <c r="AD1043" s="40"/>
    </row>
    <row r="1044" spans="4:30">
      <c r="D1044" s="40"/>
      <c r="E1044" s="40"/>
      <c r="F1044" s="40"/>
      <c r="G1044" s="40"/>
      <c r="H1044" s="40"/>
      <c r="I1044" s="40"/>
      <c r="J1044" s="40"/>
      <c r="K1044" s="40"/>
      <c r="L1044" s="40"/>
      <c r="M1044" s="40"/>
      <c r="N1044" s="40"/>
      <c r="O1044" s="40"/>
      <c r="P1044" s="40"/>
      <c r="Q1044" s="40"/>
      <c r="R1044" s="40"/>
      <c r="S1044" s="40"/>
      <c r="T1044" s="40"/>
      <c r="U1044" s="40"/>
      <c r="V1044" s="40"/>
      <c r="W1044" s="40"/>
      <c r="X1044" s="40"/>
      <c r="Y1044" s="40"/>
      <c r="Z1044" s="40"/>
      <c r="AA1044" s="40"/>
      <c r="AB1044" s="40"/>
      <c r="AC1044" s="40"/>
      <c r="AD1044" s="40"/>
    </row>
    <row r="1045" spans="4:30">
      <c r="D1045" s="40"/>
      <c r="E1045" s="40"/>
      <c r="F1045" s="40"/>
      <c r="G1045" s="40"/>
      <c r="H1045" s="40"/>
      <c r="I1045" s="40"/>
      <c r="J1045" s="40"/>
      <c r="K1045" s="40"/>
      <c r="L1045" s="40"/>
      <c r="M1045" s="40"/>
      <c r="N1045" s="40"/>
      <c r="O1045" s="40"/>
      <c r="P1045" s="40"/>
      <c r="Q1045" s="40"/>
      <c r="R1045" s="40"/>
      <c r="S1045" s="40"/>
      <c r="T1045" s="40"/>
      <c r="U1045" s="40"/>
      <c r="V1045" s="40"/>
      <c r="W1045" s="40"/>
      <c r="X1045" s="40"/>
      <c r="Y1045" s="40"/>
      <c r="Z1045" s="40"/>
      <c r="AA1045" s="40"/>
      <c r="AB1045" s="40"/>
      <c r="AC1045" s="40"/>
      <c r="AD1045" s="40"/>
    </row>
    <row r="1046" spans="4:30">
      <c r="D1046" s="40"/>
      <c r="E1046" s="40"/>
      <c r="F1046" s="40"/>
      <c r="G1046" s="40"/>
      <c r="H1046" s="40"/>
      <c r="I1046" s="40"/>
      <c r="J1046" s="40"/>
      <c r="K1046" s="40"/>
      <c r="L1046" s="40"/>
      <c r="M1046" s="40"/>
      <c r="N1046" s="40"/>
      <c r="O1046" s="40"/>
      <c r="P1046" s="40"/>
      <c r="Q1046" s="40"/>
      <c r="R1046" s="40"/>
      <c r="S1046" s="40"/>
      <c r="T1046" s="40"/>
      <c r="U1046" s="40"/>
      <c r="V1046" s="40"/>
      <c r="W1046" s="40"/>
      <c r="X1046" s="40"/>
      <c r="Y1046" s="40"/>
      <c r="Z1046" s="40"/>
      <c r="AA1046" s="40"/>
      <c r="AB1046" s="40"/>
      <c r="AC1046" s="40"/>
      <c r="AD1046" s="40"/>
    </row>
    <row r="1047" spans="4:30">
      <c r="D1047" s="40"/>
      <c r="E1047" s="40"/>
      <c r="F1047" s="40"/>
      <c r="G1047" s="40"/>
      <c r="H1047" s="40"/>
      <c r="I1047" s="40"/>
      <c r="J1047" s="40"/>
      <c r="K1047" s="40"/>
      <c r="L1047" s="40"/>
      <c r="M1047" s="40"/>
      <c r="N1047" s="40"/>
      <c r="O1047" s="40"/>
      <c r="P1047" s="40"/>
      <c r="Q1047" s="40"/>
      <c r="R1047" s="40"/>
      <c r="S1047" s="40"/>
      <c r="T1047" s="40"/>
      <c r="U1047" s="40"/>
      <c r="V1047" s="40"/>
      <c r="W1047" s="40"/>
      <c r="X1047" s="40"/>
      <c r="Y1047" s="40"/>
      <c r="Z1047" s="40"/>
      <c r="AA1047" s="40"/>
      <c r="AB1047" s="40"/>
      <c r="AC1047" s="40"/>
      <c r="AD1047" s="40"/>
    </row>
    <row r="1048" spans="4:30">
      <c r="D1048" s="40"/>
      <c r="E1048" s="40"/>
      <c r="F1048" s="40"/>
      <c r="G1048" s="40"/>
      <c r="H1048" s="40"/>
      <c r="I1048" s="40"/>
      <c r="J1048" s="40"/>
      <c r="K1048" s="40"/>
      <c r="L1048" s="40"/>
      <c r="M1048" s="40"/>
      <c r="N1048" s="40"/>
      <c r="O1048" s="40"/>
      <c r="P1048" s="40"/>
      <c r="Q1048" s="40"/>
      <c r="R1048" s="40"/>
      <c r="S1048" s="40"/>
      <c r="T1048" s="40"/>
      <c r="U1048" s="40"/>
      <c r="V1048" s="40"/>
      <c r="W1048" s="40"/>
      <c r="X1048" s="40"/>
      <c r="Y1048" s="40"/>
      <c r="Z1048" s="40"/>
      <c r="AA1048" s="40"/>
      <c r="AB1048" s="40"/>
      <c r="AC1048" s="40"/>
      <c r="AD1048" s="40"/>
    </row>
    <row r="1049" spans="4:30">
      <c r="D1049" s="40"/>
      <c r="E1049" s="40"/>
      <c r="F1049" s="40"/>
      <c r="G1049" s="40"/>
      <c r="H1049" s="40"/>
      <c r="I1049" s="40"/>
      <c r="J1049" s="40"/>
      <c r="K1049" s="40"/>
      <c r="L1049" s="40"/>
      <c r="M1049" s="40"/>
      <c r="N1049" s="40"/>
      <c r="O1049" s="40"/>
      <c r="P1049" s="40"/>
      <c r="Q1049" s="40"/>
      <c r="R1049" s="40"/>
      <c r="S1049" s="40"/>
      <c r="T1049" s="40"/>
      <c r="U1049" s="40"/>
      <c r="V1049" s="40"/>
      <c r="W1049" s="40"/>
      <c r="X1049" s="40"/>
      <c r="Y1049" s="40"/>
      <c r="Z1049" s="40"/>
      <c r="AA1049" s="40"/>
      <c r="AB1049" s="40"/>
      <c r="AC1049" s="40"/>
      <c r="AD1049" s="40"/>
    </row>
    <row r="1050" spans="4:30">
      <c r="D1050" s="40"/>
      <c r="E1050" s="40"/>
      <c r="F1050" s="40"/>
      <c r="G1050" s="40"/>
      <c r="H1050" s="40"/>
      <c r="I1050" s="40"/>
      <c r="J1050" s="40"/>
      <c r="K1050" s="40"/>
      <c r="L1050" s="40"/>
      <c r="M1050" s="40"/>
      <c r="N1050" s="40"/>
      <c r="O1050" s="40"/>
      <c r="P1050" s="40"/>
      <c r="Q1050" s="40"/>
      <c r="R1050" s="40"/>
      <c r="S1050" s="40"/>
      <c r="T1050" s="40"/>
      <c r="U1050" s="40"/>
      <c r="V1050" s="40"/>
      <c r="W1050" s="40"/>
      <c r="X1050" s="40"/>
      <c r="Y1050" s="40"/>
      <c r="Z1050" s="40"/>
      <c r="AA1050" s="40"/>
      <c r="AB1050" s="40"/>
      <c r="AC1050" s="40"/>
      <c r="AD1050" s="40"/>
    </row>
    <row r="1051" spans="4:30">
      <c r="D1051" s="40"/>
      <c r="E1051" s="40"/>
      <c r="F1051" s="40"/>
      <c r="G1051" s="40"/>
      <c r="H1051" s="40"/>
      <c r="I1051" s="40"/>
      <c r="J1051" s="40"/>
      <c r="K1051" s="40"/>
      <c r="L1051" s="40"/>
      <c r="M1051" s="40"/>
      <c r="N1051" s="40"/>
      <c r="O1051" s="40"/>
      <c r="P1051" s="40"/>
      <c r="Q1051" s="40"/>
      <c r="R1051" s="40"/>
      <c r="S1051" s="40"/>
      <c r="T1051" s="40"/>
      <c r="U1051" s="40"/>
      <c r="V1051" s="40"/>
      <c r="W1051" s="40"/>
      <c r="X1051" s="40"/>
      <c r="Y1051" s="40"/>
      <c r="Z1051" s="40"/>
      <c r="AA1051" s="40"/>
      <c r="AB1051" s="40"/>
      <c r="AC1051" s="40"/>
      <c r="AD1051" s="40"/>
    </row>
    <row r="1052" spans="4:30">
      <c r="D1052" s="40"/>
      <c r="E1052" s="40"/>
      <c r="F1052" s="40"/>
      <c r="G1052" s="40"/>
      <c r="H1052" s="40"/>
      <c r="I1052" s="40"/>
      <c r="J1052" s="40"/>
      <c r="K1052" s="40"/>
      <c r="L1052" s="40"/>
      <c r="M1052" s="40"/>
      <c r="N1052" s="40"/>
      <c r="O1052" s="40"/>
      <c r="P1052" s="40"/>
      <c r="Q1052" s="40"/>
      <c r="R1052" s="40"/>
      <c r="S1052" s="40"/>
      <c r="T1052" s="40"/>
      <c r="U1052" s="40"/>
      <c r="V1052" s="40"/>
      <c r="W1052" s="40"/>
      <c r="X1052" s="40"/>
      <c r="Y1052" s="40"/>
      <c r="Z1052" s="40"/>
      <c r="AA1052" s="40"/>
      <c r="AB1052" s="40"/>
      <c r="AC1052" s="40"/>
      <c r="AD1052" s="40"/>
    </row>
    <row r="1053" spans="4:30">
      <c r="D1053" s="40"/>
      <c r="E1053" s="40"/>
      <c r="F1053" s="40"/>
      <c r="G1053" s="40"/>
      <c r="H1053" s="40"/>
      <c r="I1053" s="40"/>
      <c r="J1053" s="40"/>
      <c r="K1053" s="40"/>
      <c r="L1053" s="40"/>
      <c r="M1053" s="40"/>
      <c r="N1053" s="40"/>
      <c r="O1053" s="40"/>
      <c r="P1053" s="40"/>
      <c r="Q1053" s="40"/>
      <c r="R1053" s="40"/>
      <c r="S1053" s="40"/>
      <c r="T1053" s="40"/>
      <c r="U1053" s="40"/>
      <c r="V1053" s="40"/>
      <c r="W1053" s="40"/>
      <c r="X1053" s="40"/>
      <c r="Y1053" s="40"/>
      <c r="Z1053" s="40"/>
      <c r="AA1053" s="40"/>
      <c r="AB1053" s="40"/>
      <c r="AC1053" s="40"/>
      <c r="AD1053" s="40"/>
    </row>
    <row r="1054" spans="4:30">
      <c r="D1054" s="40"/>
      <c r="E1054" s="40"/>
      <c r="F1054" s="40"/>
      <c r="G1054" s="40"/>
      <c r="H1054" s="40"/>
      <c r="I1054" s="40"/>
      <c r="J1054" s="40"/>
      <c r="K1054" s="40"/>
      <c r="L1054" s="40"/>
      <c r="M1054" s="40"/>
      <c r="N1054" s="40"/>
      <c r="O1054" s="40"/>
      <c r="P1054" s="40"/>
      <c r="Q1054" s="40"/>
      <c r="R1054" s="40"/>
      <c r="S1054" s="40"/>
      <c r="T1054" s="40"/>
      <c r="U1054" s="40"/>
      <c r="V1054" s="40"/>
      <c r="W1054" s="40"/>
      <c r="X1054" s="40"/>
      <c r="Y1054" s="40"/>
      <c r="Z1054" s="40"/>
      <c r="AA1054" s="40"/>
      <c r="AB1054" s="40"/>
      <c r="AC1054" s="40"/>
      <c r="AD1054" s="40"/>
    </row>
    <row r="1055" spans="4:30">
      <c r="D1055" s="40"/>
      <c r="E1055" s="40"/>
      <c r="F1055" s="40"/>
      <c r="G1055" s="40"/>
      <c r="H1055" s="40"/>
      <c r="I1055" s="40"/>
      <c r="J1055" s="40"/>
      <c r="K1055" s="40"/>
      <c r="L1055" s="40"/>
      <c r="M1055" s="40"/>
      <c r="N1055" s="40"/>
      <c r="O1055" s="40"/>
      <c r="P1055" s="40"/>
      <c r="Q1055" s="40"/>
      <c r="R1055" s="40"/>
      <c r="S1055" s="40"/>
      <c r="T1055" s="40"/>
      <c r="U1055" s="40"/>
      <c r="V1055" s="40"/>
      <c r="W1055" s="40"/>
      <c r="X1055" s="40"/>
      <c r="Y1055" s="40"/>
      <c r="Z1055" s="40"/>
      <c r="AA1055" s="40"/>
      <c r="AB1055" s="40"/>
      <c r="AC1055" s="40"/>
      <c r="AD1055" s="40"/>
    </row>
    <row r="1056" spans="4:30">
      <c r="D1056" s="40"/>
      <c r="E1056" s="40"/>
      <c r="F1056" s="40"/>
      <c r="G1056" s="40"/>
      <c r="H1056" s="40"/>
      <c r="I1056" s="40"/>
      <c r="J1056" s="40"/>
      <c r="K1056" s="40"/>
      <c r="L1056" s="40"/>
      <c r="M1056" s="40"/>
      <c r="N1056" s="40"/>
      <c r="O1056" s="40"/>
      <c r="P1056" s="40"/>
      <c r="Q1056" s="40"/>
      <c r="R1056" s="40"/>
      <c r="S1056" s="40"/>
      <c r="T1056" s="40"/>
      <c r="U1056" s="40"/>
      <c r="V1056" s="40"/>
      <c r="W1056" s="40"/>
      <c r="X1056" s="40"/>
      <c r="Y1056" s="40"/>
      <c r="Z1056" s="40"/>
      <c r="AA1056" s="40"/>
      <c r="AB1056" s="40"/>
      <c r="AC1056" s="40"/>
      <c r="AD1056" s="40"/>
    </row>
    <row r="1057" spans="4:30">
      <c r="D1057" s="40"/>
      <c r="E1057" s="40"/>
      <c r="F1057" s="40"/>
      <c r="G1057" s="40"/>
      <c r="H1057" s="40"/>
      <c r="I1057" s="40"/>
      <c r="J1057" s="40"/>
      <c r="K1057" s="40"/>
      <c r="L1057" s="40"/>
      <c r="M1057" s="40"/>
      <c r="N1057" s="40"/>
      <c r="O1057" s="40"/>
      <c r="P1057" s="40"/>
      <c r="Q1057" s="40"/>
      <c r="R1057" s="40"/>
      <c r="S1057" s="40"/>
      <c r="T1057" s="40"/>
      <c r="U1057" s="40"/>
      <c r="V1057" s="40"/>
      <c r="W1057" s="40"/>
      <c r="X1057" s="40"/>
      <c r="Y1057" s="40"/>
      <c r="Z1057" s="40"/>
      <c r="AA1057" s="40"/>
      <c r="AB1057" s="40"/>
      <c r="AC1057" s="40"/>
      <c r="AD1057" s="40"/>
    </row>
    <row r="1058" spans="4:30">
      <c r="D1058" s="40"/>
      <c r="E1058" s="40"/>
      <c r="F1058" s="40"/>
      <c r="G1058" s="40"/>
      <c r="H1058" s="40"/>
      <c r="I1058" s="40"/>
      <c r="J1058" s="40"/>
      <c r="K1058" s="40"/>
      <c r="L1058" s="40"/>
      <c r="M1058" s="40"/>
      <c r="N1058" s="40"/>
      <c r="O1058" s="40"/>
      <c r="P1058" s="40"/>
      <c r="Q1058" s="40"/>
      <c r="R1058" s="40"/>
      <c r="S1058" s="40"/>
      <c r="T1058" s="40"/>
      <c r="U1058" s="40"/>
      <c r="V1058" s="40"/>
      <c r="W1058" s="40"/>
      <c r="X1058" s="40"/>
      <c r="Y1058" s="40"/>
      <c r="Z1058" s="40"/>
      <c r="AA1058" s="40"/>
      <c r="AB1058" s="40"/>
      <c r="AC1058" s="40"/>
      <c r="AD1058" s="40"/>
    </row>
    <row r="1059" spans="4:30">
      <c r="D1059" s="40"/>
      <c r="E1059" s="40"/>
      <c r="F1059" s="40"/>
      <c r="G1059" s="40"/>
      <c r="H1059" s="40"/>
      <c r="I1059" s="40"/>
      <c r="J1059" s="40"/>
      <c r="K1059" s="40"/>
      <c r="L1059" s="40"/>
      <c r="M1059" s="40"/>
      <c r="N1059" s="40"/>
      <c r="O1059" s="40"/>
      <c r="P1059" s="40"/>
      <c r="Q1059" s="40"/>
      <c r="R1059" s="40"/>
      <c r="S1059" s="40"/>
      <c r="T1059" s="40"/>
      <c r="U1059" s="40"/>
      <c r="V1059" s="40"/>
      <c r="W1059" s="40"/>
      <c r="X1059" s="40"/>
      <c r="Y1059" s="40"/>
      <c r="Z1059" s="40"/>
      <c r="AA1059" s="40"/>
      <c r="AB1059" s="40"/>
      <c r="AC1059" s="40"/>
      <c r="AD1059" s="40"/>
    </row>
    <row r="1060" spans="4:30">
      <c r="D1060" s="40"/>
      <c r="E1060" s="40"/>
      <c r="F1060" s="40"/>
      <c r="G1060" s="40"/>
      <c r="H1060" s="40"/>
      <c r="I1060" s="40"/>
      <c r="J1060" s="40"/>
      <c r="K1060" s="40"/>
      <c r="L1060" s="40"/>
      <c r="M1060" s="40"/>
      <c r="N1060" s="40"/>
      <c r="O1060" s="40"/>
      <c r="P1060" s="40"/>
      <c r="Q1060" s="40"/>
      <c r="R1060" s="40"/>
      <c r="S1060" s="40"/>
      <c r="T1060" s="40"/>
      <c r="U1060" s="40"/>
      <c r="V1060" s="40"/>
      <c r="W1060" s="40"/>
      <c r="X1060" s="40"/>
      <c r="Y1060" s="40"/>
      <c r="Z1060" s="40"/>
      <c r="AA1060" s="40"/>
      <c r="AB1060" s="40"/>
      <c r="AC1060" s="40"/>
      <c r="AD1060" s="40"/>
    </row>
    <row r="1061" spans="4:30">
      <c r="D1061" s="40"/>
      <c r="E1061" s="40"/>
      <c r="F1061" s="40"/>
      <c r="G1061" s="40"/>
      <c r="H1061" s="40"/>
      <c r="I1061" s="40"/>
      <c r="J1061" s="40"/>
      <c r="K1061" s="40"/>
      <c r="L1061" s="40"/>
      <c r="M1061" s="40"/>
      <c r="N1061" s="40"/>
      <c r="O1061" s="40"/>
      <c r="P1061" s="40"/>
      <c r="Q1061" s="40"/>
      <c r="R1061" s="40"/>
      <c r="S1061" s="40"/>
      <c r="T1061" s="40"/>
      <c r="U1061" s="40"/>
      <c r="V1061" s="40"/>
      <c r="W1061" s="40"/>
      <c r="X1061" s="40"/>
      <c r="Y1061" s="40"/>
      <c r="Z1061" s="40"/>
      <c r="AA1061" s="40"/>
      <c r="AB1061" s="40"/>
      <c r="AC1061" s="40"/>
      <c r="AD1061" s="40"/>
    </row>
    <row r="1062" spans="4:30">
      <c r="D1062" s="40"/>
      <c r="E1062" s="40"/>
      <c r="F1062" s="40"/>
      <c r="G1062" s="40"/>
      <c r="H1062" s="40"/>
      <c r="I1062" s="40"/>
      <c r="J1062" s="40"/>
      <c r="K1062" s="40"/>
      <c r="L1062" s="40"/>
      <c r="M1062" s="40"/>
      <c r="N1062" s="40"/>
      <c r="O1062" s="40"/>
      <c r="P1062" s="40"/>
      <c r="Q1062" s="40"/>
      <c r="R1062" s="40"/>
      <c r="S1062" s="40"/>
      <c r="T1062" s="40"/>
      <c r="U1062" s="40"/>
      <c r="V1062" s="40"/>
      <c r="W1062" s="40"/>
      <c r="X1062" s="40"/>
      <c r="Y1062" s="40"/>
      <c r="Z1062" s="40"/>
      <c r="AA1062" s="40"/>
      <c r="AB1062" s="40"/>
      <c r="AC1062" s="40"/>
      <c r="AD1062" s="40"/>
    </row>
    <row r="1063" spans="4:30">
      <c r="D1063" s="40"/>
      <c r="E1063" s="40"/>
      <c r="F1063" s="40"/>
      <c r="G1063" s="40"/>
      <c r="H1063" s="40"/>
      <c r="I1063" s="40"/>
      <c r="J1063" s="40"/>
      <c r="K1063" s="40"/>
      <c r="L1063" s="40"/>
      <c r="M1063" s="40"/>
      <c r="N1063" s="40"/>
      <c r="O1063" s="40"/>
      <c r="P1063" s="40"/>
      <c r="Q1063" s="40"/>
      <c r="R1063" s="40"/>
      <c r="S1063" s="40"/>
      <c r="T1063" s="40"/>
      <c r="U1063" s="40"/>
      <c r="V1063" s="40"/>
      <c r="W1063" s="40"/>
      <c r="X1063" s="40"/>
      <c r="Y1063" s="40"/>
      <c r="Z1063" s="40"/>
      <c r="AA1063" s="40"/>
      <c r="AB1063" s="40"/>
      <c r="AC1063" s="40"/>
      <c r="AD1063" s="40"/>
    </row>
    <row r="1064" spans="4:30">
      <c r="D1064" s="40"/>
      <c r="E1064" s="40"/>
      <c r="F1064" s="40"/>
      <c r="G1064" s="40"/>
      <c r="H1064" s="40"/>
      <c r="I1064" s="40"/>
      <c r="J1064" s="40"/>
      <c r="K1064" s="40"/>
      <c r="L1064" s="40"/>
      <c r="M1064" s="40"/>
      <c r="N1064" s="40"/>
      <c r="O1064" s="40"/>
      <c r="P1064" s="40"/>
      <c r="Q1064" s="40"/>
      <c r="R1064" s="40"/>
      <c r="S1064" s="40"/>
      <c r="T1064" s="40"/>
      <c r="U1064" s="40"/>
      <c r="V1064" s="40"/>
      <c r="W1064" s="40"/>
      <c r="X1064" s="40"/>
      <c r="Y1064" s="40"/>
      <c r="Z1064" s="40"/>
      <c r="AA1064" s="40"/>
      <c r="AB1064" s="40"/>
      <c r="AC1064" s="40"/>
      <c r="AD1064" s="40"/>
    </row>
    <row r="1065" spans="4:30">
      <c r="D1065" s="40"/>
      <c r="E1065" s="40"/>
      <c r="F1065" s="40"/>
      <c r="G1065" s="40"/>
      <c r="H1065" s="40"/>
      <c r="I1065" s="40"/>
      <c r="J1065" s="40"/>
      <c r="K1065" s="40"/>
      <c r="L1065" s="40"/>
      <c r="M1065" s="40"/>
      <c r="N1065" s="40"/>
      <c r="O1065" s="40"/>
      <c r="P1065" s="40"/>
      <c r="Q1065" s="40"/>
      <c r="R1065" s="40"/>
      <c r="S1065" s="40"/>
      <c r="T1065" s="40"/>
      <c r="U1065" s="40"/>
      <c r="V1065" s="40"/>
      <c r="W1065" s="40"/>
      <c r="X1065" s="40"/>
      <c r="Y1065" s="40"/>
      <c r="Z1065" s="40"/>
      <c r="AA1065" s="40"/>
      <c r="AB1065" s="40"/>
      <c r="AC1065" s="40"/>
      <c r="AD1065" s="40"/>
    </row>
    <row r="1066" spans="4:30">
      <c r="D1066" s="40"/>
      <c r="E1066" s="40"/>
      <c r="F1066" s="40"/>
      <c r="G1066" s="40"/>
      <c r="H1066" s="40"/>
      <c r="I1066" s="40"/>
      <c r="J1066" s="40"/>
      <c r="K1066" s="40"/>
      <c r="L1066" s="40"/>
      <c r="M1066" s="40"/>
      <c r="N1066" s="40"/>
      <c r="O1066" s="40"/>
      <c r="P1066" s="40"/>
      <c r="Q1066" s="40"/>
      <c r="R1066" s="40"/>
      <c r="S1066" s="40"/>
      <c r="T1066" s="40"/>
      <c r="U1066" s="40"/>
      <c r="V1066" s="40"/>
      <c r="W1066" s="40"/>
      <c r="X1066" s="40"/>
      <c r="Y1066" s="40"/>
      <c r="Z1066" s="40"/>
      <c r="AA1066" s="40"/>
      <c r="AB1066" s="40"/>
      <c r="AC1066" s="40"/>
      <c r="AD1066" s="40"/>
    </row>
    <row r="1067" spans="4:30">
      <c r="D1067" s="40"/>
      <c r="E1067" s="40"/>
      <c r="F1067" s="40"/>
      <c r="G1067" s="40"/>
      <c r="H1067" s="40"/>
      <c r="I1067" s="40"/>
      <c r="J1067" s="40"/>
      <c r="K1067" s="40"/>
      <c r="L1067" s="40"/>
      <c r="M1067" s="40"/>
      <c r="N1067" s="40"/>
      <c r="O1067" s="40"/>
      <c r="P1067" s="40"/>
      <c r="Q1067" s="40"/>
      <c r="R1067" s="40"/>
      <c r="S1067" s="40"/>
      <c r="T1067" s="40"/>
      <c r="U1067" s="40"/>
      <c r="V1067" s="40"/>
      <c r="W1067" s="40"/>
      <c r="X1067" s="40"/>
      <c r="Y1067" s="40"/>
      <c r="Z1067" s="40"/>
      <c r="AA1067" s="40"/>
      <c r="AB1067" s="40"/>
      <c r="AC1067" s="40"/>
      <c r="AD1067" s="40"/>
    </row>
    <row r="1068" spans="4:30">
      <c r="D1068" s="40"/>
      <c r="E1068" s="40"/>
      <c r="F1068" s="40"/>
      <c r="G1068" s="40"/>
      <c r="H1068" s="40"/>
      <c r="I1068" s="40"/>
      <c r="J1068" s="40"/>
      <c r="K1068" s="40"/>
      <c r="L1068" s="40"/>
      <c r="M1068" s="40"/>
      <c r="N1068" s="40"/>
      <c r="O1068" s="40"/>
      <c r="P1068" s="40"/>
      <c r="Q1068" s="40"/>
      <c r="R1068" s="40"/>
      <c r="S1068" s="40"/>
      <c r="T1068" s="40"/>
      <c r="U1068" s="40"/>
      <c r="V1068" s="40"/>
      <c r="W1068" s="40"/>
      <c r="X1068" s="40"/>
      <c r="Y1068" s="40"/>
      <c r="Z1068" s="40"/>
      <c r="AA1068" s="40"/>
      <c r="AB1068" s="40"/>
      <c r="AC1068" s="40"/>
      <c r="AD1068" s="40"/>
    </row>
    <row r="1069" spans="4:30">
      <c r="D1069" s="40"/>
      <c r="E1069" s="40"/>
      <c r="F1069" s="40"/>
      <c r="G1069" s="40"/>
      <c r="H1069" s="40"/>
      <c r="I1069" s="40"/>
      <c r="J1069" s="40"/>
      <c r="K1069" s="40"/>
      <c r="L1069" s="40"/>
      <c r="M1069" s="40"/>
      <c r="N1069" s="40"/>
      <c r="O1069" s="40"/>
      <c r="P1069" s="40"/>
      <c r="Q1069" s="40"/>
      <c r="R1069" s="40"/>
      <c r="S1069" s="40"/>
      <c r="T1069" s="40"/>
      <c r="U1069" s="40"/>
      <c r="V1069" s="40"/>
      <c r="W1069" s="40"/>
      <c r="X1069" s="40"/>
      <c r="Y1069" s="40"/>
      <c r="Z1069" s="40"/>
      <c r="AA1069" s="40"/>
      <c r="AB1069" s="40"/>
      <c r="AC1069" s="40"/>
      <c r="AD1069" s="40"/>
    </row>
    <row r="1070" spans="4:30">
      <c r="D1070" s="40"/>
      <c r="E1070" s="40"/>
      <c r="F1070" s="40"/>
      <c r="G1070" s="40"/>
      <c r="H1070" s="40"/>
      <c r="I1070" s="40"/>
      <c r="J1070" s="40"/>
      <c r="K1070" s="40"/>
      <c r="L1070" s="40"/>
      <c r="M1070" s="40"/>
      <c r="N1070" s="40"/>
      <c r="O1070" s="40"/>
      <c r="P1070" s="40"/>
      <c r="Q1070" s="40"/>
      <c r="R1070" s="40"/>
      <c r="S1070" s="40"/>
      <c r="T1070" s="40"/>
      <c r="U1070" s="40"/>
      <c r="V1070" s="40"/>
      <c r="W1070" s="40"/>
      <c r="X1070" s="40"/>
      <c r="Y1070" s="40"/>
      <c r="Z1070" s="40"/>
      <c r="AA1070" s="40"/>
      <c r="AB1070" s="40"/>
      <c r="AC1070" s="40"/>
      <c r="AD1070" s="40"/>
    </row>
    <row r="1071" spans="4:30">
      <c r="D1071" s="40"/>
      <c r="E1071" s="40"/>
      <c r="F1071" s="40"/>
      <c r="G1071" s="40"/>
      <c r="H1071" s="40"/>
      <c r="I1071" s="40"/>
      <c r="J1071" s="40"/>
      <c r="K1071" s="40"/>
      <c r="L1071" s="40"/>
      <c r="M1071" s="40"/>
      <c r="N1071" s="40"/>
      <c r="O1071" s="40"/>
      <c r="P1071" s="40"/>
      <c r="Q1071" s="40"/>
      <c r="R1071" s="40"/>
      <c r="S1071" s="40"/>
      <c r="T1071" s="40"/>
      <c r="U1071" s="40"/>
      <c r="V1071" s="40"/>
      <c r="W1071" s="40"/>
      <c r="X1071" s="40"/>
      <c r="Y1071" s="40"/>
      <c r="Z1071" s="40"/>
      <c r="AA1071" s="40"/>
      <c r="AB1071" s="40"/>
      <c r="AC1071" s="40"/>
      <c r="AD1071" s="40"/>
    </row>
    <row r="1072" spans="4:30">
      <c r="D1072" s="40"/>
      <c r="E1072" s="40"/>
      <c r="F1072" s="40"/>
      <c r="G1072" s="40"/>
      <c r="H1072" s="40"/>
      <c r="I1072" s="40"/>
      <c r="J1072" s="40"/>
      <c r="K1072" s="40"/>
      <c r="L1072" s="40"/>
      <c r="M1072" s="40"/>
      <c r="N1072" s="40"/>
      <c r="O1072" s="40"/>
      <c r="P1072" s="40"/>
      <c r="Q1072" s="40"/>
      <c r="R1072" s="40"/>
      <c r="S1072" s="40"/>
      <c r="T1072" s="40"/>
      <c r="U1072" s="40"/>
      <c r="V1072" s="40"/>
      <c r="W1072" s="40"/>
      <c r="X1072" s="40"/>
      <c r="Y1072" s="40"/>
      <c r="Z1072" s="40"/>
      <c r="AA1072" s="40"/>
      <c r="AB1072" s="40"/>
      <c r="AC1072" s="40"/>
      <c r="AD1072" s="40"/>
    </row>
    <row r="1073" spans="4:30">
      <c r="D1073" s="40"/>
      <c r="E1073" s="40"/>
      <c r="F1073" s="40"/>
      <c r="G1073" s="40"/>
      <c r="H1073" s="40"/>
      <c r="I1073" s="40"/>
      <c r="J1073" s="40"/>
      <c r="K1073" s="40"/>
      <c r="L1073" s="40"/>
      <c r="M1073" s="40"/>
      <c r="N1073" s="40"/>
      <c r="O1073" s="40"/>
      <c r="P1073" s="40"/>
      <c r="Q1073" s="40"/>
      <c r="R1073" s="40"/>
      <c r="S1073" s="40"/>
      <c r="T1073" s="40"/>
      <c r="U1073" s="40"/>
      <c r="V1073" s="40"/>
      <c r="W1073" s="40"/>
      <c r="X1073" s="40"/>
      <c r="Y1073" s="40"/>
      <c r="Z1073" s="40"/>
      <c r="AA1073" s="40"/>
      <c r="AB1073" s="40"/>
      <c r="AC1073" s="40"/>
      <c r="AD1073" s="40"/>
    </row>
    <row r="1074" spans="4:30">
      <c r="D1074" s="40"/>
      <c r="E1074" s="40"/>
      <c r="F1074" s="40"/>
      <c r="G1074" s="40"/>
      <c r="H1074" s="40"/>
      <c r="I1074" s="40"/>
      <c r="J1074" s="40"/>
      <c r="K1074" s="40"/>
      <c r="L1074" s="40"/>
      <c r="M1074" s="40"/>
      <c r="N1074" s="40"/>
      <c r="O1074" s="40"/>
      <c r="P1074" s="40"/>
      <c r="Q1074" s="40"/>
      <c r="R1074" s="40"/>
      <c r="S1074" s="40"/>
      <c r="T1074" s="40"/>
      <c r="U1074" s="40"/>
      <c r="V1074" s="40"/>
      <c r="W1074" s="40"/>
      <c r="X1074" s="40"/>
      <c r="Y1074" s="40"/>
      <c r="Z1074" s="40"/>
      <c r="AA1074" s="40"/>
      <c r="AB1074" s="40"/>
      <c r="AC1074" s="40"/>
      <c r="AD1074" s="40"/>
    </row>
    <row r="1075" spans="4:30">
      <c r="D1075" s="40"/>
      <c r="E1075" s="40"/>
      <c r="F1075" s="40"/>
      <c r="G1075" s="40"/>
      <c r="H1075" s="40"/>
      <c r="I1075" s="40"/>
      <c r="J1075" s="40"/>
      <c r="K1075" s="40"/>
      <c r="L1075" s="40"/>
      <c r="M1075" s="40"/>
      <c r="N1075" s="40"/>
      <c r="O1075" s="40"/>
      <c r="P1075" s="40"/>
      <c r="Q1075" s="40"/>
      <c r="R1075" s="40"/>
      <c r="S1075" s="40"/>
      <c r="T1075" s="40"/>
      <c r="U1075" s="40"/>
      <c r="V1075" s="40"/>
      <c r="W1075" s="40"/>
      <c r="X1075" s="40"/>
      <c r="Y1075" s="40"/>
      <c r="Z1075" s="40"/>
      <c r="AA1075" s="40"/>
      <c r="AB1075" s="40"/>
      <c r="AC1075" s="40"/>
      <c r="AD1075" s="40"/>
    </row>
    <row r="1076" spans="4:30">
      <c r="D1076" s="40"/>
      <c r="E1076" s="40"/>
      <c r="F1076" s="40"/>
      <c r="G1076" s="40"/>
      <c r="H1076" s="40"/>
      <c r="I1076" s="40"/>
      <c r="J1076" s="40"/>
      <c r="K1076" s="40"/>
      <c r="L1076" s="40"/>
      <c r="M1076" s="40"/>
      <c r="N1076" s="40"/>
      <c r="O1076" s="40"/>
      <c r="P1076" s="40"/>
      <c r="Q1076" s="40"/>
      <c r="R1076" s="40"/>
      <c r="S1076" s="40"/>
      <c r="T1076" s="40"/>
      <c r="U1076" s="40"/>
      <c r="V1076" s="40"/>
      <c r="W1076" s="40"/>
      <c r="X1076" s="40"/>
      <c r="Y1076" s="40"/>
      <c r="Z1076" s="40"/>
      <c r="AA1076" s="40"/>
      <c r="AB1076" s="40"/>
      <c r="AC1076" s="40"/>
      <c r="AD1076" s="40"/>
    </row>
    <row r="1077" spans="4:30">
      <c r="D1077" s="40"/>
      <c r="E1077" s="40"/>
      <c r="F1077" s="40"/>
      <c r="G1077" s="40"/>
      <c r="H1077" s="40"/>
      <c r="I1077" s="40"/>
      <c r="J1077" s="40"/>
      <c r="K1077" s="40"/>
      <c r="L1077" s="40"/>
      <c r="M1077" s="40"/>
      <c r="N1077" s="40"/>
      <c r="O1077" s="40"/>
      <c r="P1077" s="40"/>
      <c r="Q1077" s="40"/>
      <c r="R1077" s="40"/>
      <c r="S1077" s="40"/>
      <c r="T1077" s="40"/>
      <c r="U1077" s="40"/>
      <c r="V1077" s="40"/>
      <c r="W1077" s="40"/>
      <c r="X1077" s="40"/>
      <c r="Y1077" s="40"/>
      <c r="Z1077" s="40"/>
      <c r="AA1077" s="40"/>
      <c r="AB1077" s="40"/>
      <c r="AC1077" s="40"/>
      <c r="AD1077" s="40"/>
    </row>
    <row r="1078" spans="4:30">
      <c r="D1078" s="40"/>
      <c r="E1078" s="40"/>
      <c r="F1078" s="40"/>
      <c r="G1078" s="40"/>
      <c r="H1078" s="40"/>
      <c r="I1078" s="40"/>
      <c r="J1078" s="40"/>
      <c r="K1078" s="40"/>
      <c r="L1078" s="40"/>
      <c r="M1078" s="40"/>
      <c r="N1078" s="40"/>
      <c r="O1078" s="40"/>
      <c r="P1078" s="40"/>
      <c r="Q1078" s="40"/>
      <c r="R1078" s="40"/>
      <c r="S1078" s="40"/>
      <c r="T1078" s="40"/>
      <c r="U1078" s="40"/>
      <c r="V1078" s="40"/>
      <c r="W1078" s="40"/>
      <c r="X1078" s="40"/>
      <c r="Y1078" s="40"/>
      <c r="Z1078" s="40"/>
      <c r="AA1078" s="40"/>
      <c r="AB1078" s="40"/>
      <c r="AC1078" s="40"/>
      <c r="AD1078" s="40"/>
    </row>
    <row r="1079" spans="4:30">
      <c r="D1079" s="40"/>
      <c r="E1079" s="40"/>
      <c r="F1079" s="40"/>
      <c r="G1079" s="40"/>
      <c r="H1079" s="40"/>
      <c r="I1079" s="40"/>
      <c r="J1079" s="40"/>
      <c r="K1079" s="40"/>
      <c r="L1079" s="40"/>
      <c r="M1079" s="40"/>
      <c r="N1079" s="40"/>
      <c r="O1079" s="40"/>
      <c r="P1079" s="40"/>
      <c r="Q1079" s="40"/>
      <c r="R1079" s="40"/>
      <c r="S1079" s="40"/>
      <c r="T1079" s="40"/>
      <c r="U1079" s="40"/>
      <c r="V1079" s="40"/>
      <c r="W1079" s="40"/>
      <c r="X1079" s="40"/>
      <c r="Y1079" s="40"/>
      <c r="Z1079" s="40"/>
      <c r="AA1079" s="40"/>
      <c r="AB1079" s="40"/>
      <c r="AC1079" s="40"/>
      <c r="AD1079" s="40"/>
    </row>
    <row r="1080" spans="4:30">
      <c r="D1080" s="40"/>
      <c r="E1080" s="40"/>
      <c r="F1080" s="40"/>
      <c r="G1080" s="40"/>
      <c r="H1080" s="40"/>
      <c r="I1080" s="40"/>
      <c r="J1080" s="40"/>
      <c r="K1080" s="40"/>
      <c r="L1080" s="40"/>
      <c r="M1080" s="40"/>
      <c r="N1080" s="40"/>
      <c r="O1080" s="40"/>
      <c r="P1080" s="40"/>
      <c r="Q1080" s="40"/>
      <c r="R1080" s="40"/>
      <c r="S1080" s="40"/>
      <c r="T1080" s="40"/>
      <c r="U1080" s="40"/>
      <c r="V1080" s="40"/>
      <c r="W1080" s="40"/>
      <c r="X1080" s="40"/>
      <c r="Y1080" s="40"/>
      <c r="Z1080" s="40"/>
      <c r="AA1080" s="40"/>
      <c r="AB1080" s="40"/>
      <c r="AC1080" s="40"/>
      <c r="AD1080" s="40"/>
    </row>
    <row r="1081" spans="4:30">
      <c r="D1081" s="40"/>
      <c r="E1081" s="40"/>
      <c r="F1081" s="40"/>
      <c r="G1081" s="40"/>
      <c r="H1081" s="40"/>
      <c r="I1081" s="40"/>
      <c r="J1081" s="40"/>
      <c r="K1081" s="40"/>
      <c r="L1081" s="40"/>
      <c r="M1081" s="40"/>
      <c r="N1081" s="40"/>
      <c r="O1081" s="40"/>
      <c r="P1081" s="40"/>
      <c r="Q1081" s="40"/>
      <c r="R1081" s="40"/>
      <c r="S1081" s="40"/>
      <c r="T1081" s="40"/>
      <c r="U1081" s="40"/>
      <c r="V1081" s="40"/>
      <c r="W1081" s="40"/>
      <c r="X1081" s="40"/>
      <c r="Y1081" s="40"/>
      <c r="Z1081" s="40"/>
      <c r="AA1081" s="40"/>
      <c r="AB1081" s="40"/>
      <c r="AC1081" s="40"/>
      <c r="AD1081" s="40"/>
    </row>
    <row r="1082" spans="4:30">
      <c r="D1082" s="40"/>
      <c r="E1082" s="40"/>
      <c r="F1082" s="40"/>
      <c r="G1082" s="40"/>
      <c r="H1082" s="40"/>
      <c r="I1082" s="40"/>
      <c r="J1082" s="40"/>
      <c r="K1082" s="40"/>
      <c r="L1082" s="40"/>
      <c r="M1082" s="40"/>
      <c r="N1082" s="40"/>
      <c r="O1082" s="40"/>
      <c r="P1082" s="40"/>
      <c r="Q1082" s="40"/>
      <c r="R1082" s="40"/>
      <c r="S1082" s="40"/>
      <c r="T1082" s="40"/>
      <c r="U1082" s="40"/>
      <c r="V1082" s="40"/>
      <c r="W1082" s="40"/>
      <c r="X1082" s="40"/>
      <c r="Y1082" s="40"/>
      <c r="Z1082" s="40"/>
      <c r="AA1082" s="40"/>
      <c r="AB1082" s="40"/>
      <c r="AC1082" s="40"/>
      <c r="AD1082" s="40"/>
    </row>
    <row r="1083" spans="4:30">
      <c r="D1083" s="40"/>
      <c r="E1083" s="40"/>
      <c r="F1083" s="40"/>
      <c r="G1083" s="40"/>
      <c r="H1083" s="40"/>
      <c r="I1083" s="40"/>
      <c r="J1083" s="40"/>
      <c r="K1083" s="40"/>
      <c r="L1083" s="40"/>
      <c r="M1083" s="40"/>
      <c r="N1083" s="40"/>
      <c r="O1083" s="40"/>
      <c r="P1083" s="40"/>
      <c r="Q1083" s="40"/>
      <c r="R1083" s="40"/>
      <c r="S1083" s="40"/>
      <c r="T1083" s="40"/>
      <c r="U1083" s="40"/>
      <c r="V1083" s="40"/>
      <c r="W1083" s="40"/>
      <c r="X1083" s="40"/>
      <c r="Y1083" s="40"/>
      <c r="Z1083" s="40"/>
      <c r="AA1083" s="40"/>
      <c r="AB1083" s="40"/>
      <c r="AC1083" s="40"/>
      <c r="AD1083" s="40"/>
    </row>
    <row r="1084" spans="4:30">
      <c r="D1084" s="40"/>
      <c r="E1084" s="40"/>
      <c r="F1084" s="40"/>
      <c r="G1084" s="40"/>
      <c r="H1084" s="40"/>
      <c r="I1084" s="40"/>
      <c r="J1084" s="40"/>
      <c r="K1084" s="40"/>
      <c r="L1084" s="40"/>
      <c r="M1084" s="40"/>
      <c r="N1084" s="40"/>
      <c r="O1084" s="40"/>
      <c r="P1084" s="40"/>
      <c r="Q1084" s="40"/>
      <c r="R1084" s="40"/>
      <c r="S1084" s="40"/>
      <c r="T1084" s="40"/>
      <c r="U1084" s="40"/>
      <c r="V1084" s="40"/>
      <c r="W1084" s="40"/>
      <c r="X1084" s="40"/>
      <c r="Y1084" s="40"/>
      <c r="Z1084" s="40"/>
      <c r="AA1084" s="40"/>
      <c r="AB1084" s="40"/>
      <c r="AC1084" s="40"/>
      <c r="AD1084" s="40"/>
    </row>
    <row r="1085" spans="4:30">
      <c r="D1085" s="40"/>
      <c r="E1085" s="40"/>
      <c r="F1085" s="40"/>
      <c r="G1085" s="40"/>
      <c r="H1085" s="40"/>
      <c r="I1085" s="40"/>
      <c r="J1085" s="40"/>
      <c r="K1085" s="40"/>
      <c r="L1085" s="40"/>
      <c r="M1085" s="40"/>
      <c r="N1085" s="40"/>
      <c r="O1085" s="40"/>
      <c r="P1085" s="40"/>
      <c r="Q1085" s="40"/>
      <c r="R1085" s="40"/>
      <c r="S1085" s="40"/>
      <c r="T1085" s="40"/>
      <c r="U1085" s="40"/>
      <c r="V1085" s="40"/>
      <c r="W1085" s="40"/>
      <c r="X1085" s="40"/>
      <c r="Y1085" s="40"/>
      <c r="Z1085" s="40"/>
      <c r="AA1085" s="40"/>
      <c r="AB1085" s="40"/>
      <c r="AC1085" s="40"/>
      <c r="AD1085" s="40"/>
    </row>
    <row r="1086" spans="4:30">
      <c r="D1086" s="40"/>
      <c r="E1086" s="40"/>
      <c r="F1086" s="40"/>
      <c r="G1086" s="40"/>
      <c r="H1086" s="40"/>
      <c r="I1086" s="40"/>
      <c r="J1086" s="40"/>
      <c r="K1086" s="40"/>
      <c r="L1086" s="40"/>
      <c r="M1086" s="40"/>
      <c r="N1086" s="40"/>
      <c r="O1086" s="40"/>
      <c r="P1086" s="40"/>
      <c r="Q1086" s="40"/>
      <c r="R1086" s="40"/>
      <c r="S1086" s="40"/>
      <c r="T1086" s="40"/>
      <c r="U1086" s="40"/>
      <c r="V1086" s="40"/>
      <c r="W1086" s="40"/>
      <c r="X1086" s="40"/>
      <c r="Y1086" s="40"/>
      <c r="Z1086" s="40"/>
      <c r="AA1086" s="40"/>
      <c r="AB1086" s="40"/>
      <c r="AC1086" s="40"/>
      <c r="AD1086" s="40"/>
    </row>
    <row r="1087" spans="4:30">
      <c r="D1087" s="40"/>
      <c r="E1087" s="40"/>
      <c r="F1087" s="40"/>
      <c r="G1087" s="40"/>
      <c r="H1087" s="40"/>
      <c r="I1087" s="40"/>
      <c r="J1087" s="40"/>
      <c r="K1087" s="40"/>
      <c r="L1087" s="40"/>
      <c r="M1087" s="40"/>
      <c r="N1087" s="40"/>
      <c r="O1087" s="40"/>
      <c r="P1087" s="40"/>
      <c r="Q1087" s="40"/>
      <c r="R1087" s="40"/>
      <c r="S1087" s="40"/>
      <c r="T1087" s="40"/>
      <c r="U1087" s="40"/>
      <c r="V1087" s="40"/>
      <c r="W1087" s="40"/>
      <c r="X1087" s="40"/>
      <c r="Y1087" s="40"/>
      <c r="Z1087" s="40"/>
      <c r="AA1087" s="40"/>
      <c r="AB1087" s="40"/>
      <c r="AC1087" s="40"/>
      <c r="AD1087" s="40"/>
    </row>
    <row r="1088" spans="4:30">
      <c r="D1088" s="40"/>
      <c r="E1088" s="40"/>
      <c r="F1088" s="40"/>
      <c r="G1088" s="40"/>
      <c r="H1088" s="40"/>
      <c r="I1088" s="40"/>
      <c r="J1088" s="40"/>
      <c r="K1088" s="40"/>
      <c r="L1088" s="40"/>
      <c r="M1088" s="40"/>
      <c r="N1088" s="40"/>
      <c r="O1088" s="40"/>
      <c r="P1088" s="40"/>
      <c r="Q1088" s="40"/>
      <c r="R1088" s="40"/>
      <c r="S1088" s="40"/>
      <c r="T1088" s="40"/>
      <c r="U1088" s="40"/>
      <c r="V1088" s="40"/>
      <c r="W1088" s="40"/>
      <c r="X1088" s="40"/>
      <c r="Y1088" s="40"/>
      <c r="Z1088" s="40"/>
      <c r="AA1088" s="40"/>
      <c r="AB1088" s="40"/>
      <c r="AC1088" s="40"/>
      <c r="AD1088" s="40"/>
    </row>
    <row r="1089" spans="4:30">
      <c r="D1089" s="40"/>
      <c r="E1089" s="40"/>
      <c r="F1089" s="40"/>
      <c r="G1089" s="40"/>
      <c r="H1089" s="40"/>
      <c r="I1089" s="40"/>
      <c r="J1089" s="40"/>
      <c r="K1089" s="40"/>
      <c r="L1089" s="40"/>
      <c r="M1089" s="40"/>
      <c r="N1089" s="40"/>
      <c r="O1089" s="40"/>
      <c r="P1089" s="40"/>
      <c r="Q1089" s="40"/>
      <c r="R1089" s="40"/>
      <c r="S1089" s="40"/>
      <c r="T1089" s="40"/>
      <c r="U1089" s="40"/>
      <c r="V1089" s="40"/>
      <c r="W1089" s="40"/>
      <c r="X1089" s="40"/>
      <c r="Y1089" s="40"/>
      <c r="Z1089" s="40"/>
      <c r="AA1089" s="40"/>
      <c r="AB1089" s="40"/>
      <c r="AC1089" s="40"/>
      <c r="AD1089" s="40"/>
    </row>
    <row r="1090" spans="4:30">
      <c r="D1090" s="40"/>
      <c r="E1090" s="40"/>
      <c r="F1090" s="40"/>
      <c r="G1090" s="40"/>
      <c r="H1090" s="40"/>
      <c r="I1090" s="40"/>
      <c r="J1090" s="40"/>
      <c r="K1090" s="40"/>
      <c r="L1090" s="40"/>
      <c r="M1090" s="40"/>
      <c r="N1090" s="40"/>
      <c r="O1090" s="40"/>
      <c r="P1090" s="40"/>
      <c r="Q1090" s="40"/>
      <c r="R1090" s="40"/>
      <c r="S1090" s="40"/>
      <c r="T1090" s="40"/>
      <c r="U1090" s="40"/>
      <c r="V1090" s="40"/>
      <c r="W1090" s="40"/>
      <c r="X1090" s="40"/>
      <c r="Y1090" s="40"/>
      <c r="Z1090" s="40"/>
      <c r="AA1090" s="40"/>
      <c r="AB1090" s="40"/>
      <c r="AC1090" s="40"/>
      <c r="AD1090" s="40"/>
    </row>
    <row r="1091" spans="4:30">
      <c r="D1091" s="40"/>
      <c r="E1091" s="40"/>
      <c r="F1091" s="40"/>
      <c r="G1091" s="40"/>
      <c r="H1091" s="40"/>
      <c r="I1091" s="40"/>
      <c r="J1091" s="40"/>
      <c r="K1091" s="40"/>
      <c r="L1091" s="40"/>
      <c r="M1091" s="40"/>
      <c r="N1091" s="40"/>
      <c r="O1091" s="40"/>
      <c r="P1091" s="40"/>
      <c r="Q1091" s="40"/>
      <c r="R1091" s="40"/>
      <c r="S1091" s="40"/>
      <c r="T1091" s="40"/>
      <c r="U1091" s="40"/>
      <c r="V1091" s="40"/>
      <c r="W1091" s="40"/>
      <c r="X1091" s="40"/>
      <c r="Y1091" s="40"/>
      <c r="Z1091" s="40"/>
      <c r="AA1091" s="40"/>
      <c r="AB1091" s="40"/>
      <c r="AC1091" s="40"/>
      <c r="AD1091" s="40"/>
    </row>
    <row r="1092" spans="4:30">
      <c r="D1092" s="40"/>
      <c r="E1092" s="40"/>
      <c r="F1092" s="40"/>
      <c r="G1092" s="40"/>
      <c r="H1092" s="40"/>
      <c r="I1092" s="40"/>
      <c r="J1092" s="40"/>
      <c r="K1092" s="40"/>
      <c r="L1092" s="40"/>
      <c r="M1092" s="40"/>
      <c r="N1092" s="40"/>
      <c r="O1092" s="40"/>
      <c r="P1092" s="40"/>
      <c r="Q1092" s="40"/>
      <c r="R1092" s="40"/>
      <c r="S1092" s="40"/>
      <c r="T1092" s="40"/>
      <c r="U1092" s="40"/>
      <c r="V1092" s="40"/>
      <c r="W1092" s="40"/>
      <c r="X1092" s="40"/>
      <c r="Y1092" s="40"/>
      <c r="Z1092" s="40"/>
      <c r="AA1092" s="40"/>
      <c r="AB1092" s="40"/>
      <c r="AC1092" s="40"/>
      <c r="AD1092" s="40"/>
    </row>
    <row r="1093" spans="4:30">
      <c r="D1093" s="40"/>
      <c r="E1093" s="40"/>
      <c r="F1093" s="40"/>
      <c r="G1093" s="40"/>
      <c r="H1093" s="40"/>
      <c r="I1093" s="40"/>
      <c r="J1093" s="40"/>
      <c r="K1093" s="40"/>
      <c r="L1093" s="40"/>
      <c r="M1093" s="40"/>
      <c r="N1093" s="40"/>
      <c r="O1093" s="40"/>
      <c r="P1093" s="40"/>
      <c r="Q1093" s="40"/>
      <c r="R1093" s="40"/>
      <c r="S1093" s="40"/>
      <c r="T1093" s="40"/>
      <c r="U1093" s="40"/>
      <c r="V1093" s="40"/>
      <c r="W1093" s="40"/>
      <c r="X1093" s="40"/>
      <c r="Y1093" s="40"/>
      <c r="Z1093" s="40"/>
      <c r="AA1093" s="40"/>
      <c r="AB1093" s="40"/>
      <c r="AC1093" s="40"/>
      <c r="AD1093" s="40"/>
    </row>
    <row r="1094" spans="4:30">
      <c r="D1094" s="40"/>
      <c r="E1094" s="40"/>
      <c r="F1094" s="40"/>
      <c r="G1094" s="40"/>
      <c r="H1094" s="40"/>
      <c r="I1094" s="40"/>
      <c r="J1094" s="40"/>
      <c r="K1094" s="40"/>
      <c r="L1094" s="40"/>
      <c r="M1094" s="40"/>
      <c r="N1094" s="40"/>
      <c r="O1094" s="40"/>
      <c r="P1094" s="40"/>
      <c r="Q1094" s="40"/>
      <c r="R1094" s="40"/>
      <c r="S1094" s="40"/>
      <c r="T1094" s="40"/>
      <c r="U1094" s="40"/>
      <c r="V1094" s="40"/>
      <c r="W1094" s="40"/>
      <c r="X1094" s="40"/>
      <c r="Y1094" s="40"/>
      <c r="Z1094" s="40"/>
      <c r="AA1094" s="40"/>
      <c r="AB1094" s="40"/>
      <c r="AC1094" s="40"/>
      <c r="AD1094" s="40"/>
    </row>
    <row r="1095" spans="4:30">
      <c r="D1095" s="40"/>
      <c r="E1095" s="40"/>
      <c r="F1095" s="40"/>
      <c r="G1095" s="40"/>
      <c r="H1095" s="40"/>
      <c r="I1095" s="40"/>
      <c r="J1095" s="40"/>
      <c r="K1095" s="40"/>
      <c r="L1095" s="40"/>
      <c r="M1095" s="40"/>
      <c r="N1095" s="40"/>
      <c r="O1095" s="40"/>
      <c r="P1095" s="40"/>
      <c r="Q1095" s="40"/>
      <c r="R1095" s="40"/>
      <c r="S1095" s="40"/>
      <c r="T1095" s="40"/>
      <c r="U1095" s="40"/>
      <c r="V1095" s="40"/>
      <c r="W1095" s="40"/>
      <c r="X1095" s="40"/>
      <c r="Y1095" s="40"/>
      <c r="Z1095" s="40"/>
      <c r="AA1095" s="40"/>
      <c r="AB1095" s="40"/>
      <c r="AC1095" s="40"/>
      <c r="AD1095" s="40"/>
    </row>
    <row r="1096" spans="4:30">
      <c r="D1096" s="40"/>
      <c r="E1096" s="40"/>
      <c r="F1096" s="40"/>
      <c r="G1096" s="40"/>
      <c r="H1096" s="40"/>
      <c r="I1096" s="40"/>
      <c r="J1096" s="40"/>
      <c r="K1096" s="40"/>
      <c r="L1096" s="40"/>
      <c r="M1096" s="40"/>
      <c r="N1096" s="40"/>
      <c r="O1096" s="40"/>
      <c r="P1096" s="40"/>
      <c r="Q1096" s="40"/>
      <c r="R1096" s="40"/>
      <c r="S1096" s="40"/>
      <c r="T1096" s="40"/>
      <c r="U1096" s="40"/>
      <c r="V1096" s="40"/>
      <c r="W1096" s="40"/>
      <c r="X1096" s="40"/>
      <c r="Y1096" s="40"/>
      <c r="Z1096" s="40"/>
      <c r="AA1096" s="40"/>
      <c r="AB1096" s="40"/>
      <c r="AC1096" s="40"/>
      <c r="AD1096" s="40"/>
    </row>
    <row r="1097" spans="4:30">
      <c r="D1097" s="40"/>
      <c r="E1097" s="40"/>
      <c r="F1097" s="40"/>
      <c r="G1097" s="40"/>
      <c r="H1097" s="40"/>
      <c r="I1097" s="40"/>
      <c r="J1097" s="40"/>
      <c r="K1097" s="40"/>
      <c r="L1097" s="40"/>
      <c r="M1097" s="40"/>
      <c r="N1097" s="40"/>
      <c r="O1097" s="40"/>
      <c r="P1097" s="40"/>
      <c r="Q1097" s="40"/>
      <c r="R1097" s="40"/>
      <c r="S1097" s="40"/>
      <c r="T1097" s="40"/>
      <c r="U1097" s="40"/>
      <c r="V1097" s="40"/>
      <c r="W1097" s="40"/>
      <c r="X1097" s="40"/>
      <c r="Y1097" s="40"/>
      <c r="Z1097" s="40"/>
      <c r="AA1097" s="40"/>
      <c r="AB1097" s="40"/>
      <c r="AC1097" s="40"/>
      <c r="AD1097" s="40"/>
    </row>
    <row r="1098" spans="4:30">
      <c r="D1098" s="40"/>
      <c r="E1098" s="40"/>
      <c r="F1098" s="40"/>
      <c r="G1098" s="40"/>
      <c r="H1098" s="40"/>
      <c r="I1098" s="40"/>
      <c r="J1098" s="40"/>
      <c r="K1098" s="40"/>
      <c r="L1098" s="40"/>
      <c r="M1098" s="40"/>
      <c r="N1098" s="40"/>
      <c r="O1098" s="40"/>
      <c r="P1098" s="40"/>
      <c r="Q1098" s="40"/>
      <c r="R1098" s="40"/>
      <c r="S1098" s="40"/>
      <c r="T1098" s="40"/>
      <c r="U1098" s="40"/>
      <c r="V1098" s="40"/>
      <c r="W1098" s="40"/>
      <c r="X1098" s="40"/>
      <c r="Y1098" s="40"/>
      <c r="Z1098" s="40"/>
      <c r="AA1098" s="40"/>
      <c r="AB1098" s="40"/>
      <c r="AC1098" s="40"/>
      <c r="AD1098" s="40"/>
    </row>
    <row r="1099" spans="4:30">
      <c r="D1099" s="40"/>
      <c r="E1099" s="40"/>
      <c r="F1099" s="40"/>
      <c r="G1099" s="40"/>
      <c r="H1099" s="40"/>
      <c r="I1099" s="40"/>
      <c r="J1099" s="40"/>
      <c r="K1099" s="40"/>
      <c r="L1099" s="40"/>
      <c r="M1099" s="40"/>
      <c r="N1099" s="40"/>
      <c r="O1099" s="40"/>
      <c r="P1099" s="40"/>
      <c r="Q1099" s="40"/>
      <c r="R1099" s="40"/>
      <c r="S1099" s="40"/>
      <c r="T1099" s="40"/>
      <c r="U1099" s="40"/>
      <c r="V1099" s="40"/>
      <c r="W1099" s="40"/>
      <c r="X1099" s="40"/>
      <c r="Y1099" s="40"/>
      <c r="Z1099" s="40"/>
      <c r="AA1099" s="40"/>
      <c r="AB1099" s="40"/>
      <c r="AC1099" s="40"/>
      <c r="AD1099" s="40"/>
    </row>
    <row r="1100" spans="4:30">
      <c r="D1100" s="40"/>
      <c r="E1100" s="40"/>
      <c r="F1100" s="40"/>
      <c r="G1100" s="40"/>
      <c r="H1100" s="40"/>
      <c r="I1100" s="40"/>
      <c r="J1100" s="40"/>
      <c r="K1100" s="40"/>
      <c r="L1100" s="40"/>
      <c r="M1100" s="40"/>
      <c r="N1100" s="40"/>
      <c r="O1100" s="40"/>
      <c r="P1100" s="40"/>
      <c r="Q1100" s="40"/>
      <c r="R1100" s="40"/>
      <c r="S1100" s="40"/>
      <c r="T1100" s="40"/>
      <c r="U1100" s="40"/>
      <c r="V1100" s="40"/>
      <c r="W1100" s="40"/>
      <c r="X1100" s="40"/>
      <c r="Y1100" s="40"/>
      <c r="Z1100" s="40"/>
      <c r="AA1100" s="40"/>
      <c r="AB1100" s="40"/>
      <c r="AC1100" s="40"/>
      <c r="AD1100" s="40"/>
    </row>
    <row r="1101" spans="4:30">
      <c r="D1101" s="40"/>
      <c r="E1101" s="40"/>
      <c r="F1101" s="40"/>
      <c r="G1101" s="40"/>
      <c r="H1101" s="40"/>
      <c r="I1101" s="40"/>
      <c r="J1101" s="40"/>
      <c r="K1101" s="40"/>
      <c r="L1101" s="40"/>
      <c r="M1101" s="40"/>
      <c r="N1101" s="40"/>
      <c r="O1101" s="40"/>
      <c r="P1101" s="40"/>
      <c r="Q1101" s="40"/>
      <c r="R1101" s="40"/>
      <c r="S1101" s="40"/>
      <c r="T1101" s="40"/>
      <c r="U1101" s="40"/>
      <c r="V1101" s="40"/>
      <c r="W1101" s="40"/>
      <c r="X1101" s="40"/>
      <c r="Y1101" s="40"/>
      <c r="Z1101" s="40"/>
      <c r="AA1101" s="40"/>
      <c r="AB1101" s="40"/>
      <c r="AC1101" s="40"/>
      <c r="AD1101" s="40"/>
    </row>
    <row r="1102" spans="4:30">
      <c r="D1102" s="40"/>
      <c r="E1102" s="40"/>
      <c r="F1102" s="40"/>
      <c r="G1102" s="40"/>
      <c r="H1102" s="40"/>
      <c r="I1102" s="40"/>
      <c r="J1102" s="40"/>
      <c r="K1102" s="40"/>
      <c r="L1102" s="40"/>
      <c r="M1102" s="40"/>
      <c r="N1102" s="40"/>
      <c r="O1102" s="40"/>
      <c r="P1102" s="40"/>
      <c r="Q1102" s="40"/>
      <c r="R1102" s="40"/>
      <c r="S1102" s="40"/>
      <c r="T1102" s="40"/>
      <c r="U1102" s="40"/>
      <c r="V1102" s="40"/>
      <c r="W1102" s="40"/>
      <c r="X1102" s="40"/>
      <c r="Y1102" s="40"/>
      <c r="Z1102" s="40"/>
      <c r="AA1102" s="40"/>
      <c r="AB1102" s="40"/>
      <c r="AC1102" s="40"/>
      <c r="AD1102" s="40"/>
    </row>
    <row r="1103" spans="4:30">
      <c r="D1103" s="40"/>
      <c r="E1103" s="40"/>
      <c r="F1103" s="40"/>
      <c r="G1103" s="40"/>
      <c r="H1103" s="40"/>
      <c r="I1103" s="40"/>
      <c r="J1103" s="40"/>
      <c r="K1103" s="40"/>
      <c r="L1103" s="40"/>
      <c r="M1103" s="40"/>
      <c r="N1103" s="40"/>
      <c r="O1103" s="40"/>
      <c r="P1103" s="40"/>
      <c r="Q1103" s="40"/>
      <c r="R1103" s="40"/>
      <c r="S1103" s="40"/>
      <c r="T1103" s="40"/>
      <c r="U1103" s="40"/>
      <c r="V1103" s="40"/>
      <c r="W1103" s="40"/>
      <c r="X1103" s="40"/>
      <c r="Y1103" s="40"/>
      <c r="Z1103" s="40"/>
      <c r="AA1103" s="40"/>
      <c r="AB1103" s="40"/>
      <c r="AC1103" s="40"/>
      <c r="AD1103" s="40"/>
    </row>
    <row r="1104" spans="4:30">
      <c r="D1104" s="40"/>
      <c r="E1104" s="40"/>
      <c r="F1104" s="40"/>
      <c r="G1104" s="40"/>
      <c r="H1104" s="40"/>
      <c r="I1104" s="40"/>
      <c r="J1104" s="40"/>
      <c r="K1104" s="40"/>
      <c r="L1104" s="40"/>
      <c r="M1104" s="40"/>
      <c r="N1104" s="40"/>
      <c r="O1104" s="40"/>
      <c r="P1104" s="40"/>
      <c r="Q1104" s="40"/>
      <c r="R1104" s="40"/>
      <c r="S1104" s="40"/>
      <c r="T1104" s="40"/>
      <c r="U1104" s="40"/>
      <c r="V1104" s="40"/>
      <c r="W1104" s="40"/>
      <c r="X1104" s="40"/>
      <c r="Y1104" s="40"/>
      <c r="Z1104" s="40"/>
      <c r="AA1104" s="40"/>
      <c r="AB1104" s="40"/>
      <c r="AC1104" s="40"/>
      <c r="AD1104" s="40"/>
    </row>
    <row r="1105" spans="4:30">
      <c r="D1105" s="40"/>
      <c r="E1105" s="40"/>
      <c r="F1105" s="40"/>
      <c r="G1105" s="40"/>
      <c r="H1105" s="40"/>
      <c r="I1105" s="40"/>
      <c r="J1105" s="40"/>
      <c r="K1105" s="40"/>
      <c r="L1105" s="40"/>
      <c r="M1105" s="40"/>
      <c r="N1105" s="40"/>
      <c r="O1105" s="40"/>
      <c r="P1105" s="40"/>
      <c r="Q1105" s="40"/>
      <c r="R1105" s="40"/>
      <c r="S1105" s="40"/>
      <c r="T1105" s="40"/>
      <c r="U1105" s="40"/>
      <c r="V1105" s="40"/>
      <c r="W1105" s="40"/>
      <c r="X1105" s="40"/>
      <c r="Y1105" s="40"/>
      <c r="Z1105" s="40"/>
      <c r="AA1105" s="40"/>
      <c r="AB1105" s="40"/>
      <c r="AC1105" s="40"/>
      <c r="AD1105" s="40"/>
    </row>
    <row r="1106" spans="4:30">
      <c r="D1106" s="40"/>
      <c r="E1106" s="40"/>
      <c r="F1106" s="40"/>
      <c r="G1106" s="40"/>
      <c r="H1106" s="40"/>
      <c r="I1106" s="40"/>
      <c r="J1106" s="40"/>
      <c r="K1106" s="40"/>
      <c r="L1106" s="40"/>
      <c r="M1106" s="40"/>
      <c r="N1106" s="40"/>
      <c r="O1106" s="40"/>
      <c r="P1106" s="40"/>
      <c r="Q1106" s="40"/>
      <c r="R1106" s="40"/>
      <c r="S1106" s="40"/>
      <c r="T1106" s="40"/>
      <c r="U1106" s="40"/>
      <c r="V1106" s="40"/>
      <c r="W1106" s="40"/>
      <c r="X1106" s="40"/>
      <c r="Y1106" s="40"/>
      <c r="Z1106" s="40"/>
      <c r="AA1106" s="40"/>
      <c r="AB1106" s="40"/>
      <c r="AC1106" s="40"/>
      <c r="AD1106" s="40"/>
    </row>
    <row r="1107" spans="4:30">
      <c r="D1107" s="40"/>
      <c r="E1107" s="40"/>
      <c r="F1107" s="40"/>
      <c r="G1107" s="40"/>
      <c r="H1107" s="40"/>
      <c r="I1107" s="40"/>
      <c r="J1107" s="40"/>
      <c r="K1107" s="40"/>
      <c r="L1107" s="40"/>
      <c r="M1107" s="40"/>
      <c r="N1107" s="40"/>
      <c r="O1107" s="40"/>
      <c r="P1107" s="40"/>
      <c r="Q1107" s="40"/>
      <c r="R1107" s="40"/>
      <c r="S1107" s="40"/>
      <c r="T1107" s="40"/>
      <c r="U1107" s="40"/>
      <c r="V1107" s="40"/>
      <c r="W1107" s="40"/>
      <c r="X1107" s="40"/>
      <c r="Y1107" s="40"/>
      <c r="Z1107" s="40"/>
      <c r="AA1107" s="40"/>
      <c r="AB1107" s="40"/>
      <c r="AC1107" s="40"/>
      <c r="AD1107" s="40"/>
    </row>
    <row r="1108" spans="4:30">
      <c r="D1108" s="40"/>
      <c r="E1108" s="40"/>
      <c r="F1108" s="40"/>
      <c r="G1108" s="40"/>
      <c r="H1108" s="40"/>
      <c r="I1108" s="40"/>
      <c r="J1108" s="40"/>
      <c r="K1108" s="40"/>
      <c r="L1108" s="40"/>
      <c r="M1108" s="40"/>
      <c r="N1108" s="40"/>
      <c r="O1108" s="40"/>
      <c r="P1108" s="40"/>
      <c r="Q1108" s="40"/>
      <c r="R1108" s="40"/>
      <c r="S1108" s="40"/>
      <c r="T1108" s="40"/>
      <c r="U1108" s="40"/>
      <c r="V1108" s="40"/>
      <c r="W1108" s="40"/>
      <c r="X1108" s="40"/>
      <c r="Y1108" s="40"/>
      <c r="Z1108" s="40"/>
      <c r="AA1108" s="40"/>
      <c r="AB1108" s="40"/>
      <c r="AC1108" s="40"/>
      <c r="AD1108" s="40"/>
    </row>
    <row r="1109" spans="4:30">
      <c r="D1109" s="40"/>
      <c r="E1109" s="40"/>
      <c r="F1109" s="40"/>
      <c r="G1109" s="40"/>
      <c r="H1109" s="40"/>
      <c r="I1109" s="40"/>
      <c r="J1109" s="40"/>
      <c r="K1109" s="40"/>
      <c r="L1109" s="40"/>
      <c r="M1109" s="40"/>
      <c r="N1109" s="40"/>
      <c r="O1109" s="40"/>
      <c r="P1109" s="40"/>
      <c r="Q1109" s="40"/>
      <c r="R1109" s="40"/>
      <c r="S1109" s="40"/>
      <c r="T1109" s="40"/>
      <c r="U1109" s="40"/>
      <c r="V1109" s="40"/>
      <c r="W1109" s="40"/>
      <c r="X1109" s="40"/>
      <c r="Y1109" s="40"/>
      <c r="Z1109" s="40"/>
      <c r="AA1109" s="40"/>
      <c r="AB1109" s="40"/>
      <c r="AC1109" s="40"/>
      <c r="AD1109" s="40"/>
    </row>
    <row r="1110" spans="4:30">
      <c r="D1110" s="40"/>
      <c r="E1110" s="40"/>
      <c r="F1110" s="40"/>
      <c r="G1110" s="40"/>
      <c r="H1110" s="40"/>
      <c r="I1110" s="40"/>
      <c r="J1110" s="40"/>
      <c r="K1110" s="40"/>
      <c r="L1110" s="40"/>
      <c r="M1110" s="40"/>
      <c r="N1110" s="40"/>
      <c r="O1110" s="40"/>
      <c r="P1110" s="40"/>
      <c r="Q1110" s="40"/>
      <c r="R1110" s="40"/>
      <c r="S1110" s="40"/>
      <c r="T1110" s="40"/>
      <c r="U1110" s="40"/>
      <c r="V1110" s="40"/>
      <c r="W1110" s="40"/>
      <c r="X1110" s="40"/>
      <c r="Y1110" s="40"/>
      <c r="Z1110" s="40"/>
      <c r="AA1110" s="40"/>
      <c r="AB1110" s="40"/>
      <c r="AC1110" s="40"/>
      <c r="AD1110" s="40"/>
    </row>
    <row r="1111" spans="4:30">
      <c r="D1111" s="40"/>
      <c r="E1111" s="40"/>
      <c r="F1111" s="40"/>
      <c r="G1111" s="40"/>
      <c r="H1111" s="40"/>
      <c r="I1111" s="40"/>
      <c r="J1111" s="40"/>
      <c r="K1111" s="40"/>
      <c r="L1111" s="40"/>
      <c r="M1111" s="40"/>
      <c r="N1111" s="40"/>
      <c r="O1111" s="40"/>
      <c r="P1111" s="40"/>
      <c r="Q1111" s="40"/>
      <c r="R1111" s="40"/>
      <c r="S1111" s="40"/>
      <c r="T1111" s="40"/>
      <c r="U1111" s="40"/>
      <c r="V1111" s="40"/>
      <c r="W1111" s="40"/>
      <c r="X1111" s="40"/>
      <c r="Y1111" s="40"/>
      <c r="Z1111" s="40"/>
      <c r="AA1111" s="40"/>
      <c r="AB1111" s="40"/>
      <c r="AC1111" s="40"/>
      <c r="AD1111" s="40"/>
    </row>
    <row r="1112" spans="4:30">
      <c r="D1112" s="40"/>
      <c r="E1112" s="40"/>
      <c r="F1112" s="40"/>
      <c r="G1112" s="40"/>
      <c r="H1112" s="40"/>
      <c r="I1112" s="40"/>
      <c r="J1112" s="40"/>
      <c r="K1112" s="40"/>
      <c r="L1112" s="40"/>
      <c r="M1112" s="40"/>
      <c r="N1112" s="40"/>
      <c r="O1112" s="40"/>
      <c r="P1112" s="40"/>
      <c r="Q1112" s="40"/>
      <c r="R1112" s="40"/>
      <c r="S1112" s="40"/>
      <c r="T1112" s="40"/>
      <c r="U1112" s="40"/>
      <c r="V1112" s="40"/>
      <c r="W1112" s="40"/>
      <c r="X1112" s="40"/>
      <c r="Y1112" s="40"/>
      <c r="Z1112" s="40"/>
      <c r="AA1112" s="40"/>
      <c r="AB1112" s="40"/>
      <c r="AC1112" s="40"/>
      <c r="AD1112" s="40"/>
    </row>
    <row r="1113" spans="4:30">
      <c r="D1113" s="40"/>
      <c r="E1113" s="40"/>
      <c r="F1113" s="40"/>
      <c r="G1113" s="40"/>
      <c r="H1113" s="40"/>
      <c r="I1113" s="40"/>
      <c r="J1113" s="40"/>
      <c r="K1113" s="40"/>
      <c r="L1113" s="40"/>
      <c r="M1113" s="40"/>
      <c r="N1113" s="40"/>
      <c r="O1113" s="40"/>
      <c r="P1113" s="40"/>
      <c r="Q1113" s="40"/>
      <c r="R1113" s="40"/>
      <c r="S1113" s="40"/>
      <c r="T1113" s="40"/>
      <c r="U1113" s="40"/>
      <c r="V1113" s="40"/>
      <c r="W1113" s="40"/>
      <c r="X1113" s="40"/>
      <c r="Y1113" s="40"/>
      <c r="Z1113" s="40"/>
      <c r="AA1113" s="40"/>
      <c r="AB1113" s="40"/>
      <c r="AC1113" s="40"/>
      <c r="AD1113" s="40"/>
    </row>
    <row r="1114" spans="4:30">
      <c r="D1114" s="40"/>
      <c r="E1114" s="40"/>
      <c r="F1114" s="40"/>
      <c r="G1114" s="40"/>
      <c r="H1114" s="40"/>
      <c r="I1114" s="40"/>
      <c r="J1114" s="40"/>
      <c r="K1114" s="40"/>
      <c r="L1114" s="40"/>
      <c r="M1114" s="40"/>
      <c r="N1114" s="40"/>
      <c r="O1114" s="40"/>
      <c r="P1114" s="40"/>
      <c r="Q1114" s="40"/>
      <c r="R1114" s="40"/>
      <c r="S1114" s="40"/>
      <c r="T1114" s="40"/>
      <c r="U1114" s="40"/>
      <c r="V1114" s="40"/>
      <c r="W1114" s="40"/>
      <c r="X1114" s="40"/>
      <c r="Y1114" s="40"/>
      <c r="Z1114" s="40"/>
      <c r="AA1114" s="40"/>
      <c r="AB1114" s="40"/>
      <c r="AC1114" s="40"/>
      <c r="AD1114" s="40"/>
    </row>
    <row r="1115" spans="4:30">
      <c r="D1115" s="40"/>
      <c r="E1115" s="40"/>
      <c r="F1115" s="40"/>
      <c r="G1115" s="40"/>
      <c r="H1115" s="40"/>
      <c r="I1115" s="40"/>
      <c r="J1115" s="40"/>
      <c r="K1115" s="40"/>
      <c r="L1115" s="40"/>
      <c r="M1115" s="40"/>
      <c r="N1115" s="40"/>
      <c r="O1115" s="40"/>
      <c r="P1115" s="40"/>
      <c r="Q1115" s="40"/>
      <c r="R1115" s="40"/>
      <c r="S1115" s="40"/>
      <c r="T1115" s="40"/>
      <c r="U1115" s="40"/>
      <c r="V1115" s="40"/>
      <c r="W1115" s="40"/>
      <c r="X1115" s="40"/>
      <c r="Y1115" s="40"/>
      <c r="Z1115" s="40"/>
      <c r="AA1115" s="40"/>
      <c r="AB1115" s="40"/>
      <c r="AC1115" s="40"/>
      <c r="AD1115" s="40"/>
    </row>
    <row r="1116" spans="4:30">
      <c r="D1116" s="40"/>
      <c r="E1116" s="40"/>
      <c r="F1116" s="40"/>
      <c r="G1116" s="40"/>
      <c r="H1116" s="40"/>
      <c r="I1116" s="40"/>
      <c r="J1116" s="40"/>
      <c r="K1116" s="40"/>
      <c r="L1116" s="40"/>
      <c r="M1116" s="40"/>
      <c r="N1116" s="40"/>
      <c r="O1116" s="40"/>
      <c r="P1116" s="40"/>
      <c r="Q1116" s="40"/>
      <c r="R1116" s="40"/>
      <c r="S1116" s="40"/>
      <c r="T1116" s="40"/>
      <c r="U1116" s="40"/>
      <c r="V1116" s="40"/>
      <c r="W1116" s="40"/>
      <c r="X1116" s="40"/>
      <c r="Y1116" s="40"/>
      <c r="Z1116" s="40"/>
      <c r="AA1116" s="40"/>
      <c r="AB1116" s="40"/>
      <c r="AC1116" s="40"/>
      <c r="AD1116" s="40"/>
    </row>
    <row r="1117" spans="4:30">
      <c r="D1117" s="40"/>
      <c r="E1117" s="40"/>
      <c r="F1117" s="40"/>
      <c r="G1117" s="40"/>
      <c r="H1117" s="40"/>
      <c r="I1117" s="40"/>
      <c r="J1117" s="40"/>
      <c r="K1117" s="40"/>
      <c r="L1117" s="40"/>
      <c r="M1117" s="40"/>
      <c r="N1117" s="40"/>
      <c r="O1117" s="40"/>
      <c r="P1117" s="40"/>
      <c r="Q1117" s="40"/>
      <c r="R1117" s="40"/>
      <c r="S1117" s="40"/>
      <c r="T1117" s="40"/>
      <c r="U1117" s="40"/>
      <c r="V1117" s="40"/>
      <c r="W1117" s="40"/>
      <c r="X1117" s="40"/>
      <c r="Y1117" s="40"/>
      <c r="Z1117" s="40"/>
      <c r="AA1117" s="40"/>
      <c r="AB1117" s="40"/>
      <c r="AC1117" s="40"/>
      <c r="AD1117" s="40"/>
    </row>
    <row r="1118" spans="4:30">
      <c r="D1118" s="40"/>
      <c r="E1118" s="40"/>
      <c r="F1118" s="40"/>
      <c r="G1118" s="40"/>
      <c r="H1118" s="40"/>
      <c r="I1118" s="40"/>
      <c r="J1118" s="40"/>
      <c r="K1118" s="40"/>
      <c r="L1118" s="40"/>
      <c r="M1118" s="40"/>
      <c r="N1118" s="40"/>
      <c r="O1118" s="40"/>
      <c r="P1118" s="40"/>
      <c r="Q1118" s="40"/>
      <c r="R1118" s="40"/>
      <c r="S1118" s="40"/>
      <c r="T1118" s="40"/>
      <c r="U1118" s="40"/>
      <c r="V1118" s="40"/>
      <c r="W1118" s="40"/>
      <c r="X1118" s="40"/>
      <c r="Y1118" s="40"/>
      <c r="Z1118" s="40"/>
      <c r="AA1118" s="40"/>
      <c r="AB1118" s="40"/>
      <c r="AC1118" s="40"/>
      <c r="AD1118" s="40"/>
    </row>
    <row r="1119" spans="4:30">
      <c r="D1119" s="40"/>
      <c r="E1119" s="40"/>
      <c r="F1119" s="40"/>
      <c r="G1119" s="40"/>
      <c r="H1119" s="40"/>
      <c r="I1119" s="40"/>
      <c r="J1119" s="40"/>
      <c r="K1119" s="40"/>
      <c r="L1119" s="40"/>
      <c r="M1119" s="40"/>
      <c r="N1119" s="40"/>
      <c r="O1119" s="40"/>
      <c r="P1119" s="40"/>
      <c r="Q1119" s="40"/>
      <c r="R1119" s="40"/>
      <c r="S1119" s="40"/>
      <c r="T1119" s="40"/>
      <c r="U1119" s="40"/>
      <c r="V1119" s="40"/>
      <c r="W1119" s="40"/>
      <c r="X1119" s="40"/>
      <c r="Y1119" s="40"/>
      <c r="Z1119" s="40"/>
      <c r="AA1119" s="40"/>
      <c r="AB1119" s="40"/>
      <c r="AC1119" s="40"/>
      <c r="AD1119" s="40"/>
    </row>
    <row r="1120" spans="4:30">
      <c r="D1120" s="40"/>
      <c r="E1120" s="40"/>
      <c r="F1120" s="40"/>
      <c r="G1120" s="40"/>
      <c r="H1120" s="40"/>
      <c r="I1120" s="40"/>
      <c r="J1120" s="40"/>
      <c r="K1120" s="40"/>
      <c r="L1120" s="40"/>
      <c r="M1120" s="40"/>
      <c r="N1120" s="40"/>
      <c r="O1120" s="40"/>
      <c r="P1120" s="40"/>
      <c r="Q1120" s="40"/>
      <c r="R1120" s="40"/>
      <c r="S1120" s="40"/>
      <c r="T1120" s="40"/>
      <c r="U1120" s="40"/>
      <c r="V1120" s="40"/>
      <c r="W1120" s="40"/>
      <c r="X1120" s="40"/>
      <c r="Y1120" s="40"/>
      <c r="Z1120" s="40"/>
      <c r="AA1120" s="40"/>
      <c r="AB1120" s="40"/>
      <c r="AC1120" s="40"/>
      <c r="AD1120" s="40"/>
    </row>
    <row r="1121" spans="4:30">
      <c r="D1121" s="40"/>
      <c r="E1121" s="40"/>
      <c r="F1121" s="40"/>
      <c r="G1121" s="40"/>
      <c r="H1121" s="40"/>
      <c r="I1121" s="40"/>
      <c r="J1121" s="40"/>
      <c r="K1121" s="40"/>
      <c r="L1121" s="40"/>
      <c r="M1121" s="40"/>
      <c r="N1121" s="40"/>
      <c r="O1121" s="40"/>
      <c r="P1121" s="40"/>
      <c r="Q1121" s="40"/>
      <c r="R1121" s="40"/>
      <c r="S1121" s="40"/>
      <c r="T1121" s="40"/>
      <c r="U1121" s="40"/>
      <c r="V1121" s="40"/>
      <c r="W1121" s="40"/>
      <c r="X1121" s="40"/>
      <c r="Y1121" s="40"/>
      <c r="Z1121" s="40"/>
      <c r="AA1121" s="40"/>
      <c r="AB1121" s="40"/>
      <c r="AC1121" s="40"/>
      <c r="AD1121" s="40"/>
    </row>
    <row r="1122" spans="4:30">
      <c r="D1122" s="40"/>
      <c r="E1122" s="40"/>
      <c r="F1122" s="40"/>
      <c r="G1122" s="40"/>
      <c r="H1122" s="40"/>
      <c r="I1122" s="40"/>
      <c r="J1122" s="40"/>
      <c r="K1122" s="40"/>
      <c r="L1122" s="40"/>
      <c r="M1122" s="40"/>
      <c r="N1122" s="40"/>
      <c r="O1122" s="40"/>
      <c r="P1122" s="40"/>
      <c r="Q1122" s="40"/>
      <c r="R1122" s="40"/>
      <c r="S1122" s="40"/>
      <c r="T1122" s="40"/>
      <c r="U1122" s="40"/>
      <c r="V1122" s="40"/>
      <c r="W1122" s="40"/>
      <c r="X1122" s="40"/>
      <c r="Y1122" s="40"/>
      <c r="Z1122" s="40"/>
      <c r="AA1122" s="40"/>
      <c r="AB1122" s="40"/>
      <c r="AC1122" s="40"/>
      <c r="AD1122" s="40"/>
    </row>
    <row r="1123" spans="4:30">
      <c r="D1123" s="40"/>
      <c r="E1123" s="40"/>
      <c r="F1123" s="40"/>
      <c r="G1123" s="40"/>
      <c r="H1123" s="40"/>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row>
    <row r="1124" spans="4:30">
      <c r="D1124" s="40"/>
      <c r="E1124" s="40"/>
      <c r="F1124" s="40"/>
      <c r="G1124" s="40"/>
      <c r="H1124" s="40"/>
      <c r="I1124" s="40"/>
      <c r="J1124" s="40"/>
      <c r="K1124" s="40"/>
      <c r="L1124" s="40"/>
      <c r="M1124" s="40"/>
      <c r="N1124" s="40"/>
      <c r="O1124" s="40"/>
      <c r="P1124" s="40"/>
      <c r="Q1124" s="40"/>
      <c r="R1124" s="40"/>
      <c r="S1124" s="40"/>
      <c r="T1124" s="40"/>
      <c r="U1124" s="40"/>
      <c r="V1124" s="40"/>
      <c r="W1124" s="40"/>
      <c r="X1124" s="40"/>
      <c r="Y1124" s="40"/>
      <c r="Z1124" s="40"/>
      <c r="AA1124" s="40"/>
      <c r="AB1124" s="40"/>
      <c r="AC1124" s="40"/>
      <c r="AD1124" s="40"/>
    </row>
    <row r="1125" spans="4:30">
      <c r="D1125" s="40"/>
      <c r="E1125" s="40"/>
      <c r="F1125" s="40"/>
      <c r="G1125" s="40"/>
      <c r="H1125" s="40"/>
      <c r="I1125" s="40"/>
      <c r="J1125" s="40"/>
      <c r="K1125" s="40"/>
      <c r="L1125" s="40"/>
      <c r="M1125" s="40"/>
      <c r="N1125" s="40"/>
      <c r="O1125" s="40"/>
      <c r="P1125" s="40"/>
      <c r="Q1125" s="40"/>
      <c r="R1125" s="40"/>
      <c r="S1125" s="40"/>
      <c r="T1125" s="40"/>
      <c r="U1125" s="40"/>
      <c r="V1125" s="40"/>
      <c r="W1125" s="40"/>
      <c r="X1125" s="40"/>
      <c r="Y1125" s="40"/>
      <c r="Z1125" s="40"/>
      <c r="AA1125" s="40"/>
      <c r="AB1125" s="40"/>
      <c r="AC1125" s="40"/>
      <c r="AD1125" s="40"/>
    </row>
    <row r="1126" spans="4:30">
      <c r="D1126" s="40"/>
      <c r="E1126" s="40"/>
      <c r="F1126" s="40"/>
      <c r="G1126" s="40"/>
      <c r="H1126" s="40"/>
      <c r="I1126" s="40"/>
      <c r="J1126" s="40"/>
      <c r="K1126" s="40"/>
      <c r="L1126" s="40"/>
      <c r="M1126" s="40"/>
      <c r="N1126" s="40"/>
      <c r="O1126" s="40"/>
      <c r="P1126" s="40"/>
      <c r="Q1126" s="40"/>
      <c r="R1126" s="40"/>
      <c r="S1126" s="40"/>
      <c r="T1126" s="40"/>
      <c r="U1126" s="40"/>
      <c r="V1126" s="40"/>
      <c r="W1126" s="40"/>
      <c r="X1126" s="40"/>
      <c r="Y1126" s="40"/>
      <c r="Z1126" s="40"/>
      <c r="AA1126" s="40"/>
      <c r="AB1126" s="40"/>
      <c r="AC1126" s="40"/>
      <c r="AD1126" s="40"/>
    </row>
    <row r="1127" spans="4:30">
      <c r="D1127" s="40"/>
      <c r="E1127" s="40"/>
      <c r="F1127" s="40"/>
      <c r="G1127" s="40"/>
      <c r="H1127" s="40"/>
      <c r="I1127" s="40"/>
      <c r="J1127" s="40"/>
      <c r="K1127" s="40"/>
      <c r="L1127" s="40"/>
      <c r="M1127" s="40"/>
      <c r="N1127" s="40"/>
      <c r="O1127" s="40"/>
      <c r="P1127" s="40"/>
      <c r="Q1127" s="40"/>
      <c r="R1127" s="40"/>
      <c r="S1127" s="40"/>
      <c r="T1127" s="40"/>
      <c r="U1127" s="40"/>
      <c r="V1127" s="40"/>
      <c r="W1127" s="40"/>
      <c r="X1127" s="40"/>
      <c r="Y1127" s="40"/>
      <c r="Z1127" s="40"/>
      <c r="AA1127" s="40"/>
      <c r="AB1127" s="40"/>
      <c r="AC1127" s="40"/>
      <c r="AD1127" s="40"/>
    </row>
    <row r="1128" spans="4:30">
      <c r="D1128" s="40"/>
      <c r="E1128" s="40"/>
      <c r="F1128" s="40"/>
      <c r="G1128" s="40"/>
      <c r="H1128" s="40"/>
      <c r="I1128" s="40"/>
      <c r="J1128" s="40"/>
      <c r="K1128" s="40"/>
      <c r="L1128" s="40"/>
      <c r="M1128" s="40"/>
      <c r="N1128" s="40"/>
      <c r="O1128" s="40"/>
      <c r="P1128" s="40"/>
      <c r="Q1128" s="40"/>
      <c r="R1128" s="40"/>
      <c r="S1128" s="40"/>
      <c r="T1128" s="40"/>
      <c r="U1128" s="40"/>
      <c r="V1128" s="40"/>
      <c r="W1128" s="40"/>
      <c r="X1128" s="40"/>
      <c r="Y1128" s="40"/>
      <c r="Z1128" s="40"/>
      <c r="AA1128" s="40"/>
      <c r="AB1128" s="40"/>
      <c r="AC1128" s="40"/>
      <c r="AD1128" s="40"/>
    </row>
    <row r="1129" spans="4:30">
      <c r="D1129" s="40"/>
      <c r="E1129" s="40"/>
      <c r="F1129" s="40"/>
      <c r="G1129" s="40"/>
      <c r="H1129" s="40"/>
      <c r="I1129" s="40"/>
      <c r="J1129" s="40"/>
      <c r="K1129" s="40"/>
      <c r="L1129" s="40"/>
      <c r="M1129" s="40"/>
      <c r="N1129" s="40"/>
      <c r="O1129" s="40"/>
      <c r="P1129" s="40"/>
      <c r="Q1129" s="40"/>
      <c r="R1129" s="40"/>
      <c r="S1129" s="40"/>
      <c r="T1129" s="40"/>
      <c r="U1129" s="40"/>
      <c r="V1129" s="40"/>
      <c r="W1129" s="40"/>
      <c r="X1129" s="40"/>
      <c r="Y1129" s="40"/>
      <c r="Z1129" s="40"/>
      <c r="AA1129" s="40"/>
      <c r="AB1129" s="40"/>
      <c r="AC1129" s="40"/>
      <c r="AD1129" s="40"/>
    </row>
    <row r="1130" spans="4:30">
      <c r="D1130" s="40"/>
      <c r="E1130" s="40"/>
      <c r="F1130" s="40"/>
      <c r="G1130" s="40"/>
      <c r="H1130" s="40"/>
      <c r="I1130" s="40"/>
      <c r="J1130" s="40"/>
      <c r="K1130" s="40"/>
      <c r="L1130" s="40"/>
      <c r="M1130" s="40"/>
      <c r="N1130" s="40"/>
      <c r="O1130" s="40"/>
      <c r="P1130" s="40"/>
      <c r="Q1130" s="40"/>
      <c r="R1130" s="40"/>
      <c r="S1130" s="40"/>
      <c r="T1130" s="40"/>
      <c r="U1130" s="40"/>
      <c r="V1130" s="40"/>
      <c r="W1130" s="40"/>
      <c r="X1130" s="40"/>
      <c r="Y1130" s="40"/>
      <c r="Z1130" s="40"/>
      <c r="AA1130" s="40"/>
      <c r="AB1130" s="40"/>
      <c r="AC1130" s="40"/>
      <c r="AD1130" s="40"/>
    </row>
    <row r="1131" spans="4:30">
      <c r="D1131" s="40"/>
      <c r="E1131" s="40"/>
      <c r="F1131" s="40"/>
      <c r="G1131" s="40"/>
      <c r="H1131" s="40"/>
      <c r="I1131" s="40"/>
      <c r="J1131" s="40"/>
      <c r="K1131" s="40"/>
      <c r="L1131" s="40"/>
      <c r="M1131" s="40"/>
      <c r="N1131" s="40"/>
      <c r="O1131" s="40"/>
      <c r="P1131" s="40"/>
      <c r="Q1131" s="40"/>
      <c r="R1131" s="40"/>
      <c r="S1131" s="40"/>
      <c r="T1131" s="40"/>
      <c r="U1131" s="40"/>
      <c r="V1131" s="40"/>
      <c r="W1131" s="40"/>
      <c r="X1131" s="40"/>
      <c r="Y1131" s="40"/>
      <c r="Z1131" s="40"/>
      <c r="AA1131" s="40"/>
      <c r="AB1131" s="40"/>
      <c r="AC1131" s="40"/>
      <c r="AD1131" s="40"/>
    </row>
    <row r="1132" spans="4:30">
      <c r="D1132" s="40"/>
      <c r="E1132" s="40"/>
      <c r="F1132" s="40"/>
      <c r="G1132" s="40"/>
      <c r="H1132" s="40"/>
      <c r="I1132" s="40"/>
      <c r="J1132" s="40"/>
      <c r="K1132" s="40"/>
      <c r="L1132" s="40"/>
      <c r="M1132" s="40"/>
      <c r="N1132" s="40"/>
      <c r="O1132" s="40"/>
      <c r="P1132" s="40"/>
      <c r="Q1132" s="40"/>
      <c r="R1132" s="40"/>
      <c r="S1132" s="40"/>
      <c r="T1132" s="40"/>
      <c r="U1132" s="40"/>
      <c r="V1132" s="40"/>
      <c r="W1132" s="40"/>
      <c r="X1132" s="40"/>
      <c r="Y1132" s="40"/>
      <c r="Z1132" s="40"/>
      <c r="AA1132" s="40"/>
      <c r="AB1132" s="40"/>
      <c r="AC1132" s="40"/>
      <c r="AD1132" s="40"/>
    </row>
    <row r="1133" spans="4:30">
      <c r="D1133" s="40"/>
      <c r="E1133" s="40"/>
      <c r="F1133" s="40"/>
      <c r="G1133" s="40"/>
      <c r="H1133" s="40"/>
      <c r="I1133" s="40"/>
      <c r="J1133" s="40"/>
      <c r="K1133" s="40"/>
      <c r="L1133" s="40"/>
      <c r="M1133" s="40"/>
      <c r="N1133" s="40"/>
      <c r="O1133" s="40"/>
      <c r="P1133" s="40"/>
      <c r="Q1133" s="40"/>
      <c r="R1133" s="40"/>
      <c r="S1133" s="40"/>
      <c r="T1133" s="40"/>
      <c r="U1133" s="40"/>
      <c r="V1133" s="40"/>
      <c r="W1133" s="40"/>
      <c r="X1133" s="40"/>
      <c r="Y1133" s="40"/>
      <c r="Z1133" s="40"/>
      <c r="AA1133" s="40"/>
      <c r="AB1133" s="40"/>
      <c r="AC1133" s="40"/>
      <c r="AD1133" s="40"/>
    </row>
    <row r="1134" spans="4:30">
      <c r="D1134" s="40"/>
      <c r="E1134" s="40"/>
      <c r="F1134" s="40"/>
      <c r="G1134" s="40"/>
      <c r="H1134" s="40"/>
      <c r="I1134" s="40"/>
      <c r="J1134" s="40"/>
      <c r="K1134" s="40"/>
      <c r="L1134" s="40"/>
      <c r="M1134" s="40"/>
      <c r="N1134" s="40"/>
      <c r="O1134" s="40"/>
      <c r="P1134" s="40"/>
      <c r="Q1134" s="40"/>
      <c r="R1134" s="40"/>
      <c r="S1134" s="40"/>
      <c r="T1134" s="40"/>
      <c r="U1134" s="40"/>
      <c r="V1134" s="40"/>
      <c r="W1134" s="40"/>
      <c r="X1134" s="40"/>
      <c r="Y1134" s="40"/>
      <c r="Z1134" s="40"/>
      <c r="AA1134" s="40"/>
      <c r="AB1134" s="40"/>
      <c r="AC1134" s="40"/>
      <c r="AD1134" s="40"/>
    </row>
    <row r="1135" spans="4:30">
      <c r="D1135" s="40"/>
      <c r="E1135" s="40"/>
      <c r="F1135" s="40"/>
      <c r="G1135" s="40"/>
      <c r="H1135" s="40"/>
      <c r="I1135" s="40"/>
      <c r="J1135" s="40"/>
      <c r="K1135" s="40"/>
      <c r="L1135" s="40"/>
      <c r="M1135" s="40"/>
      <c r="N1135" s="40"/>
      <c r="O1135" s="40"/>
      <c r="P1135" s="40"/>
      <c r="Q1135" s="40"/>
      <c r="R1135" s="40"/>
      <c r="S1135" s="40"/>
      <c r="T1135" s="40"/>
      <c r="U1135" s="40"/>
      <c r="V1135" s="40"/>
      <c r="W1135" s="40"/>
      <c r="X1135" s="40"/>
      <c r="Y1135" s="40"/>
      <c r="Z1135" s="40"/>
      <c r="AA1135" s="40"/>
      <c r="AB1135" s="40"/>
      <c r="AC1135" s="40"/>
      <c r="AD1135" s="40"/>
    </row>
    <row r="1136" spans="4:30">
      <c r="D1136" s="40"/>
      <c r="E1136" s="40"/>
      <c r="F1136" s="40"/>
      <c r="G1136" s="40"/>
      <c r="H1136" s="40"/>
      <c r="I1136" s="40"/>
      <c r="J1136" s="40"/>
      <c r="K1136" s="40"/>
      <c r="L1136" s="40"/>
      <c r="M1136" s="40"/>
      <c r="N1136" s="40"/>
      <c r="O1136" s="40"/>
      <c r="P1136" s="40"/>
      <c r="Q1136" s="40"/>
      <c r="R1136" s="40"/>
      <c r="S1136" s="40"/>
      <c r="T1136" s="40"/>
      <c r="U1136" s="40"/>
      <c r="V1136" s="40"/>
      <c r="W1136" s="40"/>
      <c r="X1136" s="40"/>
      <c r="Y1136" s="40"/>
      <c r="Z1136" s="40"/>
      <c r="AA1136" s="40"/>
      <c r="AB1136" s="40"/>
      <c r="AC1136" s="40"/>
      <c r="AD1136" s="40"/>
    </row>
    <row r="1137" spans="4:30">
      <c r="D1137" s="40"/>
      <c r="E1137" s="40"/>
      <c r="F1137" s="40"/>
      <c r="G1137" s="40"/>
      <c r="H1137" s="40"/>
      <c r="I1137" s="40"/>
      <c r="J1137" s="40"/>
      <c r="K1137" s="40"/>
      <c r="L1137" s="40"/>
      <c r="M1137" s="40"/>
      <c r="N1137" s="40"/>
      <c r="O1137" s="40"/>
      <c r="P1137" s="40"/>
      <c r="Q1137" s="40"/>
      <c r="R1137" s="40"/>
      <c r="S1137" s="40"/>
      <c r="T1137" s="40"/>
      <c r="U1137" s="40"/>
      <c r="V1137" s="40"/>
      <c r="W1137" s="40"/>
      <c r="X1137" s="40"/>
      <c r="Y1137" s="40"/>
      <c r="Z1137" s="40"/>
      <c r="AA1137" s="40"/>
      <c r="AB1137" s="40"/>
      <c r="AC1137" s="40"/>
      <c r="AD1137" s="40"/>
    </row>
    <row r="1138" spans="4:30">
      <c r="D1138" s="40"/>
      <c r="E1138" s="40"/>
      <c r="F1138" s="40"/>
      <c r="G1138" s="40"/>
      <c r="H1138" s="40"/>
      <c r="I1138" s="40"/>
      <c r="J1138" s="40"/>
      <c r="K1138" s="40"/>
      <c r="L1138" s="40"/>
      <c r="M1138" s="40"/>
      <c r="N1138" s="40"/>
      <c r="O1138" s="40"/>
      <c r="P1138" s="40"/>
      <c r="Q1138" s="40"/>
      <c r="R1138" s="40"/>
      <c r="S1138" s="40"/>
      <c r="T1138" s="40"/>
      <c r="U1138" s="40"/>
      <c r="V1138" s="40"/>
      <c r="W1138" s="40"/>
      <c r="X1138" s="40"/>
      <c r="Y1138" s="40"/>
      <c r="Z1138" s="40"/>
      <c r="AA1138" s="40"/>
      <c r="AB1138" s="40"/>
      <c r="AC1138" s="40"/>
      <c r="AD1138" s="40"/>
    </row>
    <row r="1139" spans="4:30">
      <c r="D1139" s="40"/>
      <c r="E1139" s="40"/>
      <c r="F1139" s="40"/>
      <c r="G1139" s="40"/>
      <c r="H1139" s="40"/>
      <c r="I1139" s="40"/>
      <c r="J1139" s="40"/>
      <c r="K1139" s="40"/>
      <c r="L1139" s="40"/>
      <c r="M1139" s="40"/>
      <c r="N1139" s="40"/>
      <c r="O1139" s="40"/>
      <c r="P1139" s="40"/>
      <c r="Q1139" s="40"/>
      <c r="R1139" s="40"/>
      <c r="S1139" s="40"/>
      <c r="T1139" s="40"/>
      <c r="U1139" s="40"/>
      <c r="V1139" s="40"/>
      <c r="W1139" s="40"/>
      <c r="X1139" s="40"/>
      <c r="Y1139" s="40"/>
      <c r="Z1139" s="40"/>
      <c r="AA1139" s="40"/>
      <c r="AB1139" s="40"/>
      <c r="AC1139" s="40"/>
      <c r="AD1139" s="40"/>
    </row>
    <row r="1140" spans="4:30">
      <c r="D1140" s="40"/>
      <c r="E1140" s="40"/>
      <c r="F1140" s="40"/>
      <c r="G1140" s="40"/>
      <c r="H1140" s="40"/>
      <c r="I1140" s="40"/>
      <c r="J1140" s="40"/>
      <c r="K1140" s="40"/>
      <c r="L1140" s="40"/>
      <c r="M1140" s="40"/>
      <c r="N1140" s="40"/>
      <c r="O1140" s="40"/>
      <c r="P1140" s="40"/>
      <c r="Q1140" s="40"/>
      <c r="R1140" s="40"/>
      <c r="S1140" s="40"/>
      <c r="T1140" s="40"/>
      <c r="U1140" s="40"/>
      <c r="V1140" s="40"/>
      <c r="W1140" s="40"/>
      <c r="X1140" s="40"/>
      <c r="Y1140" s="40"/>
      <c r="Z1140" s="40"/>
      <c r="AA1140" s="40"/>
      <c r="AB1140" s="40"/>
      <c r="AC1140" s="40"/>
      <c r="AD1140" s="40"/>
    </row>
    <row r="1141" spans="4:30">
      <c r="D1141" s="40"/>
      <c r="E1141" s="40"/>
      <c r="F1141" s="40"/>
      <c r="G1141" s="40"/>
      <c r="H1141" s="40"/>
      <c r="I1141" s="40"/>
      <c r="J1141" s="40"/>
      <c r="K1141" s="40"/>
      <c r="L1141" s="40"/>
      <c r="M1141" s="40"/>
      <c r="N1141" s="40"/>
      <c r="O1141" s="40"/>
      <c r="P1141" s="40"/>
      <c r="Q1141" s="40"/>
      <c r="R1141" s="40"/>
      <c r="S1141" s="40"/>
      <c r="T1141" s="40"/>
      <c r="U1141" s="40"/>
      <c r="V1141" s="40"/>
      <c r="W1141" s="40"/>
      <c r="X1141" s="40"/>
      <c r="Y1141" s="40"/>
      <c r="Z1141" s="40"/>
      <c r="AA1141" s="40"/>
      <c r="AB1141" s="40"/>
      <c r="AC1141" s="40"/>
      <c r="AD1141" s="40"/>
    </row>
    <row r="1142" spans="4:30">
      <c r="D1142" s="40"/>
      <c r="E1142" s="40"/>
      <c r="F1142" s="40"/>
      <c r="G1142" s="40"/>
      <c r="H1142" s="40"/>
      <c r="I1142" s="40"/>
      <c r="J1142" s="40"/>
      <c r="K1142" s="40"/>
      <c r="L1142" s="40"/>
      <c r="M1142" s="40"/>
      <c r="N1142" s="40"/>
      <c r="O1142" s="40"/>
      <c r="P1142" s="40"/>
      <c r="Q1142" s="40"/>
      <c r="R1142" s="40"/>
      <c r="S1142" s="40"/>
      <c r="T1142" s="40"/>
      <c r="U1142" s="40"/>
      <c r="V1142" s="40"/>
      <c r="W1142" s="40"/>
      <c r="X1142" s="40"/>
      <c r="Y1142" s="40"/>
      <c r="Z1142" s="40"/>
      <c r="AA1142" s="40"/>
      <c r="AB1142" s="40"/>
      <c r="AC1142" s="40"/>
      <c r="AD1142" s="40"/>
    </row>
    <row r="1143" spans="4:30">
      <c r="D1143" s="40"/>
      <c r="E1143" s="40"/>
      <c r="F1143" s="40"/>
      <c r="G1143" s="40"/>
      <c r="H1143" s="40"/>
      <c r="I1143" s="40"/>
      <c r="J1143" s="40"/>
      <c r="K1143" s="40"/>
      <c r="L1143" s="40"/>
      <c r="M1143" s="40"/>
      <c r="N1143" s="40"/>
      <c r="O1143" s="40"/>
      <c r="P1143" s="40"/>
      <c r="Q1143" s="40"/>
      <c r="R1143" s="40"/>
      <c r="S1143" s="40"/>
      <c r="T1143" s="40"/>
      <c r="U1143" s="40"/>
      <c r="V1143" s="40"/>
      <c r="W1143" s="40"/>
      <c r="X1143" s="40"/>
      <c r="Y1143" s="40"/>
      <c r="Z1143" s="40"/>
      <c r="AA1143" s="40"/>
      <c r="AB1143" s="40"/>
      <c r="AC1143" s="40"/>
      <c r="AD1143" s="40"/>
    </row>
    <row r="1144" spans="4:30">
      <c r="D1144" s="40"/>
      <c r="E1144" s="40"/>
      <c r="F1144" s="40"/>
      <c r="G1144" s="40"/>
      <c r="H1144" s="40"/>
      <c r="I1144" s="40"/>
      <c r="J1144" s="40"/>
      <c r="K1144" s="40"/>
      <c r="L1144" s="40"/>
      <c r="M1144" s="40"/>
      <c r="N1144" s="40"/>
      <c r="O1144" s="40"/>
      <c r="P1144" s="40"/>
      <c r="Q1144" s="40"/>
      <c r="R1144" s="40"/>
      <c r="S1144" s="40"/>
      <c r="T1144" s="40"/>
      <c r="U1144" s="40"/>
      <c r="V1144" s="40"/>
      <c r="W1144" s="40"/>
      <c r="X1144" s="40"/>
      <c r="Y1144" s="40"/>
      <c r="Z1144" s="40"/>
      <c r="AA1144" s="40"/>
      <c r="AB1144" s="40"/>
      <c r="AC1144" s="40"/>
      <c r="AD1144" s="40"/>
    </row>
    <row r="1145" spans="4:30">
      <c r="D1145" s="40"/>
      <c r="E1145" s="40"/>
      <c r="F1145" s="40"/>
      <c r="G1145" s="40"/>
      <c r="H1145" s="40"/>
      <c r="I1145" s="40"/>
      <c r="J1145" s="40"/>
      <c r="K1145" s="40"/>
      <c r="L1145" s="40"/>
      <c r="M1145" s="40"/>
      <c r="N1145" s="40"/>
      <c r="O1145" s="40"/>
      <c r="P1145" s="40"/>
      <c r="Q1145" s="40"/>
      <c r="R1145" s="40"/>
      <c r="S1145" s="40"/>
      <c r="T1145" s="40"/>
      <c r="U1145" s="40"/>
      <c r="V1145" s="40"/>
      <c r="W1145" s="40"/>
      <c r="X1145" s="40"/>
      <c r="Y1145" s="40"/>
      <c r="Z1145" s="40"/>
      <c r="AA1145" s="40"/>
      <c r="AB1145" s="40"/>
      <c r="AC1145" s="40"/>
      <c r="AD1145" s="40"/>
    </row>
    <row r="1146" spans="4:30">
      <c r="D1146" s="40"/>
      <c r="E1146" s="40"/>
      <c r="F1146" s="40"/>
      <c r="G1146" s="40"/>
      <c r="H1146" s="40"/>
      <c r="I1146" s="40"/>
      <c r="J1146" s="40"/>
      <c r="K1146" s="40"/>
      <c r="L1146" s="40"/>
      <c r="M1146" s="40"/>
      <c r="N1146" s="40"/>
      <c r="O1146" s="40"/>
      <c r="P1146" s="40"/>
      <c r="Q1146" s="40"/>
      <c r="R1146" s="40"/>
      <c r="S1146" s="40"/>
      <c r="T1146" s="40"/>
      <c r="U1146" s="40"/>
      <c r="V1146" s="40"/>
      <c r="W1146" s="40"/>
      <c r="X1146" s="40"/>
      <c r="Y1146" s="40"/>
      <c r="Z1146" s="40"/>
      <c r="AA1146" s="40"/>
      <c r="AB1146" s="40"/>
      <c r="AC1146" s="40"/>
      <c r="AD1146" s="40"/>
    </row>
    <row r="1147" spans="4:30">
      <c r="D1147" s="40"/>
      <c r="E1147" s="40"/>
      <c r="F1147" s="40"/>
      <c r="G1147" s="40"/>
      <c r="H1147" s="40"/>
      <c r="I1147" s="40"/>
      <c r="J1147" s="40"/>
      <c r="K1147" s="40"/>
      <c r="L1147" s="40"/>
      <c r="M1147" s="40"/>
      <c r="N1147" s="40"/>
      <c r="O1147" s="40"/>
      <c r="P1147" s="40"/>
      <c r="Q1147" s="40"/>
      <c r="R1147" s="40"/>
      <c r="S1147" s="40"/>
      <c r="T1147" s="40"/>
      <c r="U1147" s="40"/>
      <c r="V1147" s="40"/>
      <c r="W1147" s="40"/>
      <c r="X1147" s="40"/>
      <c r="Y1147" s="40"/>
      <c r="Z1147" s="40"/>
      <c r="AA1147" s="40"/>
      <c r="AB1147" s="40"/>
      <c r="AC1147" s="40"/>
      <c r="AD1147" s="40"/>
    </row>
    <row r="1148" spans="4:30">
      <c r="D1148" s="40"/>
      <c r="E1148" s="40"/>
      <c r="F1148" s="40"/>
      <c r="G1148" s="40"/>
      <c r="H1148" s="40"/>
      <c r="I1148" s="40"/>
      <c r="J1148" s="40"/>
      <c r="K1148" s="40"/>
      <c r="L1148" s="40"/>
      <c r="M1148" s="40"/>
      <c r="N1148" s="40"/>
      <c r="O1148" s="40"/>
      <c r="P1148" s="40"/>
      <c r="Q1148" s="40"/>
      <c r="R1148" s="40"/>
      <c r="S1148" s="40"/>
      <c r="T1148" s="40"/>
    </row>
    <row r="1149" spans="4:30">
      <c r="D1149" s="40"/>
      <c r="E1149" s="40"/>
      <c r="F1149" s="40"/>
      <c r="G1149" s="40"/>
      <c r="H1149" s="40"/>
      <c r="I1149" s="40"/>
      <c r="J1149" s="40"/>
      <c r="K1149" s="40"/>
      <c r="L1149" s="40"/>
      <c r="M1149" s="40"/>
      <c r="N1149" s="40"/>
      <c r="O1149" s="40"/>
      <c r="P1149" s="40"/>
      <c r="Q1149" s="40"/>
      <c r="R1149" s="40"/>
      <c r="S1149" s="40"/>
      <c r="T1149" s="40"/>
    </row>
    <row r="1150" spans="4:30">
      <c r="D1150" s="40"/>
      <c r="E1150" s="40"/>
      <c r="F1150" s="40"/>
      <c r="G1150" s="40"/>
      <c r="H1150" s="40"/>
      <c r="I1150" s="40"/>
      <c r="J1150" s="40"/>
      <c r="K1150" s="40"/>
      <c r="L1150" s="40"/>
      <c r="M1150" s="40"/>
      <c r="N1150" s="40"/>
      <c r="O1150" s="40"/>
      <c r="P1150" s="40"/>
      <c r="Q1150" s="40"/>
      <c r="R1150" s="40"/>
      <c r="S1150" s="40"/>
      <c r="T1150" s="40"/>
    </row>
    <row r="1151" spans="4:30">
      <c r="D1151" s="40"/>
      <c r="E1151" s="40"/>
      <c r="F1151" s="40"/>
      <c r="G1151" s="40"/>
      <c r="H1151" s="40"/>
      <c r="I1151" s="40"/>
      <c r="J1151" s="40"/>
      <c r="K1151" s="40"/>
      <c r="L1151" s="40"/>
      <c r="M1151" s="40"/>
      <c r="N1151" s="40"/>
      <c r="O1151" s="40"/>
      <c r="P1151" s="40"/>
      <c r="Q1151" s="40"/>
      <c r="R1151" s="40"/>
      <c r="S1151" s="40"/>
      <c r="T1151" s="40"/>
    </row>
    <row r="1152" spans="4:30">
      <c r="D1152" s="40"/>
      <c r="E1152" s="40"/>
      <c r="F1152" s="40"/>
      <c r="G1152" s="40"/>
      <c r="H1152" s="40"/>
      <c r="I1152" s="40"/>
      <c r="J1152" s="40"/>
      <c r="K1152" s="40"/>
      <c r="L1152" s="40"/>
      <c r="M1152" s="40"/>
      <c r="N1152" s="40"/>
      <c r="O1152" s="40"/>
      <c r="P1152" s="40"/>
      <c r="Q1152" s="40"/>
      <c r="R1152" s="40"/>
      <c r="S1152" s="40"/>
      <c r="T1152" s="40"/>
    </row>
    <row r="1153" spans="4:20">
      <c r="D1153" s="40"/>
      <c r="E1153" s="40"/>
      <c r="F1153" s="40"/>
      <c r="G1153" s="40"/>
      <c r="H1153" s="40"/>
      <c r="I1153" s="40"/>
      <c r="J1153" s="40"/>
      <c r="K1153" s="40"/>
      <c r="L1153" s="40"/>
      <c r="M1153" s="40"/>
      <c r="N1153" s="40"/>
      <c r="O1153" s="40"/>
      <c r="P1153" s="40"/>
      <c r="Q1153" s="40"/>
      <c r="R1153" s="40"/>
      <c r="S1153" s="40"/>
      <c r="T1153" s="40"/>
    </row>
    <row r="1154" spans="4:20">
      <c r="D1154" s="40"/>
      <c r="E1154" s="40"/>
      <c r="F1154" s="40"/>
      <c r="G1154" s="40"/>
      <c r="H1154" s="40"/>
      <c r="I1154" s="40"/>
      <c r="J1154" s="40"/>
      <c r="K1154" s="40"/>
      <c r="L1154" s="40"/>
      <c r="M1154" s="40"/>
      <c r="N1154" s="40"/>
      <c r="O1154" s="40"/>
      <c r="P1154" s="40"/>
      <c r="Q1154" s="40"/>
      <c r="R1154" s="40"/>
      <c r="S1154" s="40"/>
      <c r="T1154" s="40"/>
    </row>
    <row r="1155" spans="4:20">
      <c r="D1155" s="40"/>
      <c r="E1155" s="40"/>
      <c r="F1155" s="40"/>
      <c r="G1155" s="40"/>
      <c r="H1155" s="40"/>
      <c r="I1155" s="40"/>
      <c r="J1155" s="40"/>
      <c r="K1155" s="40"/>
      <c r="L1155" s="40"/>
      <c r="M1155" s="40"/>
      <c r="N1155" s="40"/>
      <c r="O1155" s="40"/>
      <c r="P1155" s="40"/>
      <c r="Q1155" s="40"/>
      <c r="R1155" s="40"/>
      <c r="S1155" s="40"/>
      <c r="T1155" s="40"/>
    </row>
  </sheetData>
  <conditionalFormatting sqref="AE2:AE86">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verticalDpi="0" r:id="rId1"/>
  <ignoredErrors>
    <ignoredError sqref="K44:N44 AD44 D44:H44"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57"/>
  <sheetViews>
    <sheetView workbookViewId="0">
      <selection activeCell="F4" sqref="F4"/>
    </sheetView>
  </sheetViews>
  <sheetFormatPr defaultRowHeight="15"/>
  <cols>
    <col min="1" max="1" width="18.140625" customWidth="1"/>
    <col min="2" max="2" width="96.140625" customWidth="1"/>
    <col min="3" max="3" width="22.85546875" style="126" customWidth="1"/>
    <col min="4" max="4" width="10.140625" bestFit="1" customWidth="1"/>
    <col min="9" max="9" width="30.28515625" customWidth="1"/>
  </cols>
  <sheetData>
    <row r="1" spans="1:9" ht="45">
      <c r="A1" s="444" t="s">
        <v>108</v>
      </c>
      <c r="B1" s="445" t="s">
        <v>109</v>
      </c>
      <c r="C1" s="445" t="s">
        <v>1459</v>
      </c>
    </row>
    <row r="2" spans="1:9" ht="75">
      <c r="A2" s="446" t="s">
        <v>1176</v>
      </c>
      <c r="B2" s="443" t="s">
        <v>1464</v>
      </c>
      <c r="E2" s="148"/>
      <c r="F2" s="148"/>
      <c r="G2" s="148"/>
      <c r="H2" s="148"/>
      <c r="I2" s="148"/>
    </row>
    <row r="3" spans="1:9" ht="60">
      <c r="A3" s="447" t="s">
        <v>99</v>
      </c>
      <c r="B3" s="443" t="s">
        <v>1465</v>
      </c>
    </row>
    <row r="4" spans="1:9" ht="90">
      <c r="A4" s="447" t="s">
        <v>98</v>
      </c>
      <c r="B4" s="443" t="s">
        <v>1466</v>
      </c>
      <c r="E4" s="148"/>
      <c r="F4" s="148"/>
      <c r="G4" s="148"/>
      <c r="H4" s="148"/>
      <c r="I4" s="148"/>
    </row>
    <row r="5" spans="1:9" ht="60">
      <c r="A5" s="448">
        <v>1520158310</v>
      </c>
      <c r="B5" s="443" t="s">
        <v>1021</v>
      </c>
      <c r="E5" s="148"/>
      <c r="F5" s="148"/>
      <c r="G5" s="148"/>
      <c r="H5" s="148"/>
      <c r="I5" s="148"/>
    </row>
    <row r="6" spans="1:9" ht="30">
      <c r="A6" s="448" t="s">
        <v>769</v>
      </c>
      <c r="B6" s="443" t="s">
        <v>1138</v>
      </c>
      <c r="C6" s="114" t="s">
        <v>1461</v>
      </c>
      <c r="E6" s="148"/>
      <c r="F6" s="148"/>
      <c r="G6" s="148"/>
      <c r="H6" s="148"/>
      <c r="I6" s="148"/>
    </row>
    <row r="7" spans="1:9" ht="60">
      <c r="A7" s="448">
        <v>3620258320</v>
      </c>
      <c r="B7" s="443" t="s">
        <v>1022</v>
      </c>
      <c r="E7" s="148"/>
      <c r="F7" s="148"/>
      <c r="G7" s="148"/>
      <c r="H7" s="148"/>
      <c r="I7" s="148"/>
    </row>
    <row r="8" spans="1:9" ht="45">
      <c r="A8" s="448">
        <v>3620258440</v>
      </c>
      <c r="B8" s="443" t="s">
        <v>1023</v>
      </c>
      <c r="E8" s="148"/>
      <c r="F8" s="148"/>
      <c r="G8" s="148"/>
      <c r="H8" s="148"/>
      <c r="I8" s="148"/>
    </row>
    <row r="9" spans="1:9" ht="75">
      <c r="A9" s="448">
        <v>3620258570</v>
      </c>
      <c r="B9" s="443" t="s">
        <v>1467</v>
      </c>
      <c r="C9" s="242" t="s">
        <v>1460</v>
      </c>
      <c r="E9" s="148"/>
      <c r="F9" s="148"/>
      <c r="G9" s="148"/>
      <c r="H9" s="148"/>
      <c r="I9" s="148"/>
    </row>
    <row r="10" spans="1:9" ht="75">
      <c r="A10" s="448">
        <v>3620258530</v>
      </c>
      <c r="B10" s="443" t="s">
        <v>1468</v>
      </c>
      <c r="C10" s="432" t="s">
        <v>1460</v>
      </c>
      <c r="E10" s="148"/>
      <c r="F10" s="148"/>
      <c r="G10" s="148"/>
      <c r="H10" s="148"/>
      <c r="I10" s="148"/>
    </row>
    <row r="11" spans="1:9" ht="90">
      <c r="A11" s="448">
        <v>3620258480</v>
      </c>
      <c r="B11" s="443" t="s">
        <v>1024</v>
      </c>
      <c r="E11" s="149"/>
      <c r="F11" s="149"/>
      <c r="G11" s="149"/>
      <c r="H11" s="149"/>
      <c r="I11" s="149"/>
    </row>
    <row r="12" spans="1:9" ht="75">
      <c r="A12" s="448">
        <v>3620258550</v>
      </c>
      <c r="B12" s="443" t="s">
        <v>1025</v>
      </c>
    </row>
    <row r="13" spans="1:9" ht="45">
      <c r="A13" s="447" t="s">
        <v>521</v>
      </c>
      <c r="B13" s="443" t="s">
        <v>1132</v>
      </c>
      <c r="C13" s="114" t="s">
        <v>1469</v>
      </c>
    </row>
    <row r="14" spans="1:9" ht="30">
      <c r="A14" s="447" t="s">
        <v>767</v>
      </c>
      <c r="B14" s="443" t="s">
        <v>1137</v>
      </c>
      <c r="C14" s="114" t="s">
        <v>1469</v>
      </c>
    </row>
    <row r="15" spans="1:9" ht="30">
      <c r="A15" s="447" t="s">
        <v>548</v>
      </c>
      <c r="B15" s="443" t="s">
        <v>1136</v>
      </c>
      <c r="C15" s="114" t="s">
        <v>1469</v>
      </c>
    </row>
    <row r="16" spans="1:9" ht="45">
      <c r="A16" s="447" t="s">
        <v>216</v>
      </c>
      <c r="B16" s="443" t="s">
        <v>1131</v>
      </c>
      <c r="C16" s="114" t="s">
        <v>1469</v>
      </c>
      <c r="E16" s="149"/>
      <c r="F16" s="149"/>
      <c r="G16" s="149"/>
      <c r="H16" s="149"/>
      <c r="I16" s="149"/>
    </row>
    <row r="17" spans="1:9" ht="60">
      <c r="A17" s="447" t="s">
        <v>205</v>
      </c>
      <c r="B17" s="443" t="s">
        <v>1470</v>
      </c>
      <c r="E17" s="149"/>
      <c r="F17" s="149"/>
      <c r="G17" s="149"/>
      <c r="H17" s="149"/>
      <c r="I17" s="149"/>
    </row>
    <row r="18" spans="1:9" ht="75">
      <c r="A18" s="447" t="s">
        <v>207</v>
      </c>
      <c r="B18" s="443" t="s">
        <v>1471</v>
      </c>
      <c r="E18" s="149"/>
      <c r="F18" s="149"/>
      <c r="G18" s="149"/>
      <c r="H18" s="149"/>
      <c r="I18" s="149"/>
    </row>
    <row r="19" spans="1:9" ht="75">
      <c r="A19" s="447" t="s">
        <v>103</v>
      </c>
      <c r="B19" s="443" t="s">
        <v>1472</v>
      </c>
    </row>
    <row r="20" spans="1:9" ht="90">
      <c r="A20" s="447" t="s">
        <v>209</v>
      </c>
      <c r="B20" s="443" t="s">
        <v>1473</v>
      </c>
    </row>
    <row r="21" spans="1:9" ht="90">
      <c r="A21" s="447" t="s">
        <v>210</v>
      </c>
      <c r="B21" s="443" t="s">
        <v>1473</v>
      </c>
    </row>
    <row r="22" spans="1:9" ht="60">
      <c r="A22" s="447" t="s">
        <v>105</v>
      </c>
      <c r="B22" s="443" t="s">
        <v>1474</v>
      </c>
    </row>
    <row r="23" spans="1:9" ht="90">
      <c r="A23" s="447" t="s">
        <v>211</v>
      </c>
      <c r="B23" s="449" t="s">
        <v>1473</v>
      </c>
    </row>
    <row r="24" spans="1:9" ht="30" customHeight="1">
      <c r="A24" s="125" t="s">
        <v>213</v>
      </c>
      <c r="B24" s="449" t="s">
        <v>214</v>
      </c>
      <c r="C24" s="126" t="s">
        <v>1463</v>
      </c>
    </row>
    <row r="25" spans="1:9" ht="105">
      <c r="A25" s="442" t="s">
        <v>1167</v>
      </c>
      <c r="B25" s="443" t="s">
        <v>401</v>
      </c>
      <c r="C25" s="126" t="s">
        <v>1460</v>
      </c>
      <c r="D25" s="108"/>
    </row>
    <row r="26" spans="1:9" ht="101.25" customHeight="1">
      <c r="A26" s="442" t="s">
        <v>1177</v>
      </c>
      <c r="B26" s="443" t="s">
        <v>404</v>
      </c>
      <c r="C26" s="432" t="s">
        <v>1460</v>
      </c>
      <c r="D26" s="108"/>
    </row>
    <row r="27" spans="1:9" ht="75">
      <c r="A27" s="443" t="s">
        <v>416</v>
      </c>
      <c r="B27" s="443" t="s">
        <v>417</v>
      </c>
      <c r="C27" s="114" t="s">
        <v>1462</v>
      </c>
      <c r="D27" s="108"/>
    </row>
    <row r="28" spans="1:9" ht="45">
      <c r="A28" s="249" t="s">
        <v>225</v>
      </c>
      <c r="B28" s="250" t="s">
        <v>226</v>
      </c>
      <c r="C28" s="126" t="s">
        <v>1463</v>
      </c>
    </row>
    <row r="29" spans="1:9" ht="30">
      <c r="A29" s="443" t="s">
        <v>970</v>
      </c>
      <c r="B29" s="449" t="s">
        <v>1476</v>
      </c>
      <c r="C29" s="252" t="s">
        <v>1475</v>
      </c>
    </row>
    <row r="30" spans="1:9" ht="45">
      <c r="A30" s="443" t="s">
        <v>972</v>
      </c>
      <c r="B30" s="449" t="s">
        <v>973</v>
      </c>
      <c r="C30" s="252" t="s">
        <v>1475</v>
      </c>
    </row>
    <row r="31" spans="1:9">
      <c r="C31" s="131"/>
    </row>
    <row r="32" spans="1:9">
      <c r="C32" s="131"/>
    </row>
    <row r="33" spans="1:3">
      <c r="C33" s="131"/>
    </row>
    <row r="34" spans="1:3">
      <c r="C34" s="131"/>
    </row>
    <row r="35" spans="1:3" ht="75">
      <c r="A35" s="134" t="s">
        <v>1134</v>
      </c>
      <c r="B35" s="135" t="s">
        <v>1133</v>
      </c>
      <c r="C35" s="114" t="s">
        <v>1135</v>
      </c>
    </row>
    <row r="36" spans="1:3">
      <c r="C36" s="131"/>
    </row>
    <row r="37" spans="1:3">
      <c r="C37" s="131"/>
    </row>
    <row r="38" spans="1:3" ht="47.25">
      <c r="A38" s="244" t="s">
        <v>1139</v>
      </c>
      <c r="B38" s="245" t="s">
        <v>1140</v>
      </c>
      <c r="C38" s="131" t="s">
        <v>1146</v>
      </c>
    </row>
    <row r="39" spans="1:3" ht="15" customHeight="1">
      <c r="A39" s="475" t="s">
        <v>1143</v>
      </c>
      <c r="B39" s="475"/>
      <c r="C39" s="131"/>
    </row>
    <row r="40" spans="1:3" ht="47.25">
      <c r="A40" s="244" t="s">
        <v>1144</v>
      </c>
      <c r="B40" s="245" t="s">
        <v>1145</v>
      </c>
      <c r="C40" s="131" t="s">
        <v>1146</v>
      </c>
    </row>
    <row r="41" spans="1:3" ht="15" customHeight="1">
      <c r="A41" s="475" t="s">
        <v>1143</v>
      </c>
      <c r="B41" s="475"/>
      <c r="C41" s="131"/>
    </row>
    <row r="42" spans="1:3">
      <c r="C42" s="131"/>
    </row>
    <row r="43" spans="1:3" ht="31.5">
      <c r="A43" s="244" t="s">
        <v>1147</v>
      </c>
      <c r="B43" s="245" t="s">
        <v>1148</v>
      </c>
      <c r="C43" s="131" t="s">
        <v>1026</v>
      </c>
    </row>
    <row r="44" spans="1:3" ht="78.75">
      <c r="A44" s="244" t="s">
        <v>1149</v>
      </c>
      <c r="B44" s="245" t="s">
        <v>1150</v>
      </c>
      <c r="C44" s="131" t="s">
        <v>1026</v>
      </c>
    </row>
    <row r="45" spans="1:3">
      <c r="C45" s="131"/>
    </row>
    <row r="46" spans="1:3">
      <c r="C46" s="131"/>
    </row>
    <row r="47" spans="1:3" ht="63">
      <c r="A47" s="244" t="s">
        <v>1151</v>
      </c>
      <c r="B47" s="245" t="s">
        <v>1152</v>
      </c>
      <c r="C47" s="131"/>
    </row>
    <row r="48" spans="1:3" ht="63">
      <c r="A48" s="244" t="s">
        <v>1153</v>
      </c>
      <c r="B48" s="245" t="s">
        <v>1154</v>
      </c>
      <c r="C48" s="131"/>
    </row>
    <row r="49" spans="1:5" ht="47.25">
      <c r="A49" s="244" t="s">
        <v>1155</v>
      </c>
      <c r="B49" s="245" t="s">
        <v>1156</v>
      </c>
      <c r="C49" s="131"/>
    </row>
    <row r="50" spans="1:5" ht="47.25">
      <c r="A50" s="244" t="s">
        <v>1157</v>
      </c>
      <c r="B50" s="245" t="s">
        <v>1158</v>
      </c>
      <c r="C50" s="131"/>
    </row>
    <row r="51" spans="1:5">
      <c r="C51" s="131"/>
    </row>
    <row r="52" spans="1:5">
      <c r="C52" s="131"/>
    </row>
    <row r="53" spans="1:5" ht="252">
      <c r="A53" s="244" t="s">
        <v>1159</v>
      </c>
      <c r="B53" s="244" t="s">
        <v>1160</v>
      </c>
      <c r="C53" s="245" t="s">
        <v>1161</v>
      </c>
    </row>
    <row r="54" spans="1:5">
      <c r="C54" s="131"/>
    </row>
    <row r="55" spans="1:5" ht="45">
      <c r="A55" s="134" t="s">
        <v>1141</v>
      </c>
      <c r="B55" s="135" t="s">
        <v>1140</v>
      </c>
      <c r="C55" s="114" t="s">
        <v>1142</v>
      </c>
      <c r="D55" t="s">
        <v>1026</v>
      </c>
      <c r="E55" t="s">
        <v>1162</v>
      </c>
    </row>
    <row r="56" spans="1:5">
      <c r="C56" s="131"/>
    </row>
    <row r="57" spans="1:5">
      <c r="C57" s="131"/>
    </row>
    <row r="58" spans="1:5">
      <c r="C58" s="131"/>
    </row>
    <row r="59" spans="1:5">
      <c r="C59" s="131"/>
    </row>
    <row r="60" spans="1:5">
      <c r="C60" s="131"/>
    </row>
    <row r="61" spans="1:5">
      <c r="C61" s="131"/>
    </row>
    <row r="62" spans="1:5">
      <c r="C62" s="131"/>
    </row>
    <row r="63" spans="1:5">
      <c r="C63" s="131"/>
    </row>
    <row r="64" spans="1:5">
      <c r="C64" s="131"/>
    </row>
    <row r="65" spans="3:3">
      <c r="C65" s="131"/>
    </row>
    <row r="66" spans="3:3">
      <c r="C66" s="131"/>
    </row>
    <row r="67" spans="3:3">
      <c r="C67" s="131"/>
    </row>
    <row r="68" spans="3:3">
      <c r="C68" s="131"/>
    </row>
    <row r="69" spans="3:3">
      <c r="C69" s="131"/>
    </row>
    <row r="70" spans="3:3">
      <c r="C70" s="131"/>
    </row>
    <row r="71" spans="3:3">
      <c r="C71" s="131"/>
    </row>
    <row r="72" spans="3:3">
      <c r="C72" s="131"/>
    </row>
    <row r="73" spans="3:3">
      <c r="C73" s="131"/>
    </row>
    <row r="74" spans="3:3">
      <c r="C74" s="131"/>
    </row>
    <row r="75" spans="3:3">
      <c r="C75" s="131"/>
    </row>
    <row r="76" spans="3:3">
      <c r="C76" s="131"/>
    </row>
    <row r="77" spans="3:3">
      <c r="C77" s="131"/>
    </row>
    <row r="78" spans="3:3">
      <c r="C78" s="131"/>
    </row>
    <row r="79" spans="3:3">
      <c r="C79" s="131"/>
    </row>
    <row r="80" spans="3:3">
      <c r="C80" s="131"/>
    </row>
    <row r="81" spans="3:3">
      <c r="C81" s="131"/>
    </row>
    <row r="82" spans="3:3">
      <c r="C82" s="131"/>
    </row>
    <row r="83" spans="3:3">
      <c r="C83" s="131"/>
    </row>
    <row r="84" spans="3:3">
      <c r="C84" s="131"/>
    </row>
    <row r="85" spans="3:3">
      <c r="C85" s="131"/>
    </row>
    <row r="86" spans="3:3">
      <c r="C86" s="131"/>
    </row>
    <row r="87" spans="3:3">
      <c r="C87" s="131"/>
    </row>
    <row r="88" spans="3:3">
      <c r="C88" s="131"/>
    </row>
    <row r="89" spans="3:3">
      <c r="C89" s="131"/>
    </row>
    <row r="90" spans="3:3">
      <c r="C90" s="131"/>
    </row>
    <row r="91" spans="3:3">
      <c r="C91" s="131"/>
    </row>
    <row r="92" spans="3:3">
      <c r="C92" s="131"/>
    </row>
    <row r="93" spans="3:3">
      <c r="C93" s="131"/>
    </row>
    <row r="94" spans="3:3">
      <c r="C94" s="131"/>
    </row>
    <row r="95" spans="3:3">
      <c r="C95" s="131"/>
    </row>
    <row r="96" spans="3:3">
      <c r="C96" s="131"/>
    </row>
    <row r="97" spans="3:3">
      <c r="C97" s="131"/>
    </row>
    <row r="98" spans="3:3">
      <c r="C98" s="131"/>
    </row>
    <row r="99" spans="3:3">
      <c r="C99" s="131"/>
    </row>
    <row r="100" spans="3:3">
      <c r="C100" s="131"/>
    </row>
    <row r="101" spans="3:3">
      <c r="C101" s="131"/>
    </row>
    <row r="102" spans="3:3">
      <c r="C102" s="131"/>
    </row>
    <row r="103" spans="3:3">
      <c r="C103" s="131"/>
    </row>
    <row r="104" spans="3:3">
      <c r="C104" s="131"/>
    </row>
    <row r="105" spans="3:3">
      <c r="C105" s="131"/>
    </row>
    <row r="106" spans="3:3">
      <c r="C106" s="131"/>
    </row>
    <row r="107" spans="3:3">
      <c r="C107" s="131"/>
    </row>
    <row r="108" spans="3:3">
      <c r="C108" s="131"/>
    </row>
    <row r="109" spans="3:3">
      <c r="C109" s="131"/>
    </row>
    <row r="110" spans="3:3">
      <c r="C110" s="131"/>
    </row>
    <row r="111" spans="3:3">
      <c r="C111" s="131"/>
    </row>
    <row r="112" spans="3:3">
      <c r="C112" s="131"/>
    </row>
    <row r="113" spans="3:3">
      <c r="C113" s="131"/>
    </row>
    <row r="114" spans="3:3">
      <c r="C114" s="131"/>
    </row>
    <row r="115" spans="3:3">
      <c r="C115" s="131"/>
    </row>
    <row r="116" spans="3:3">
      <c r="C116" s="131"/>
    </row>
    <row r="117" spans="3:3">
      <c r="C117" s="131"/>
    </row>
    <row r="118" spans="3:3">
      <c r="C118" s="131"/>
    </row>
    <row r="119" spans="3:3">
      <c r="C119" s="131"/>
    </row>
    <row r="120" spans="3:3">
      <c r="C120" s="131"/>
    </row>
    <row r="121" spans="3:3">
      <c r="C121" s="131"/>
    </row>
    <row r="122" spans="3:3">
      <c r="C122" s="131"/>
    </row>
    <row r="123" spans="3:3">
      <c r="C123" s="131"/>
    </row>
    <row r="124" spans="3:3">
      <c r="C124" s="131"/>
    </row>
    <row r="125" spans="3:3">
      <c r="C125" s="131"/>
    </row>
    <row r="126" spans="3:3">
      <c r="C126" s="131"/>
    </row>
    <row r="127" spans="3:3">
      <c r="C127" s="131"/>
    </row>
    <row r="128" spans="3:3">
      <c r="C128" s="131"/>
    </row>
    <row r="129" spans="3:3">
      <c r="C129" s="131"/>
    </row>
    <row r="130" spans="3:3">
      <c r="C130" s="131"/>
    </row>
    <row r="131" spans="3:3">
      <c r="C131" s="131"/>
    </row>
    <row r="132" spans="3:3">
      <c r="C132" s="131"/>
    </row>
    <row r="133" spans="3:3">
      <c r="C133" s="131"/>
    </row>
    <row r="134" spans="3:3">
      <c r="C134" s="131"/>
    </row>
    <row r="135" spans="3:3">
      <c r="C135" s="131"/>
    </row>
    <row r="136" spans="3:3">
      <c r="C136" s="131"/>
    </row>
    <row r="137" spans="3:3">
      <c r="C137" s="131"/>
    </row>
    <row r="138" spans="3:3">
      <c r="C138" s="131"/>
    </row>
    <row r="139" spans="3:3">
      <c r="C139" s="131"/>
    </row>
    <row r="140" spans="3:3">
      <c r="C140" s="131"/>
    </row>
    <row r="141" spans="3:3">
      <c r="C141" s="131"/>
    </row>
    <row r="142" spans="3:3">
      <c r="C142" s="131"/>
    </row>
    <row r="143" spans="3:3">
      <c r="C143" s="131"/>
    </row>
    <row r="144" spans="3:3">
      <c r="C144" s="131"/>
    </row>
    <row r="145" spans="3:3">
      <c r="C145" s="131"/>
    </row>
    <row r="146" spans="3:3">
      <c r="C146" s="131"/>
    </row>
    <row r="147" spans="3:3">
      <c r="C147" s="131"/>
    </row>
    <row r="148" spans="3:3">
      <c r="C148" s="131"/>
    </row>
    <row r="149" spans="3:3">
      <c r="C149" s="131"/>
    </row>
    <row r="150" spans="3:3">
      <c r="C150" s="131"/>
    </row>
    <row r="151" spans="3:3">
      <c r="C151" s="131"/>
    </row>
    <row r="152" spans="3:3">
      <c r="C152" s="131"/>
    </row>
    <row r="153" spans="3:3">
      <c r="C153" s="131"/>
    </row>
    <row r="154" spans="3:3">
      <c r="C154" s="131"/>
    </row>
    <row r="155" spans="3:3">
      <c r="C155" s="131"/>
    </row>
    <row r="156" spans="3:3">
      <c r="C156" s="131"/>
    </row>
    <row r="157" spans="3:3">
      <c r="C157" s="131"/>
    </row>
    <row r="158" spans="3:3">
      <c r="C158" s="131"/>
    </row>
    <row r="159" spans="3:3">
      <c r="C159" s="131"/>
    </row>
    <row r="160" spans="3:3">
      <c r="C160" s="131"/>
    </row>
    <row r="161" spans="3:3">
      <c r="C161" s="131"/>
    </row>
    <row r="162" spans="3:3">
      <c r="C162" s="131"/>
    </row>
    <row r="163" spans="3:3">
      <c r="C163" s="131"/>
    </row>
    <row r="164" spans="3:3">
      <c r="C164" s="131"/>
    </row>
    <row r="165" spans="3:3">
      <c r="C165" s="131"/>
    </row>
    <row r="166" spans="3:3">
      <c r="C166" s="131"/>
    </row>
    <row r="167" spans="3:3">
      <c r="C167" s="131"/>
    </row>
    <row r="168" spans="3:3">
      <c r="C168" s="131"/>
    </row>
    <row r="169" spans="3:3">
      <c r="C169" s="131"/>
    </row>
    <row r="170" spans="3:3">
      <c r="C170" s="131"/>
    </row>
    <row r="171" spans="3:3">
      <c r="C171" s="131"/>
    </row>
    <row r="172" spans="3:3">
      <c r="C172" s="131"/>
    </row>
    <row r="173" spans="3:3">
      <c r="C173" s="131"/>
    </row>
    <row r="174" spans="3:3">
      <c r="C174" s="131"/>
    </row>
    <row r="175" spans="3:3">
      <c r="C175" s="131"/>
    </row>
    <row r="176" spans="3:3">
      <c r="C176" s="131"/>
    </row>
    <row r="177" spans="3:3">
      <c r="C177" s="131"/>
    </row>
    <row r="178" spans="3:3">
      <c r="C178" s="131"/>
    </row>
    <row r="179" spans="3:3">
      <c r="C179" s="131"/>
    </row>
    <row r="180" spans="3:3">
      <c r="C180" s="131"/>
    </row>
    <row r="181" spans="3:3">
      <c r="C181" s="131"/>
    </row>
    <row r="182" spans="3:3">
      <c r="C182" s="131"/>
    </row>
    <row r="183" spans="3:3">
      <c r="C183" s="131"/>
    </row>
    <row r="184" spans="3:3">
      <c r="C184" s="131"/>
    </row>
    <row r="185" spans="3:3">
      <c r="C185" s="131"/>
    </row>
    <row r="186" spans="3:3">
      <c r="C186" s="131"/>
    </row>
    <row r="187" spans="3:3">
      <c r="C187" s="131"/>
    </row>
    <row r="188" spans="3:3">
      <c r="C188" s="131"/>
    </row>
    <row r="189" spans="3:3">
      <c r="C189" s="131"/>
    </row>
    <row r="190" spans="3:3">
      <c r="C190" s="131"/>
    </row>
    <row r="191" spans="3:3">
      <c r="C191" s="131"/>
    </row>
    <row r="192" spans="3:3">
      <c r="C192" s="131"/>
    </row>
    <row r="193" spans="3:3">
      <c r="C193" s="131"/>
    </row>
    <row r="194" spans="3:3">
      <c r="C194" s="131"/>
    </row>
    <row r="195" spans="3:3">
      <c r="C195" s="131"/>
    </row>
    <row r="196" spans="3:3">
      <c r="C196" s="131"/>
    </row>
    <row r="197" spans="3:3">
      <c r="C197" s="131"/>
    </row>
    <row r="198" spans="3:3">
      <c r="C198" s="131"/>
    </row>
    <row r="199" spans="3:3">
      <c r="C199" s="131"/>
    </row>
    <row r="200" spans="3:3">
      <c r="C200" s="131"/>
    </row>
    <row r="201" spans="3:3">
      <c r="C201" s="131"/>
    </row>
    <row r="202" spans="3:3">
      <c r="C202" s="131"/>
    </row>
    <row r="203" spans="3:3">
      <c r="C203" s="131"/>
    </row>
    <row r="204" spans="3:3">
      <c r="C204" s="131"/>
    </row>
    <row r="205" spans="3:3">
      <c r="C205" s="131"/>
    </row>
    <row r="206" spans="3:3">
      <c r="C206" s="131"/>
    </row>
    <row r="207" spans="3:3">
      <c r="C207" s="131"/>
    </row>
    <row r="208" spans="3:3">
      <c r="C208" s="131"/>
    </row>
    <row r="209" spans="3:3">
      <c r="C209" s="131"/>
    </row>
    <row r="210" spans="3:3">
      <c r="C210" s="131"/>
    </row>
    <row r="211" spans="3:3">
      <c r="C211" s="131"/>
    </row>
    <row r="212" spans="3:3">
      <c r="C212" s="131"/>
    </row>
    <row r="213" spans="3:3">
      <c r="C213" s="131"/>
    </row>
    <row r="214" spans="3:3">
      <c r="C214" s="131"/>
    </row>
    <row r="215" spans="3:3">
      <c r="C215" s="131"/>
    </row>
    <row r="216" spans="3:3">
      <c r="C216" s="131"/>
    </row>
    <row r="217" spans="3:3">
      <c r="C217" s="131"/>
    </row>
    <row r="218" spans="3:3">
      <c r="C218" s="131"/>
    </row>
    <row r="219" spans="3:3">
      <c r="C219" s="131"/>
    </row>
    <row r="220" spans="3:3">
      <c r="C220" s="131"/>
    </row>
    <row r="221" spans="3:3">
      <c r="C221" s="131"/>
    </row>
    <row r="222" spans="3:3">
      <c r="C222" s="131"/>
    </row>
    <row r="223" spans="3:3">
      <c r="C223" s="131"/>
    </row>
    <row r="224" spans="3:3">
      <c r="C224" s="131"/>
    </row>
    <row r="225" spans="3:3">
      <c r="C225" s="131"/>
    </row>
    <row r="226" spans="3:3">
      <c r="C226" s="131"/>
    </row>
    <row r="227" spans="3:3">
      <c r="C227" s="131"/>
    </row>
    <row r="228" spans="3:3">
      <c r="C228" s="131"/>
    </row>
    <row r="229" spans="3:3">
      <c r="C229" s="131"/>
    </row>
    <row r="230" spans="3:3">
      <c r="C230" s="131"/>
    </row>
    <row r="231" spans="3:3">
      <c r="C231" s="131"/>
    </row>
    <row r="232" spans="3:3">
      <c r="C232" s="131"/>
    </row>
    <row r="233" spans="3:3">
      <c r="C233" s="131"/>
    </row>
    <row r="234" spans="3:3">
      <c r="C234" s="131"/>
    </row>
    <row r="235" spans="3:3">
      <c r="C235" s="131"/>
    </row>
    <row r="236" spans="3:3">
      <c r="C236" s="131"/>
    </row>
    <row r="237" spans="3:3">
      <c r="C237" s="131"/>
    </row>
    <row r="238" spans="3:3">
      <c r="C238" s="131"/>
    </row>
    <row r="239" spans="3:3">
      <c r="C239" s="131"/>
    </row>
    <row r="240" spans="3:3">
      <c r="C240" s="131"/>
    </row>
    <row r="241" spans="3:3">
      <c r="C241" s="131"/>
    </row>
    <row r="242" spans="3:3">
      <c r="C242" s="131"/>
    </row>
    <row r="243" spans="3:3">
      <c r="C243" s="131"/>
    </row>
    <row r="244" spans="3:3">
      <c r="C244" s="131"/>
    </row>
    <row r="245" spans="3:3">
      <c r="C245" s="131"/>
    </row>
    <row r="246" spans="3:3">
      <c r="C246" s="131"/>
    </row>
    <row r="247" spans="3:3">
      <c r="C247" s="131"/>
    </row>
    <row r="248" spans="3:3">
      <c r="C248" s="131"/>
    </row>
    <row r="249" spans="3:3">
      <c r="C249" s="131"/>
    </row>
    <row r="250" spans="3:3">
      <c r="C250" s="131"/>
    </row>
    <row r="251" spans="3:3">
      <c r="C251" s="131"/>
    </row>
    <row r="252" spans="3:3">
      <c r="C252" s="131"/>
    </row>
    <row r="253" spans="3:3">
      <c r="C253" s="131"/>
    </row>
    <row r="254" spans="3:3">
      <c r="C254" s="131"/>
    </row>
    <row r="255" spans="3:3">
      <c r="C255" s="131"/>
    </row>
    <row r="256" spans="3:3">
      <c r="C256" s="131"/>
    </row>
    <row r="257" spans="3:3">
      <c r="C257" s="131"/>
    </row>
    <row r="258" spans="3:3">
      <c r="C258" s="131"/>
    </row>
    <row r="259" spans="3:3">
      <c r="C259" s="131"/>
    </row>
    <row r="260" spans="3:3">
      <c r="C260" s="131"/>
    </row>
    <row r="261" spans="3:3">
      <c r="C261" s="131"/>
    </row>
    <row r="262" spans="3:3">
      <c r="C262" s="131"/>
    </row>
    <row r="263" spans="3:3">
      <c r="C263" s="131"/>
    </row>
    <row r="264" spans="3:3">
      <c r="C264" s="131"/>
    </row>
    <row r="265" spans="3:3">
      <c r="C265" s="131"/>
    </row>
    <row r="266" spans="3:3">
      <c r="C266" s="131"/>
    </row>
    <row r="267" spans="3:3">
      <c r="C267" s="131"/>
    </row>
    <row r="268" spans="3:3">
      <c r="C268" s="131"/>
    </row>
    <row r="269" spans="3:3">
      <c r="C269" s="131"/>
    </row>
    <row r="270" spans="3:3">
      <c r="C270" s="131"/>
    </row>
    <row r="271" spans="3:3">
      <c r="C271" s="131"/>
    </row>
    <row r="272" spans="3:3">
      <c r="C272" s="131"/>
    </row>
    <row r="273" spans="3:3">
      <c r="C273" s="131"/>
    </row>
    <row r="274" spans="3:3">
      <c r="C274" s="131"/>
    </row>
    <row r="275" spans="3:3">
      <c r="C275" s="131"/>
    </row>
    <row r="276" spans="3:3">
      <c r="C276" s="131"/>
    </row>
    <row r="277" spans="3:3">
      <c r="C277" s="131"/>
    </row>
    <row r="278" spans="3:3">
      <c r="C278" s="131"/>
    </row>
    <row r="279" spans="3:3">
      <c r="C279" s="131"/>
    </row>
    <row r="280" spans="3:3">
      <c r="C280" s="131"/>
    </row>
    <row r="281" spans="3:3">
      <c r="C281" s="131"/>
    </row>
    <row r="282" spans="3:3">
      <c r="C282" s="131"/>
    </row>
    <row r="283" spans="3:3">
      <c r="C283" s="131"/>
    </row>
    <row r="284" spans="3:3">
      <c r="C284" s="131"/>
    </row>
    <row r="285" spans="3:3">
      <c r="C285" s="131"/>
    </row>
    <row r="286" spans="3:3">
      <c r="C286" s="131"/>
    </row>
    <row r="287" spans="3:3">
      <c r="C287" s="131"/>
    </row>
    <row r="288" spans="3:3">
      <c r="C288" s="131"/>
    </row>
    <row r="289" spans="3:3">
      <c r="C289" s="131"/>
    </row>
    <row r="290" spans="3:3">
      <c r="C290" s="131"/>
    </row>
    <row r="291" spans="3:3">
      <c r="C291" s="131"/>
    </row>
    <row r="292" spans="3:3">
      <c r="C292" s="131"/>
    </row>
    <row r="293" spans="3:3">
      <c r="C293" s="131"/>
    </row>
    <row r="294" spans="3:3">
      <c r="C294" s="131"/>
    </row>
    <row r="295" spans="3:3">
      <c r="C295" s="131"/>
    </row>
    <row r="296" spans="3:3">
      <c r="C296" s="131"/>
    </row>
    <row r="297" spans="3:3">
      <c r="C297" s="131"/>
    </row>
    <row r="298" spans="3:3">
      <c r="C298" s="131"/>
    </row>
    <row r="299" spans="3:3">
      <c r="C299" s="131"/>
    </row>
    <row r="300" spans="3:3">
      <c r="C300" s="131"/>
    </row>
    <row r="301" spans="3:3">
      <c r="C301" s="131"/>
    </row>
    <row r="302" spans="3:3">
      <c r="C302" s="131"/>
    </row>
    <row r="303" spans="3:3">
      <c r="C303" s="131"/>
    </row>
    <row r="304" spans="3:3">
      <c r="C304" s="131"/>
    </row>
    <row r="305" spans="3:3">
      <c r="C305" s="131"/>
    </row>
    <row r="306" spans="3:3">
      <c r="C306" s="131"/>
    </row>
    <row r="307" spans="3:3">
      <c r="C307" s="131"/>
    </row>
    <row r="308" spans="3:3">
      <c r="C308" s="131"/>
    </row>
    <row r="309" spans="3:3">
      <c r="C309" s="131"/>
    </row>
    <row r="310" spans="3:3">
      <c r="C310" s="131"/>
    </row>
    <row r="311" spans="3:3">
      <c r="C311" s="131"/>
    </row>
    <row r="312" spans="3:3">
      <c r="C312" s="131"/>
    </row>
    <row r="313" spans="3:3">
      <c r="C313" s="131"/>
    </row>
    <row r="314" spans="3:3">
      <c r="C314" s="131"/>
    </row>
    <row r="315" spans="3:3">
      <c r="C315" s="131"/>
    </row>
    <row r="316" spans="3:3">
      <c r="C316" s="131"/>
    </row>
    <row r="317" spans="3:3">
      <c r="C317" s="131"/>
    </row>
    <row r="318" spans="3:3">
      <c r="C318" s="131"/>
    </row>
    <row r="319" spans="3:3">
      <c r="C319" s="131"/>
    </row>
    <row r="320" spans="3:3">
      <c r="C320" s="131"/>
    </row>
    <row r="321" spans="3:3">
      <c r="C321" s="131"/>
    </row>
    <row r="322" spans="3:3">
      <c r="C322" s="131"/>
    </row>
    <row r="323" spans="3:3">
      <c r="C323" s="131"/>
    </row>
    <row r="324" spans="3:3">
      <c r="C324" s="131"/>
    </row>
    <row r="325" spans="3:3">
      <c r="C325" s="131"/>
    </row>
    <row r="326" spans="3:3">
      <c r="C326" s="131"/>
    </row>
    <row r="327" spans="3:3">
      <c r="C327" s="131"/>
    </row>
    <row r="328" spans="3:3">
      <c r="C328" s="131"/>
    </row>
    <row r="329" spans="3:3">
      <c r="C329" s="131"/>
    </row>
    <row r="330" spans="3:3">
      <c r="C330" s="131"/>
    </row>
    <row r="331" spans="3:3">
      <c r="C331" s="131"/>
    </row>
    <row r="332" spans="3:3">
      <c r="C332" s="131"/>
    </row>
    <row r="333" spans="3:3">
      <c r="C333" s="131"/>
    </row>
    <row r="334" spans="3:3">
      <c r="C334" s="131"/>
    </row>
    <row r="335" spans="3:3">
      <c r="C335" s="131"/>
    </row>
    <row r="336" spans="3:3">
      <c r="C336" s="131"/>
    </row>
    <row r="337" spans="3:3">
      <c r="C337" s="131"/>
    </row>
    <row r="338" spans="3:3">
      <c r="C338" s="131"/>
    </row>
    <row r="339" spans="3:3">
      <c r="C339" s="131"/>
    </row>
    <row r="340" spans="3:3">
      <c r="C340" s="131"/>
    </row>
    <row r="341" spans="3:3">
      <c r="C341" s="131"/>
    </row>
    <row r="342" spans="3:3">
      <c r="C342" s="131"/>
    </row>
    <row r="343" spans="3:3">
      <c r="C343" s="131"/>
    </row>
    <row r="344" spans="3:3">
      <c r="C344" s="131"/>
    </row>
    <row r="345" spans="3:3">
      <c r="C345" s="131"/>
    </row>
    <row r="346" spans="3:3">
      <c r="C346" s="131"/>
    </row>
    <row r="347" spans="3:3">
      <c r="C347" s="131"/>
    </row>
    <row r="348" spans="3:3">
      <c r="C348" s="131"/>
    </row>
    <row r="349" spans="3:3">
      <c r="C349" s="131"/>
    </row>
    <row r="350" spans="3:3">
      <c r="C350" s="131"/>
    </row>
    <row r="351" spans="3:3">
      <c r="C351" s="131"/>
    </row>
    <row r="352" spans="3:3">
      <c r="C352" s="131"/>
    </row>
    <row r="353" spans="3:3">
      <c r="C353" s="131"/>
    </row>
    <row r="354" spans="3:3">
      <c r="C354" s="131"/>
    </row>
    <row r="355" spans="3:3">
      <c r="C355" s="131"/>
    </row>
    <row r="356" spans="3:3">
      <c r="C356" s="131"/>
    </row>
    <row r="357" spans="3:3">
      <c r="C357" s="131"/>
    </row>
    <row r="358" spans="3:3">
      <c r="C358" s="131"/>
    </row>
    <row r="359" spans="3:3">
      <c r="C359" s="131"/>
    </row>
    <row r="360" spans="3:3">
      <c r="C360" s="131"/>
    </row>
    <row r="361" spans="3:3">
      <c r="C361" s="131"/>
    </row>
    <row r="362" spans="3:3">
      <c r="C362" s="131"/>
    </row>
    <row r="363" spans="3:3">
      <c r="C363" s="131"/>
    </row>
    <row r="364" spans="3:3">
      <c r="C364" s="131"/>
    </row>
    <row r="365" spans="3:3">
      <c r="C365" s="131"/>
    </row>
    <row r="366" spans="3:3">
      <c r="C366" s="131"/>
    </row>
    <row r="367" spans="3:3">
      <c r="C367" s="131"/>
    </row>
    <row r="368" spans="3:3">
      <c r="C368" s="131"/>
    </row>
    <row r="369" spans="3:3">
      <c r="C369" s="131"/>
    </row>
    <row r="370" spans="3:3">
      <c r="C370" s="131"/>
    </row>
    <row r="371" spans="3:3">
      <c r="C371" s="131"/>
    </row>
    <row r="372" spans="3:3">
      <c r="C372" s="131"/>
    </row>
    <row r="373" spans="3:3">
      <c r="C373" s="131"/>
    </row>
    <row r="374" spans="3:3">
      <c r="C374" s="131"/>
    </row>
    <row r="375" spans="3:3">
      <c r="C375" s="131"/>
    </row>
    <row r="376" spans="3:3">
      <c r="C376" s="131"/>
    </row>
    <row r="377" spans="3:3">
      <c r="C377" s="131"/>
    </row>
    <row r="378" spans="3:3">
      <c r="C378" s="131"/>
    </row>
    <row r="379" spans="3:3">
      <c r="C379" s="131"/>
    </row>
    <row r="380" spans="3:3">
      <c r="C380" s="131"/>
    </row>
    <row r="381" spans="3:3">
      <c r="C381" s="131"/>
    </row>
    <row r="382" spans="3:3">
      <c r="C382" s="131"/>
    </row>
    <row r="383" spans="3:3">
      <c r="C383" s="131"/>
    </row>
    <row r="384" spans="3:3">
      <c r="C384" s="131"/>
    </row>
    <row r="385" spans="3:3">
      <c r="C385" s="131"/>
    </row>
    <row r="386" spans="3:3">
      <c r="C386" s="131"/>
    </row>
    <row r="387" spans="3:3">
      <c r="C387" s="131"/>
    </row>
    <row r="388" spans="3:3">
      <c r="C388" s="131"/>
    </row>
    <row r="389" spans="3:3">
      <c r="C389" s="131"/>
    </row>
    <row r="390" spans="3:3">
      <c r="C390" s="131"/>
    </row>
    <row r="391" spans="3:3">
      <c r="C391" s="131"/>
    </row>
    <row r="392" spans="3:3">
      <c r="C392" s="131"/>
    </row>
    <row r="393" spans="3:3">
      <c r="C393" s="131"/>
    </row>
    <row r="394" spans="3:3">
      <c r="C394" s="131"/>
    </row>
    <row r="395" spans="3:3">
      <c r="C395" s="131"/>
    </row>
    <row r="396" spans="3:3">
      <c r="C396" s="131"/>
    </row>
    <row r="397" spans="3:3">
      <c r="C397" s="131"/>
    </row>
    <row r="398" spans="3:3">
      <c r="C398" s="131"/>
    </row>
    <row r="399" spans="3:3">
      <c r="C399" s="131"/>
    </row>
    <row r="400" spans="3:3">
      <c r="C400" s="131"/>
    </row>
    <row r="401" spans="3:3">
      <c r="C401" s="131"/>
    </row>
    <row r="402" spans="3:3">
      <c r="C402" s="131"/>
    </row>
    <row r="403" spans="3:3">
      <c r="C403" s="131"/>
    </row>
    <row r="404" spans="3:3">
      <c r="C404" s="131"/>
    </row>
    <row r="405" spans="3:3">
      <c r="C405" s="131"/>
    </row>
    <row r="406" spans="3:3">
      <c r="C406" s="131"/>
    </row>
    <row r="407" spans="3:3">
      <c r="C407" s="131"/>
    </row>
    <row r="408" spans="3:3">
      <c r="C408" s="131"/>
    </row>
    <row r="409" spans="3:3">
      <c r="C409" s="131"/>
    </row>
    <row r="410" spans="3:3">
      <c r="C410" s="131"/>
    </row>
    <row r="411" spans="3:3">
      <c r="C411" s="131"/>
    </row>
    <row r="412" spans="3:3">
      <c r="C412" s="131"/>
    </row>
    <row r="413" spans="3:3">
      <c r="C413" s="131"/>
    </row>
    <row r="414" spans="3:3">
      <c r="C414" s="131"/>
    </row>
    <row r="415" spans="3:3">
      <c r="C415" s="131"/>
    </row>
    <row r="416" spans="3:3">
      <c r="C416" s="131"/>
    </row>
    <row r="417" spans="3:3">
      <c r="C417" s="131"/>
    </row>
    <row r="418" spans="3:3">
      <c r="C418" s="131"/>
    </row>
    <row r="419" spans="3:3">
      <c r="C419" s="131"/>
    </row>
    <row r="420" spans="3:3">
      <c r="C420" s="131"/>
    </row>
    <row r="421" spans="3:3">
      <c r="C421" s="131"/>
    </row>
    <row r="422" spans="3:3">
      <c r="C422" s="131"/>
    </row>
    <row r="423" spans="3:3">
      <c r="C423" s="131"/>
    </row>
    <row r="424" spans="3:3">
      <c r="C424" s="131"/>
    </row>
    <row r="425" spans="3:3">
      <c r="C425" s="131"/>
    </row>
    <row r="426" spans="3:3">
      <c r="C426" s="131"/>
    </row>
    <row r="427" spans="3:3">
      <c r="C427" s="131"/>
    </row>
    <row r="428" spans="3:3">
      <c r="C428" s="131"/>
    </row>
    <row r="429" spans="3:3">
      <c r="C429" s="131"/>
    </row>
    <row r="430" spans="3:3">
      <c r="C430" s="131"/>
    </row>
    <row r="431" spans="3:3">
      <c r="C431" s="131"/>
    </row>
    <row r="432" spans="3:3">
      <c r="C432" s="131"/>
    </row>
    <row r="433" spans="3:3">
      <c r="C433" s="131"/>
    </row>
    <row r="434" spans="3:3">
      <c r="C434" s="131"/>
    </row>
    <row r="435" spans="3:3">
      <c r="C435" s="131"/>
    </row>
    <row r="436" spans="3:3">
      <c r="C436" s="131"/>
    </row>
    <row r="437" spans="3:3">
      <c r="C437" s="131"/>
    </row>
    <row r="438" spans="3:3">
      <c r="C438" s="131"/>
    </row>
    <row r="439" spans="3:3">
      <c r="C439" s="131"/>
    </row>
    <row r="440" spans="3:3">
      <c r="C440" s="131"/>
    </row>
    <row r="441" spans="3:3">
      <c r="C441" s="131"/>
    </row>
    <row r="442" spans="3:3">
      <c r="C442" s="131"/>
    </row>
    <row r="443" spans="3:3">
      <c r="C443" s="131"/>
    </row>
    <row r="444" spans="3:3">
      <c r="C444" s="131"/>
    </row>
    <row r="445" spans="3:3">
      <c r="C445" s="131"/>
    </row>
    <row r="446" spans="3:3">
      <c r="C446" s="131"/>
    </row>
    <row r="447" spans="3:3">
      <c r="C447" s="131"/>
    </row>
    <row r="448" spans="3:3">
      <c r="C448" s="131"/>
    </row>
    <row r="449" spans="3:3">
      <c r="C449" s="131"/>
    </row>
    <row r="450" spans="3:3">
      <c r="C450" s="131"/>
    </row>
    <row r="451" spans="3:3">
      <c r="C451" s="131"/>
    </row>
    <row r="452" spans="3:3">
      <c r="C452" s="131"/>
    </row>
    <row r="453" spans="3:3">
      <c r="C453" s="131"/>
    </row>
    <row r="454" spans="3:3">
      <c r="C454" s="131"/>
    </row>
    <row r="455" spans="3:3">
      <c r="C455" s="131"/>
    </row>
    <row r="456" spans="3:3">
      <c r="C456" s="131"/>
    </row>
    <row r="457" spans="3:3">
      <c r="C457" s="131"/>
    </row>
    <row r="458" spans="3:3">
      <c r="C458" s="131"/>
    </row>
    <row r="459" spans="3:3">
      <c r="C459" s="131"/>
    </row>
    <row r="460" spans="3:3">
      <c r="C460" s="131"/>
    </row>
    <row r="461" spans="3:3">
      <c r="C461" s="131"/>
    </row>
    <row r="462" spans="3:3">
      <c r="C462" s="131"/>
    </row>
    <row r="463" spans="3:3">
      <c r="C463" s="131"/>
    </row>
    <row r="464" spans="3:3">
      <c r="C464" s="131"/>
    </row>
    <row r="465" spans="3:3">
      <c r="C465" s="131"/>
    </row>
    <row r="466" spans="3:3">
      <c r="C466" s="131"/>
    </row>
    <row r="467" spans="3:3">
      <c r="C467" s="131"/>
    </row>
    <row r="468" spans="3:3">
      <c r="C468" s="131"/>
    </row>
    <row r="469" spans="3:3">
      <c r="C469" s="131"/>
    </row>
    <row r="470" spans="3:3">
      <c r="C470" s="131"/>
    </row>
    <row r="471" spans="3:3">
      <c r="C471" s="131"/>
    </row>
    <row r="472" spans="3:3">
      <c r="C472" s="131"/>
    </row>
    <row r="473" spans="3:3">
      <c r="C473" s="131"/>
    </row>
    <row r="474" spans="3:3">
      <c r="C474" s="131"/>
    </row>
    <row r="475" spans="3:3">
      <c r="C475" s="131"/>
    </row>
    <row r="476" spans="3:3">
      <c r="C476" s="131"/>
    </row>
    <row r="477" spans="3:3">
      <c r="C477" s="131"/>
    </row>
    <row r="478" spans="3:3">
      <c r="C478" s="131"/>
    </row>
    <row r="479" spans="3:3">
      <c r="C479" s="131"/>
    </row>
    <row r="480" spans="3:3">
      <c r="C480" s="131"/>
    </row>
    <row r="481" spans="3:3">
      <c r="C481" s="131"/>
    </row>
    <row r="482" spans="3:3">
      <c r="C482" s="131"/>
    </row>
    <row r="483" spans="3:3">
      <c r="C483" s="131"/>
    </row>
    <row r="484" spans="3:3">
      <c r="C484" s="131"/>
    </row>
    <row r="485" spans="3:3">
      <c r="C485" s="131"/>
    </row>
    <row r="486" spans="3:3">
      <c r="C486" s="131"/>
    </row>
    <row r="487" spans="3:3">
      <c r="C487" s="131"/>
    </row>
    <row r="488" spans="3:3">
      <c r="C488" s="131"/>
    </row>
    <row r="489" spans="3:3">
      <c r="C489" s="131"/>
    </row>
    <row r="490" spans="3:3">
      <c r="C490" s="131"/>
    </row>
    <row r="491" spans="3:3">
      <c r="C491" s="131"/>
    </row>
    <row r="492" spans="3:3">
      <c r="C492" s="131"/>
    </row>
    <row r="493" spans="3:3">
      <c r="C493" s="131"/>
    </row>
    <row r="494" spans="3:3">
      <c r="C494" s="131"/>
    </row>
    <row r="495" spans="3:3">
      <c r="C495" s="131"/>
    </row>
    <row r="496" spans="3:3">
      <c r="C496" s="131"/>
    </row>
    <row r="497" spans="3:3">
      <c r="C497" s="131"/>
    </row>
    <row r="498" spans="3:3">
      <c r="C498" s="131"/>
    </row>
    <row r="499" spans="3:3">
      <c r="C499" s="131"/>
    </row>
    <row r="500" spans="3:3">
      <c r="C500" s="131"/>
    </row>
    <row r="501" spans="3:3">
      <c r="C501" s="131"/>
    </row>
    <row r="502" spans="3:3">
      <c r="C502" s="131"/>
    </row>
    <row r="503" spans="3:3">
      <c r="C503" s="131"/>
    </row>
    <row r="504" spans="3:3">
      <c r="C504" s="131"/>
    </row>
    <row r="505" spans="3:3">
      <c r="C505" s="131"/>
    </row>
    <row r="506" spans="3:3">
      <c r="C506" s="131"/>
    </row>
    <row r="507" spans="3:3">
      <c r="C507" s="131"/>
    </row>
    <row r="508" spans="3:3">
      <c r="C508" s="131"/>
    </row>
    <row r="509" spans="3:3">
      <c r="C509" s="131"/>
    </row>
    <row r="510" spans="3:3">
      <c r="C510" s="131"/>
    </row>
    <row r="511" spans="3:3">
      <c r="C511" s="131"/>
    </row>
    <row r="512" spans="3:3">
      <c r="C512" s="131"/>
    </row>
    <row r="513" spans="3:3">
      <c r="C513" s="131"/>
    </row>
    <row r="514" spans="3:3">
      <c r="C514" s="131"/>
    </row>
    <row r="515" spans="3:3">
      <c r="C515" s="131"/>
    </row>
    <row r="516" spans="3:3">
      <c r="C516" s="131"/>
    </row>
    <row r="517" spans="3:3">
      <c r="C517" s="131"/>
    </row>
    <row r="518" spans="3:3">
      <c r="C518" s="131"/>
    </row>
    <row r="519" spans="3:3">
      <c r="C519" s="131"/>
    </row>
    <row r="520" spans="3:3">
      <c r="C520" s="131"/>
    </row>
    <row r="521" spans="3:3">
      <c r="C521" s="131"/>
    </row>
    <row r="522" spans="3:3">
      <c r="C522" s="131"/>
    </row>
    <row r="523" spans="3:3">
      <c r="C523" s="131"/>
    </row>
    <row r="524" spans="3:3">
      <c r="C524" s="131"/>
    </row>
    <row r="525" spans="3:3">
      <c r="C525" s="131"/>
    </row>
    <row r="526" spans="3:3">
      <c r="C526" s="131"/>
    </row>
    <row r="527" spans="3:3">
      <c r="C527" s="131"/>
    </row>
    <row r="528" spans="3:3">
      <c r="C528" s="131"/>
    </row>
    <row r="529" spans="3:3">
      <c r="C529" s="131"/>
    </row>
    <row r="530" spans="3:3">
      <c r="C530" s="131"/>
    </row>
    <row r="531" spans="3:3">
      <c r="C531" s="131"/>
    </row>
    <row r="532" spans="3:3">
      <c r="C532" s="131"/>
    </row>
    <row r="533" spans="3:3">
      <c r="C533" s="131"/>
    </row>
    <row r="534" spans="3:3">
      <c r="C534" s="131"/>
    </row>
    <row r="535" spans="3:3">
      <c r="C535" s="131"/>
    </row>
    <row r="536" spans="3:3">
      <c r="C536" s="131"/>
    </row>
    <row r="537" spans="3:3">
      <c r="C537" s="131"/>
    </row>
    <row r="538" spans="3:3">
      <c r="C538" s="131"/>
    </row>
    <row r="539" spans="3:3">
      <c r="C539" s="131"/>
    </row>
    <row r="540" spans="3:3">
      <c r="C540" s="131"/>
    </row>
    <row r="541" spans="3:3">
      <c r="C541" s="131"/>
    </row>
    <row r="542" spans="3:3">
      <c r="C542" s="131"/>
    </row>
    <row r="543" spans="3:3">
      <c r="C543" s="131"/>
    </row>
    <row r="544" spans="3:3">
      <c r="C544" s="131"/>
    </row>
    <row r="545" spans="3:3">
      <c r="C545" s="131"/>
    </row>
    <row r="546" spans="3:3">
      <c r="C546" s="131"/>
    </row>
    <row r="547" spans="3:3">
      <c r="C547" s="131"/>
    </row>
    <row r="548" spans="3:3">
      <c r="C548" s="131"/>
    </row>
    <row r="549" spans="3:3">
      <c r="C549" s="131"/>
    </row>
    <row r="550" spans="3:3">
      <c r="C550" s="131"/>
    </row>
    <row r="551" spans="3:3">
      <c r="C551" s="131"/>
    </row>
    <row r="552" spans="3:3">
      <c r="C552" s="131"/>
    </row>
    <row r="553" spans="3:3">
      <c r="C553" s="131"/>
    </row>
    <row r="554" spans="3:3">
      <c r="C554" s="131"/>
    </row>
    <row r="555" spans="3:3">
      <c r="C555" s="131"/>
    </row>
    <row r="556" spans="3:3">
      <c r="C556" s="131"/>
    </row>
    <row r="557" spans="3:3">
      <c r="C557" s="131"/>
    </row>
    <row r="558" spans="3:3">
      <c r="C558" s="131"/>
    </row>
    <row r="559" spans="3:3">
      <c r="C559" s="131"/>
    </row>
    <row r="560" spans="3:3">
      <c r="C560" s="131"/>
    </row>
    <row r="561" spans="3:3">
      <c r="C561" s="131"/>
    </row>
    <row r="562" spans="3:3">
      <c r="C562" s="131"/>
    </row>
    <row r="563" spans="3:3">
      <c r="C563" s="131"/>
    </row>
    <row r="564" spans="3:3">
      <c r="C564" s="131"/>
    </row>
    <row r="565" spans="3:3">
      <c r="C565" s="131"/>
    </row>
    <row r="566" spans="3:3">
      <c r="C566" s="131"/>
    </row>
    <row r="567" spans="3:3">
      <c r="C567" s="131"/>
    </row>
    <row r="568" spans="3:3">
      <c r="C568" s="131"/>
    </row>
    <row r="569" spans="3:3">
      <c r="C569" s="131"/>
    </row>
    <row r="570" spans="3:3">
      <c r="C570" s="131"/>
    </row>
    <row r="571" spans="3:3">
      <c r="C571" s="131"/>
    </row>
    <row r="572" spans="3:3">
      <c r="C572" s="131"/>
    </row>
    <row r="573" spans="3:3">
      <c r="C573" s="131"/>
    </row>
    <row r="574" spans="3:3">
      <c r="C574" s="131"/>
    </row>
    <row r="575" spans="3:3">
      <c r="C575" s="131"/>
    </row>
    <row r="576" spans="3:3">
      <c r="C576" s="131"/>
    </row>
    <row r="577" spans="3:3">
      <c r="C577" s="131"/>
    </row>
    <row r="578" spans="3:3">
      <c r="C578" s="131"/>
    </row>
    <row r="579" spans="3:3">
      <c r="C579" s="131"/>
    </row>
    <row r="580" spans="3:3">
      <c r="C580" s="131"/>
    </row>
    <row r="581" spans="3:3">
      <c r="C581" s="131"/>
    </row>
    <row r="582" spans="3:3">
      <c r="C582" s="131"/>
    </row>
    <row r="583" spans="3:3">
      <c r="C583" s="131"/>
    </row>
    <row r="584" spans="3:3">
      <c r="C584" s="131"/>
    </row>
    <row r="585" spans="3:3">
      <c r="C585" s="131"/>
    </row>
    <row r="586" spans="3:3">
      <c r="C586" s="131"/>
    </row>
    <row r="587" spans="3:3">
      <c r="C587" s="131"/>
    </row>
    <row r="588" spans="3:3">
      <c r="C588" s="131"/>
    </row>
    <row r="589" spans="3:3">
      <c r="C589" s="131"/>
    </row>
    <row r="590" spans="3:3">
      <c r="C590" s="131"/>
    </row>
    <row r="591" spans="3:3">
      <c r="C591" s="131"/>
    </row>
    <row r="592" spans="3:3">
      <c r="C592" s="131"/>
    </row>
    <row r="593" spans="3:3">
      <c r="C593" s="131"/>
    </row>
    <row r="594" spans="3:3">
      <c r="C594" s="131"/>
    </row>
    <row r="595" spans="3:3">
      <c r="C595" s="131"/>
    </row>
    <row r="596" spans="3:3">
      <c r="C596" s="131"/>
    </row>
    <row r="597" spans="3:3">
      <c r="C597" s="131"/>
    </row>
    <row r="598" spans="3:3">
      <c r="C598" s="131"/>
    </row>
    <row r="599" spans="3:3">
      <c r="C599" s="131"/>
    </row>
    <row r="600" spans="3:3">
      <c r="C600" s="131"/>
    </row>
    <row r="601" spans="3:3">
      <c r="C601" s="131"/>
    </row>
    <row r="602" spans="3:3">
      <c r="C602" s="131"/>
    </row>
    <row r="603" spans="3:3">
      <c r="C603" s="131"/>
    </row>
    <row r="604" spans="3:3">
      <c r="C604" s="131"/>
    </row>
    <row r="605" spans="3:3">
      <c r="C605" s="131"/>
    </row>
    <row r="606" spans="3:3">
      <c r="C606" s="131"/>
    </row>
    <row r="607" spans="3:3">
      <c r="C607" s="131"/>
    </row>
    <row r="608" spans="3:3">
      <c r="C608" s="131"/>
    </row>
    <row r="609" spans="3:3">
      <c r="C609" s="131"/>
    </row>
    <row r="610" spans="3:3">
      <c r="C610" s="131"/>
    </row>
    <row r="611" spans="3:3">
      <c r="C611" s="131"/>
    </row>
    <row r="612" spans="3:3">
      <c r="C612" s="131"/>
    </row>
    <row r="613" spans="3:3">
      <c r="C613" s="131"/>
    </row>
    <row r="614" spans="3:3">
      <c r="C614" s="131"/>
    </row>
    <row r="615" spans="3:3">
      <c r="C615" s="131"/>
    </row>
    <row r="616" spans="3:3">
      <c r="C616" s="131"/>
    </row>
    <row r="617" spans="3:3">
      <c r="C617" s="131"/>
    </row>
    <row r="618" spans="3:3">
      <c r="C618" s="131"/>
    </row>
    <row r="619" spans="3:3">
      <c r="C619" s="131"/>
    </row>
    <row r="620" spans="3:3">
      <c r="C620" s="131"/>
    </row>
    <row r="621" spans="3:3">
      <c r="C621" s="131"/>
    </row>
    <row r="622" spans="3:3">
      <c r="C622" s="131"/>
    </row>
    <row r="623" spans="3:3">
      <c r="C623" s="131"/>
    </row>
    <row r="624" spans="3:3">
      <c r="C624" s="131"/>
    </row>
    <row r="625" spans="3:3">
      <c r="C625" s="131"/>
    </row>
    <row r="626" spans="3:3">
      <c r="C626" s="131"/>
    </row>
    <row r="627" spans="3:3">
      <c r="C627" s="131"/>
    </row>
    <row r="628" spans="3:3">
      <c r="C628" s="131"/>
    </row>
    <row r="629" spans="3:3">
      <c r="C629" s="131"/>
    </row>
    <row r="630" spans="3:3">
      <c r="C630" s="131"/>
    </row>
    <row r="631" spans="3:3">
      <c r="C631" s="131"/>
    </row>
    <row r="632" spans="3:3">
      <c r="C632" s="131"/>
    </row>
    <row r="633" spans="3:3">
      <c r="C633" s="131"/>
    </row>
    <row r="634" spans="3:3">
      <c r="C634" s="131"/>
    </row>
    <row r="635" spans="3:3">
      <c r="C635" s="131"/>
    </row>
    <row r="636" spans="3:3">
      <c r="C636" s="131"/>
    </row>
    <row r="637" spans="3:3">
      <c r="C637" s="131"/>
    </row>
    <row r="638" spans="3:3">
      <c r="C638" s="131"/>
    </row>
    <row r="639" spans="3:3">
      <c r="C639" s="131"/>
    </row>
    <row r="640" spans="3:3">
      <c r="C640" s="131"/>
    </row>
    <row r="641" spans="3:3">
      <c r="C641" s="131"/>
    </row>
    <row r="642" spans="3:3">
      <c r="C642" s="131"/>
    </row>
    <row r="643" spans="3:3">
      <c r="C643" s="131"/>
    </row>
    <row r="644" spans="3:3">
      <c r="C644" s="131"/>
    </row>
    <row r="645" spans="3:3">
      <c r="C645" s="131"/>
    </row>
    <row r="646" spans="3:3">
      <c r="C646" s="131"/>
    </row>
    <row r="647" spans="3:3">
      <c r="C647" s="131"/>
    </row>
    <row r="648" spans="3:3">
      <c r="C648" s="131"/>
    </row>
    <row r="649" spans="3:3">
      <c r="C649" s="131"/>
    </row>
    <row r="650" spans="3:3">
      <c r="C650" s="131"/>
    </row>
    <row r="651" spans="3:3">
      <c r="C651" s="131"/>
    </row>
    <row r="652" spans="3:3">
      <c r="C652" s="131"/>
    </row>
    <row r="653" spans="3:3">
      <c r="C653" s="131"/>
    </row>
    <row r="654" spans="3:3">
      <c r="C654" s="131"/>
    </row>
    <row r="655" spans="3:3">
      <c r="C655" s="131"/>
    </row>
    <row r="656" spans="3:3">
      <c r="C656" s="131"/>
    </row>
    <row r="657" spans="3:3">
      <c r="C657" s="131"/>
    </row>
    <row r="658" spans="3:3">
      <c r="C658" s="131"/>
    </row>
    <row r="659" spans="3:3">
      <c r="C659" s="131"/>
    </row>
    <row r="660" spans="3:3">
      <c r="C660" s="131"/>
    </row>
    <row r="661" spans="3:3">
      <c r="C661" s="131"/>
    </row>
    <row r="662" spans="3:3">
      <c r="C662" s="131"/>
    </row>
    <row r="663" spans="3:3">
      <c r="C663" s="131"/>
    </row>
    <row r="664" spans="3:3">
      <c r="C664" s="131"/>
    </row>
    <row r="665" spans="3:3">
      <c r="C665" s="131"/>
    </row>
    <row r="666" spans="3:3">
      <c r="C666" s="131"/>
    </row>
    <row r="667" spans="3:3">
      <c r="C667" s="131"/>
    </row>
    <row r="668" spans="3:3">
      <c r="C668" s="131"/>
    </row>
    <row r="669" spans="3:3">
      <c r="C669" s="131"/>
    </row>
    <row r="670" spans="3:3">
      <c r="C670" s="131"/>
    </row>
    <row r="671" spans="3:3">
      <c r="C671" s="131"/>
    </row>
    <row r="672" spans="3:3">
      <c r="C672" s="131"/>
    </row>
    <row r="673" spans="3:3">
      <c r="C673" s="131"/>
    </row>
    <row r="674" spans="3:3">
      <c r="C674" s="131"/>
    </row>
    <row r="675" spans="3:3">
      <c r="C675" s="131"/>
    </row>
    <row r="676" spans="3:3">
      <c r="C676" s="131"/>
    </row>
    <row r="677" spans="3:3">
      <c r="C677" s="131"/>
    </row>
    <row r="678" spans="3:3">
      <c r="C678" s="131"/>
    </row>
    <row r="679" spans="3:3">
      <c r="C679" s="131"/>
    </row>
    <row r="680" spans="3:3">
      <c r="C680" s="131"/>
    </row>
    <row r="681" spans="3:3">
      <c r="C681" s="131"/>
    </row>
    <row r="682" spans="3:3">
      <c r="C682" s="131"/>
    </row>
    <row r="683" spans="3:3">
      <c r="C683" s="131"/>
    </row>
    <row r="684" spans="3:3">
      <c r="C684" s="131"/>
    </row>
    <row r="685" spans="3:3">
      <c r="C685" s="131"/>
    </row>
    <row r="686" spans="3:3">
      <c r="C686" s="131"/>
    </row>
    <row r="687" spans="3:3">
      <c r="C687" s="131"/>
    </row>
    <row r="688" spans="3:3">
      <c r="C688" s="131"/>
    </row>
    <row r="689" spans="3:3">
      <c r="C689" s="131"/>
    </row>
    <row r="690" spans="3:3">
      <c r="C690" s="131"/>
    </row>
    <row r="691" spans="3:3">
      <c r="C691" s="131"/>
    </row>
    <row r="692" spans="3:3">
      <c r="C692" s="131"/>
    </row>
    <row r="693" spans="3:3">
      <c r="C693" s="131"/>
    </row>
    <row r="694" spans="3:3">
      <c r="C694" s="131"/>
    </row>
    <row r="695" spans="3:3">
      <c r="C695" s="131"/>
    </row>
    <row r="696" spans="3:3">
      <c r="C696" s="131"/>
    </row>
    <row r="697" spans="3:3">
      <c r="C697" s="131"/>
    </row>
    <row r="698" spans="3:3">
      <c r="C698" s="131"/>
    </row>
    <row r="699" spans="3:3">
      <c r="C699" s="131"/>
    </row>
    <row r="700" spans="3:3">
      <c r="C700" s="131"/>
    </row>
    <row r="701" spans="3:3">
      <c r="C701" s="131"/>
    </row>
    <row r="702" spans="3:3">
      <c r="C702" s="131"/>
    </row>
    <row r="703" spans="3:3">
      <c r="C703" s="131"/>
    </row>
    <row r="704" spans="3:3">
      <c r="C704" s="131"/>
    </row>
    <row r="705" spans="3:3">
      <c r="C705" s="131"/>
    </row>
    <row r="706" spans="3:3">
      <c r="C706" s="131"/>
    </row>
    <row r="707" spans="3:3">
      <c r="C707" s="131"/>
    </row>
    <row r="708" spans="3:3">
      <c r="C708" s="131"/>
    </row>
    <row r="709" spans="3:3">
      <c r="C709" s="131"/>
    </row>
    <row r="710" spans="3:3">
      <c r="C710" s="131"/>
    </row>
    <row r="711" spans="3:3">
      <c r="C711" s="131"/>
    </row>
    <row r="712" spans="3:3">
      <c r="C712" s="131"/>
    </row>
    <row r="713" spans="3:3">
      <c r="C713" s="131"/>
    </row>
    <row r="714" spans="3:3">
      <c r="C714" s="131"/>
    </row>
    <row r="715" spans="3:3">
      <c r="C715" s="131"/>
    </row>
    <row r="716" spans="3:3">
      <c r="C716" s="131"/>
    </row>
    <row r="717" spans="3:3">
      <c r="C717" s="131"/>
    </row>
    <row r="718" spans="3:3">
      <c r="C718" s="131"/>
    </row>
    <row r="719" spans="3:3">
      <c r="C719" s="131"/>
    </row>
    <row r="720" spans="3:3">
      <c r="C720" s="131"/>
    </row>
    <row r="721" spans="3:3">
      <c r="C721" s="131"/>
    </row>
    <row r="722" spans="3:3">
      <c r="C722" s="131"/>
    </row>
    <row r="723" spans="3:3">
      <c r="C723" s="131"/>
    </row>
    <row r="724" spans="3:3">
      <c r="C724" s="131"/>
    </row>
    <row r="725" spans="3:3">
      <c r="C725" s="131"/>
    </row>
    <row r="726" spans="3:3">
      <c r="C726" s="131"/>
    </row>
    <row r="727" spans="3:3">
      <c r="C727" s="131"/>
    </row>
    <row r="728" spans="3:3">
      <c r="C728" s="131"/>
    </row>
    <row r="729" spans="3:3">
      <c r="C729" s="131"/>
    </row>
    <row r="730" spans="3:3">
      <c r="C730" s="131"/>
    </row>
    <row r="731" spans="3:3">
      <c r="C731" s="131"/>
    </row>
    <row r="732" spans="3:3">
      <c r="C732" s="131"/>
    </row>
    <row r="733" spans="3:3">
      <c r="C733" s="131"/>
    </row>
    <row r="734" spans="3:3">
      <c r="C734" s="131"/>
    </row>
    <row r="735" spans="3:3">
      <c r="C735" s="131"/>
    </row>
    <row r="736" spans="3:3">
      <c r="C736" s="131"/>
    </row>
    <row r="737" spans="3:3">
      <c r="C737" s="131"/>
    </row>
    <row r="738" spans="3:3">
      <c r="C738" s="131"/>
    </row>
    <row r="739" spans="3:3">
      <c r="C739" s="131"/>
    </row>
    <row r="740" spans="3:3">
      <c r="C740" s="131"/>
    </row>
    <row r="741" spans="3:3">
      <c r="C741" s="131"/>
    </row>
    <row r="742" spans="3:3">
      <c r="C742" s="131"/>
    </row>
    <row r="743" spans="3:3">
      <c r="C743" s="131"/>
    </row>
    <row r="744" spans="3:3">
      <c r="C744" s="131"/>
    </row>
    <row r="745" spans="3:3">
      <c r="C745" s="131"/>
    </row>
    <row r="746" spans="3:3">
      <c r="C746" s="131"/>
    </row>
    <row r="747" spans="3:3">
      <c r="C747" s="131"/>
    </row>
    <row r="748" spans="3:3">
      <c r="C748" s="131"/>
    </row>
    <row r="749" spans="3:3">
      <c r="C749" s="131"/>
    </row>
    <row r="750" spans="3:3">
      <c r="C750" s="131"/>
    </row>
    <row r="751" spans="3:3">
      <c r="C751" s="131"/>
    </row>
    <row r="752" spans="3:3">
      <c r="C752" s="131"/>
    </row>
    <row r="753" spans="3:3">
      <c r="C753" s="131"/>
    </row>
    <row r="754" spans="3:3">
      <c r="C754" s="131"/>
    </row>
    <row r="755" spans="3:3">
      <c r="C755" s="131"/>
    </row>
    <row r="756" spans="3:3">
      <c r="C756" s="131"/>
    </row>
    <row r="757" spans="3:3">
      <c r="C757" s="131"/>
    </row>
    <row r="758" spans="3:3">
      <c r="C758" s="131"/>
    </row>
    <row r="759" spans="3:3">
      <c r="C759" s="131"/>
    </row>
    <row r="760" spans="3:3">
      <c r="C760" s="131"/>
    </row>
    <row r="761" spans="3:3">
      <c r="C761" s="131"/>
    </row>
    <row r="762" spans="3:3">
      <c r="C762" s="131"/>
    </row>
    <row r="763" spans="3:3">
      <c r="C763" s="131"/>
    </row>
    <row r="764" spans="3:3">
      <c r="C764" s="131"/>
    </row>
    <row r="765" spans="3:3">
      <c r="C765" s="131"/>
    </row>
    <row r="766" spans="3:3">
      <c r="C766" s="131"/>
    </row>
    <row r="767" spans="3:3">
      <c r="C767" s="131"/>
    </row>
    <row r="768" spans="3:3">
      <c r="C768" s="131"/>
    </row>
    <row r="769" spans="3:3">
      <c r="C769" s="131"/>
    </row>
    <row r="770" spans="3:3">
      <c r="C770" s="131"/>
    </row>
    <row r="771" spans="3:3">
      <c r="C771" s="131"/>
    </row>
    <row r="772" spans="3:3">
      <c r="C772" s="131"/>
    </row>
    <row r="773" spans="3:3">
      <c r="C773" s="131"/>
    </row>
    <row r="774" spans="3:3">
      <c r="C774" s="131"/>
    </row>
    <row r="775" spans="3:3">
      <c r="C775" s="131"/>
    </row>
    <row r="776" spans="3:3">
      <c r="C776" s="131"/>
    </row>
    <row r="777" spans="3:3">
      <c r="C777" s="131"/>
    </row>
    <row r="778" spans="3:3">
      <c r="C778" s="131"/>
    </row>
    <row r="779" spans="3:3">
      <c r="C779" s="131"/>
    </row>
    <row r="780" spans="3:3">
      <c r="C780" s="131"/>
    </row>
    <row r="781" spans="3:3">
      <c r="C781" s="131"/>
    </row>
    <row r="782" spans="3:3">
      <c r="C782" s="131"/>
    </row>
    <row r="783" spans="3:3">
      <c r="C783" s="131"/>
    </row>
    <row r="784" spans="3:3">
      <c r="C784" s="131"/>
    </row>
    <row r="785" spans="3:3">
      <c r="C785" s="131"/>
    </row>
    <row r="786" spans="3:3">
      <c r="C786" s="131"/>
    </row>
    <row r="787" spans="3:3">
      <c r="C787" s="131"/>
    </row>
    <row r="788" spans="3:3">
      <c r="C788" s="131"/>
    </row>
    <row r="789" spans="3:3">
      <c r="C789" s="131"/>
    </row>
    <row r="790" spans="3:3">
      <c r="C790" s="131"/>
    </row>
    <row r="791" spans="3:3">
      <c r="C791" s="131"/>
    </row>
    <row r="792" spans="3:3">
      <c r="C792" s="131"/>
    </row>
    <row r="793" spans="3:3">
      <c r="C793" s="131"/>
    </row>
    <row r="794" spans="3:3">
      <c r="C794" s="131"/>
    </row>
    <row r="795" spans="3:3">
      <c r="C795" s="131"/>
    </row>
    <row r="796" spans="3:3">
      <c r="C796" s="131"/>
    </row>
    <row r="797" spans="3:3">
      <c r="C797" s="131"/>
    </row>
    <row r="798" spans="3:3">
      <c r="C798" s="131"/>
    </row>
    <row r="799" spans="3:3">
      <c r="C799" s="131"/>
    </row>
    <row r="800" spans="3:3">
      <c r="C800" s="131"/>
    </row>
    <row r="801" spans="3:3">
      <c r="C801" s="131"/>
    </row>
    <row r="802" spans="3:3">
      <c r="C802" s="131"/>
    </row>
    <row r="803" spans="3:3">
      <c r="C803" s="131"/>
    </row>
    <row r="804" spans="3:3">
      <c r="C804" s="131"/>
    </row>
    <row r="805" spans="3:3">
      <c r="C805" s="131"/>
    </row>
    <row r="806" spans="3:3">
      <c r="C806" s="131"/>
    </row>
    <row r="807" spans="3:3">
      <c r="C807" s="131"/>
    </row>
    <row r="808" spans="3:3">
      <c r="C808" s="131"/>
    </row>
    <row r="809" spans="3:3">
      <c r="C809" s="131"/>
    </row>
    <row r="810" spans="3:3">
      <c r="C810" s="131"/>
    </row>
    <row r="811" spans="3:3">
      <c r="C811" s="131"/>
    </row>
    <row r="812" spans="3:3">
      <c r="C812" s="131"/>
    </row>
    <row r="813" spans="3:3">
      <c r="C813" s="131"/>
    </row>
    <row r="814" spans="3:3">
      <c r="C814" s="131"/>
    </row>
    <row r="815" spans="3:3">
      <c r="C815" s="131"/>
    </row>
    <row r="816" spans="3:3">
      <c r="C816" s="131"/>
    </row>
    <row r="817" spans="3:3">
      <c r="C817" s="131"/>
    </row>
    <row r="818" spans="3:3">
      <c r="C818" s="131"/>
    </row>
    <row r="819" spans="3:3">
      <c r="C819" s="131"/>
    </row>
    <row r="820" spans="3:3">
      <c r="C820" s="131"/>
    </row>
    <row r="821" spans="3:3">
      <c r="C821" s="131"/>
    </row>
    <row r="822" spans="3:3">
      <c r="C822" s="131"/>
    </row>
    <row r="823" spans="3:3">
      <c r="C823" s="131"/>
    </row>
    <row r="824" spans="3:3">
      <c r="C824" s="131"/>
    </row>
    <row r="825" spans="3:3">
      <c r="C825" s="131"/>
    </row>
    <row r="826" spans="3:3">
      <c r="C826" s="131"/>
    </row>
    <row r="827" spans="3:3">
      <c r="C827" s="131"/>
    </row>
    <row r="828" spans="3:3">
      <c r="C828" s="131"/>
    </row>
    <row r="829" spans="3:3">
      <c r="C829" s="131"/>
    </row>
    <row r="830" spans="3:3">
      <c r="C830" s="131"/>
    </row>
    <row r="831" spans="3:3">
      <c r="C831" s="131"/>
    </row>
    <row r="832" spans="3:3">
      <c r="C832" s="131"/>
    </row>
    <row r="833" spans="3:3">
      <c r="C833" s="131"/>
    </row>
    <row r="834" spans="3:3">
      <c r="C834" s="131"/>
    </row>
    <row r="835" spans="3:3">
      <c r="C835" s="131"/>
    </row>
    <row r="836" spans="3:3">
      <c r="C836" s="131"/>
    </row>
    <row r="837" spans="3:3">
      <c r="C837" s="131"/>
    </row>
    <row r="838" spans="3:3">
      <c r="C838" s="131"/>
    </row>
    <row r="839" spans="3:3">
      <c r="C839" s="131"/>
    </row>
    <row r="840" spans="3:3">
      <c r="C840" s="131"/>
    </row>
    <row r="841" spans="3:3">
      <c r="C841" s="131"/>
    </row>
    <row r="842" spans="3:3">
      <c r="C842" s="131"/>
    </row>
    <row r="843" spans="3:3">
      <c r="C843" s="131"/>
    </row>
    <row r="844" spans="3:3">
      <c r="C844" s="131"/>
    </row>
    <row r="845" spans="3:3">
      <c r="C845" s="131"/>
    </row>
    <row r="846" spans="3:3">
      <c r="C846" s="131"/>
    </row>
    <row r="847" spans="3:3">
      <c r="C847" s="131"/>
    </row>
    <row r="848" spans="3:3">
      <c r="C848" s="131"/>
    </row>
    <row r="849" spans="3:3">
      <c r="C849" s="131"/>
    </row>
    <row r="850" spans="3:3">
      <c r="C850" s="131"/>
    </row>
    <row r="851" spans="3:3">
      <c r="C851" s="131"/>
    </row>
    <row r="852" spans="3:3">
      <c r="C852" s="131"/>
    </row>
    <row r="853" spans="3:3">
      <c r="C853" s="131"/>
    </row>
    <row r="854" spans="3:3">
      <c r="C854" s="131"/>
    </row>
    <row r="855" spans="3:3">
      <c r="C855" s="131"/>
    </row>
    <row r="856" spans="3:3">
      <c r="C856" s="131"/>
    </row>
    <row r="857" spans="3:3">
      <c r="C857" s="131"/>
    </row>
  </sheetData>
  <sortState ref="A2:B19">
    <sortCondition ref="A2:A19"/>
  </sortState>
  <mergeCells count="2">
    <mergeCell ref="A39:B39"/>
    <mergeCell ref="A41:B41"/>
  </mergeCells>
  <hyperlinks>
    <hyperlink ref="A39" r:id="rId1" location="dst100125" display="http://www.consultant.ru/document/cons_doc_LAW_359750/f4cfd8477524d587d46a3514d42c117a95e93695/ - dst100125"/>
    <hyperlink ref="A41" r:id="rId2" location="dst100127" display="http://www.consultant.ru/document/cons_doc_LAW_359750/f4cfd8477524d587d46a3514d42c117a95e93695/ - dst100127"/>
  </hyperlinks>
  <pageMargins left="0.7" right="0.7" top="0.75" bottom="0.75" header="0.3" footer="0.3"/>
  <pageSetup paperSize="9" orientation="portrait" verticalDpi="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1"/>
  <sheetViews>
    <sheetView topLeftCell="A16" zoomScale="79" workbookViewId="0">
      <selection activeCell="L96" sqref="L96"/>
    </sheetView>
  </sheetViews>
  <sheetFormatPr defaultRowHeight="15"/>
  <cols>
    <col min="1" max="1" width="37" customWidth="1"/>
    <col min="2" max="2" width="11.7109375" style="138" customWidth="1"/>
    <col min="3" max="3" width="14" style="141" customWidth="1"/>
    <col min="4" max="4" width="11.7109375" style="260" customWidth="1"/>
    <col min="5" max="5" width="9.140625" style="141"/>
    <col min="6" max="6" width="13.28515625" style="138" customWidth="1"/>
    <col min="7" max="7" width="12.7109375" style="141" customWidth="1"/>
    <col min="8" max="8" width="13" style="141" customWidth="1"/>
    <col min="9" max="9" width="21.5703125" style="282" customWidth="1"/>
    <col min="10" max="10" width="11.7109375" style="141" customWidth="1"/>
    <col min="11" max="11" width="14.5703125" style="141" customWidth="1"/>
    <col min="12" max="12" width="14.140625" style="141" customWidth="1"/>
    <col min="13" max="13" width="13.42578125" style="141" customWidth="1"/>
    <col min="14" max="14" width="18" style="138" customWidth="1"/>
    <col min="15" max="15" width="18.7109375" style="141" customWidth="1"/>
    <col min="16" max="16" width="14.140625" style="141" customWidth="1"/>
    <col min="17" max="17" width="15.28515625" style="141" customWidth="1"/>
    <col min="18" max="18" width="18.85546875" style="141" customWidth="1"/>
    <col min="19" max="19" width="12.140625" style="138" customWidth="1"/>
    <col min="20" max="20" width="14" style="141" customWidth="1"/>
    <col min="21" max="21" width="13.7109375" style="141" customWidth="1"/>
  </cols>
  <sheetData>
    <row r="1" spans="1:25">
      <c r="B1" s="257" t="s">
        <v>213</v>
      </c>
      <c r="C1" s="258" t="s">
        <v>416</v>
      </c>
      <c r="D1" s="259" t="s">
        <v>1178</v>
      </c>
      <c r="E1" s="258" t="s">
        <v>211</v>
      </c>
      <c r="F1" s="257" t="s">
        <v>225</v>
      </c>
      <c r="G1" s="258" t="s">
        <v>105</v>
      </c>
      <c r="H1" s="277" t="s">
        <v>548</v>
      </c>
      <c r="I1" s="281">
        <v>320558370</v>
      </c>
      <c r="J1" s="279" t="s">
        <v>767</v>
      </c>
      <c r="K1" s="258" t="s">
        <v>103</v>
      </c>
      <c r="L1" s="258" t="s">
        <v>1167</v>
      </c>
      <c r="M1" s="258" t="s">
        <v>1166</v>
      </c>
      <c r="N1" s="257" t="s">
        <v>1168</v>
      </c>
      <c r="O1" s="258" t="s">
        <v>1171</v>
      </c>
      <c r="P1" s="258" t="s">
        <v>1170</v>
      </c>
      <c r="Q1" s="258" t="s">
        <v>1175</v>
      </c>
      <c r="R1" s="258" t="s">
        <v>1174</v>
      </c>
      <c r="S1" s="257" t="s">
        <v>1173</v>
      </c>
      <c r="T1" s="258" t="s">
        <v>1169</v>
      </c>
      <c r="U1" s="258" t="s">
        <v>1172</v>
      </c>
      <c r="V1" s="265" t="s">
        <v>1018</v>
      </c>
      <c r="W1" s="137" t="s">
        <v>1020</v>
      </c>
      <c r="X1" s="144" t="s">
        <v>1027</v>
      </c>
      <c r="Y1" s="133" t="s">
        <v>1028</v>
      </c>
    </row>
    <row r="2" spans="1:25">
      <c r="A2" s="261" t="s">
        <v>130</v>
      </c>
      <c r="B2" s="262">
        <v>71.794870360000004</v>
      </c>
      <c r="C2" s="263">
        <v>538.89890000000003</v>
      </c>
      <c r="D2" s="264">
        <v>335.27530000000002</v>
      </c>
      <c r="E2" s="263"/>
      <c r="F2" s="262">
        <v>56.558999999999997</v>
      </c>
      <c r="G2" s="263">
        <v>379.25522482000002</v>
      </c>
      <c r="H2" s="278"/>
      <c r="I2" s="282">
        <v>18.519200000000001</v>
      </c>
      <c r="J2" s="280"/>
      <c r="K2" s="263"/>
      <c r="L2" s="263">
        <v>83.005899999999997</v>
      </c>
      <c r="M2" s="263">
        <v>152.989</v>
      </c>
      <c r="N2" s="262">
        <v>97.279300000000006</v>
      </c>
      <c r="O2" s="263">
        <v>32.9</v>
      </c>
      <c r="P2" s="263">
        <v>32.6965</v>
      </c>
      <c r="Q2" s="263">
        <v>61.141599999999997</v>
      </c>
      <c r="R2" s="263">
        <v>4448.0826999999999</v>
      </c>
      <c r="S2" s="262"/>
      <c r="T2" s="263"/>
      <c r="U2" s="263"/>
      <c r="V2">
        <f t="shared" ref="V2:V33" si="0">SUM(B2:U2)</f>
        <v>6308.3974951800001</v>
      </c>
      <c r="W2">
        <f>D2</f>
        <v>335.27530000000002</v>
      </c>
      <c r="X2">
        <f>SUM(T2:U2)+SUM(O2:R2)+SUM(G2:M2)+E2+C2</f>
        <v>5747.4890248199999</v>
      </c>
      <c r="Y2">
        <f>S2+N2+F2+B2</f>
        <v>225.63317036000001</v>
      </c>
    </row>
    <row r="3" spans="1:25">
      <c r="A3" s="261" t="s">
        <v>118</v>
      </c>
      <c r="B3" s="262">
        <v>14.30442861</v>
      </c>
      <c r="C3" s="263">
        <v>255.14279999999999</v>
      </c>
      <c r="D3" s="264"/>
      <c r="E3" s="263"/>
      <c r="F3" s="262">
        <v>13.180199999999999</v>
      </c>
      <c r="G3" s="263">
        <v>91.233599999999996</v>
      </c>
      <c r="H3" s="278">
        <v>45.807528349999998</v>
      </c>
      <c r="J3" s="280"/>
      <c r="K3" s="263">
        <v>1.7144999999999999</v>
      </c>
      <c r="L3" s="263">
        <v>37.095300000000002</v>
      </c>
      <c r="M3" s="263">
        <v>47.72933896</v>
      </c>
      <c r="N3" s="262">
        <v>30.318311699999999</v>
      </c>
      <c r="O3" s="263">
        <v>32.799999999999997</v>
      </c>
      <c r="P3" s="263">
        <v>98.419799999999995</v>
      </c>
      <c r="Q3" s="263">
        <v>24.052800000000001</v>
      </c>
      <c r="R3" s="263">
        <v>1664.8447000000001</v>
      </c>
      <c r="S3" s="262"/>
      <c r="T3" s="263"/>
      <c r="U3" s="263"/>
      <c r="V3">
        <f t="shared" si="0"/>
        <v>2356.6433076200001</v>
      </c>
      <c r="W3">
        <f t="shared" ref="W3:W66" si="1">D3</f>
        <v>0</v>
      </c>
      <c r="X3">
        <f t="shared" ref="X3:X66" si="2">SUM(T3:U3)+SUM(O3:R3)+SUM(G3:M3)+E3+C3</f>
        <v>2298.8403673100001</v>
      </c>
      <c r="Y3">
        <f t="shared" ref="Y3:Y66" si="3">S3+N3+F3+B3</f>
        <v>57.802940309999997</v>
      </c>
    </row>
    <row r="4" spans="1:25">
      <c r="A4" s="261" t="s">
        <v>171</v>
      </c>
      <c r="B4" s="262">
        <v>9.1174967999999996</v>
      </c>
      <c r="C4" s="263"/>
      <c r="D4" s="264">
        <v>159.6671</v>
      </c>
      <c r="E4" s="263"/>
      <c r="F4" s="262">
        <v>65.386300000000006</v>
      </c>
      <c r="G4" s="263">
        <v>313.76803569999998</v>
      </c>
      <c r="H4" s="278"/>
      <c r="J4" s="280"/>
      <c r="K4" s="263"/>
      <c r="L4" s="263">
        <v>50.464199999999998</v>
      </c>
      <c r="M4" s="263">
        <v>64.164036999999993</v>
      </c>
      <c r="N4" s="262">
        <v>88.435699999999997</v>
      </c>
      <c r="O4" s="263">
        <v>32.65</v>
      </c>
      <c r="P4" s="263">
        <v>130.29810000000001</v>
      </c>
      <c r="Q4" s="263">
        <v>67.045599999999993</v>
      </c>
      <c r="R4" s="263">
        <v>2510.1698999999999</v>
      </c>
      <c r="S4" s="262"/>
      <c r="T4" s="263"/>
      <c r="U4" s="263"/>
      <c r="V4">
        <f t="shared" si="0"/>
        <v>3491.1664694999999</v>
      </c>
      <c r="W4">
        <f t="shared" si="1"/>
        <v>159.6671</v>
      </c>
      <c r="X4">
        <f t="shared" si="2"/>
        <v>3168.5598726999997</v>
      </c>
      <c r="Y4">
        <f t="shared" si="3"/>
        <v>162.9394968</v>
      </c>
    </row>
    <row r="5" spans="1:25">
      <c r="A5" s="261" t="s">
        <v>160</v>
      </c>
      <c r="B5" s="262">
        <v>13.385999999999999</v>
      </c>
      <c r="C5" s="263">
        <v>247.6952</v>
      </c>
      <c r="D5" s="264">
        <v>138.4436</v>
      </c>
      <c r="E5" s="263"/>
      <c r="F5" s="262">
        <v>20.936199999999999</v>
      </c>
      <c r="G5" s="263">
        <v>58.794000250000003</v>
      </c>
      <c r="H5" s="278"/>
      <c r="I5" s="282">
        <v>8.2769988300000001</v>
      </c>
      <c r="J5" s="280"/>
      <c r="K5" s="263"/>
      <c r="L5" s="263">
        <v>41.1462</v>
      </c>
      <c r="M5" s="263">
        <v>41.187899999999999</v>
      </c>
      <c r="N5" s="262">
        <v>80.574799999999996</v>
      </c>
      <c r="O5" s="263"/>
      <c r="P5" s="263"/>
      <c r="Q5" s="263">
        <v>23.820799999999998</v>
      </c>
      <c r="R5" s="263">
        <v>1487.6786999999999</v>
      </c>
      <c r="S5" s="262"/>
      <c r="T5" s="263"/>
      <c r="U5" s="263"/>
      <c r="V5">
        <f t="shared" si="0"/>
        <v>2161.9403990800001</v>
      </c>
      <c r="W5">
        <f t="shared" si="1"/>
        <v>138.4436</v>
      </c>
      <c r="X5">
        <f t="shared" si="2"/>
        <v>1908.5997990800001</v>
      </c>
      <c r="Y5">
        <f t="shared" si="3"/>
        <v>114.89699999999999</v>
      </c>
    </row>
    <row r="6" spans="1:25">
      <c r="A6" s="261" t="s">
        <v>191</v>
      </c>
      <c r="B6" s="262">
        <v>11.07437646</v>
      </c>
      <c r="C6" s="263">
        <v>239.87090000000001</v>
      </c>
      <c r="D6" s="264"/>
      <c r="E6" s="263"/>
      <c r="F6" s="262">
        <v>107.52492685</v>
      </c>
      <c r="G6" s="263">
        <v>179.96437362</v>
      </c>
      <c r="H6" s="278"/>
      <c r="I6" s="282">
        <v>8.0898914200000007</v>
      </c>
      <c r="J6" s="280"/>
      <c r="K6" s="263"/>
      <c r="L6" s="263">
        <v>75.380700000000004</v>
      </c>
      <c r="M6" s="263">
        <v>42.687802820000002</v>
      </c>
      <c r="N6" s="262">
        <v>77.626900000000006</v>
      </c>
      <c r="O6" s="263"/>
      <c r="P6" s="263">
        <v>160</v>
      </c>
      <c r="Q6" s="263">
        <v>29.668800000000001</v>
      </c>
      <c r="R6" s="263">
        <v>1879.8336999999999</v>
      </c>
      <c r="S6" s="262"/>
      <c r="T6" s="263"/>
      <c r="U6" s="263"/>
      <c r="V6">
        <f t="shared" si="0"/>
        <v>2811.7223711699999</v>
      </c>
      <c r="W6">
        <f t="shared" si="1"/>
        <v>0</v>
      </c>
      <c r="X6">
        <f t="shared" si="2"/>
        <v>2615.4961678599998</v>
      </c>
      <c r="Y6">
        <f t="shared" si="3"/>
        <v>196.22620331000002</v>
      </c>
    </row>
    <row r="7" spans="1:25">
      <c r="A7" s="261" t="s">
        <v>190</v>
      </c>
      <c r="B7" s="262">
        <v>13.5306</v>
      </c>
      <c r="C7" s="263">
        <v>447.23719999999997</v>
      </c>
      <c r="D7" s="264">
        <v>170.15360000000001</v>
      </c>
      <c r="E7" s="263"/>
      <c r="F7" s="262">
        <v>20.912956579999999</v>
      </c>
      <c r="G7" s="263">
        <v>167.4066</v>
      </c>
      <c r="H7" s="278"/>
      <c r="I7" s="282">
        <v>12.2842</v>
      </c>
      <c r="J7" s="280"/>
      <c r="K7" s="263"/>
      <c r="L7" s="263">
        <v>30.597799999999999</v>
      </c>
      <c r="M7" s="263">
        <v>56.752099989999998</v>
      </c>
      <c r="N7" s="262">
        <v>90.400999999999996</v>
      </c>
      <c r="O7" s="263"/>
      <c r="P7" s="263">
        <v>63.8</v>
      </c>
      <c r="Q7" s="263">
        <v>27.476800000000001</v>
      </c>
      <c r="R7" s="263">
        <v>1660.5522000000001</v>
      </c>
      <c r="S7" s="262"/>
      <c r="T7" s="263"/>
      <c r="U7" s="263"/>
      <c r="V7">
        <f t="shared" si="0"/>
        <v>2761.1050565699998</v>
      </c>
      <c r="W7">
        <f t="shared" si="1"/>
        <v>170.15360000000001</v>
      </c>
      <c r="X7">
        <f t="shared" si="2"/>
        <v>2466.1068999900003</v>
      </c>
      <c r="Y7">
        <f t="shared" si="3"/>
        <v>124.84455657999999</v>
      </c>
    </row>
    <row r="8" spans="1:25">
      <c r="A8" s="261" t="s">
        <v>189</v>
      </c>
      <c r="B8" s="262">
        <v>15.560958879999999</v>
      </c>
      <c r="C8" s="263"/>
      <c r="D8" s="264">
        <v>196.1952</v>
      </c>
      <c r="E8" s="263"/>
      <c r="F8" s="262">
        <v>35.592199999999998</v>
      </c>
      <c r="G8" s="263">
        <v>232.18340000000001</v>
      </c>
      <c r="H8" s="278"/>
      <c r="I8" s="282">
        <v>7.2428999999999997</v>
      </c>
      <c r="J8" s="280"/>
      <c r="K8" s="263"/>
      <c r="L8" s="263">
        <v>49.549500000000002</v>
      </c>
      <c r="M8" s="263">
        <v>79.634900000000002</v>
      </c>
      <c r="N8" s="262">
        <v>87.453100000000006</v>
      </c>
      <c r="O8" s="263"/>
      <c r="P8" s="263">
        <v>64.741500000000002</v>
      </c>
      <c r="Q8" s="263">
        <v>10.499700000000001</v>
      </c>
      <c r="R8" s="263">
        <v>1309.3013000000001</v>
      </c>
      <c r="S8" s="262"/>
      <c r="T8" s="263"/>
      <c r="U8" s="263"/>
      <c r="V8">
        <f t="shared" si="0"/>
        <v>2087.9546588800004</v>
      </c>
      <c r="W8">
        <f t="shared" si="1"/>
        <v>196.1952</v>
      </c>
      <c r="X8">
        <f t="shared" si="2"/>
        <v>1753.1532</v>
      </c>
      <c r="Y8">
        <f t="shared" si="3"/>
        <v>138.60625887999998</v>
      </c>
    </row>
    <row r="9" spans="1:25">
      <c r="A9" s="261" t="s">
        <v>159</v>
      </c>
      <c r="B9" s="262">
        <v>52.265599999999999</v>
      </c>
      <c r="C9" s="263">
        <v>307.42610000000002</v>
      </c>
      <c r="D9" s="264">
        <v>346.76100000000002</v>
      </c>
      <c r="E9" s="263"/>
      <c r="F9" s="262">
        <v>71.241399999999999</v>
      </c>
      <c r="G9" s="263">
        <v>341.13209999999998</v>
      </c>
      <c r="H9" s="278"/>
      <c r="I9" s="282">
        <v>20.945900000000002</v>
      </c>
      <c r="J9" s="280"/>
      <c r="K9" s="263"/>
      <c r="L9" s="263">
        <v>62.607199999999999</v>
      </c>
      <c r="M9" s="263">
        <v>88.264702790000001</v>
      </c>
      <c r="N9" s="262">
        <v>77.016905699999995</v>
      </c>
      <c r="O9" s="263"/>
      <c r="P9" s="263"/>
      <c r="Q9" s="263">
        <v>56.034399999999998</v>
      </c>
      <c r="R9" s="263">
        <v>4180.8063000000002</v>
      </c>
      <c r="S9" s="262"/>
      <c r="T9" s="263"/>
      <c r="U9" s="263"/>
      <c r="V9">
        <f t="shared" si="0"/>
        <v>5604.5016084899999</v>
      </c>
      <c r="W9">
        <f t="shared" si="1"/>
        <v>346.76100000000002</v>
      </c>
      <c r="X9">
        <f t="shared" si="2"/>
        <v>5057.2167027899995</v>
      </c>
      <c r="Y9">
        <f t="shared" si="3"/>
        <v>200.5239057</v>
      </c>
    </row>
    <row r="10" spans="1:25">
      <c r="A10" s="261" t="s">
        <v>169</v>
      </c>
      <c r="B10" s="262">
        <v>9.8120999999999992</v>
      </c>
      <c r="C10" s="263">
        <v>467.73340000000002</v>
      </c>
      <c r="D10" s="264"/>
      <c r="E10" s="263"/>
      <c r="F10" s="262"/>
      <c r="G10" s="263">
        <v>267.9890264</v>
      </c>
      <c r="H10" s="278"/>
      <c r="I10" s="282">
        <v>20.047799999999999</v>
      </c>
      <c r="J10" s="280"/>
      <c r="K10" s="263"/>
      <c r="L10" s="263">
        <v>11.631198639999999</v>
      </c>
      <c r="M10" s="263">
        <v>32.594314500000003</v>
      </c>
      <c r="N10" s="262">
        <v>75.661699999999996</v>
      </c>
      <c r="O10" s="263"/>
      <c r="P10" s="263">
        <v>64.541499999999999</v>
      </c>
      <c r="Q10" s="263">
        <v>26.764800000000001</v>
      </c>
      <c r="R10" s="263">
        <v>1443.5029</v>
      </c>
      <c r="S10" s="262"/>
      <c r="T10" s="263"/>
      <c r="U10" s="263"/>
      <c r="V10">
        <f t="shared" si="0"/>
        <v>2420.2787395400001</v>
      </c>
      <c r="W10">
        <f t="shared" si="1"/>
        <v>0</v>
      </c>
      <c r="X10">
        <f t="shared" si="2"/>
        <v>2334.8049395399999</v>
      </c>
      <c r="Y10">
        <f t="shared" si="3"/>
        <v>85.473799999999997</v>
      </c>
    </row>
    <row r="11" spans="1:25">
      <c r="A11" s="261" t="s">
        <v>188</v>
      </c>
      <c r="B11" s="262">
        <v>19.484999999999999</v>
      </c>
      <c r="C11" s="263">
        <v>485.2319</v>
      </c>
      <c r="D11" s="264">
        <v>329.1053</v>
      </c>
      <c r="E11" s="263"/>
      <c r="F11" s="262">
        <v>345.25400000000002</v>
      </c>
      <c r="G11" s="263">
        <v>614.0797</v>
      </c>
      <c r="H11" s="278"/>
      <c r="I11" s="282">
        <v>22.668099999999999</v>
      </c>
      <c r="J11" s="280"/>
      <c r="K11" s="263"/>
      <c r="L11" s="263">
        <v>101.8426</v>
      </c>
      <c r="M11" s="263">
        <v>91.3429</v>
      </c>
      <c r="N11" s="262">
        <v>83.522599999999997</v>
      </c>
      <c r="O11" s="263"/>
      <c r="P11" s="263">
        <v>64.608153999999999</v>
      </c>
      <c r="Q11" s="263">
        <v>80.739199999999997</v>
      </c>
      <c r="R11" s="263">
        <v>3623.2336</v>
      </c>
      <c r="S11" s="262"/>
      <c r="T11" s="263"/>
      <c r="U11" s="263"/>
      <c r="V11">
        <f t="shared" si="0"/>
        <v>5861.1130539999995</v>
      </c>
      <c r="W11">
        <f t="shared" si="1"/>
        <v>329.1053</v>
      </c>
      <c r="X11">
        <f t="shared" si="2"/>
        <v>5083.7461539999995</v>
      </c>
      <c r="Y11">
        <f t="shared" si="3"/>
        <v>448.26160000000004</v>
      </c>
    </row>
    <row r="12" spans="1:25">
      <c r="A12" s="261" t="s">
        <v>1014</v>
      </c>
      <c r="B12" s="262">
        <v>5.1792143499999996</v>
      </c>
      <c r="C12" s="263"/>
      <c r="D12" s="264">
        <v>23.247699999999998</v>
      </c>
      <c r="E12" s="263"/>
      <c r="F12" s="262"/>
      <c r="G12" s="263">
        <v>7.9174885000000002</v>
      </c>
      <c r="H12" s="278"/>
      <c r="I12" s="282">
        <v>4.8848000000000003</v>
      </c>
      <c r="J12" s="280"/>
      <c r="K12" s="263">
        <v>1.7330000000000001</v>
      </c>
      <c r="L12" s="263">
        <v>16.996368360000002</v>
      </c>
      <c r="M12" s="263">
        <v>12.293293950000001</v>
      </c>
      <c r="N12" s="262">
        <v>38.413411869999997</v>
      </c>
      <c r="O12" s="263"/>
      <c r="P12" s="263"/>
      <c r="Q12" s="263">
        <v>2.4272</v>
      </c>
      <c r="R12" s="263">
        <v>325.34899999999999</v>
      </c>
      <c r="S12" s="262"/>
      <c r="T12" s="263"/>
      <c r="U12" s="263"/>
      <c r="V12">
        <f t="shared" si="0"/>
        <v>438.44147702999999</v>
      </c>
      <c r="W12">
        <f t="shared" si="1"/>
        <v>23.247699999999998</v>
      </c>
      <c r="X12">
        <f t="shared" si="2"/>
        <v>371.60115081000004</v>
      </c>
      <c r="Y12">
        <f t="shared" si="3"/>
        <v>43.59262622</v>
      </c>
    </row>
    <row r="13" spans="1:25">
      <c r="A13" s="261" t="s">
        <v>122</v>
      </c>
      <c r="B13" s="262">
        <v>23.63699999</v>
      </c>
      <c r="C13" s="263"/>
      <c r="D13" s="264">
        <v>148.73750000000001</v>
      </c>
      <c r="E13" s="263"/>
      <c r="F13" s="262">
        <v>1.6111</v>
      </c>
      <c r="G13" s="263">
        <v>179.24610000000001</v>
      </c>
      <c r="H13" s="278"/>
      <c r="I13" s="282">
        <v>10.0236</v>
      </c>
      <c r="J13" s="280"/>
      <c r="K13" s="263"/>
      <c r="L13" s="263">
        <v>46.214197419999998</v>
      </c>
      <c r="M13" s="263">
        <v>47.8669996</v>
      </c>
      <c r="N13" s="262">
        <v>92.366200000000006</v>
      </c>
      <c r="O13" s="263">
        <v>32.44</v>
      </c>
      <c r="P13" s="263">
        <v>32.763100000000001</v>
      </c>
      <c r="Q13" s="263">
        <v>37.4664</v>
      </c>
      <c r="R13" s="263">
        <v>2503.0214999999998</v>
      </c>
      <c r="S13" s="262"/>
      <c r="T13" s="263"/>
      <c r="U13" s="263"/>
      <c r="V13">
        <f t="shared" si="0"/>
        <v>3155.3936970099999</v>
      </c>
      <c r="W13">
        <f t="shared" si="1"/>
        <v>148.73750000000001</v>
      </c>
      <c r="X13">
        <f t="shared" si="2"/>
        <v>2889.0418970199999</v>
      </c>
      <c r="Y13">
        <f t="shared" si="3"/>
        <v>117.61429999000001</v>
      </c>
    </row>
    <row r="14" spans="1:25">
      <c r="A14" s="261" t="s">
        <v>187</v>
      </c>
      <c r="B14" s="262">
        <v>20.238399999999999</v>
      </c>
      <c r="C14" s="263">
        <v>645.4325</v>
      </c>
      <c r="D14" s="264">
        <v>139.87469999999999</v>
      </c>
      <c r="E14" s="263"/>
      <c r="F14" s="262">
        <v>17.659400000000002</v>
      </c>
      <c r="G14" s="263">
        <v>302.14337147999998</v>
      </c>
      <c r="H14" s="278"/>
      <c r="I14" s="282">
        <v>6.7801999999999998</v>
      </c>
      <c r="J14" s="280"/>
      <c r="K14" s="263"/>
      <c r="L14" s="263">
        <v>36.932899999999997</v>
      </c>
      <c r="M14" s="263">
        <v>23.542923680000001</v>
      </c>
      <c r="N14" s="262">
        <v>45.691800000000001</v>
      </c>
      <c r="O14" s="263"/>
      <c r="P14" s="263">
        <v>96.819800000000001</v>
      </c>
      <c r="Q14" s="263">
        <v>24.073599999999999</v>
      </c>
      <c r="R14" s="263">
        <v>1420.1001000000001</v>
      </c>
      <c r="S14" s="262">
        <v>398.97830209</v>
      </c>
      <c r="T14" s="263"/>
      <c r="U14" s="263"/>
      <c r="V14">
        <f t="shared" si="0"/>
        <v>3178.26799725</v>
      </c>
      <c r="W14">
        <f t="shared" si="1"/>
        <v>139.87469999999999</v>
      </c>
      <c r="X14">
        <f t="shared" si="2"/>
        <v>2555.82539516</v>
      </c>
      <c r="Y14">
        <f t="shared" si="3"/>
        <v>482.56790209000002</v>
      </c>
    </row>
    <row r="15" spans="1:25">
      <c r="A15" s="261" t="s">
        <v>128</v>
      </c>
      <c r="B15" s="262">
        <v>76.648599989999994</v>
      </c>
      <c r="C15" s="263"/>
      <c r="D15" s="264"/>
      <c r="E15" s="263"/>
      <c r="F15" s="262">
        <v>200.23214038</v>
      </c>
      <c r="G15" s="263">
        <v>506.47551060000001</v>
      </c>
      <c r="H15" s="278">
        <v>502.35136754000001</v>
      </c>
      <c r="I15" s="282">
        <v>40.827800000000003</v>
      </c>
      <c r="J15" s="280"/>
      <c r="K15" s="263"/>
      <c r="L15" s="263">
        <v>133.97401909000001</v>
      </c>
      <c r="M15" s="263">
        <v>132.28326838000001</v>
      </c>
      <c r="N15" s="262">
        <v>4.4155469500000004</v>
      </c>
      <c r="O15" s="263"/>
      <c r="P15" s="263">
        <v>130</v>
      </c>
      <c r="Q15" s="263">
        <v>76.879199999999997</v>
      </c>
      <c r="R15" s="263">
        <v>4705.4610000000002</v>
      </c>
      <c r="S15" s="262"/>
      <c r="T15" s="263"/>
      <c r="U15" s="263"/>
      <c r="V15">
        <f t="shared" si="0"/>
        <v>6509.5484529300002</v>
      </c>
      <c r="W15">
        <f t="shared" si="1"/>
        <v>0</v>
      </c>
      <c r="X15">
        <f t="shared" si="2"/>
        <v>6228.2521656100007</v>
      </c>
      <c r="Y15">
        <f t="shared" si="3"/>
        <v>281.29628731999998</v>
      </c>
    </row>
    <row r="16" spans="1:25">
      <c r="A16" s="261" t="s">
        <v>154</v>
      </c>
      <c r="B16" s="262">
        <v>14.926799989999999</v>
      </c>
      <c r="C16" s="263">
        <v>570.72720000000004</v>
      </c>
      <c r="D16" s="264">
        <v>107.1537</v>
      </c>
      <c r="E16" s="263">
        <v>2.4496000000000002</v>
      </c>
      <c r="F16" s="262"/>
      <c r="G16" s="263">
        <v>66.454599999999999</v>
      </c>
      <c r="H16" s="278"/>
      <c r="I16" s="282">
        <v>5.1142000000000003</v>
      </c>
      <c r="J16" s="280">
        <v>124.9983</v>
      </c>
      <c r="K16" s="263"/>
      <c r="L16" s="263">
        <v>10.447643960000001</v>
      </c>
      <c r="M16" s="263">
        <v>15.49720254</v>
      </c>
      <c r="N16" s="262">
        <v>44.064300000000003</v>
      </c>
      <c r="O16" s="263">
        <v>32.549999999999997</v>
      </c>
      <c r="P16" s="263">
        <v>97.019800000000004</v>
      </c>
      <c r="Q16" s="263">
        <v>7.6384305000000001</v>
      </c>
      <c r="R16" s="263">
        <v>1017.9576</v>
      </c>
      <c r="S16" s="262"/>
      <c r="T16" s="263"/>
      <c r="U16" s="263"/>
      <c r="V16">
        <f t="shared" si="0"/>
        <v>2116.9993769899997</v>
      </c>
      <c r="W16">
        <f t="shared" si="1"/>
        <v>107.1537</v>
      </c>
      <c r="X16">
        <f t="shared" si="2"/>
        <v>1950.8545769999998</v>
      </c>
      <c r="Y16">
        <f t="shared" si="3"/>
        <v>58.991099990000002</v>
      </c>
    </row>
    <row r="17" spans="1:25">
      <c r="A17" s="261" t="s">
        <v>168</v>
      </c>
      <c r="B17" s="262">
        <v>16.34793745</v>
      </c>
      <c r="C17" s="263">
        <v>185.6206</v>
      </c>
      <c r="D17" s="264"/>
      <c r="E17" s="263"/>
      <c r="F17" s="262">
        <v>3.82751178</v>
      </c>
      <c r="G17" s="263">
        <v>122.8514</v>
      </c>
      <c r="H17" s="278"/>
      <c r="I17" s="282">
        <v>3.2073999999999998</v>
      </c>
      <c r="J17" s="280"/>
      <c r="K17" s="263"/>
      <c r="L17" s="263">
        <v>17.038100060000001</v>
      </c>
      <c r="M17" s="263">
        <v>38.488583599999998</v>
      </c>
      <c r="N17" s="262">
        <v>57.996090000000002</v>
      </c>
      <c r="O17" s="263"/>
      <c r="P17" s="263">
        <v>65.540000000000006</v>
      </c>
      <c r="Q17" s="263">
        <v>19.936</v>
      </c>
      <c r="R17" s="263">
        <v>687.87369999999999</v>
      </c>
      <c r="S17" s="262"/>
      <c r="T17" s="263"/>
      <c r="U17" s="263"/>
      <c r="V17">
        <f t="shared" si="0"/>
        <v>1218.7273228899999</v>
      </c>
      <c r="W17">
        <f t="shared" si="1"/>
        <v>0</v>
      </c>
      <c r="X17">
        <f t="shared" si="2"/>
        <v>1140.5557836600001</v>
      </c>
      <c r="Y17">
        <f t="shared" si="3"/>
        <v>78.171539230000008</v>
      </c>
    </row>
    <row r="18" spans="1:25">
      <c r="A18" s="261" t="s">
        <v>186</v>
      </c>
      <c r="B18" s="262">
        <v>8.7153647099999993</v>
      </c>
      <c r="C18" s="263">
        <v>507.95600000000002</v>
      </c>
      <c r="D18" s="264"/>
      <c r="E18" s="263"/>
      <c r="F18" s="262">
        <v>30.5372147</v>
      </c>
      <c r="G18" s="263">
        <v>191.99109418</v>
      </c>
      <c r="H18" s="278"/>
      <c r="I18" s="282">
        <v>8.4591999999999992</v>
      </c>
      <c r="J18" s="280"/>
      <c r="K18" s="263"/>
      <c r="L18" s="263">
        <v>58.023000000000003</v>
      </c>
      <c r="M18" s="263">
        <v>35.656888170000002</v>
      </c>
      <c r="N18" s="262">
        <v>67.800700000000006</v>
      </c>
      <c r="O18" s="263"/>
      <c r="P18" s="263"/>
      <c r="Q18" s="263">
        <v>25.248000000000001</v>
      </c>
      <c r="R18" s="263">
        <v>1014.0232</v>
      </c>
      <c r="S18" s="262"/>
      <c r="T18" s="263"/>
      <c r="U18" s="263"/>
      <c r="V18">
        <f t="shared" si="0"/>
        <v>1948.41066176</v>
      </c>
      <c r="W18">
        <f t="shared" si="1"/>
        <v>0</v>
      </c>
      <c r="X18">
        <f t="shared" si="2"/>
        <v>1841.3573823500001</v>
      </c>
      <c r="Y18">
        <f t="shared" si="3"/>
        <v>107.05327941</v>
      </c>
    </row>
    <row r="19" spans="1:25">
      <c r="A19" s="261" t="s">
        <v>121</v>
      </c>
      <c r="B19" s="262">
        <v>7.5323000000000002</v>
      </c>
      <c r="C19" s="263"/>
      <c r="D19" s="264">
        <v>43.433399999999999</v>
      </c>
      <c r="E19" s="263"/>
      <c r="F19" s="262">
        <v>4.0434000000000001</v>
      </c>
      <c r="G19" s="263">
        <v>89.877107699999996</v>
      </c>
      <c r="H19" s="278"/>
      <c r="I19" s="282">
        <v>4.3478000000000003</v>
      </c>
      <c r="J19" s="280"/>
      <c r="K19" s="263"/>
      <c r="L19" s="263">
        <v>76.125218020000005</v>
      </c>
      <c r="M19" s="263">
        <v>17.84343595</v>
      </c>
      <c r="N19" s="262">
        <v>46.674399800000003</v>
      </c>
      <c r="O19" s="263"/>
      <c r="P19" s="263"/>
      <c r="Q19" s="263">
        <v>33.619999999999997</v>
      </c>
      <c r="R19" s="263">
        <v>770.87969999999996</v>
      </c>
      <c r="S19" s="262"/>
      <c r="T19" s="263"/>
      <c r="U19" s="263"/>
      <c r="V19">
        <f t="shared" si="0"/>
        <v>1094.37676147</v>
      </c>
      <c r="W19">
        <f t="shared" si="1"/>
        <v>43.433399999999999</v>
      </c>
      <c r="X19">
        <f t="shared" si="2"/>
        <v>992.69326166999997</v>
      </c>
      <c r="Y19">
        <f t="shared" si="3"/>
        <v>58.250099800000001</v>
      </c>
    </row>
    <row r="20" spans="1:25">
      <c r="A20" s="261" t="s">
        <v>153</v>
      </c>
      <c r="B20" s="262">
        <v>6.5575980100000004</v>
      </c>
      <c r="C20" s="263">
        <v>53.883299999999998</v>
      </c>
      <c r="D20" s="264">
        <v>58.947099999999999</v>
      </c>
      <c r="E20" s="263"/>
      <c r="F20" s="262">
        <v>10.311999999999999</v>
      </c>
      <c r="G20" s="263">
        <v>96.125699999999995</v>
      </c>
      <c r="H20" s="278"/>
      <c r="I20" s="282">
        <v>1.52151989</v>
      </c>
      <c r="J20" s="280"/>
      <c r="K20" s="263">
        <v>5.4986485800000002</v>
      </c>
      <c r="L20" s="263">
        <v>12.108700000000001</v>
      </c>
      <c r="M20" s="263">
        <v>9.6882351</v>
      </c>
      <c r="N20" s="262">
        <v>45.752631010000002</v>
      </c>
      <c r="O20" s="263">
        <v>32.549999999999997</v>
      </c>
      <c r="P20" s="263">
        <v>32.463099999999997</v>
      </c>
      <c r="Q20" s="263">
        <v>16.968800000000002</v>
      </c>
      <c r="R20" s="263">
        <v>759.42049999999995</v>
      </c>
      <c r="S20" s="262"/>
      <c r="T20" s="263"/>
      <c r="U20" s="263"/>
      <c r="V20">
        <f t="shared" si="0"/>
        <v>1141.7978325899999</v>
      </c>
      <c r="W20">
        <f t="shared" si="1"/>
        <v>58.947099999999999</v>
      </c>
      <c r="X20">
        <f t="shared" si="2"/>
        <v>1020.2285035699999</v>
      </c>
      <c r="Y20">
        <f t="shared" si="3"/>
        <v>62.622229019999999</v>
      </c>
    </row>
    <row r="21" spans="1:25">
      <c r="A21" s="261" t="s">
        <v>197</v>
      </c>
      <c r="B21" s="262">
        <v>96.705951909999996</v>
      </c>
      <c r="C21" s="263">
        <v>354.45499999999998</v>
      </c>
      <c r="D21" s="264"/>
      <c r="E21" s="263"/>
      <c r="F21" s="262">
        <v>39.119900000000001</v>
      </c>
      <c r="G21" s="263">
        <v>210.45053421</v>
      </c>
      <c r="H21" s="278"/>
      <c r="I21" s="282">
        <v>28.11088638</v>
      </c>
      <c r="J21" s="280"/>
      <c r="K21" s="263"/>
      <c r="L21" s="263">
        <v>135.6884</v>
      </c>
      <c r="M21" s="263">
        <v>76.642730740000005</v>
      </c>
      <c r="N21" s="262">
        <v>81.550649030000002</v>
      </c>
      <c r="O21" s="263"/>
      <c r="P21" s="263"/>
      <c r="Q21" s="263">
        <v>45.194400000000002</v>
      </c>
      <c r="R21" s="263">
        <v>3698.6428000000001</v>
      </c>
      <c r="S21" s="262"/>
      <c r="T21" s="263"/>
      <c r="U21" s="263"/>
      <c r="V21">
        <f t="shared" si="0"/>
        <v>4766.5612522700003</v>
      </c>
      <c r="W21">
        <f t="shared" si="1"/>
        <v>0</v>
      </c>
      <c r="X21">
        <f t="shared" si="2"/>
        <v>4549.1847513299999</v>
      </c>
      <c r="Y21">
        <f t="shared" si="3"/>
        <v>217.37650094</v>
      </c>
    </row>
    <row r="22" spans="1:25">
      <c r="A22" s="261" t="s">
        <v>145</v>
      </c>
      <c r="B22" s="262">
        <v>9.9939633699999995</v>
      </c>
      <c r="C22" s="263">
        <v>344.44510000000002</v>
      </c>
      <c r="D22" s="264">
        <v>187.2747</v>
      </c>
      <c r="E22" s="263"/>
      <c r="F22" s="262">
        <v>6.3807</v>
      </c>
      <c r="G22" s="263">
        <v>368.64933112</v>
      </c>
      <c r="H22" s="278"/>
      <c r="I22" s="282">
        <v>20.204061729999999</v>
      </c>
      <c r="J22" s="280"/>
      <c r="K22" s="263"/>
      <c r="L22" s="263">
        <v>71.218723389999994</v>
      </c>
      <c r="M22" s="263">
        <v>49.425910049999999</v>
      </c>
      <c r="N22" s="262">
        <v>93.347860800000007</v>
      </c>
      <c r="O22" s="263">
        <v>32.299999999999997</v>
      </c>
      <c r="P22" s="263">
        <v>225.78295800000001</v>
      </c>
      <c r="Q22" s="263">
        <v>43.921599999999998</v>
      </c>
      <c r="R22" s="263">
        <v>2065.5976999999998</v>
      </c>
      <c r="S22" s="262"/>
      <c r="T22" s="263"/>
      <c r="U22" s="263"/>
      <c r="V22">
        <f t="shared" si="0"/>
        <v>3518.5426084599999</v>
      </c>
      <c r="W22">
        <f t="shared" si="1"/>
        <v>187.2747</v>
      </c>
      <c r="X22">
        <f t="shared" si="2"/>
        <v>3221.5453842899997</v>
      </c>
      <c r="Y22">
        <f t="shared" si="3"/>
        <v>109.72252417000001</v>
      </c>
    </row>
    <row r="23" spans="1:25">
      <c r="A23" s="261" t="s">
        <v>185</v>
      </c>
      <c r="B23" s="262">
        <v>9.1632999999999996</v>
      </c>
      <c r="C23" s="263">
        <v>99.590800000000002</v>
      </c>
      <c r="D23" s="264">
        <v>92.563500000000005</v>
      </c>
      <c r="E23" s="263"/>
      <c r="F23" s="262">
        <v>9.9187914199999998</v>
      </c>
      <c r="G23" s="263">
        <v>79.835472850000002</v>
      </c>
      <c r="H23" s="278"/>
      <c r="I23" s="282">
        <v>9.1164887799999992</v>
      </c>
      <c r="J23" s="280"/>
      <c r="K23" s="263"/>
      <c r="L23" s="263">
        <v>13.82867804</v>
      </c>
      <c r="M23" s="263">
        <v>17.26308701</v>
      </c>
      <c r="N23" s="262">
        <v>46.674399999999999</v>
      </c>
      <c r="O23" s="263"/>
      <c r="P23" s="263">
        <v>64.541499999999999</v>
      </c>
      <c r="Q23" s="263">
        <v>10.456</v>
      </c>
      <c r="R23" s="263">
        <v>736.44449999999995</v>
      </c>
      <c r="S23" s="262"/>
      <c r="T23" s="263"/>
      <c r="U23" s="263"/>
      <c r="V23">
        <f t="shared" si="0"/>
        <v>1189.3965180999999</v>
      </c>
      <c r="W23">
        <f t="shared" si="1"/>
        <v>92.563500000000005</v>
      </c>
      <c r="X23">
        <f t="shared" si="2"/>
        <v>1031.0765266799999</v>
      </c>
      <c r="Y23">
        <f t="shared" si="3"/>
        <v>65.756491420000003</v>
      </c>
    </row>
    <row r="24" spans="1:25">
      <c r="A24" s="261" t="s">
        <v>161</v>
      </c>
      <c r="B24" s="262">
        <v>63.653856189999999</v>
      </c>
      <c r="C24" s="263"/>
      <c r="D24" s="264">
        <v>823.63940000000002</v>
      </c>
      <c r="E24" s="263"/>
      <c r="F24" s="262">
        <v>538.75979991999998</v>
      </c>
      <c r="G24" s="263">
        <v>832.06881095000006</v>
      </c>
      <c r="H24" s="278"/>
      <c r="I24" s="282">
        <v>1.8935999999999999</v>
      </c>
      <c r="J24" s="280"/>
      <c r="K24" s="263">
        <v>4.5</v>
      </c>
      <c r="L24" s="263">
        <v>173.93325673000001</v>
      </c>
      <c r="M24" s="263">
        <v>185.77966699999999</v>
      </c>
      <c r="N24" s="262">
        <v>111.59369651</v>
      </c>
      <c r="O24" s="263"/>
      <c r="P24" s="263"/>
      <c r="Q24" s="263">
        <v>81.380799999999994</v>
      </c>
      <c r="R24" s="263">
        <v>5991.6967000000004</v>
      </c>
      <c r="S24" s="262"/>
      <c r="T24" s="263"/>
      <c r="U24" s="263"/>
      <c r="V24">
        <f t="shared" si="0"/>
        <v>8808.8995873000003</v>
      </c>
      <c r="W24">
        <f t="shared" si="1"/>
        <v>823.63940000000002</v>
      </c>
      <c r="X24">
        <f t="shared" si="2"/>
        <v>7271.2528346800009</v>
      </c>
      <c r="Y24">
        <f t="shared" si="3"/>
        <v>714.00735261999989</v>
      </c>
    </row>
    <row r="25" spans="1:25">
      <c r="A25" s="261" t="s">
        <v>129</v>
      </c>
      <c r="B25" s="262">
        <v>61.348246490000001</v>
      </c>
      <c r="C25" s="263">
        <v>835.63490000000002</v>
      </c>
      <c r="D25" s="264"/>
      <c r="E25" s="263"/>
      <c r="F25" s="262">
        <v>107.11920000000001</v>
      </c>
      <c r="G25" s="263">
        <v>380.48846413000001</v>
      </c>
      <c r="H25" s="278"/>
      <c r="I25" s="282">
        <v>19.098800000000001</v>
      </c>
      <c r="J25" s="280"/>
      <c r="K25" s="263"/>
      <c r="L25" s="263">
        <v>122.5236</v>
      </c>
      <c r="M25" s="263">
        <v>238.23844313000001</v>
      </c>
      <c r="N25" s="262">
        <v>73.696399999999997</v>
      </c>
      <c r="O25" s="263"/>
      <c r="P25" s="263"/>
      <c r="Q25" s="263">
        <v>118.8472</v>
      </c>
      <c r="R25" s="263">
        <v>4455.8113000000003</v>
      </c>
      <c r="S25" s="262"/>
      <c r="T25" s="263"/>
      <c r="U25" s="263"/>
      <c r="V25">
        <f t="shared" si="0"/>
        <v>6412.8065537500006</v>
      </c>
      <c r="W25">
        <f t="shared" si="1"/>
        <v>0</v>
      </c>
      <c r="X25">
        <f t="shared" si="2"/>
        <v>6170.6427072600009</v>
      </c>
      <c r="Y25">
        <f t="shared" si="3"/>
        <v>242.16384649000003</v>
      </c>
    </row>
    <row r="26" spans="1:25">
      <c r="A26" s="261" t="s">
        <v>138</v>
      </c>
      <c r="B26" s="262">
        <v>23.229798389999999</v>
      </c>
      <c r="C26" s="263"/>
      <c r="D26" s="264">
        <v>119.2914</v>
      </c>
      <c r="E26" s="263"/>
      <c r="F26" s="262">
        <v>0.52150894999999997</v>
      </c>
      <c r="G26" s="263">
        <v>123.38090545</v>
      </c>
      <c r="H26" s="278"/>
      <c r="I26" s="282">
        <v>5.1298000000000004</v>
      </c>
      <c r="J26" s="280"/>
      <c r="K26" s="263"/>
      <c r="L26" s="263">
        <v>34.235462040000002</v>
      </c>
      <c r="M26" s="263">
        <v>23.076331759999999</v>
      </c>
      <c r="N26" s="262">
        <v>48.627791590000001</v>
      </c>
      <c r="O26" s="263">
        <v>32.5</v>
      </c>
      <c r="P26" s="263">
        <v>128.5</v>
      </c>
      <c r="Q26" s="263">
        <v>22.991199999999999</v>
      </c>
      <c r="R26" s="263">
        <v>1769.9223</v>
      </c>
      <c r="S26" s="262"/>
      <c r="T26" s="263"/>
      <c r="U26" s="263"/>
      <c r="V26">
        <f t="shared" si="0"/>
        <v>2331.4064981800002</v>
      </c>
      <c r="W26">
        <f t="shared" si="1"/>
        <v>119.2914</v>
      </c>
      <c r="X26">
        <f t="shared" si="2"/>
        <v>2139.7359992500001</v>
      </c>
      <c r="Y26">
        <f t="shared" si="3"/>
        <v>72.379098929999998</v>
      </c>
    </row>
    <row r="27" spans="1:25">
      <c r="A27" s="261" t="s">
        <v>184</v>
      </c>
      <c r="B27" s="262">
        <v>10.941024000000001</v>
      </c>
      <c r="C27" s="263">
        <v>165.0865</v>
      </c>
      <c r="D27" s="264"/>
      <c r="E27" s="263"/>
      <c r="F27" s="262">
        <v>10.5433</v>
      </c>
      <c r="G27" s="263">
        <v>164.5119918</v>
      </c>
      <c r="H27" s="278">
        <v>100</v>
      </c>
      <c r="I27" s="282">
        <v>10.806900000000001</v>
      </c>
      <c r="J27" s="280"/>
      <c r="K27" s="263"/>
      <c r="L27" s="263">
        <v>70.516880439999994</v>
      </c>
      <c r="M27" s="263">
        <v>43.146643500000003</v>
      </c>
      <c r="N27" s="262">
        <v>85.487899999999996</v>
      </c>
      <c r="O27" s="263"/>
      <c r="P27" s="263">
        <v>64.708200000000005</v>
      </c>
      <c r="Q27" s="263">
        <v>24.115200000000002</v>
      </c>
      <c r="R27" s="263">
        <v>1409.9043999999999</v>
      </c>
      <c r="S27" s="262"/>
      <c r="T27" s="263"/>
      <c r="U27" s="263"/>
      <c r="V27">
        <f t="shared" si="0"/>
        <v>2159.76893974</v>
      </c>
      <c r="W27">
        <f t="shared" si="1"/>
        <v>0</v>
      </c>
      <c r="X27">
        <f t="shared" si="2"/>
        <v>2052.7967157399999</v>
      </c>
      <c r="Y27">
        <f t="shared" si="3"/>
        <v>106.972224</v>
      </c>
    </row>
    <row r="28" spans="1:25">
      <c r="A28" s="261" t="s">
        <v>167</v>
      </c>
      <c r="B28" s="262">
        <v>22.74465154</v>
      </c>
      <c r="C28" s="263"/>
      <c r="D28" s="264"/>
      <c r="E28" s="263"/>
      <c r="F28" s="262">
        <v>97.963200000000001</v>
      </c>
      <c r="G28" s="263">
        <v>303.37308261999999</v>
      </c>
      <c r="H28" s="278"/>
      <c r="I28" s="282">
        <v>3.5301999999999998</v>
      </c>
      <c r="J28" s="280"/>
      <c r="K28" s="263"/>
      <c r="L28" s="263">
        <v>23.274000000000001</v>
      </c>
      <c r="M28" s="263">
        <v>107.37649999999999</v>
      </c>
      <c r="N28" s="262">
        <v>48.148299999999999</v>
      </c>
      <c r="O28" s="263"/>
      <c r="P28" s="263"/>
      <c r="Q28" s="263">
        <v>42.994399999999999</v>
      </c>
      <c r="R28" s="263">
        <v>1766.6079</v>
      </c>
      <c r="S28" s="262"/>
      <c r="T28" s="263"/>
      <c r="U28" s="263"/>
      <c r="V28">
        <f t="shared" si="0"/>
        <v>2416.0122341599999</v>
      </c>
      <c r="W28">
        <f t="shared" si="1"/>
        <v>0</v>
      </c>
      <c r="X28">
        <f t="shared" si="2"/>
        <v>2247.1560826200002</v>
      </c>
      <c r="Y28">
        <f t="shared" si="3"/>
        <v>168.85615154000001</v>
      </c>
    </row>
    <row r="29" spans="1:25">
      <c r="A29" s="261" t="s">
        <v>183</v>
      </c>
      <c r="B29" s="262">
        <v>9.0818345100000002</v>
      </c>
      <c r="C29" s="263"/>
      <c r="D29" s="264"/>
      <c r="E29" s="263"/>
      <c r="F29" s="262">
        <v>16.453499999999998</v>
      </c>
      <c r="G29" s="263">
        <v>171.05279648999999</v>
      </c>
      <c r="H29" s="278"/>
      <c r="I29" s="282">
        <v>5.5715000000000003</v>
      </c>
      <c r="J29" s="280"/>
      <c r="K29" s="263"/>
      <c r="L29" s="263">
        <v>22.8888</v>
      </c>
      <c r="M29" s="263">
        <v>35.129145790000003</v>
      </c>
      <c r="N29" s="262">
        <v>68.911677470000001</v>
      </c>
      <c r="O29" s="263"/>
      <c r="P29" s="263"/>
      <c r="Q29" s="263">
        <v>13.091200000000001</v>
      </c>
      <c r="R29" s="263">
        <v>959.66139999999996</v>
      </c>
      <c r="S29" s="262"/>
      <c r="T29" s="263"/>
      <c r="U29" s="263"/>
      <c r="V29">
        <f t="shared" si="0"/>
        <v>1301.84185426</v>
      </c>
      <c r="W29">
        <f t="shared" si="1"/>
        <v>0</v>
      </c>
      <c r="X29">
        <f t="shared" si="2"/>
        <v>1207.3948422799999</v>
      </c>
      <c r="Y29">
        <f t="shared" si="3"/>
        <v>94.447011979999985</v>
      </c>
    </row>
    <row r="30" spans="1:25">
      <c r="A30" s="261" t="s">
        <v>117</v>
      </c>
      <c r="B30" s="262">
        <v>4.1496302900000002</v>
      </c>
      <c r="C30" s="263">
        <v>186.09479999999999</v>
      </c>
      <c r="D30" s="264">
        <v>20.106000000000002</v>
      </c>
      <c r="E30" s="263"/>
      <c r="F30" s="262">
        <v>1.08443428</v>
      </c>
      <c r="G30" s="263">
        <v>19.1858</v>
      </c>
      <c r="H30" s="278"/>
      <c r="I30" s="282">
        <v>9.8729801699999999</v>
      </c>
      <c r="J30" s="280"/>
      <c r="K30" s="263">
        <v>2.8556225</v>
      </c>
      <c r="L30" s="263">
        <v>36.540799999999997</v>
      </c>
      <c r="M30" s="263">
        <v>8.3130330299999997</v>
      </c>
      <c r="N30" s="262">
        <v>36.091835570000001</v>
      </c>
      <c r="O30" s="263"/>
      <c r="P30" s="263"/>
      <c r="Q30" s="263">
        <v>12.784000000000001</v>
      </c>
      <c r="R30" s="263">
        <v>494.89479999999998</v>
      </c>
      <c r="S30" s="262"/>
      <c r="T30" s="263"/>
      <c r="U30" s="263"/>
      <c r="V30">
        <f t="shared" si="0"/>
        <v>831.97373584000002</v>
      </c>
      <c r="W30">
        <f t="shared" si="1"/>
        <v>20.106000000000002</v>
      </c>
      <c r="X30">
        <f t="shared" si="2"/>
        <v>770.54183569999998</v>
      </c>
      <c r="Y30">
        <f t="shared" si="3"/>
        <v>41.325900139999995</v>
      </c>
    </row>
    <row r="31" spans="1:25">
      <c r="A31" s="261" t="s">
        <v>182</v>
      </c>
      <c r="B31" s="262">
        <v>70.809478200000001</v>
      </c>
      <c r="C31" s="263">
        <v>1725.6578</v>
      </c>
      <c r="D31" s="264"/>
      <c r="E31" s="263"/>
      <c r="F31" s="262">
        <v>157.38769278999999</v>
      </c>
      <c r="G31" s="263">
        <v>1093.3318114599999</v>
      </c>
      <c r="H31" s="278"/>
      <c r="I31" s="282">
        <v>1.2759407899999999</v>
      </c>
      <c r="J31" s="280"/>
      <c r="K31" s="263"/>
      <c r="L31" s="263">
        <v>361.70359999999999</v>
      </c>
      <c r="M31" s="263">
        <v>191.81696409</v>
      </c>
      <c r="N31" s="262">
        <v>76.517450069999995</v>
      </c>
      <c r="O31" s="263"/>
      <c r="P31" s="263"/>
      <c r="Q31" s="263">
        <v>293.63200000000001</v>
      </c>
      <c r="R31" s="263">
        <v>12465.032499999999</v>
      </c>
      <c r="S31" s="262"/>
      <c r="T31" s="263"/>
      <c r="U31" s="263"/>
      <c r="V31">
        <f t="shared" si="0"/>
        <v>16437.1652374</v>
      </c>
      <c r="W31">
        <f t="shared" si="1"/>
        <v>0</v>
      </c>
      <c r="X31">
        <f t="shared" si="2"/>
        <v>16132.45061634</v>
      </c>
      <c r="Y31">
        <f t="shared" si="3"/>
        <v>304.71462106000001</v>
      </c>
    </row>
    <row r="32" spans="1:25">
      <c r="A32" s="261" t="s">
        <v>166</v>
      </c>
      <c r="B32" s="262">
        <v>11.49918937</v>
      </c>
      <c r="C32" s="263">
        <v>304.52850000000001</v>
      </c>
      <c r="D32" s="264"/>
      <c r="E32" s="263"/>
      <c r="F32" s="262">
        <v>78.500600000000006</v>
      </c>
      <c r="G32" s="263">
        <v>107.59367385</v>
      </c>
      <c r="H32" s="278">
        <v>297</v>
      </c>
      <c r="I32" s="282">
        <v>7.2622999999999998</v>
      </c>
      <c r="J32" s="280"/>
      <c r="K32" s="263"/>
      <c r="L32" s="263">
        <v>34.168041420000002</v>
      </c>
      <c r="M32" s="263">
        <v>43.579231</v>
      </c>
      <c r="N32" s="262">
        <v>34.883000000000003</v>
      </c>
      <c r="O32" s="263"/>
      <c r="P32" s="263"/>
      <c r="Q32" s="263">
        <v>45.039200000000001</v>
      </c>
      <c r="R32" s="263">
        <v>2277.6776</v>
      </c>
      <c r="S32" s="262"/>
      <c r="T32" s="263"/>
      <c r="U32" s="263"/>
      <c r="V32">
        <f t="shared" si="0"/>
        <v>3241.73133564</v>
      </c>
      <c r="W32">
        <f t="shared" si="1"/>
        <v>0</v>
      </c>
      <c r="X32">
        <f t="shared" si="2"/>
        <v>3116.84854627</v>
      </c>
      <c r="Y32">
        <f t="shared" si="3"/>
        <v>124.88278937</v>
      </c>
    </row>
    <row r="33" spans="1:25">
      <c r="A33" s="261" t="s">
        <v>1010</v>
      </c>
      <c r="B33" s="262">
        <v>1.8326</v>
      </c>
      <c r="C33" s="263">
        <v>14.375999999999999</v>
      </c>
      <c r="D33" s="264"/>
      <c r="E33" s="263"/>
      <c r="F33" s="262"/>
      <c r="G33" s="263">
        <v>2.9081999999999999</v>
      </c>
      <c r="H33" s="278"/>
      <c r="I33" s="282">
        <v>0.1414</v>
      </c>
      <c r="J33" s="280"/>
      <c r="K33" s="263"/>
      <c r="L33" s="263">
        <v>2.5453000000000001</v>
      </c>
      <c r="M33" s="263">
        <v>3.6614</v>
      </c>
      <c r="N33" s="262">
        <v>30.461200000000002</v>
      </c>
      <c r="O33" s="263"/>
      <c r="P33" s="263">
        <v>32.6965</v>
      </c>
      <c r="Q33" s="263">
        <v>1.7847999999999999</v>
      </c>
      <c r="R33" s="263">
        <v>95.782200000000003</v>
      </c>
      <c r="S33" s="262"/>
      <c r="T33" s="263"/>
      <c r="U33" s="263"/>
      <c r="V33">
        <f t="shared" si="0"/>
        <v>186.18960000000001</v>
      </c>
      <c r="W33">
        <f t="shared" si="1"/>
        <v>0</v>
      </c>
      <c r="X33">
        <f t="shared" si="2"/>
        <v>153.89580000000001</v>
      </c>
      <c r="Y33">
        <f t="shared" si="3"/>
        <v>32.293800000000005</v>
      </c>
    </row>
    <row r="34" spans="1:25">
      <c r="A34" s="261" t="s">
        <v>144</v>
      </c>
      <c r="B34" s="262">
        <v>47.363100000000003</v>
      </c>
      <c r="C34" s="263">
        <v>1155.1084699999999</v>
      </c>
      <c r="D34" s="264"/>
      <c r="E34" s="263"/>
      <c r="F34" s="262">
        <v>179.56649999999999</v>
      </c>
      <c r="G34" s="263">
        <v>426.11822059999997</v>
      </c>
      <c r="H34" s="278"/>
      <c r="I34" s="282">
        <v>32.444899999999997</v>
      </c>
      <c r="J34" s="280"/>
      <c r="K34" s="263"/>
      <c r="L34" s="263">
        <v>239.1378</v>
      </c>
      <c r="M34" s="263">
        <v>102.95051866999999</v>
      </c>
      <c r="N34" s="262">
        <v>101.09522659</v>
      </c>
      <c r="O34" s="263"/>
      <c r="P34" s="263"/>
      <c r="Q34" s="263">
        <v>128.00960000000001</v>
      </c>
      <c r="R34" s="263">
        <v>3738.5093000000002</v>
      </c>
      <c r="S34" s="262"/>
      <c r="T34" s="263"/>
      <c r="U34" s="263"/>
      <c r="V34">
        <f t="shared" ref="V34:V65" si="4">SUM(B34:U34)</f>
        <v>6150.3036358600002</v>
      </c>
      <c r="W34">
        <f t="shared" si="1"/>
        <v>0</v>
      </c>
      <c r="X34">
        <f t="shared" si="2"/>
        <v>5822.2788092700002</v>
      </c>
      <c r="Y34">
        <f t="shared" si="3"/>
        <v>328.02482658999998</v>
      </c>
    </row>
    <row r="35" spans="1:25">
      <c r="A35" s="261" t="s">
        <v>165</v>
      </c>
      <c r="B35" s="262">
        <v>8.9756</v>
      </c>
      <c r="C35" s="263">
        <v>158.5061</v>
      </c>
      <c r="D35" s="264"/>
      <c r="E35" s="263"/>
      <c r="F35" s="262">
        <v>4.1791</v>
      </c>
      <c r="G35" s="263">
        <v>111.39152300000001</v>
      </c>
      <c r="H35" s="278"/>
      <c r="I35" s="282">
        <v>8.0556999999999999</v>
      </c>
      <c r="J35" s="280"/>
      <c r="K35" s="263"/>
      <c r="L35" s="263">
        <v>31.980799999999999</v>
      </c>
      <c r="M35" s="263"/>
      <c r="N35" s="262">
        <v>37.830800000000004</v>
      </c>
      <c r="O35" s="263"/>
      <c r="P35" s="263"/>
      <c r="Q35" s="263">
        <v>16.0688</v>
      </c>
      <c r="R35" s="263">
        <v>1078.6473000000001</v>
      </c>
      <c r="S35" s="262"/>
      <c r="T35" s="263"/>
      <c r="U35" s="263"/>
      <c r="V35">
        <f t="shared" si="4"/>
        <v>1455.6357230000001</v>
      </c>
      <c r="W35">
        <f t="shared" si="1"/>
        <v>0</v>
      </c>
      <c r="X35">
        <f t="shared" si="2"/>
        <v>1404.6502230000001</v>
      </c>
      <c r="Y35">
        <f t="shared" si="3"/>
        <v>50.985500000000002</v>
      </c>
    </row>
    <row r="36" spans="1:25">
      <c r="A36" s="261" t="s">
        <v>127</v>
      </c>
      <c r="B36" s="262">
        <v>87.311099999999996</v>
      </c>
      <c r="C36" s="263">
        <v>1448.0717</v>
      </c>
      <c r="D36" s="264"/>
      <c r="E36" s="263"/>
      <c r="F36" s="262">
        <v>57.236600000000003</v>
      </c>
      <c r="G36" s="263">
        <v>303.5729</v>
      </c>
      <c r="H36" s="278"/>
      <c r="I36" s="282">
        <v>13.9429</v>
      </c>
      <c r="J36" s="280"/>
      <c r="K36" s="263">
        <v>15.715</v>
      </c>
      <c r="L36" s="263">
        <v>49.578499999999998</v>
      </c>
      <c r="M36" s="263">
        <v>196.36014706</v>
      </c>
      <c r="N36" s="262">
        <v>76.00313045</v>
      </c>
      <c r="O36" s="263"/>
      <c r="P36" s="263"/>
      <c r="Q36" s="263">
        <v>49.629600000000003</v>
      </c>
      <c r="R36" s="263">
        <v>3717.2885999999999</v>
      </c>
      <c r="S36" s="262"/>
      <c r="T36" s="263"/>
      <c r="U36" s="263"/>
      <c r="V36">
        <f t="shared" si="4"/>
        <v>6014.71017751</v>
      </c>
      <c r="W36">
        <f t="shared" si="1"/>
        <v>0</v>
      </c>
      <c r="X36">
        <f t="shared" si="2"/>
        <v>5794.1593470600001</v>
      </c>
      <c r="Y36">
        <f t="shared" si="3"/>
        <v>220.55083044999998</v>
      </c>
    </row>
    <row r="37" spans="1:25">
      <c r="A37" s="261" t="s">
        <v>126</v>
      </c>
      <c r="B37" s="262">
        <v>42.230251350000003</v>
      </c>
      <c r="C37" s="263"/>
      <c r="D37" s="264">
        <v>281.78840000000002</v>
      </c>
      <c r="E37" s="263"/>
      <c r="F37" s="262">
        <v>114.68260840000001</v>
      </c>
      <c r="G37" s="263">
        <v>293.27692585</v>
      </c>
      <c r="H37" s="278"/>
      <c r="J37" s="280"/>
      <c r="K37" s="263">
        <v>15.715</v>
      </c>
      <c r="L37" s="263">
        <v>160.66030000000001</v>
      </c>
      <c r="M37" s="263">
        <v>60.923151160000003</v>
      </c>
      <c r="N37" s="262">
        <v>81.418423099999998</v>
      </c>
      <c r="O37" s="263"/>
      <c r="P37" s="263"/>
      <c r="Q37" s="263">
        <v>36.244</v>
      </c>
      <c r="R37" s="263">
        <v>3656.4349999999999</v>
      </c>
      <c r="S37" s="262"/>
      <c r="T37" s="263"/>
      <c r="U37" s="263"/>
      <c r="V37">
        <f t="shared" si="4"/>
        <v>4743.3740598599998</v>
      </c>
      <c r="W37">
        <f t="shared" si="1"/>
        <v>281.78840000000002</v>
      </c>
      <c r="X37">
        <f t="shared" si="2"/>
        <v>4223.2543770100001</v>
      </c>
      <c r="Y37">
        <f t="shared" si="3"/>
        <v>238.33128285000001</v>
      </c>
    </row>
    <row r="38" spans="1:25">
      <c r="A38" s="261" t="s">
        <v>143</v>
      </c>
      <c r="B38" s="262">
        <v>52.84705752</v>
      </c>
      <c r="C38" s="263"/>
      <c r="D38" s="264">
        <v>287.23489999999998</v>
      </c>
      <c r="E38" s="263"/>
      <c r="F38" s="262">
        <v>162.67619999999999</v>
      </c>
      <c r="G38" s="263">
        <v>312.55284384999999</v>
      </c>
      <c r="H38" s="278"/>
      <c r="I38" s="282">
        <v>17.229399999999998</v>
      </c>
      <c r="J38" s="280"/>
      <c r="K38" s="263"/>
      <c r="L38" s="263">
        <v>129.66569999999999</v>
      </c>
      <c r="M38" s="263">
        <v>65.402724570000004</v>
      </c>
      <c r="N38" s="262">
        <v>73.696399999999997</v>
      </c>
      <c r="O38" s="263"/>
      <c r="P38" s="263">
        <v>226.3664</v>
      </c>
      <c r="Q38" s="263">
        <v>36.067999999999998</v>
      </c>
      <c r="R38" s="263">
        <v>2011.2366999999999</v>
      </c>
      <c r="S38" s="262"/>
      <c r="T38" s="263"/>
      <c r="U38" s="263"/>
      <c r="V38">
        <f t="shared" si="4"/>
        <v>3374.9763259399997</v>
      </c>
      <c r="W38">
        <f t="shared" si="1"/>
        <v>287.23489999999998</v>
      </c>
      <c r="X38">
        <f t="shared" si="2"/>
        <v>2798.5217684200002</v>
      </c>
      <c r="Y38">
        <f t="shared" si="3"/>
        <v>289.21965752</v>
      </c>
    </row>
    <row r="39" spans="1:25">
      <c r="A39" s="261" t="s">
        <v>181</v>
      </c>
      <c r="B39" s="262">
        <v>7.7381000000000002</v>
      </c>
      <c r="C39" s="263">
        <v>155.6695</v>
      </c>
      <c r="D39" s="264">
        <v>107.64149999999999</v>
      </c>
      <c r="E39" s="263"/>
      <c r="F39" s="262">
        <v>10.2799</v>
      </c>
      <c r="G39" s="263">
        <v>148.70939999999999</v>
      </c>
      <c r="H39" s="278"/>
      <c r="I39" s="282">
        <v>9.8491</v>
      </c>
      <c r="J39" s="280"/>
      <c r="K39" s="263"/>
      <c r="L39" s="263">
        <v>35.239699999999999</v>
      </c>
      <c r="M39" s="263">
        <v>28.85438207</v>
      </c>
      <c r="N39" s="262">
        <v>46.674399999999999</v>
      </c>
      <c r="O39" s="263">
        <v>32.299999999999997</v>
      </c>
      <c r="P39" s="263">
        <v>64.574799999999996</v>
      </c>
      <c r="Q39" s="263">
        <v>21.596</v>
      </c>
      <c r="R39" s="263">
        <v>1037.6523999999999</v>
      </c>
      <c r="S39" s="262"/>
      <c r="T39" s="263"/>
      <c r="U39" s="263"/>
      <c r="V39">
        <f t="shared" si="4"/>
        <v>1706.7791820699999</v>
      </c>
      <c r="W39">
        <f t="shared" si="1"/>
        <v>107.64149999999999</v>
      </c>
      <c r="X39">
        <f t="shared" si="2"/>
        <v>1534.4452820699998</v>
      </c>
      <c r="Y39">
        <f t="shared" si="3"/>
        <v>64.692399999999992</v>
      </c>
    </row>
    <row r="40" spans="1:25">
      <c r="A40" s="261" t="s">
        <v>142</v>
      </c>
      <c r="B40" s="262">
        <v>15.673500000000001</v>
      </c>
      <c r="C40" s="263">
        <v>613.38040000000001</v>
      </c>
      <c r="D40" s="264">
        <v>183.4659</v>
      </c>
      <c r="E40" s="263"/>
      <c r="F40" s="262">
        <v>70.824200000000005</v>
      </c>
      <c r="G40" s="263">
        <v>300.6551</v>
      </c>
      <c r="H40" s="278"/>
      <c r="I40" s="282">
        <v>7.4173999999999998</v>
      </c>
      <c r="J40" s="280"/>
      <c r="K40" s="263"/>
      <c r="L40" s="263">
        <v>80.425899999999999</v>
      </c>
      <c r="M40" s="263">
        <v>53.128318559999997</v>
      </c>
      <c r="N40" s="262">
        <v>90.400999999999996</v>
      </c>
      <c r="O40" s="263"/>
      <c r="P40" s="263">
        <v>32</v>
      </c>
      <c r="Q40" s="263">
        <v>35.5032</v>
      </c>
      <c r="R40" s="263">
        <v>1403.7905000000001</v>
      </c>
      <c r="S40" s="262"/>
      <c r="T40" s="263"/>
      <c r="U40" s="263"/>
      <c r="V40">
        <f t="shared" si="4"/>
        <v>2886.66541856</v>
      </c>
      <c r="W40">
        <f t="shared" si="1"/>
        <v>183.4659</v>
      </c>
      <c r="X40">
        <f t="shared" si="2"/>
        <v>2526.3008185600002</v>
      </c>
      <c r="Y40">
        <f t="shared" si="3"/>
        <v>176.89869999999999</v>
      </c>
    </row>
    <row r="41" spans="1:25">
      <c r="A41" s="261" t="s">
        <v>146</v>
      </c>
      <c r="B41" s="262">
        <v>71.139499569999998</v>
      </c>
      <c r="C41" s="263">
        <v>371.93360000000001</v>
      </c>
      <c r="D41" s="264"/>
      <c r="E41" s="263"/>
      <c r="F41" s="262">
        <v>82.072800000000001</v>
      </c>
      <c r="G41" s="263">
        <v>418.04258031000001</v>
      </c>
      <c r="H41" s="278"/>
      <c r="I41" s="282">
        <v>15.446099999999999</v>
      </c>
      <c r="J41" s="280"/>
      <c r="K41" s="263"/>
      <c r="L41" s="263">
        <v>124.0612</v>
      </c>
      <c r="M41" s="263">
        <v>144.13300000000001</v>
      </c>
      <c r="N41" s="262">
        <v>71.731200000000001</v>
      </c>
      <c r="O41" s="263">
        <v>32.549999999999997</v>
      </c>
      <c r="P41" s="263">
        <v>226.59979999999999</v>
      </c>
      <c r="Q41" s="263">
        <v>53.687199999999997</v>
      </c>
      <c r="R41" s="263">
        <v>3427.0774999999999</v>
      </c>
      <c r="S41" s="262"/>
      <c r="T41" s="263"/>
      <c r="U41" s="263"/>
      <c r="V41">
        <f t="shared" si="4"/>
        <v>5038.4744798800002</v>
      </c>
      <c r="W41">
        <f t="shared" si="1"/>
        <v>0</v>
      </c>
      <c r="X41">
        <f t="shared" si="2"/>
        <v>4813.5309803099999</v>
      </c>
      <c r="Y41">
        <f t="shared" si="3"/>
        <v>224.94349957</v>
      </c>
    </row>
    <row r="42" spans="1:25">
      <c r="A42" s="261" t="s">
        <v>120</v>
      </c>
      <c r="B42" s="262">
        <v>48.078800000000001</v>
      </c>
      <c r="C42" s="263">
        <v>283.51839999999999</v>
      </c>
      <c r="D42" s="264">
        <v>268.17840000000001</v>
      </c>
      <c r="E42" s="263"/>
      <c r="F42" s="262">
        <v>17.7486</v>
      </c>
      <c r="G42" s="263">
        <v>255.01197962000001</v>
      </c>
      <c r="H42" s="278"/>
      <c r="I42" s="282">
        <v>2.6246999999999998</v>
      </c>
      <c r="J42" s="280"/>
      <c r="K42" s="263"/>
      <c r="L42" s="263">
        <v>34.635100000000001</v>
      </c>
      <c r="M42" s="263">
        <v>170.5171</v>
      </c>
      <c r="N42" s="262">
        <v>86.470500000000001</v>
      </c>
      <c r="O42" s="263"/>
      <c r="P42" s="263"/>
      <c r="Q42" s="263">
        <v>55.882399999999997</v>
      </c>
      <c r="R42" s="263">
        <v>2806.1282999999999</v>
      </c>
      <c r="S42" s="262"/>
      <c r="T42" s="263"/>
      <c r="U42" s="263"/>
      <c r="V42">
        <f t="shared" si="4"/>
        <v>4028.7942796199995</v>
      </c>
      <c r="W42">
        <f t="shared" si="1"/>
        <v>268.17840000000001</v>
      </c>
      <c r="X42">
        <f t="shared" si="2"/>
        <v>3608.3179796199997</v>
      </c>
      <c r="Y42">
        <f t="shared" si="3"/>
        <v>152.2979</v>
      </c>
    </row>
    <row r="43" spans="1:25">
      <c r="A43" s="261" t="s">
        <v>164</v>
      </c>
      <c r="B43" s="262">
        <v>9.7524038199999996</v>
      </c>
      <c r="C43" s="263">
        <v>291.5301</v>
      </c>
      <c r="D43" s="264">
        <v>89.078199999999995</v>
      </c>
      <c r="E43" s="263"/>
      <c r="F43" s="262">
        <v>4.1581999999999999</v>
      </c>
      <c r="G43" s="263">
        <v>128.4032</v>
      </c>
      <c r="H43" s="278">
        <v>489.71875409</v>
      </c>
      <c r="I43" s="282">
        <v>6.0407999999999999</v>
      </c>
      <c r="J43" s="280"/>
      <c r="K43" s="263"/>
      <c r="L43" s="263">
        <v>25.86832429</v>
      </c>
      <c r="M43" s="263">
        <v>13.414550459999999</v>
      </c>
      <c r="N43" s="262">
        <v>48.639699999999998</v>
      </c>
      <c r="O43" s="263"/>
      <c r="P43" s="263">
        <v>32.346499999999999</v>
      </c>
      <c r="Q43" s="263">
        <v>12.913600000000001</v>
      </c>
      <c r="R43" s="263">
        <v>503.37479999999999</v>
      </c>
      <c r="S43" s="262"/>
      <c r="T43" s="263"/>
      <c r="U43" s="263"/>
      <c r="V43">
        <f t="shared" si="4"/>
        <v>1655.2391326600002</v>
      </c>
      <c r="W43">
        <f t="shared" si="1"/>
        <v>89.078199999999995</v>
      </c>
      <c r="X43">
        <f t="shared" si="2"/>
        <v>1503.6106288400001</v>
      </c>
      <c r="Y43">
        <f t="shared" si="3"/>
        <v>62.550303819999996</v>
      </c>
    </row>
    <row r="44" spans="1:25">
      <c r="A44" s="261" t="s">
        <v>195</v>
      </c>
      <c r="B44" s="262">
        <v>6.3109999999999999</v>
      </c>
      <c r="C44" s="263">
        <v>98.707700000000003</v>
      </c>
      <c r="D44" s="264">
        <v>59.3628</v>
      </c>
      <c r="E44" s="263"/>
      <c r="F44" s="262">
        <v>5.6558999999999999</v>
      </c>
      <c r="G44" s="263">
        <v>86.365300000000005</v>
      </c>
      <c r="H44" s="278"/>
      <c r="I44" s="282">
        <v>2.8685</v>
      </c>
      <c r="J44" s="280"/>
      <c r="K44" s="263"/>
      <c r="L44" s="263">
        <v>4.5179609100000002</v>
      </c>
      <c r="M44" s="263">
        <v>12.75803281</v>
      </c>
      <c r="N44" s="262">
        <v>48.639699999999998</v>
      </c>
      <c r="O44" s="263"/>
      <c r="P44" s="263">
        <v>93.994900000000001</v>
      </c>
      <c r="Q44" s="263">
        <v>1.84816158</v>
      </c>
      <c r="R44" s="263">
        <v>474.17309999999998</v>
      </c>
      <c r="S44" s="262"/>
      <c r="T44" s="263"/>
      <c r="U44" s="263"/>
      <c r="V44">
        <f t="shared" si="4"/>
        <v>895.20305529999996</v>
      </c>
      <c r="W44">
        <f t="shared" si="1"/>
        <v>59.3628</v>
      </c>
      <c r="X44">
        <f t="shared" si="2"/>
        <v>775.23365530000012</v>
      </c>
      <c r="Y44">
        <f t="shared" si="3"/>
        <v>60.6066</v>
      </c>
    </row>
    <row r="45" spans="1:25">
      <c r="A45" s="261" t="s">
        <v>133</v>
      </c>
      <c r="B45" s="262">
        <v>5.7674546900000001</v>
      </c>
      <c r="C45" s="263"/>
      <c r="D45" s="264">
        <v>32.448700000000002</v>
      </c>
      <c r="E45" s="263"/>
      <c r="F45" s="262"/>
      <c r="G45" s="263">
        <v>37.009700000000002</v>
      </c>
      <c r="H45" s="278"/>
      <c r="I45" s="282">
        <v>3.3725999999999998</v>
      </c>
      <c r="J45" s="280"/>
      <c r="K45" s="263"/>
      <c r="L45" s="263">
        <v>9.1974</v>
      </c>
      <c r="M45" s="263">
        <v>11.7</v>
      </c>
      <c r="N45" s="262">
        <v>48.639699999999998</v>
      </c>
      <c r="O45" s="263"/>
      <c r="P45" s="263"/>
      <c r="Q45" s="263">
        <v>11.425599999999999</v>
      </c>
      <c r="R45" s="263">
        <v>763.06460000000004</v>
      </c>
      <c r="S45" s="262"/>
      <c r="T45" s="263"/>
      <c r="U45" s="263"/>
      <c r="V45">
        <f t="shared" si="4"/>
        <v>922.62575469000012</v>
      </c>
      <c r="W45">
        <f t="shared" si="1"/>
        <v>32.448700000000002</v>
      </c>
      <c r="X45">
        <f t="shared" si="2"/>
        <v>835.76990000000012</v>
      </c>
      <c r="Y45">
        <f t="shared" si="3"/>
        <v>54.407154689999999</v>
      </c>
    </row>
    <row r="46" spans="1:25">
      <c r="A46" s="261" t="s">
        <v>150</v>
      </c>
      <c r="B46" s="262">
        <v>81.710799230000006</v>
      </c>
      <c r="C46" s="263">
        <v>548.09320000000002</v>
      </c>
      <c r="D46" s="264">
        <v>574.53560000000004</v>
      </c>
      <c r="E46" s="263"/>
      <c r="F46" s="262">
        <v>283.64190000000002</v>
      </c>
      <c r="G46" s="263">
        <v>518.63733080999998</v>
      </c>
      <c r="H46" s="278"/>
      <c r="I46" s="282">
        <v>28.701799999999999</v>
      </c>
      <c r="J46" s="280"/>
      <c r="K46" s="263"/>
      <c r="L46" s="263">
        <v>208.34412655</v>
      </c>
      <c r="M46" s="263">
        <v>125.04335545000001</v>
      </c>
      <c r="N46" s="262">
        <v>129.70569967</v>
      </c>
      <c r="O46" s="263"/>
      <c r="P46" s="263">
        <v>194.05479600000001</v>
      </c>
      <c r="Q46" s="263">
        <v>89.876800000000003</v>
      </c>
      <c r="R46" s="263">
        <v>3470.3296</v>
      </c>
      <c r="S46" s="262"/>
      <c r="T46" s="263"/>
      <c r="U46" s="263"/>
      <c r="V46">
        <f t="shared" si="4"/>
        <v>6252.6750077100005</v>
      </c>
      <c r="W46">
        <f t="shared" si="1"/>
        <v>574.53560000000004</v>
      </c>
      <c r="X46">
        <f t="shared" si="2"/>
        <v>5183.0810088099997</v>
      </c>
      <c r="Y46">
        <f t="shared" si="3"/>
        <v>495.05839890000004</v>
      </c>
    </row>
    <row r="47" spans="1:25">
      <c r="A47" s="261" t="s">
        <v>124</v>
      </c>
      <c r="B47" s="262">
        <v>21.165600000000001</v>
      </c>
      <c r="C47" s="263">
        <v>250.8997</v>
      </c>
      <c r="D47" s="264">
        <v>140.97120000000001</v>
      </c>
      <c r="E47" s="263"/>
      <c r="F47" s="262">
        <v>60.621400000000001</v>
      </c>
      <c r="G47" s="263">
        <v>354.15780000000001</v>
      </c>
      <c r="H47" s="278"/>
      <c r="I47" s="282">
        <v>16.443737500000001</v>
      </c>
      <c r="J47" s="280"/>
      <c r="K47" s="263"/>
      <c r="L47" s="263">
        <v>85.608800000000002</v>
      </c>
      <c r="M47" s="263">
        <v>57.980600000000003</v>
      </c>
      <c r="N47" s="262">
        <v>46.180280000000003</v>
      </c>
      <c r="O47" s="263"/>
      <c r="P47" s="263"/>
      <c r="Q47" s="263">
        <v>43.095199999999998</v>
      </c>
      <c r="R47" s="263">
        <v>2007.3865000000001</v>
      </c>
      <c r="S47" s="262"/>
      <c r="T47" s="263"/>
      <c r="U47" s="263"/>
      <c r="V47">
        <f t="shared" si="4"/>
        <v>3084.5108175</v>
      </c>
      <c r="W47">
        <f t="shared" si="1"/>
        <v>140.97120000000001</v>
      </c>
      <c r="X47">
        <f t="shared" si="2"/>
        <v>2815.5723375000002</v>
      </c>
      <c r="Y47">
        <f t="shared" si="3"/>
        <v>127.96728</v>
      </c>
    </row>
    <row r="48" spans="1:25">
      <c r="A48" s="261" t="s">
        <v>156</v>
      </c>
      <c r="B48" s="262">
        <v>29.806896349999999</v>
      </c>
      <c r="C48" s="263"/>
      <c r="D48" s="264">
        <v>381.88780000000003</v>
      </c>
      <c r="E48" s="263"/>
      <c r="F48" s="262">
        <v>48.846395000000001</v>
      </c>
      <c r="G48" s="263">
        <v>283.94040303999998</v>
      </c>
      <c r="H48" s="278">
        <v>139.15</v>
      </c>
      <c r="I48" s="282">
        <v>6.6127000000000002</v>
      </c>
      <c r="J48" s="280"/>
      <c r="K48" s="263"/>
      <c r="L48" s="263">
        <v>58.958599999999997</v>
      </c>
      <c r="M48" s="263">
        <v>75.089275000000001</v>
      </c>
      <c r="N48" s="262">
        <v>139.92850296</v>
      </c>
      <c r="O48" s="263">
        <v>30.5</v>
      </c>
      <c r="P48" s="263">
        <v>47.7</v>
      </c>
      <c r="Q48" s="263">
        <v>52.348799999999997</v>
      </c>
      <c r="R48" s="263">
        <v>3400.9643999999998</v>
      </c>
      <c r="S48" s="262"/>
      <c r="T48" s="263"/>
      <c r="U48" s="263"/>
      <c r="V48">
        <f t="shared" si="4"/>
        <v>4695.7337723500004</v>
      </c>
      <c r="W48">
        <f t="shared" si="1"/>
        <v>381.88780000000003</v>
      </c>
      <c r="X48">
        <f t="shared" si="2"/>
        <v>4095.2641780399999</v>
      </c>
      <c r="Y48">
        <f t="shared" si="3"/>
        <v>218.58179430999999</v>
      </c>
    </row>
    <row r="49" spans="1:25">
      <c r="A49" s="261" t="s">
        <v>155</v>
      </c>
      <c r="B49" s="262">
        <v>6.3878000000000004</v>
      </c>
      <c r="C49" s="263"/>
      <c r="D49" s="264">
        <v>64.668400000000005</v>
      </c>
      <c r="E49" s="263"/>
      <c r="F49" s="262">
        <v>4.0525701500000002</v>
      </c>
      <c r="G49" s="263">
        <v>37.314722000000003</v>
      </c>
      <c r="H49" s="278"/>
      <c r="J49" s="280"/>
      <c r="K49" s="263"/>
      <c r="L49" s="263">
        <v>15.7318</v>
      </c>
      <c r="M49" s="263">
        <v>21.882400000000001</v>
      </c>
      <c r="N49" s="262">
        <v>46.674399999999999</v>
      </c>
      <c r="O49" s="263">
        <v>32.5</v>
      </c>
      <c r="P49" s="263">
        <v>64.741500000000002</v>
      </c>
      <c r="Q49" s="263">
        <v>9.0416000000000007</v>
      </c>
      <c r="R49" s="263">
        <v>346.81029999999998</v>
      </c>
      <c r="S49" s="262"/>
      <c r="T49" s="263"/>
      <c r="U49" s="263"/>
      <c r="V49">
        <f t="shared" si="4"/>
        <v>649.80549214999996</v>
      </c>
      <c r="W49">
        <f t="shared" si="1"/>
        <v>64.668400000000005</v>
      </c>
      <c r="X49">
        <f t="shared" si="2"/>
        <v>528.02232200000003</v>
      </c>
      <c r="Y49">
        <f t="shared" si="3"/>
        <v>57.114770149999998</v>
      </c>
    </row>
    <row r="50" spans="1:25">
      <c r="A50" s="261" t="s">
        <v>163</v>
      </c>
      <c r="B50" s="262">
        <v>4.8582999999999998</v>
      </c>
      <c r="C50" s="263"/>
      <c r="D50" s="264">
        <v>35.972299999999997</v>
      </c>
      <c r="E50" s="263"/>
      <c r="F50" s="262">
        <v>1.9548000000000001</v>
      </c>
      <c r="G50" s="263">
        <v>60.566557199999998</v>
      </c>
      <c r="H50" s="278"/>
      <c r="I50" s="282">
        <v>4.0579000000000001</v>
      </c>
      <c r="J50" s="280"/>
      <c r="K50" s="263"/>
      <c r="L50" s="263">
        <v>18.909600000000001</v>
      </c>
      <c r="M50" s="263">
        <v>8.4417642799999992</v>
      </c>
      <c r="N50" s="262">
        <v>48.639699999999998</v>
      </c>
      <c r="O50" s="263">
        <v>9.7650000000000006</v>
      </c>
      <c r="P50" s="263"/>
      <c r="Q50" s="263">
        <v>12.92</v>
      </c>
      <c r="R50" s="263">
        <v>394.20350000000002</v>
      </c>
      <c r="S50" s="262"/>
      <c r="T50" s="263"/>
      <c r="U50" s="263"/>
      <c r="V50">
        <f t="shared" si="4"/>
        <v>600.28942147999999</v>
      </c>
      <c r="W50">
        <f t="shared" si="1"/>
        <v>35.972299999999997</v>
      </c>
      <c r="X50">
        <f t="shared" si="2"/>
        <v>508.86432148</v>
      </c>
      <c r="Y50">
        <f t="shared" si="3"/>
        <v>55.452799999999996</v>
      </c>
    </row>
    <row r="51" spans="1:25">
      <c r="A51" s="261" t="s">
        <v>173</v>
      </c>
      <c r="B51" s="262">
        <v>7.4585999999999997</v>
      </c>
      <c r="C51" s="263">
        <v>405.18630000000002</v>
      </c>
      <c r="D51" s="264">
        <v>91.947400000000002</v>
      </c>
      <c r="E51" s="263"/>
      <c r="F51" s="262">
        <v>18.319600000000001</v>
      </c>
      <c r="G51" s="263">
        <v>170.1848</v>
      </c>
      <c r="H51" s="278">
        <v>196.12500376</v>
      </c>
      <c r="I51" s="282">
        <v>12.1919</v>
      </c>
      <c r="J51" s="280"/>
      <c r="K51" s="263"/>
      <c r="L51" s="263">
        <v>38.094799999999999</v>
      </c>
      <c r="M51" s="263">
        <v>40.079000000000001</v>
      </c>
      <c r="N51" s="262">
        <v>48.639699999999998</v>
      </c>
      <c r="O51" s="263">
        <v>32.299999999999997</v>
      </c>
      <c r="P51" s="263">
        <v>64.44</v>
      </c>
      <c r="Q51" s="263">
        <v>28.928000000000001</v>
      </c>
      <c r="R51" s="263">
        <v>1848.365</v>
      </c>
      <c r="S51" s="262"/>
      <c r="T51" s="263"/>
      <c r="U51" s="263"/>
      <c r="V51">
        <f t="shared" si="4"/>
        <v>3002.2601037600002</v>
      </c>
      <c r="W51">
        <f t="shared" si="1"/>
        <v>91.947400000000002</v>
      </c>
      <c r="X51">
        <f t="shared" si="2"/>
        <v>2835.8948037599998</v>
      </c>
      <c r="Y51">
        <f t="shared" si="3"/>
        <v>74.417900000000003</v>
      </c>
    </row>
    <row r="52" spans="1:25">
      <c r="A52" s="261" t="s">
        <v>172</v>
      </c>
      <c r="B52" s="262">
        <v>10.268000000000001</v>
      </c>
      <c r="C52" s="263">
        <v>272.99200000000002</v>
      </c>
      <c r="D52" s="264"/>
      <c r="E52" s="263"/>
      <c r="F52" s="262">
        <v>60.219899990000002</v>
      </c>
      <c r="G52" s="263">
        <v>118.38344356</v>
      </c>
      <c r="H52" s="278"/>
      <c r="I52" s="282">
        <v>27.758800000000001</v>
      </c>
      <c r="J52" s="280"/>
      <c r="K52" s="263"/>
      <c r="L52" s="263">
        <v>96.543400000000005</v>
      </c>
      <c r="M52" s="263">
        <v>56.910699999999999</v>
      </c>
      <c r="N52" s="262">
        <v>34.3917</v>
      </c>
      <c r="O52" s="263">
        <v>32.549999999999997</v>
      </c>
      <c r="P52" s="263">
        <v>194.15479999999999</v>
      </c>
      <c r="Q52" s="263">
        <v>33.692799999999998</v>
      </c>
      <c r="R52" s="263">
        <v>2633.9092999999998</v>
      </c>
      <c r="S52" s="262"/>
      <c r="T52" s="263"/>
      <c r="U52" s="263"/>
      <c r="V52">
        <f t="shared" si="4"/>
        <v>3571.7748435499998</v>
      </c>
      <c r="W52">
        <f t="shared" si="1"/>
        <v>0</v>
      </c>
      <c r="X52">
        <f t="shared" si="2"/>
        <v>3466.8952435599999</v>
      </c>
      <c r="Y52">
        <f t="shared" si="3"/>
        <v>104.87959999</v>
      </c>
    </row>
    <row r="53" spans="1:25">
      <c r="A53" s="261" t="s">
        <v>162</v>
      </c>
      <c r="B53" s="262">
        <v>42.489899999999999</v>
      </c>
      <c r="C53" s="263"/>
      <c r="D53" s="264">
        <v>271.37639999999999</v>
      </c>
      <c r="E53" s="263"/>
      <c r="F53" s="262">
        <v>70.791700000000006</v>
      </c>
      <c r="G53" s="263">
        <v>229.38461298000001</v>
      </c>
      <c r="H53" s="278"/>
      <c r="I53" s="282">
        <v>1.2586999999999999</v>
      </c>
      <c r="J53" s="280"/>
      <c r="K53" s="263">
        <v>2.3085999999999999E-2</v>
      </c>
      <c r="L53" s="263">
        <v>57.936900000000001</v>
      </c>
      <c r="M53" s="263">
        <v>95.244299999999996</v>
      </c>
      <c r="N53" s="262">
        <v>58.155384329999997</v>
      </c>
      <c r="O53" s="263">
        <v>32.5</v>
      </c>
      <c r="P53" s="263">
        <v>97.019800000000004</v>
      </c>
      <c r="Q53" s="263">
        <v>25.186399999999999</v>
      </c>
      <c r="R53" s="263">
        <v>1290.0381</v>
      </c>
      <c r="S53" s="262"/>
      <c r="T53" s="263"/>
      <c r="U53" s="263"/>
      <c r="V53">
        <f t="shared" si="4"/>
        <v>2271.40528331</v>
      </c>
      <c r="W53">
        <f t="shared" si="1"/>
        <v>271.37639999999999</v>
      </c>
      <c r="X53">
        <f t="shared" si="2"/>
        <v>1828.5918989800002</v>
      </c>
      <c r="Y53">
        <f t="shared" si="3"/>
        <v>171.43698433</v>
      </c>
    </row>
    <row r="54" spans="1:25">
      <c r="A54" s="261" t="s">
        <v>149</v>
      </c>
      <c r="B54" s="262">
        <v>8.2817000000000007</v>
      </c>
      <c r="C54" s="263">
        <v>190.6831</v>
      </c>
      <c r="D54" s="264">
        <v>96.144599999999997</v>
      </c>
      <c r="E54" s="263"/>
      <c r="F54" s="262">
        <v>4.2419000000000002</v>
      </c>
      <c r="G54" s="263">
        <v>112.2456</v>
      </c>
      <c r="H54" s="278"/>
      <c r="I54" s="282">
        <v>5.9184097700000002</v>
      </c>
      <c r="J54" s="280"/>
      <c r="K54" s="263"/>
      <c r="L54" s="263">
        <v>25.172599999999999</v>
      </c>
      <c r="M54" s="263">
        <v>23.1345223</v>
      </c>
      <c r="N54" s="262">
        <v>48.639699999999998</v>
      </c>
      <c r="O54" s="263"/>
      <c r="P54" s="263">
        <v>64.707999999999998</v>
      </c>
      <c r="Q54" s="263">
        <v>16.864000000000001</v>
      </c>
      <c r="R54" s="263">
        <v>996.76689999999996</v>
      </c>
      <c r="S54" s="262"/>
      <c r="T54" s="263"/>
      <c r="U54" s="263"/>
      <c r="V54">
        <f t="shared" si="4"/>
        <v>1592.80103207</v>
      </c>
      <c r="W54">
        <f t="shared" si="1"/>
        <v>96.144599999999997</v>
      </c>
      <c r="X54">
        <f t="shared" si="2"/>
        <v>1435.49313207</v>
      </c>
      <c r="Y54">
        <f t="shared" si="3"/>
        <v>61.1633</v>
      </c>
    </row>
    <row r="55" spans="1:25">
      <c r="A55" s="261" t="s">
        <v>148</v>
      </c>
      <c r="B55" s="262">
        <v>7.9663000000000004</v>
      </c>
      <c r="C55" s="263">
        <v>285.53410000000002</v>
      </c>
      <c r="D55" s="264">
        <v>106.6947</v>
      </c>
      <c r="E55" s="263"/>
      <c r="F55" s="262">
        <v>10.2834</v>
      </c>
      <c r="G55" s="263">
        <v>176.38800000000001</v>
      </c>
      <c r="H55" s="278"/>
      <c r="I55" s="282">
        <v>8.1059000000000001</v>
      </c>
      <c r="J55" s="280"/>
      <c r="K55" s="263"/>
      <c r="L55" s="263">
        <v>35.302799999999998</v>
      </c>
      <c r="M55" s="263">
        <v>38.148299999999999</v>
      </c>
      <c r="N55" s="262">
        <v>39.3048</v>
      </c>
      <c r="O55" s="263"/>
      <c r="P55" s="263">
        <v>97.169799999999995</v>
      </c>
      <c r="Q55" s="263">
        <v>29.0672</v>
      </c>
      <c r="R55" s="263">
        <v>1468.9396999999999</v>
      </c>
      <c r="S55" s="262"/>
      <c r="T55" s="263"/>
      <c r="U55" s="263"/>
      <c r="V55">
        <f t="shared" si="4"/>
        <v>2302.9049999999997</v>
      </c>
      <c r="W55">
        <f t="shared" si="1"/>
        <v>106.6947</v>
      </c>
      <c r="X55">
        <f t="shared" si="2"/>
        <v>2138.6558</v>
      </c>
      <c r="Y55">
        <f t="shared" si="3"/>
        <v>57.554500000000004</v>
      </c>
    </row>
    <row r="56" spans="1:25">
      <c r="A56" s="261" t="s">
        <v>123</v>
      </c>
      <c r="B56" s="262">
        <v>11.193125309999999</v>
      </c>
      <c r="C56" s="263">
        <v>575.24069999999995</v>
      </c>
      <c r="D56" s="264">
        <v>138.59110000000001</v>
      </c>
      <c r="E56" s="263"/>
      <c r="F56" s="262">
        <v>57.332599999999999</v>
      </c>
      <c r="G56" s="263">
        <v>146.82369929999999</v>
      </c>
      <c r="H56" s="278"/>
      <c r="I56" s="282">
        <v>61.918838489999999</v>
      </c>
      <c r="J56" s="280"/>
      <c r="K56" s="263"/>
      <c r="L56" s="263">
        <v>300.20479999999998</v>
      </c>
      <c r="M56" s="263">
        <v>94.656899999999993</v>
      </c>
      <c r="N56" s="262">
        <v>37.857968300000003</v>
      </c>
      <c r="O56" s="263"/>
      <c r="P56" s="263">
        <v>31.6</v>
      </c>
      <c r="Q56" s="263">
        <v>101.7328</v>
      </c>
      <c r="R56" s="263">
        <v>4663.5928000000004</v>
      </c>
      <c r="S56" s="262"/>
      <c r="T56" s="263"/>
      <c r="U56" s="263"/>
      <c r="V56">
        <f t="shared" si="4"/>
        <v>6220.7453313999995</v>
      </c>
      <c r="W56">
        <f t="shared" si="1"/>
        <v>138.59110000000001</v>
      </c>
      <c r="X56">
        <f t="shared" si="2"/>
        <v>5975.7705377900011</v>
      </c>
      <c r="Y56">
        <f t="shared" si="3"/>
        <v>106.38369360999999</v>
      </c>
    </row>
    <row r="57" spans="1:25">
      <c r="A57" s="261" t="s">
        <v>1016</v>
      </c>
      <c r="B57" s="262">
        <v>9.5780005399999997</v>
      </c>
      <c r="C57" s="263"/>
      <c r="D57" s="264">
        <v>98.5672</v>
      </c>
      <c r="E57" s="263"/>
      <c r="F57" s="262">
        <v>5.2276999999999996</v>
      </c>
      <c r="G57" s="263">
        <v>106.00409999999999</v>
      </c>
      <c r="H57" s="278"/>
      <c r="I57" s="282">
        <v>2.4994999999999998</v>
      </c>
      <c r="J57" s="280"/>
      <c r="K57" s="263"/>
      <c r="L57" s="263">
        <v>19.4239</v>
      </c>
      <c r="M57" s="263">
        <v>29.359791529999999</v>
      </c>
      <c r="N57" s="262">
        <v>45.691800000000001</v>
      </c>
      <c r="O57" s="263">
        <v>32.549999999999997</v>
      </c>
      <c r="P57" s="263">
        <v>97.019800000000004</v>
      </c>
      <c r="Q57" s="263">
        <v>19.079999999999998</v>
      </c>
      <c r="R57" s="263">
        <v>886.08330000000001</v>
      </c>
      <c r="S57" s="262"/>
      <c r="T57" s="263"/>
      <c r="U57" s="263"/>
      <c r="V57">
        <f t="shared" si="4"/>
        <v>1351.08509207</v>
      </c>
      <c r="W57">
        <f t="shared" si="1"/>
        <v>98.5672</v>
      </c>
      <c r="X57">
        <f t="shared" si="2"/>
        <v>1192.0203915299999</v>
      </c>
      <c r="Y57">
        <f t="shared" si="3"/>
        <v>60.497500539999997</v>
      </c>
    </row>
    <row r="58" spans="1:25">
      <c r="A58" s="261" t="s">
        <v>196</v>
      </c>
      <c r="B58" s="262">
        <v>40.980989229999999</v>
      </c>
      <c r="C58" s="263">
        <v>586.59100000000001</v>
      </c>
      <c r="D58" s="264"/>
      <c r="E58" s="263"/>
      <c r="F58" s="262">
        <v>462.37189999999998</v>
      </c>
      <c r="G58" s="263">
        <v>588.76909953999996</v>
      </c>
      <c r="H58" s="278"/>
      <c r="I58" s="282">
        <v>7.8423563700000001</v>
      </c>
      <c r="J58" s="280"/>
      <c r="K58" s="263">
        <v>11</v>
      </c>
      <c r="L58" s="263">
        <v>197.51341507999999</v>
      </c>
      <c r="M58" s="263">
        <v>117.89801672999999</v>
      </c>
      <c r="N58" s="262">
        <v>85.464215879999998</v>
      </c>
      <c r="O58" s="263"/>
      <c r="P58" s="263"/>
      <c r="Q58" s="263">
        <v>72.432000000000002</v>
      </c>
      <c r="R58" s="263">
        <v>6364.5397000000003</v>
      </c>
      <c r="S58" s="262"/>
      <c r="T58" s="263"/>
      <c r="U58" s="263"/>
      <c r="V58">
        <f t="shared" si="4"/>
        <v>8535.4026928300009</v>
      </c>
      <c r="W58">
        <f t="shared" si="1"/>
        <v>0</v>
      </c>
      <c r="X58">
        <f t="shared" si="2"/>
        <v>7946.5855877200001</v>
      </c>
      <c r="Y58">
        <f t="shared" si="3"/>
        <v>588.81710510999994</v>
      </c>
    </row>
    <row r="59" spans="1:25">
      <c r="A59" s="261" t="s">
        <v>132</v>
      </c>
      <c r="B59" s="262">
        <v>11.2135</v>
      </c>
      <c r="C59" s="263"/>
      <c r="D59" s="264">
        <v>46.566400000000002</v>
      </c>
      <c r="E59" s="263"/>
      <c r="F59" s="262">
        <v>0.35249999999999998</v>
      </c>
      <c r="G59" s="263">
        <v>32.0077</v>
      </c>
      <c r="H59" s="278">
        <v>315.14666670000003</v>
      </c>
      <c r="I59" s="282">
        <v>14.280650359999999</v>
      </c>
      <c r="J59" s="280"/>
      <c r="K59" s="263">
        <v>5.4589999999999996</v>
      </c>
      <c r="L59" s="263">
        <v>79.939899999999994</v>
      </c>
      <c r="M59" s="263">
        <v>11.9137</v>
      </c>
      <c r="N59" s="262">
        <v>48.487367370000001</v>
      </c>
      <c r="O59" s="263"/>
      <c r="P59" s="263">
        <v>32.700000000000003</v>
      </c>
      <c r="Q59" s="263"/>
      <c r="R59" s="263"/>
      <c r="S59" s="262"/>
      <c r="T59" s="263"/>
      <c r="U59" s="263"/>
      <c r="V59">
        <f t="shared" si="4"/>
        <v>598.06738443000006</v>
      </c>
      <c r="W59">
        <f t="shared" si="1"/>
        <v>46.566400000000002</v>
      </c>
      <c r="X59">
        <f t="shared" si="2"/>
        <v>491.44761705999997</v>
      </c>
      <c r="Y59">
        <f t="shared" si="3"/>
        <v>60.053367370000004</v>
      </c>
    </row>
    <row r="60" spans="1:25">
      <c r="A60" s="261" t="s">
        <v>131</v>
      </c>
      <c r="B60" s="262">
        <v>9.6991829000000003</v>
      </c>
      <c r="C60" s="263"/>
      <c r="D60" s="264">
        <v>78.458399999999997</v>
      </c>
      <c r="E60" s="263"/>
      <c r="F60" s="262">
        <v>14.061808149999999</v>
      </c>
      <c r="G60" s="263">
        <v>83.737099999999998</v>
      </c>
      <c r="H60" s="278"/>
      <c r="I60" s="282">
        <v>10.93056451</v>
      </c>
      <c r="J60" s="280"/>
      <c r="K60" s="263">
        <v>0.238342</v>
      </c>
      <c r="L60" s="263">
        <v>24.94064483</v>
      </c>
      <c r="M60" s="263">
        <v>17.889087320000002</v>
      </c>
      <c r="N60" s="262">
        <v>42.043403060000003</v>
      </c>
      <c r="O60" s="263"/>
      <c r="P60" s="263"/>
      <c r="Q60" s="263">
        <v>15.704800000000001</v>
      </c>
      <c r="R60" s="263">
        <v>1330.4934000000001</v>
      </c>
      <c r="S60" s="262"/>
      <c r="T60" s="263"/>
      <c r="U60" s="263"/>
      <c r="V60">
        <f t="shared" si="4"/>
        <v>1628.1967327699999</v>
      </c>
      <c r="W60">
        <f t="shared" si="1"/>
        <v>78.458399999999997</v>
      </c>
      <c r="X60">
        <f t="shared" si="2"/>
        <v>1483.93393866</v>
      </c>
      <c r="Y60">
        <f t="shared" si="3"/>
        <v>65.804394110000004</v>
      </c>
    </row>
    <row r="61" spans="1:25">
      <c r="A61" s="261" t="s">
        <v>158</v>
      </c>
      <c r="B61" s="262">
        <v>49.379300000000001</v>
      </c>
      <c r="C61" s="263">
        <v>786.19140000000004</v>
      </c>
      <c r="D61" s="264">
        <v>585.8777</v>
      </c>
      <c r="E61" s="263"/>
      <c r="F61" s="262">
        <v>160.56120000000001</v>
      </c>
      <c r="G61" s="263">
        <v>601.9789528</v>
      </c>
      <c r="H61" s="278"/>
      <c r="I61" s="282">
        <v>26.61098243</v>
      </c>
      <c r="J61" s="280"/>
      <c r="K61" s="263"/>
      <c r="L61" s="263">
        <v>127.21500472</v>
      </c>
      <c r="M61" s="263">
        <v>131.13496069999999</v>
      </c>
      <c r="N61" s="262">
        <v>124.90698772</v>
      </c>
      <c r="O61" s="263"/>
      <c r="P61" s="263"/>
      <c r="Q61" s="263">
        <v>65.192800000000005</v>
      </c>
      <c r="R61" s="263">
        <v>6311.5855000000001</v>
      </c>
      <c r="S61" s="262"/>
      <c r="T61" s="263"/>
      <c r="U61" s="263"/>
      <c r="V61">
        <f t="shared" si="4"/>
        <v>8970.63478837</v>
      </c>
      <c r="W61">
        <f t="shared" si="1"/>
        <v>585.8777</v>
      </c>
      <c r="X61">
        <f t="shared" si="2"/>
        <v>8049.9096006499994</v>
      </c>
      <c r="Y61">
        <f t="shared" si="3"/>
        <v>334.84748772</v>
      </c>
    </row>
    <row r="62" spans="1:25">
      <c r="A62" s="261" t="s">
        <v>180</v>
      </c>
      <c r="B62" s="262">
        <v>12.437799999999999</v>
      </c>
      <c r="C62" s="263">
        <v>307.23379999999997</v>
      </c>
      <c r="D62" s="264">
        <v>158.03960000000001</v>
      </c>
      <c r="E62" s="263"/>
      <c r="F62" s="262">
        <v>4.7221000000000002</v>
      </c>
      <c r="G62" s="263">
        <v>159.51047263000001</v>
      </c>
      <c r="H62" s="278"/>
      <c r="I62" s="282">
        <v>8.0984506799999991</v>
      </c>
      <c r="J62" s="280"/>
      <c r="K62" s="263"/>
      <c r="L62" s="263">
        <v>36.826999999999998</v>
      </c>
      <c r="M62" s="263">
        <v>39.084877409999997</v>
      </c>
      <c r="N62" s="262">
        <v>83.521953370000006</v>
      </c>
      <c r="O62" s="263"/>
      <c r="P62" s="263"/>
      <c r="Q62" s="263">
        <v>24.073599999999999</v>
      </c>
      <c r="R62" s="263">
        <v>929.62419999999997</v>
      </c>
      <c r="S62" s="262"/>
      <c r="T62" s="263"/>
      <c r="U62" s="263"/>
      <c r="V62">
        <f t="shared" si="4"/>
        <v>1763.1738540900001</v>
      </c>
      <c r="W62">
        <f t="shared" si="1"/>
        <v>158.03960000000001</v>
      </c>
      <c r="X62">
        <f t="shared" si="2"/>
        <v>1504.4524007199998</v>
      </c>
      <c r="Y62">
        <f t="shared" si="3"/>
        <v>100.68185337</v>
      </c>
    </row>
    <row r="63" spans="1:25">
      <c r="A63" s="261" t="s">
        <v>141</v>
      </c>
      <c r="B63" s="262">
        <v>81.064433780000002</v>
      </c>
      <c r="C63" s="263">
        <v>489.38600000000002</v>
      </c>
      <c r="D63" s="264"/>
      <c r="E63" s="263"/>
      <c r="F63" s="262">
        <v>144.26838296</v>
      </c>
      <c r="G63" s="263">
        <v>749.80612192000001</v>
      </c>
      <c r="H63" s="278"/>
      <c r="I63" s="282">
        <v>31.65539996</v>
      </c>
      <c r="J63" s="280"/>
      <c r="K63" s="263"/>
      <c r="L63" s="263">
        <v>180.81703078000001</v>
      </c>
      <c r="M63" s="263">
        <v>108.30546259</v>
      </c>
      <c r="N63" s="262">
        <v>81.913547969999996</v>
      </c>
      <c r="O63" s="263"/>
      <c r="P63" s="263"/>
      <c r="Q63" s="263">
        <v>73.233599999999996</v>
      </c>
      <c r="R63" s="263">
        <v>4393.8288000000002</v>
      </c>
      <c r="S63" s="262"/>
      <c r="T63" s="263"/>
      <c r="U63" s="263"/>
      <c r="V63">
        <f t="shared" si="4"/>
        <v>6334.2787799600001</v>
      </c>
      <c r="W63">
        <f t="shared" si="1"/>
        <v>0</v>
      </c>
      <c r="X63">
        <f t="shared" si="2"/>
        <v>6027.0324152499998</v>
      </c>
      <c r="Y63">
        <f t="shared" si="3"/>
        <v>307.24636470999997</v>
      </c>
    </row>
    <row r="64" spans="1:25">
      <c r="A64" s="261" t="s">
        <v>140</v>
      </c>
      <c r="B64" s="262">
        <v>41.930595959999998</v>
      </c>
      <c r="C64" s="263">
        <v>704.77509999999995</v>
      </c>
      <c r="D64" s="264">
        <v>343.87569999999999</v>
      </c>
      <c r="E64" s="263"/>
      <c r="F64" s="262">
        <v>26.694099999999999</v>
      </c>
      <c r="G64" s="263">
        <v>319.69139999999999</v>
      </c>
      <c r="H64" s="278"/>
      <c r="I64" s="282">
        <v>26.2254</v>
      </c>
      <c r="J64" s="280"/>
      <c r="K64" s="263"/>
      <c r="L64" s="263">
        <v>84.130300000000005</v>
      </c>
      <c r="M64" s="263">
        <v>55.43078483</v>
      </c>
      <c r="N64" s="262">
        <v>87.453100000000006</v>
      </c>
      <c r="O64" s="263"/>
      <c r="P64" s="263">
        <v>129.03149999999999</v>
      </c>
      <c r="Q64" s="263">
        <v>54.963999999999999</v>
      </c>
      <c r="R64" s="263">
        <v>3799.5693000000001</v>
      </c>
      <c r="S64" s="262"/>
      <c r="T64" s="263"/>
      <c r="U64" s="263"/>
      <c r="V64">
        <f t="shared" si="4"/>
        <v>5673.7712807899998</v>
      </c>
      <c r="W64">
        <f t="shared" si="1"/>
        <v>343.87569999999999</v>
      </c>
      <c r="X64">
        <f t="shared" si="2"/>
        <v>5173.8177848300002</v>
      </c>
      <c r="Y64">
        <f t="shared" si="3"/>
        <v>156.07779596</v>
      </c>
    </row>
    <row r="65" spans="1:25">
      <c r="A65" s="261" t="s">
        <v>116</v>
      </c>
      <c r="B65" s="262">
        <v>8.5995581899999998</v>
      </c>
      <c r="C65" s="263"/>
      <c r="D65" s="264"/>
      <c r="E65" s="263"/>
      <c r="F65" s="262">
        <v>58.39970873</v>
      </c>
      <c r="G65" s="263">
        <v>46.141399999999997</v>
      </c>
      <c r="H65" s="278">
        <v>70.840800720000004</v>
      </c>
      <c r="I65" s="282">
        <v>10.949400000000001</v>
      </c>
      <c r="J65" s="280"/>
      <c r="K65" s="263"/>
      <c r="L65" s="263">
        <v>61.657443550000004</v>
      </c>
      <c r="M65" s="263">
        <v>12.714934850000001</v>
      </c>
      <c r="N65" s="262">
        <v>20.93847362</v>
      </c>
      <c r="O65" s="263"/>
      <c r="P65" s="263">
        <v>33.563099999999999</v>
      </c>
      <c r="Q65" s="263">
        <v>13.568</v>
      </c>
      <c r="R65" s="263">
        <v>1083.5259000000001</v>
      </c>
      <c r="S65" s="262"/>
      <c r="T65" s="263"/>
      <c r="U65" s="263"/>
      <c r="V65">
        <f t="shared" si="4"/>
        <v>1420.8987196600001</v>
      </c>
      <c r="W65">
        <f t="shared" si="1"/>
        <v>0</v>
      </c>
      <c r="X65">
        <f t="shared" si="2"/>
        <v>1332.96097912</v>
      </c>
      <c r="Y65">
        <f t="shared" si="3"/>
        <v>87.937740539999993</v>
      </c>
    </row>
    <row r="66" spans="1:25">
      <c r="A66" s="261" t="s">
        <v>137</v>
      </c>
      <c r="B66" s="262">
        <v>159.43375019000001</v>
      </c>
      <c r="C66" s="263">
        <v>1741.2947999999999</v>
      </c>
      <c r="D66" s="264"/>
      <c r="E66" s="263"/>
      <c r="F66" s="262">
        <v>618.77020000000005</v>
      </c>
      <c r="G66" s="263">
        <v>1063.4668882799999</v>
      </c>
      <c r="H66" s="278">
        <v>298.4907</v>
      </c>
      <c r="I66" s="282">
        <v>32.801468919999998</v>
      </c>
      <c r="J66" s="280"/>
      <c r="K66" s="263"/>
      <c r="L66" s="263">
        <v>302.90669976999999</v>
      </c>
      <c r="M66" s="263">
        <v>270.11219999999997</v>
      </c>
      <c r="N66" s="262">
        <v>98.752152839999994</v>
      </c>
      <c r="O66" s="263"/>
      <c r="P66" s="263"/>
      <c r="Q66" s="263">
        <v>160.3296</v>
      </c>
      <c r="R66" s="263">
        <v>4242.7056000000002</v>
      </c>
      <c r="S66" s="262"/>
      <c r="T66" s="263"/>
      <c r="U66" s="263"/>
      <c r="V66">
        <f>SUM(B66:U66)</f>
        <v>8989.0640600000006</v>
      </c>
      <c r="W66">
        <f t="shared" si="1"/>
        <v>0</v>
      </c>
      <c r="X66">
        <f t="shared" si="2"/>
        <v>8112.1079569699996</v>
      </c>
      <c r="Y66">
        <f t="shared" si="3"/>
        <v>876.95610303000012</v>
      </c>
    </row>
    <row r="67" spans="1:25">
      <c r="A67" s="261" t="s">
        <v>179</v>
      </c>
      <c r="B67" s="262">
        <v>10.8475</v>
      </c>
      <c r="C67" s="263"/>
      <c r="D67" s="264">
        <v>132.8511</v>
      </c>
      <c r="E67" s="263"/>
      <c r="F67" s="262"/>
      <c r="G67" s="263">
        <v>182.38239999999999</v>
      </c>
      <c r="H67" s="278"/>
      <c r="I67" s="282">
        <v>10.9931</v>
      </c>
      <c r="J67" s="280"/>
      <c r="K67" s="263"/>
      <c r="L67" s="263">
        <v>35.601900000000001</v>
      </c>
      <c r="M67" s="263">
        <v>48.691817800000003</v>
      </c>
      <c r="N67" s="262">
        <v>42.743899999999996</v>
      </c>
      <c r="O67" s="263"/>
      <c r="P67" s="263">
        <v>64.2</v>
      </c>
      <c r="Q67" s="263">
        <v>23.56</v>
      </c>
      <c r="R67" s="263">
        <v>1169.9531999999999</v>
      </c>
      <c r="S67" s="262"/>
      <c r="T67" s="263"/>
      <c r="U67" s="263"/>
      <c r="V67">
        <f t="shared" ref="V67:V86" si="5">SUM(B67:U67)</f>
        <v>1721.8249178000001</v>
      </c>
      <c r="W67">
        <f t="shared" ref="W67:W86" si="6">D67</f>
        <v>132.8511</v>
      </c>
      <c r="X67">
        <f t="shared" ref="X67:X86" si="7">SUM(T67:U67)+SUM(O67:R67)+SUM(G67:M67)+E67+C67</f>
        <v>1535.3824178</v>
      </c>
      <c r="Y67">
        <f t="shared" ref="Y67:Y86" si="8">S67+N67+F67+B67</f>
        <v>53.591399999999993</v>
      </c>
    </row>
    <row r="68" spans="1:25">
      <c r="A68" s="261" t="s">
        <v>151</v>
      </c>
      <c r="B68" s="262">
        <v>33.701500000000003</v>
      </c>
      <c r="C68" s="263"/>
      <c r="D68" s="264">
        <v>389.76130000000001</v>
      </c>
      <c r="E68" s="263"/>
      <c r="F68" s="262">
        <v>21.032599999999999</v>
      </c>
      <c r="G68" s="263">
        <v>285.67362829000001</v>
      </c>
      <c r="H68" s="278"/>
      <c r="I68" s="282">
        <v>13.2629</v>
      </c>
      <c r="J68" s="280"/>
      <c r="K68" s="263"/>
      <c r="L68" s="263">
        <v>88.153251069999996</v>
      </c>
      <c r="M68" s="263">
        <v>160.37459999999999</v>
      </c>
      <c r="N68" s="262">
        <v>92.366200000000006</v>
      </c>
      <c r="O68" s="263"/>
      <c r="P68" s="263">
        <v>322.96809999999999</v>
      </c>
      <c r="Q68" s="263">
        <v>34.706400000000002</v>
      </c>
      <c r="R68" s="263">
        <v>1679.9258</v>
      </c>
      <c r="S68" s="262"/>
      <c r="T68" s="263"/>
      <c r="U68" s="263"/>
      <c r="V68">
        <f t="shared" si="5"/>
        <v>3121.9262793600001</v>
      </c>
      <c r="W68">
        <f t="shared" si="6"/>
        <v>389.76130000000001</v>
      </c>
      <c r="X68">
        <f t="shared" si="7"/>
        <v>2585.0646793599999</v>
      </c>
      <c r="Y68">
        <f t="shared" si="8"/>
        <v>147.1003</v>
      </c>
    </row>
    <row r="69" spans="1:25">
      <c r="A69" s="261" t="s">
        <v>178</v>
      </c>
      <c r="B69" s="262">
        <v>9.5023999999999997</v>
      </c>
      <c r="C69" s="263">
        <v>167.29599999999999</v>
      </c>
      <c r="D69" s="264">
        <v>139.7414</v>
      </c>
      <c r="E69" s="263"/>
      <c r="F69" s="262">
        <v>3.3586</v>
      </c>
      <c r="G69" s="263">
        <v>161.83949984</v>
      </c>
      <c r="H69" s="278"/>
      <c r="I69" s="282">
        <v>7.6424000000000003</v>
      </c>
      <c r="J69" s="280"/>
      <c r="K69" s="263"/>
      <c r="L69" s="263">
        <v>16.0885</v>
      </c>
      <c r="M69" s="263">
        <v>55.648299999999999</v>
      </c>
      <c r="N69" s="262">
        <v>89.418300000000002</v>
      </c>
      <c r="O69" s="263"/>
      <c r="P69" s="263"/>
      <c r="Q69" s="263">
        <v>19.325600000000001</v>
      </c>
      <c r="R69" s="263">
        <v>1338.6756</v>
      </c>
      <c r="S69" s="262"/>
      <c r="T69" s="263"/>
      <c r="U69" s="263"/>
      <c r="V69">
        <f t="shared" si="5"/>
        <v>2008.5365998400002</v>
      </c>
      <c r="W69">
        <f t="shared" si="6"/>
        <v>139.7414</v>
      </c>
      <c r="X69">
        <f t="shared" si="7"/>
        <v>1766.51589984</v>
      </c>
      <c r="Y69">
        <f t="shared" si="8"/>
        <v>102.27929999999999</v>
      </c>
    </row>
    <row r="70" spans="1:25">
      <c r="A70" s="261" t="s">
        <v>177</v>
      </c>
      <c r="B70" s="262">
        <v>28.386667809999999</v>
      </c>
      <c r="C70" s="263">
        <v>317.04820000000001</v>
      </c>
      <c r="D70" s="264">
        <v>183.91800000000001</v>
      </c>
      <c r="E70" s="263"/>
      <c r="F70" s="262">
        <v>16.868200000000002</v>
      </c>
      <c r="G70" s="263">
        <v>240.04699557999999</v>
      </c>
      <c r="H70" s="278"/>
      <c r="I70" s="282">
        <v>2.1850000000000001</v>
      </c>
      <c r="J70" s="280"/>
      <c r="K70" s="263"/>
      <c r="L70" s="263">
        <v>38.568537159999998</v>
      </c>
      <c r="M70" s="263">
        <v>62.296799999999998</v>
      </c>
      <c r="N70" s="262">
        <v>76.519754689999999</v>
      </c>
      <c r="O70" s="263"/>
      <c r="P70" s="263">
        <v>64.541499999999999</v>
      </c>
      <c r="Q70" s="263">
        <v>37.403199999999998</v>
      </c>
      <c r="R70" s="263">
        <v>2103.1120000000001</v>
      </c>
      <c r="S70" s="262"/>
      <c r="T70" s="263"/>
      <c r="U70" s="263"/>
      <c r="V70">
        <f t="shared" si="5"/>
        <v>3170.8948552399997</v>
      </c>
      <c r="W70">
        <f t="shared" si="6"/>
        <v>183.91800000000001</v>
      </c>
      <c r="X70">
        <f t="shared" si="7"/>
        <v>2865.2022327400005</v>
      </c>
      <c r="Y70">
        <f t="shared" si="8"/>
        <v>121.77462249999999</v>
      </c>
    </row>
    <row r="71" spans="1:25">
      <c r="A71" s="261" t="s">
        <v>125</v>
      </c>
      <c r="B71" s="262">
        <v>26.271699179999999</v>
      </c>
      <c r="C71" s="263">
        <v>161.40690000000001</v>
      </c>
      <c r="D71" s="264">
        <v>150.5411</v>
      </c>
      <c r="E71" s="263"/>
      <c r="F71" s="262">
        <v>21.634599999999999</v>
      </c>
      <c r="G71" s="263">
        <v>138.3511</v>
      </c>
      <c r="H71" s="278"/>
      <c r="I71" s="282">
        <v>6.8167</v>
      </c>
      <c r="J71" s="280"/>
      <c r="K71" s="263"/>
      <c r="L71" s="263">
        <v>88.4358</v>
      </c>
      <c r="M71" s="263">
        <v>32.438223809999997</v>
      </c>
      <c r="N71" s="262">
        <v>79.299206720000001</v>
      </c>
      <c r="O71" s="263"/>
      <c r="P71" s="263"/>
      <c r="Q71" s="263">
        <v>35.846400000000003</v>
      </c>
      <c r="R71" s="263">
        <v>2189.8238000000001</v>
      </c>
      <c r="S71" s="262"/>
      <c r="T71" s="263"/>
      <c r="U71" s="263"/>
      <c r="V71">
        <f t="shared" si="5"/>
        <v>2930.8655297100004</v>
      </c>
      <c r="W71">
        <f t="shared" si="6"/>
        <v>150.5411</v>
      </c>
      <c r="X71">
        <f t="shared" si="7"/>
        <v>2653.1189238100001</v>
      </c>
      <c r="Y71">
        <f t="shared" si="8"/>
        <v>127.20550590000001</v>
      </c>
    </row>
    <row r="72" spans="1:25">
      <c r="A72" s="261" t="s">
        <v>176</v>
      </c>
      <c r="B72" s="262">
        <v>18.122519870000001</v>
      </c>
      <c r="C72" s="263">
        <v>239.08369999999999</v>
      </c>
      <c r="D72" s="264"/>
      <c r="E72" s="263"/>
      <c r="F72" s="262">
        <v>75.309435429999994</v>
      </c>
      <c r="G72" s="263">
        <v>179.68852902</v>
      </c>
      <c r="H72" s="278"/>
      <c r="I72" s="282">
        <v>5.6283000000000003</v>
      </c>
      <c r="J72" s="280"/>
      <c r="K72" s="263"/>
      <c r="L72" s="263">
        <v>46.090535150000001</v>
      </c>
      <c r="M72" s="263">
        <v>30.003949200000001</v>
      </c>
      <c r="N72" s="262">
        <v>71.720684719999994</v>
      </c>
      <c r="O72" s="263"/>
      <c r="P72" s="263"/>
      <c r="Q72" s="263">
        <v>42.297600000000003</v>
      </c>
      <c r="R72" s="263">
        <v>1839.4704999999999</v>
      </c>
      <c r="S72" s="262"/>
      <c r="T72" s="263"/>
      <c r="U72" s="263"/>
      <c r="V72">
        <f t="shared" si="5"/>
        <v>2547.4157533899997</v>
      </c>
      <c r="W72">
        <f t="shared" si="6"/>
        <v>0</v>
      </c>
      <c r="X72">
        <f t="shared" si="7"/>
        <v>2382.2631133700002</v>
      </c>
      <c r="Y72">
        <f t="shared" si="8"/>
        <v>165.15264001999998</v>
      </c>
    </row>
    <row r="73" spans="1:25">
      <c r="A73" s="261" t="s">
        <v>136</v>
      </c>
      <c r="B73" s="262">
        <v>27.33961863</v>
      </c>
      <c r="C73" s="263">
        <v>79.436199999999999</v>
      </c>
      <c r="D73" s="264"/>
      <c r="E73" s="263"/>
      <c r="F73" s="262">
        <v>66.770600000000002</v>
      </c>
      <c r="G73" s="263">
        <v>212.61420000000001</v>
      </c>
      <c r="H73" s="278"/>
      <c r="I73" s="282">
        <v>27.344339690000002</v>
      </c>
      <c r="J73" s="280"/>
      <c r="K73" s="263"/>
      <c r="L73" s="263">
        <v>29.619199999999999</v>
      </c>
      <c r="M73" s="263">
        <v>56.597200000000001</v>
      </c>
      <c r="N73" s="262">
        <v>21.617599999999999</v>
      </c>
      <c r="O73" s="263"/>
      <c r="P73" s="263"/>
      <c r="Q73" s="263">
        <v>31.4664</v>
      </c>
      <c r="R73" s="263">
        <v>3438.5751</v>
      </c>
      <c r="S73" s="262"/>
      <c r="T73" s="263"/>
      <c r="U73" s="263"/>
      <c r="V73">
        <f t="shared" si="5"/>
        <v>3991.3804583199999</v>
      </c>
      <c r="W73">
        <f t="shared" si="6"/>
        <v>0</v>
      </c>
      <c r="X73">
        <f t="shared" si="7"/>
        <v>3875.6526396899999</v>
      </c>
      <c r="Y73">
        <f t="shared" si="8"/>
        <v>115.72781863</v>
      </c>
    </row>
    <row r="74" spans="1:25">
      <c r="A74" s="261" t="s">
        <v>147</v>
      </c>
      <c r="B74" s="262">
        <v>26.345065120000001</v>
      </c>
      <c r="C74" s="263">
        <v>582.92200000000003</v>
      </c>
      <c r="D74" s="264">
        <v>218.38149999999999</v>
      </c>
      <c r="E74" s="263"/>
      <c r="F74" s="262">
        <v>31.2972</v>
      </c>
      <c r="G74" s="263">
        <v>359.71467294000001</v>
      </c>
      <c r="H74" s="278"/>
      <c r="I74" s="282">
        <v>17.1874</v>
      </c>
      <c r="J74" s="280"/>
      <c r="K74" s="263">
        <v>7.0510000000000002</v>
      </c>
      <c r="L74" s="263">
        <v>38.273499999999999</v>
      </c>
      <c r="M74" s="263">
        <v>58.829407230000001</v>
      </c>
      <c r="N74" s="262">
        <v>78.410840320000005</v>
      </c>
      <c r="O74" s="263"/>
      <c r="P74" s="263">
        <v>182.94</v>
      </c>
      <c r="Q74" s="263">
        <v>30.8432</v>
      </c>
      <c r="R74" s="263">
        <v>1525.5091</v>
      </c>
      <c r="S74" s="262"/>
      <c r="T74" s="263"/>
      <c r="U74" s="263"/>
      <c r="V74">
        <f t="shared" si="5"/>
        <v>3157.70488561</v>
      </c>
      <c r="W74">
        <f t="shared" si="6"/>
        <v>218.38149999999999</v>
      </c>
      <c r="X74">
        <f t="shared" si="7"/>
        <v>2803.2702801700002</v>
      </c>
      <c r="Y74">
        <f t="shared" si="8"/>
        <v>136.05310544000002</v>
      </c>
    </row>
    <row r="75" spans="1:25">
      <c r="A75" s="261" t="s">
        <v>139</v>
      </c>
      <c r="B75" s="262">
        <v>24.356509989999999</v>
      </c>
      <c r="C75" s="263">
        <v>129.39349999999999</v>
      </c>
      <c r="D75" s="264">
        <v>174.15369999999999</v>
      </c>
      <c r="E75" s="263"/>
      <c r="F75" s="262">
        <v>11.7117</v>
      </c>
      <c r="G75" s="263">
        <v>156.7996598</v>
      </c>
      <c r="H75" s="278">
        <v>281.28590000000003</v>
      </c>
      <c r="I75" s="282">
        <v>14.171447880000001</v>
      </c>
      <c r="J75" s="280"/>
      <c r="K75" s="263"/>
      <c r="L75" s="263">
        <v>52.165399999999998</v>
      </c>
      <c r="M75" s="263">
        <v>36.154189799999997</v>
      </c>
      <c r="N75" s="262">
        <v>80.574799999999996</v>
      </c>
      <c r="O75" s="263"/>
      <c r="P75" s="263">
        <v>96.969800000000006</v>
      </c>
      <c r="Q75" s="263">
        <v>28.718399999999999</v>
      </c>
      <c r="R75" s="263">
        <v>1596.1790000000001</v>
      </c>
      <c r="S75" s="262"/>
      <c r="T75" s="263"/>
      <c r="U75" s="263"/>
      <c r="V75">
        <f t="shared" si="5"/>
        <v>2682.6340074700001</v>
      </c>
      <c r="W75">
        <f t="shared" si="6"/>
        <v>174.15369999999999</v>
      </c>
      <c r="X75">
        <f t="shared" si="7"/>
        <v>2391.8372974800004</v>
      </c>
      <c r="Y75">
        <f t="shared" si="8"/>
        <v>116.64300999</v>
      </c>
    </row>
    <row r="76" spans="1:25">
      <c r="A76" s="261" t="s">
        <v>119</v>
      </c>
      <c r="B76" s="262">
        <v>21.491299999999999</v>
      </c>
      <c r="C76" s="263">
        <v>1496.1837</v>
      </c>
      <c r="D76" s="264">
        <v>189.8614</v>
      </c>
      <c r="E76" s="263"/>
      <c r="F76" s="262">
        <v>45.719099999999997</v>
      </c>
      <c r="G76" s="263">
        <v>162.2594</v>
      </c>
      <c r="H76" s="278"/>
      <c r="I76" s="282">
        <v>22.538654269999999</v>
      </c>
      <c r="J76" s="280"/>
      <c r="K76" s="263"/>
      <c r="L76" s="263">
        <v>124.9294</v>
      </c>
      <c r="M76" s="263">
        <v>104.6095</v>
      </c>
      <c r="N76" s="262">
        <v>82.54</v>
      </c>
      <c r="O76" s="263"/>
      <c r="P76" s="263"/>
      <c r="Q76" s="263">
        <v>40.7376</v>
      </c>
      <c r="R76" s="263">
        <v>2977.9432999999999</v>
      </c>
      <c r="S76" s="262"/>
      <c r="T76" s="263"/>
      <c r="U76" s="263"/>
      <c r="V76">
        <f t="shared" si="5"/>
        <v>5268.8133542699998</v>
      </c>
      <c r="W76">
        <f t="shared" si="6"/>
        <v>189.8614</v>
      </c>
      <c r="X76">
        <f t="shared" si="7"/>
        <v>4929.2015542699992</v>
      </c>
      <c r="Y76">
        <f t="shared" si="8"/>
        <v>149.75039999999998</v>
      </c>
    </row>
    <row r="77" spans="1:25">
      <c r="A77" s="261" t="s">
        <v>1012</v>
      </c>
      <c r="B77" s="262">
        <v>23.575399990000001</v>
      </c>
      <c r="C77" s="263">
        <v>175.2321</v>
      </c>
      <c r="D77" s="264"/>
      <c r="E77" s="263"/>
      <c r="F77" s="262">
        <v>186.82504802</v>
      </c>
      <c r="G77" s="263">
        <v>278.11509999999998</v>
      </c>
      <c r="H77" s="278"/>
      <c r="I77" s="282">
        <v>21.1404</v>
      </c>
      <c r="J77" s="280"/>
      <c r="K77" s="263">
        <v>10.3253</v>
      </c>
      <c r="L77" s="263">
        <v>198.41460000000001</v>
      </c>
      <c r="M77" s="263">
        <v>75.525296220000001</v>
      </c>
      <c r="N77" s="262">
        <v>29.020801639999998</v>
      </c>
      <c r="O77" s="263"/>
      <c r="P77" s="263"/>
      <c r="Q77" s="263">
        <v>93.362399999999994</v>
      </c>
      <c r="R77" s="263">
        <v>1553.635</v>
      </c>
      <c r="S77" s="262"/>
      <c r="T77" s="263"/>
      <c r="U77" s="263"/>
      <c r="V77">
        <f t="shared" si="5"/>
        <v>2645.1714458699998</v>
      </c>
      <c r="W77">
        <f t="shared" si="6"/>
        <v>0</v>
      </c>
      <c r="X77">
        <f t="shared" si="7"/>
        <v>2405.7501962200004</v>
      </c>
      <c r="Y77">
        <f t="shared" si="8"/>
        <v>239.42124964999999</v>
      </c>
    </row>
    <row r="78" spans="1:25">
      <c r="A78" s="261" t="s">
        <v>134</v>
      </c>
      <c r="B78" s="262">
        <v>85.217496710000006</v>
      </c>
      <c r="C78" s="263"/>
      <c r="D78" s="264"/>
      <c r="E78" s="263"/>
      <c r="F78" s="262">
        <v>172.2467</v>
      </c>
      <c r="G78" s="263">
        <v>587.89122780000002</v>
      </c>
      <c r="H78" s="278"/>
      <c r="I78" s="282">
        <v>3.0733358200000001</v>
      </c>
      <c r="J78" s="280"/>
      <c r="K78" s="263"/>
      <c r="L78" s="263">
        <v>273.0976</v>
      </c>
      <c r="M78" s="263">
        <v>228.36049998999999</v>
      </c>
      <c r="N78" s="262">
        <v>119.3882</v>
      </c>
      <c r="O78" s="263"/>
      <c r="P78" s="263">
        <v>226.03</v>
      </c>
      <c r="Q78" s="263">
        <v>78.255200000000002</v>
      </c>
      <c r="R78" s="263">
        <v>5601.1938</v>
      </c>
      <c r="S78" s="262"/>
      <c r="T78" s="263"/>
      <c r="U78" s="263"/>
      <c r="V78">
        <f t="shared" si="5"/>
        <v>7374.7540603199996</v>
      </c>
      <c r="W78">
        <f t="shared" si="6"/>
        <v>0</v>
      </c>
      <c r="X78">
        <f t="shared" si="7"/>
        <v>6997.9016636100005</v>
      </c>
      <c r="Y78">
        <f t="shared" si="8"/>
        <v>376.85239670999999</v>
      </c>
    </row>
    <row r="79" spans="1:25">
      <c r="A79" s="261" t="s">
        <v>1017</v>
      </c>
      <c r="B79" s="262">
        <v>16.117899999999999</v>
      </c>
      <c r="C79" s="263"/>
      <c r="D79" s="264">
        <v>208.9967</v>
      </c>
      <c r="E79" s="263"/>
      <c r="F79" s="262">
        <v>5.4273999999999996</v>
      </c>
      <c r="G79" s="263">
        <v>44.607199999999999</v>
      </c>
      <c r="H79" s="278">
        <v>249.96819500000001</v>
      </c>
      <c r="J79" s="280"/>
      <c r="K79" s="263"/>
      <c r="L79" s="263">
        <v>17.247900000000001</v>
      </c>
      <c r="M79" s="263">
        <v>18.813236289999999</v>
      </c>
      <c r="N79" s="262">
        <v>93.348799999999997</v>
      </c>
      <c r="O79" s="263"/>
      <c r="P79" s="263">
        <v>64.808136000000005</v>
      </c>
      <c r="Q79" s="263">
        <v>11.1736</v>
      </c>
      <c r="R79" s="263">
        <v>558.97580000000005</v>
      </c>
      <c r="S79" s="262"/>
      <c r="T79" s="263"/>
      <c r="U79" s="263"/>
      <c r="V79">
        <f t="shared" si="5"/>
        <v>1289.4848672899998</v>
      </c>
      <c r="W79">
        <f t="shared" si="6"/>
        <v>208.9967</v>
      </c>
      <c r="X79">
        <f t="shared" si="7"/>
        <v>965.59406729000011</v>
      </c>
      <c r="Y79">
        <f t="shared" si="8"/>
        <v>114.89410000000001</v>
      </c>
    </row>
    <row r="80" spans="1:25">
      <c r="A80" s="261" t="s">
        <v>1011</v>
      </c>
      <c r="B80" s="262">
        <v>14.113799999999999</v>
      </c>
      <c r="C80" s="263">
        <v>1227.5163</v>
      </c>
      <c r="D80" s="264">
        <v>176.6259</v>
      </c>
      <c r="E80" s="263"/>
      <c r="F80" s="262">
        <v>28.656700000000001</v>
      </c>
      <c r="G80" s="263">
        <v>150.78365792</v>
      </c>
      <c r="H80" s="278"/>
      <c r="I80" s="282">
        <v>10.3445</v>
      </c>
      <c r="J80" s="280"/>
      <c r="K80" s="263"/>
      <c r="L80" s="263">
        <v>29.6829</v>
      </c>
      <c r="M80" s="263">
        <v>68.462500000000006</v>
      </c>
      <c r="N80" s="262">
        <v>97.279300000000006</v>
      </c>
      <c r="O80" s="263"/>
      <c r="P80" s="263">
        <v>103.52</v>
      </c>
      <c r="Q80" s="263">
        <v>38.607199999999999</v>
      </c>
      <c r="R80" s="263">
        <v>2620.8274000000001</v>
      </c>
      <c r="S80" s="262"/>
      <c r="T80" s="263"/>
      <c r="U80" s="263"/>
      <c r="V80">
        <f t="shared" si="5"/>
        <v>4566.4201579199998</v>
      </c>
      <c r="W80">
        <f t="shared" si="6"/>
        <v>176.6259</v>
      </c>
      <c r="X80">
        <f t="shared" si="7"/>
        <v>4249.7444579200001</v>
      </c>
      <c r="Y80">
        <f t="shared" si="8"/>
        <v>140.0498</v>
      </c>
    </row>
    <row r="81" spans="1:25">
      <c r="A81" s="471" t="s">
        <v>1015</v>
      </c>
      <c r="B81" s="262">
        <v>3.5781170900000001</v>
      </c>
      <c r="C81" s="263"/>
      <c r="D81" s="264">
        <v>6.7024999999999997</v>
      </c>
      <c r="E81" s="263"/>
      <c r="F81" s="262"/>
      <c r="G81" s="263">
        <v>5.6311575400000002</v>
      </c>
      <c r="H81" s="278"/>
      <c r="I81" s="282">
        <v>2.1970999999999998</v>
      </c>
      <c r="J81" s="280"/>
      <c r="K81" s="263"/>
      <c r="L81" s="263">
        <v>17.677800000000001</v>
      </c>
      <c r="M81" s="263">
        <v>5.0902000000000003</v>
      </c>
      <c r="N81" s="262">
        <v>45.199644399999997</v>
      </c>
      <c r="O81" s="263"/>
      <c r="P81" s="263"/>
      <c r="Q81" s="263">
        <v>0.20841696000000001</v>
      </c>
      <c r="R81" s="263">
        <v>59.470300000000002</v>
      </c>
      <c r="S81" s="262"/>
      <c r="T81" s="263"/>
      <c r="U81" s="263"/>
      <c r="V81">
        <f t="shared" si="5"/>
        <v>145.75523598999999</v>
      </c>
      <c r="W81">
        <f t="shared" si="6"/>
        <v>6.7024999999999997</v>
      </c>
      <c r="X81">
        <f t="shared" si="7"/>
        <v>90.274974499999999</v>
      </c>
      <c r="Y81">
        <f t="shared" si="8"/>
        <v>48.777761489999996</v>
      </c>
    </row>
    <row r="82" spans="1:25">
      <c r="A82" s="261" t="s">
        <v>1013</v>
      </c>
      <c r="B82" s="262">
        <v>5.9408544699999997</v>
      </c>
      <c r="C82" s="263"/>
      <c r="D82" s="264"/>
      <c r="E82" s="263"/>
      <c r="F82" s="262">
        <v>3.9613</v>
      </c>
      <c r="G82" s="263">
        <v>37.469599879999997</v>
      </c>
      <c r="H82" s="278"/>
      <c r="I82" s="282">
        <v>2.9917750000000001</v>
      </c>
      <c r="J82" s="280"/>
      <c r="K82" s="263"/>
      <c r="L82" s="263">
        <v>226.96129999999999</v>
      </c>
      <c r="M82" s="263">
        <v>51.560899999999997</v>
      </c>
      <c r="N82" s="262">
        <v>6.8782999900000004</v>
      </c>
      <c r="O82" s="263"/>
      <c r="P82" s="263"/>
      <c r="Q82" s="263">
        <v>48.9328</v>
      </c>
      <c r="R82" s="263">
        <v>1463.6320000000001</v>
      </c>
      <c r="S82" s="262"/>
      <c r="T82" s="263"/>
      <c r="U82" s="263"/>
      <c r="V82">
        <f t="shared" si="5"/>
        <v>1848.3288293400001</v>
      </c>
      <c r="W82">
        <f t="shared" si="6"/>
        <v>0</v>
      </c>
      <c r="X82">
        <f t="shared" si="7"/>
        <v>1831.5483748800002</v>
      </c>
      <c r="Y82">
        <f t="shared" si="8"/>
        <v>16.780454460000001</v>
      </c>
    </row>
    <row r="83" spans="1:25">
      <c r="A83" s="261" t="s">
        <v>175</v>
      </c>
      <c r="B83" s="262">
        <v>13.02698425</v>
      </c>
      <c r="C83" s="263">
        <v>426.012</v>
      </c>
      <c r="D83" s="264"/>
      <c r="E83" s="263"/>
      <c r="F83" s="262">
        <v>115.5425</v>
      </c>
      <c r="G83" s="263">
        <v>220.65329488</v>
      </c>
      <c r="H83" s="278"/>
      <c r="I83" s="282">
        <v>2.2900999999999998</v>
      </c>
      <c r="J83" s="280"/>
      <c r="K83" s="263"/>
      <c r="L83" s="263">
        <v>36.372700000000002</v>
      </c>
      <c r="M83" s="263">
        <v>68.829099999999997</v>
      </c>
      <c r="N83" s="262">
        <v>69.762698810000003</v>
      </c>
      <c r="O83" s="263"/>
      <c r="P83" s="263">
        <v>158.5</v>
      </c>
      <c r="Q83" s="263">
        <v>32.150399999999998</v>
      </c>
      <c r="R83" s="263">
        <v>1709.5594000000001</v>
      </c>
      <c r="S83" s="262"/>
      <c r="T83" s="263">
        <v>131.34367148999999</v>
      </c>
      <c r="U83" s="263"/>
      <c r="V83">
        <f t="shared" si="5"/>
        <v>2984.0428494299999</v>
      </c>
      <c r="W83">
        <f t="shared" si="6"/>
        <v>0</v>
      </c>
      <c r="X83">
        <f t="shared" si="7"/>
        <v>2785.7106663700001</v>
      </c>
      <c r="Y83">
        <f t="shared" si="8"/>
        <v>198.33218306000001</v>
      </c>
    </row>
    <row r="84" spans="1:25">
      <c r="A84" s="261" t="s">
        <v>174</v>
      </c>
      <c r="B84" s="262"/>
      <c r="C84" s="263">
        <v>637.08439999999996</v>
      </c>
      <c r="D84" s="264"/>
      <c r="E84" s="263"/>
      <c r="F84" s="262">
        <v>162.8212</v>
      </c>
      <c r="G84" s="263">
        <v>2130.9224806000002</v>
      </c>
      <c r="H84" s="278"/>
      <c r="I84" s="282">
        <v>26.983499999999999</v>
      </c>
      <c r="J84" s="280"/>
      <c r="K84" s="263"/>
      <c r="L84" s="263">
        <v>134.6825</v>
      </c>
      <c r="M84" s="263"/>
      <c r="N84" s="262"/>
      <c r="O84" s="263"/>
      <c r="P84" s="263"/>
      <c r="Q84" s="263">
        <v>847.5616</v>
      </c>
      <c r="R84" s="263">
        <v>33504.716500000002</v>
      </c>
      <c r="S84" s="262"/>
      <c r="T84" s="263"/>
      <c r="U84" s="263">
        <v>4686.3598000000002</v>
      </c>
      <c r="V84">
        <f t="shared" si="5"/>
        <v>42131.131980600003</v>
      </c>
      <c r="W84">
        <f t="shared" si="6"/>
        <v>0</v>
      </c>
      <c r="X84">
        <f t="shared" si="7"/>
        <v>41968.310780600004</v>
      </c>
      <c r="Y84">
        <f t="shared" si="8"/>
        <v>162.8212</v>
      </c>
    </row>
    <row r="85" spans="1:25">
      <c r="A85" s="261" t="s">
        <v>1009</v>
      </c>
      <c r="B85" s="262">
        <v>41.236952330000001</v>
      </c>
      <c r="C85" s="263"/>
      <c r="D85" s="264"/>
      <c r="E85" s="263"/>
      <c r="F85" s="262">
        <v>323.55799007000002</v>
      </c>
      <c r="G85" s="263">
        <v>1600.6239</v>
      </c>
      <c r="H85" s="278"/>
      <c r="I85" s="282">
        <v>2.5737999999999999</v>
      </c>
      <c r="J85" s="280"/>
      <c r="K85" s="263"/>
      <c r="L85" s="263">
        <v>341.36713273999999</v>
      </c>
      <c r="M85" s="263">
        <v>203.8322</v>
      </c>
      <c r="N85" s="262">
        <v>54.535312130000001</v>
      </c>
      <c r="O85" s="263"/>
      <c r="P85" s="263"/>
      <c r="Q85" s="263">
        <v>278.548</v>
      </c>
      <c r="R85" s="263">
        <v>8879.4024000000009</v>
      </c>
      <c r="S85" s="262"/>
      <c r="T85" s="263"/>
      <c r="U85" s="263"/>
      <c r="V85">
        <f t="shared" si="5"/>
        <v>11725.677687270001</v>
      </c>
      <c r="W85">
        <f t="shared" si="6"/>
        <v>0</v>
      </c>
      <c r="X85">
        <f t="shared" si="7"/>
        <v>11306.347432740002</v>
      </c>
      <c r="Y85">
        <f t="shared" si="8"/>
        <v>419.33025453000005</v>
      </c>
    </row>
    <row r="86" spans="1:25">
      <c r="A86" s="256" t="s">
        <v>157</v>
      </c>
      <c r="B86" s="262">
        <v>10.08096828</v>
      </c>
      <c r="C86" s="263"/>
      <c r="D86" s="264">
        <v>65.221900000000005</v>
      </c>
      <c r="E86" s="263"/>
      <c r="F86" s="262">
        <v>38.781699979999999</v>
      </c>
      <c r="G86" s="263">
        <v>78.649100000000004</v>
      </c>
      <c r="H86" s="278"/>
      <c r="I86" s="282">
        <v>1.1712</v>
      </c>
      <c r="J86" s="280"/>
      <c r="K86" s="263"/>
      <c r="L86" s="263">
        <v>7.6226000000000003</v>
      </c>
      <c r="M86" s="263">
        <v>17.1374</v>
      </c>
      <c r="N86" s="262">
        <v>46.674399880000003</v>
      </c>
      <c r="O86" s="263">
        <v>32.5</v>
      </c>
      <c r="P86" s="263">
        <v>64.741500000000002</v>
      </c>
      <c r="Q86" s="263">
        <v>1.883E-2</v>
      </c>
      <c r="R86" s="263">
        <v>696.88829999999996</v>
      </c>
      <c r="S86" s="262"/>
      <c r="T86" s="263"/>
      <c r="U86" s="263"/>
      <c r="V86">
        <f t="shared" si="5"/>
        <v>1059.48789814</v>
      </c>
      <c r="W86">
        <f t="shared" si="6"/>
        <v>65.221900000000005</v>
      </c>
      <c r="X86">
        <f t="shared" si="7"/>
        <v>898.72892999999988</v>
      </c>
      <c r="Y86">
        <f t="shared" si="8"/>
        <v>95.537068140000002</v>
      </c>
    </row>
    <row r="87" spans="1:25">
      <c r="A87" s="41"/>
      <c r="B87" s="41"/>
      <c r="C87" s="41"/>
      <c r="D87" s="41"/>
      <c r="E87" s="41"/>
      <c r="F87" s="41"/>
      <c r="G87" s="41"/>
      <c r="H87" s="41"/>
      <c r="I87" s="41"/>
      <c r="J87" s="41"/>
      <c r="K87" s="41"/>
      <c r="L87" s="41"/>
      <c r="M87" s="41"/>
      <c r="N87" s="41"/>
      <c r="O87" s="41"/>
      <c r="P87" s="41"/>
      <c r="Q87" s="41"/>
      <c r="R87" s="41"/>
      <c r="S87" s="41"/>
      <c r="T87" s="41"/>
      <c r="U87" s="41"/>
      <c r="V87" s="457">
        <f>AVERAGE(V2:V86)</f>
        <v>3941.4540595697649</v>
      </c>
    </row>
    <row r="88" spans="1:25">
      <c r="A88" s="41"/>
      <c r="B88" s="41"/>
      <c r="C88" s="41"/>
      <c r="D88" s="41"/>
      <c r="E88" s="41"/>
      <c r="F88" s="41"/>
      <c r="G88" s="41"/>
      <c r="H88" s="41"/>
      <c r="I88" s="41"/>
      <c r="J88" s="41"/>
      <c r="K88" s="41"/>
      <c r="L88" s="41"/>
      <c r="M88" s="41"/>
      <c r="N88" s="41"/>
      <c r="O88" s="41"/>
      <c r="P88" s="41"/>
      <c r="Q88" s="41"/>
      <c r="R88" s="41"/>
      <c r="S88" s="41"/>
      <c r="T88" s="41"/>
      <c r="U88" s="41"/>
    </row>
    <row r="89" spans="1:25">
      <c r="A89" s="41"/>
      <c r="B89" s="41"/>
      <c r="C89" s="41"/>
      <c r="D89" s="41"/>
      <c r="E89" s="41"/>
      <c r="F89" s="41"/>
      <c r="G89" s="41"/>
      <c r="H89" s="41"/>
      <c r="I89" s="41"/>
      <c r="J89" s="41"/>
      <c r="K89" s="41"/>
      <c r="L89" s="41"/>
      <c r="M89" s="41"/>
      <c r="N89" s="41"/>
      <c r="O89" s="41"/>
      <c r="P89" s="41"/>
      <c r="Q89" s="41"/>
      <c r="R89" s="41"/>
      <c r="S89" s="41"/>
      <c r="T89" s="41"/>
      <c r="U89" s="41"/>
    </row>
    <row r="90" spans="1:25">
      <c r="A90" s="41"/>
      <c r="B90" s="41"/>
      <c r="C90" s="41"/>
      <c r="D90" s="41"/>
      <c r="E90" s="41"/>
      <c r="F90" s="41"/>
      <c r="G90" s="41"/>
      <c r="H90" s="41"/>
      <c r="I90" s="41"/>
      <c r="J90" s="41"/>
      <c r="K90" s="41"/>
      <c r="L90" s="41"/>
      <c r="M90" s="41"/>
      <c r="N90" s="41"/>
      <c r="O90" s="41"/>
      <c r="P90" s="41"/>
      <c r="Q90" s="41"/>
      <c r="R90" s="41"/>
      <c r="S90" s="41"/>
      <c r="T90" s="41"/>
      <c r="U90" s="41"/>
    </row>
    <row r="91" spans="1:25">
      <c r="A91" s="41"/>
      <c r="B91" s="41"/>
      <c r="C91" s="41"/>
      <c r="D91" s="41"/>
      <c r="E91" s="41"/>
      <c r="F91" s="41"/>
      <c r="G91" s="41"/>
      <c r="H91" s="41"/>
      <c r="I91" s="41"/>
      <c r="J91" s="41"/>
      <c r="K91" s="41"/>
      <c r="L91" s="41"/>
      <c r="M91" s="41"/>
      <c r="N91" s="41"/>
      <c r="O91" s="41"/>
      <c r="P91" s="41"/>
      <c r="Q91" s="41"/>
      <c r="R91" s="41"/>
      <c r="S91" s="41"/>
      <c r="T91" s="41"/>
      <c r="U91" s="41"/>
    </row>
    <row r="92" spans="1:25">
      <c r="A92" s="41"/>
      <c r="B92" s="41"/>
      <c r="C92" s="41"/>
      <c r="D92" s="41"/>
      <c r="E92" s="41"/>
      <c r="F92" s="41"/>
      <c r="G92" s="41"/>
      <c r="H92" s="41"/>
      <c r="I92" s="41"/>
      <c r="J92" s="41"/>
      <c r="K92" s="41"/>
      <c r="L92" s="41"/>
      <c r="M92" s="41"/>
      <c r="N92" s="41"/>
      <c r="O92" s="41"/>
      <c r="P92" s="41"/>
      <c r="Q92" s="41"/>
      <c r="R92" s="41"/>
      <c r="S92" s="41"/>
      <c r="T92" s="41"/>
      <c r="U92" s="41"/>
    </row>
    <row r="93" spans="1:25">
      <c r="A93" s="41"/>
      <c r="B93" s="41"/>
      <c r="C93" s="41"/>
      <c r="D93" s="41"/>
      <c r="E93" s="41"/>
      <c r="F93" s="41"/>
      <c r="G93" s="41"/>
      <c r="H93" s="41"/>
      <c r="I93" s="41"/>
      <c r="J93" s="41"/>
      <c r="K93" s="41"/>
      <c r="L93" s="41"/>
      <c r="M93" s="41"/>
      <c r="N93" s="41"/>
      <c r="O93" s="41"/>
      <c r="P93" s="41"/>
      <c r="Q93" s="41"/>
      <c r="R93" s="41"/>
      <c r="S93" s="41"/>
      <c r="T93" s="41"/>
      <c r="U93" s="41"/>
    </row>
    <row r="94" spans="1:25">
      <c r="A94" s="41"/>
      <c r="B94" s="41"/>
      <c r="C94" s="41"/>
      <c r="D94" s="41"/>
      <c r="E94" s="41"/>
      <c r="F94" s="41"/>
      <c r="G94" s="41"/>
      <c r="H94" s="41"/>
      <c r="I94" s="41"/>
      <c r="J94" s="41"/>
      <c r="K94" s="41"/>
      <c r="L94" s="41"/>
      <c r="M94" s="41"/>
      <c r="N94" s="41"/>
      <c r="O94" s="41"/>
      <c r="P94" s="41"/>
      <c r="Q94" s="41"/>
      <c r="R94" s="41"/>
      <c r="S94" s="41"/>
      <c r="T94" s="41"/>
      <c r="U94" s="41"/>
    </row>
    <row r="95" spans="1:25">
      <c r="A95" s="41"/>
      <c r="B95" s="41"/>
      <c r="C95" s="41"/>
      <c r="D95" s="41"/>
      <c r="E95" s="41"/>
      <c r="F95" s="41"/>
      <c r="G95" s="41"/>
      <c r="H95" s="41"/>
      <c r="I95" s="41"/>
      <c r="J95" s="41"/>
      <c r="K95" s="41"/>
      <c r="L95" s="41"/>
      <c r="M95" s="41"/>
      <c r="N95" s="41"/>
      <c r="O95" s="41"/>
      <c r="P95" s="41"/>
      <c r="Q95" s="41"/>
      <c r="R95" s="41"/>
      <c r="S95" s="41"/>
      <c r="T95" s="41"/>
      <c r="U95" s="41"/>
    </row>
    <row r="96" spans="1:25">
      <c r="A96" s="41"/>
      <c r="B96" s="41"/>
      <c r="C96" s="41"/>
      <c r="D96" s="41"/>
      <c r="E96" s="41"/>
      <c r="F96" s="41"/>
      <c r="G96" s="41"/>
      <c r="H96" s="41"/>
      <c r="I96" s="41"/>
      <c r="J96" s="41"/>
      <c r="K96" s="41"/>
      <c r="L96" s="41"/>
      <c r="M96" s="41"/>
      <c r="N96" s="41"/>
      <c r="O96" s="41"/>
      <c r="P96" s="41"/>
      <c r="Q96" s="41"/>
      <c r="R96" s="41"/>
      <c r="S96" s="41"/>
      <c r="T96" s="41"/>
      <c r="U96" s="41"/>
    </row>
    <row r="97" spans="1:21">
      <c r="A97" s="41"/>
      <c r="B97" s="41"/>
      <c r="C97" s="41"/>
      <c r="D97" s="41"/>
      <c r="E97" s="41"/>
      <c r="F97" s="41"/>
      <c r="G97" s="41"/>
      <c r="H97" s="41"/>
      <c r="I97" s="41"/>
      <c r="J97" s="41"/>
      <c r="K97" s="41"/>
      <c r="L97" s="41"/>
      <c r="M97" s="41"/>
      <c r="N97" s="41"/>
      <c r="O97" s="41"/>
      <c r="P97" s="41"/>
      <c r="Q97" s="41"/>
      <c r="R97" s="41"/>
      <c r="S97" s="41"/>
      <c r="T97" s="41"/>
      <c r="U97" s="41"/>
    </row>
    <row r="98" spans="1:21">
      <c r="A98" s="41"/>
      <c r="B98" s="41"/>
      <c r="C98" s="41"/>
      <c r="D98" s="41"/>
      <c r="E98" s="41"/>
      <c r="F98" s="41"/>
      <c r="G98" s="41"/>
      <c r="H98" s="41"/>
      <c r="I98" s="41"/>
      <c r="J98" s="41"/>
      <c r="K98" s="41"/>
      <c r="L98" s="41"/>
      <c r="M98" s="41"/>
      <c r="N98" s="41"/>
      <c r="O98" s="41"/>
      <c r="P98" s="41"/>
      <c r="Q98" s="41"/>
      <c r="R98" s="41"/>
      <c r="S98" s="41"/>
      <c r="T98" s="41"/>
      <c r="U98" s="41"/>
    </row>
    <row r="99" spans="1:21">
      <c r="A99" s="41"/>
      <c r="B99" s="41"/>
      <c r="C99" s="41"/>
      <c r="D99" s="41"/>
      <c r="E99" s="41"/>
      <c r="F99" s="41"/>
      <c r="G99" s="41"/>
      <c r="H99" s="41"/>
      <c r="I99" s="41"/>
      <c r="J99" s="41"/>
      <c r="K99" s="41"/>
      <c r="L99" s="41"/>
      <c r="M99" s="41"/>
      <c r="N99" s="41"/>
      <c r="O99" s="41"/>
      <c r="P99" s="41"/>
      <c r="Q99" s="41"/>
      <c r="R99" s="41"/>
      <c r="S99" s="41"/>
      <c r="T99" s="41"/>
      <c r="U99" s="41"/>
    </row>
    <row r="100" spans="1:21">
      <c r="A100" s="41"/>
      <c r="B100" s="41"/>
      <c r="C100" s="41"/>
      <c r="D100" s="41"/>
      <c r="E100" s="41"/>
      <c r="F100" s="41"/>
      <c r="G100" s="41"/>
      <c r="H100" s="41"/>
      <c r="I100" s="41"/>
      <c r="J100" s="41"/>
      <c r="K100" s="41"/>
      <c r="L100" s="41"/>
      <c r="M100" s="41"/>
      <c r="N100" s="41"/>
      <c r="O100" s="41"/>
      <c r="P100" s="41"/>
      <c r="Q100" s="41"/>
      <c r="R100" s="41"/>
      <c r="S100" s="41"/>
      <c r="T100" s="41"/>
      <c r="U100" s="41"/>
    </row>
    <row r="101" spans="1:21">
      <c r="A101" s="41"/>
      <c r="B101" s="41"/>
      <c r="C101" s="41"/>
      <c r="D101" s="41"/>
      <c r="E101" s="41"/>
      <c r="F101" s="41"/>
      <c r="G101" s="41"/>
      <c r="H101" s="41"/>
      <c r="I101" s="41"/>
      <c r="J101" s="41"/>
      <c r="K101" s="41"/>
      <c r="L101" s="41"/>
      <c r="M101" s="41"/>
      <c r="N101" s="41"/>
      <c r="O101" s="41"/>
      <c r="P101" s="41"/>
      <c r="Q101" s="41"/>
      <c r="R101" s="41"/>
      <c r="S101" s="41"/>
      <c r="T101" s="41"/>
      <c r="U101" s="41"/>
    </row>
    <row r="102" spans="1:21">
      <c r="A102" s="41"/>
      <c r="B102" s="41"/>
      <c r="C102" s="41"/>
      <c r="D102" s="41"/>
      <c r="E102" s="41"/>
      <c r="F102" s="41"/>
      <c r="G102" s="41"/>
      <c r="H102" s="41"/>
      <c r="I102" s="41"/>
      <c r="J102" s="41"/>
      <c r="K102" s="41"/>
      <c r="L102" s="41"/>
      <c r="M102" s="41"/>
      <c r="N102" s="41"/>
      <c r="O102" s="41"/>
      <c r="P102" s="41"/>
      <c r="Q102" s="41"/>
      <c r="R102" s="41"/>
      <c r="S102" s="41"/>
      <c r="T102" s="41"/>
      <c r="U102" s="41"/>
    </row>
    <row r="103" spans="1:21">
      <c r="A103" s="41"/>
      <c r="B103" s="41"/>
      <c r="C103" s="41"/>
      <c r="D103" s="41"/>
      <c r="E103" s="41"/>
      <c r="F103" s="41"/>
      <c r="G103" s="41"/>
      <c r="H103" s="41"/>
      <c r="I103" s="41"/>
      <c r="J103" s="41"/>
      <c r="K103" s="41"/>
      <c r="L103" s="41"/>
      <c r="M103" s="41"/>
      <c r="N103" s="41"/>
      <c r="O103" s="41"/>
      <c r="P103" s="41"/>
      <c r="Q103" s="41"/>
      <c r="R103" s="41"/>
      <c r="S103" s="41"/>
      <c r="T103" s="41"/>
      <c r="U103" s="41"/>
    </row>
    <row r="104" spans="1:21">
      <c r="A104" s="41"/>
      <c r="B104" s="41"/>
      <c r="C104" s="41"/>
      <c r="D104" s="41"/>
      <c r="E104" s="41"/>
      <c r="F104" s="41"/>
      <c r="G104" s="41"/>
      <c r="H104" s="41"/>
      <c r="I104" s="41"/>
      <c r="J104" s="41"/>
      <c r="K104" s="41"/>
      <c r="L104" s="41"/>
      <c r="M104" s="41"/>
      <c r="N104" s="41"/>
      <c r="O104" s="41"/>
      <c r="P104" s="41"/>
      <c r="Q104" s="41"/>
      <c r="R104" s="41"/>
      <c r="S104" s="41"/>
      <c r="T104" s="41"/>
      <c r="U104" s="41"/>
    </row>
    <row r="105" spans="1:21">
      <c r="A105" s="41"/>
      <c r="B105" s="41"/>
      <c r="C105" s="41"/>
      <c r="D105" s="41"/>
      <c r="E105" s="41"/>
      <c r="F105" s="41"/>
      <c r="G105" s="41"/>
      <c r="H105" s="41"/>
      <c r="I105" s="41"/>
      <c r="J105" s="41"/>
      <c r="K105" s="41"/>
      <c r="L105" s="41"/>
      <c r="M105" s="41"/>
      <c r="N105" s="41"/>
      <c r="O105" s="41"/>
      <c r="P105" s="41"/>
      <c r="Q105" s="41"/>
      <c r="R105" s="41"/>
      <c r="S105" s="41"/>
      <c r="T105" s="41"/>
      <c r="U105" s="41"/>
    </row>
    <row r="106" spans="1:21">
      <c r="A106" s="41"/>
      <c r="B106" s="41"/>
      <c r="C106" s="41"/>
      <c r="D106" s="41"/>
      <c r="E106" s="41"/>
      <c r="F106" s="41"/>
      <c r="G106" s="41"/>
      <c r="H106" s="41"/>
      <c r="I106" s="41"/>
      <c r="J106" s="41"/>
      <c r="K106" s="41"/>
      <c r="L106" s="41"/>
      <c r="M106" s="41"/>
      <c r="N106" s="41"/>
      <c r="O106" s="41"/>
      <c r="P106" s="41"/>
      <c r="Q106" s="41"/>
      <c r="R106" s="41"/>
      <c r="S106" s="41"/>
      <c r="T106" s="41"/>
      <c r="U106" s="41"/>
    </row>
    <row r="107" spans="1:21">
      <c r="A107" s="41"/>
      <c r="B107" s="41"/>
      <c r="C107" s="41"/>
      <c r="D107" s="41"/>
      <c r="E107" s="41"/>
      <c r="F107" s="41"/>
      <c r="G107" s="41"/>
      <c r="H107" s="41"/>
      <c r="I107" s="41"/>
      <c r="J107" s="41"/>
      <c r="K107" s="41"/>
      <c r="L107" s="41"/>
      <c r="M107" s="41"/>
      <c r="N107" s="41"/>
      <c r="O107" s="41"/>
      <c r="P107" s="41"/>
      <c r="Q107" s="41"/>
      <c r="R107" s="41"/>
      <c r="S107" s="41"/>
      <c r="T107" s="41"/>
      <c r="U107" s="41"/>
    </row>
    <row r="108" spans="1:21">
      <c r="A108" s="41"/>
      <c r="B108" s="41"/>
      <c r="C108" s="41"/>
      <c r="D108" s="41"/>
      <c r="E108" s="41"/>
      <c r="F108" s="41"/>
      <c r="G108" s="41"/>
      <c r="H108" s="41"/>
      <c r="I108" s="41"/>
      <c r="J108" s="41"/>
      <c r="K108" s="41"/>
      <c r="L108" s="41"/>
      <c r="M108" s="41"/>
      <c r="N108" s="41"/>
      <c r="O108" s="41"/>
      <c r="P108" s="41"/>
      <c r="Q108" s="41"/>
      <c r="R108" s="41"/>
      <c r="S108" s="41"/>
      <c r="T108" s="41"/>
      <c r="U108" s="41"/>
    </row>
    <row r="109" spans="1:21">
      <c r="A109" s="41"/>
      <c r="B109" s="41"/>
      <c r="C109" s="41"/>
      <c r="D109" s="41"/>
      <c r="E109" s="41"/>
      <c r="F109" s="41"/>
      <c r="G109" s="41"/>
      <c r="H109" s="41"/>
      <c r="I109" s="41"/>
      <c r="J109" s="41"/>
      <c r="K109" s="41"/>
      <c r="L109" s="41"/>
      <c r="M109" s="41"/>
      <c r="N109" s="41"/>
      <c r="O109" s="41"/>
      <c r="P109" s="41"/>
      <c r="Q109" s="41"/>
      <c r="R109" s="41"/>
      <c r="S109" s="41"/>
      <c r="T109" s="41"/>
      <c r="U109" s="41"/>
    </row>
    <row r="110" spans="1:21">
      <c r="A110" s="41"/>
      <c r="B110" s="41"/>
      <c r="C110" s="41"/>
      <c r="D110" s="41"/>
      <c r="E110" s="41"/>
      <c r="F110" s="41"/>
      <c r="G110" s="41"/>
      <c r="H110" s="41"/>
      <c r="I110" s="41"/>
      <c r="J110" s="41"/>
      <c r="K110" s="41"/>
      <c r="L110" s="41"/>
      <c r="M110" s="41"/>
      <c r="N110" s="41"/>
      <c r="O110" s="41"/>
      <c r="P110" s="41"/>
      <c r="Q110" s="41"/>
      <c r="R110" s="41"/>
      <c r="S110" s="41"/>
      <c r="T110" s="41"/>
      <c r="U110" s="41"/>
    </row>
    <row r="111" spans="1:21">
      <c r="A111" s="41"/>
      <c r="B111" s="41"/>
      <c r="C111" s="41"/>
      <c r="D111" s="41"/>
      <c r="E111" s="41"/>
      <c r="F111" s="41"/>
      <c r="G111" s="41"/>
      <c r="H111" s="41"/>
      <c r="I111" s="41"/>
      <c r="J111" s="41"/>
      <c r="K111" s="41"/>
      <c r="L111" s="41"/>
      <c r="M111" s="41"/>
      <c r="N111" s="41"/>
      <c r="O111" s="41"/>
      <c r="P111" s="41"/>
      <c r="Q111" s="41"/>
      <c r="R111" s="41"/>
      <c r="S111" s="41"/>
      <c r="T111" s="41"/>
      <c r="U111" s="41"/>
    </row>
    <row r="112" spans="1:21">
      <c r="A112" s="41"/>
      <c r="B112" s="41"/>
      <c r="C112" s="41"/>
      <c r="D112" s="41"/>
      <c r="E112" s="41"/>
      <c r="F112" s="41"/>
      <c r="G112" s="41"/>
      <c r="H112" s="41"/>
      <c r="I112" s="41"/>
      <c r="J112" s="41"/>
      <c r="K112" s="41"/>
      <c r="L112" s="41"/>
      <c r="M112" s="41"/>
      <c r="N112" s="41"/>
      <c r="O112" s="41"/>
      <c r="P112" s="41"/>
      <c r="Q112" s="41"/>
      <c r="R112" s="41"/>
      <c r="S112" s="41"/>
      <c r="T112" s="41"/>
      <c r="U112" s="41"/>
    </row>
    <row r="113" spans="1:21">
      <c r="A113" s="41"/>
      <c r="B113" s="41"/>
      <c r="C113" s="41"/>
      <c r="D113" s="41"/>
      <c r="E113" s="41"/>
      <c r="F113" s="41"/>
      <c r="G113" s="41"/>
      <c r="H113" s="41"/>
      <c r="I113" s="41"/>
      <c r="J113" s="41"/>
      <c r="K113" s="41"/>
      <c r="L113" s="41"/>
      <c r="M113" s="41"/>
      <c r="N113" s="41"/>
      <c r="O113" s="41"/>
      <c r="P113" s="41"/>
      <c r="Q113" s="41"/>
      <c r="R113" s="41"/>
      <c r="S113" s="41"/>
      <c r="T113" s="41"/>
      <c r="U113" s="41"/>
    </row>
    <row r="114" spans="1:21">
      <c r="A114" s="41"/>
      <c r="B114" s="41"/>
      <c r="C114" s="41"/>
      <c r="D114" s="41"/>
      <c r="E114" s="41"/>
      <c r="F114" s="41"/>
      <c r="G114" s="41"/>
      <c r="H114" s="41"/>
      <c r="I114" s="41"/>
      <c r="J114" s="41"/>
      <c r="K114" s="41"/>
      <c r="L114" s="41"/>
      <c r="M114" s="41"/>
      <c r="N114" s="41"/>
      <c r="O114" s="41"/>
      <c r="P114" s="41"/>
      <c r="Q114" s="41"/>
      <c r="R114" s="41"/>
      <c r="S114" s="41"/>
      <c r="T114" s="41"/>
      <c r="U114" s="41"/>
    </row>
    <row r="115" spans="1:21">
      <c r="A115" s="41"/>
      <c r="B115" s="41"/>
      <c r="C115" s="41"/>
      <c r="D115" s="41"/>
      <c r="E115" s="41"/>
      <c r="F115" s="41"/>
      <c r="G115" s="41"/>
      <c r="H115" s="41"/>
      <c r="I115" s="41"/>
      <c r="J115" s="41"/>
      <c r="K115" s="41"/>
      <c r="L115" s="41"/>
      <c r="M115" s="41"/>
      <c r="N115" s="41"/>
      <c r="O115" s="41"/>
      <c r="P115" s="41"/>
      <c r="Q115" s="41"/>
      <c r="R115" s="41"/>
      <c r="S115" s="41"/>
      <c r="T115" s="41"/>
      <c r="U115" s="41"/>
    </row>
    <row r="116" spans="1:21">
      <c r="A116" s="41"/>
      <c r="B116" s="41"/>
      <c r="C116" s="41"/>
      <c r="D116" s="41"/>
      <c r="E116" s="41"/>
      <c r="F116" s="41"/>
      <c r="G116" s="41"/>
      <c r="H116" s="41"/>
      <c r="I116" s="41"/>
      <c r="J116" s="41"/>
      <c r="K116" s="41"/>
      <c r="L116" s="41"/>
      <c r="M116" s="41"/>
      <c r="N116" s="41"/>
      <c r="O116" s="41"/>
      <c r="P116" s="41"/>
      <c r="Q116" s="41"/>
      <c r="R116" s="41"/>
      <c r="S116" s="41"/>
      <c r="T116" s="41"/>
      <c r="U116" s="41"/>
    </row>
    <row r="117" spans="1:21">
      <c r="A117" s="41"/>
      <c r="B117" s="41"/>
      <c r="C117" s="41"/>
      <c r="D117" s="41"/>
      <c r="E117" s="41"/>
      <c r="F117" s="41"/>
      <c r="G117" s="41"/>
      <c r="H117" s="41"/>
      <c r="I117" s="41"/>
      <c r="J117" s="41"/>
      <c r="K117" s="41"/>
      <c r="L117" s="41"/>
      <c r="M117" s="41"/>
      <c r="N117" s="41"/>
      <c r="O117" s="41"/>
      <c r="P117" s="41"/>
      <c r="Q117" s="41"/>
      <c r="R117" s="41"/>
      <c r="S117" s="41"/>
      <c r="T117" s="41"/>
      <c r="U117" s="41"/>
    </row>
    <row r="118" spans="1:21">
      <c r="A118" s="41"/>
      <c r="B118" s="41"/>
      <c r="C118" s="41"/>
      <c r="D118" s="41"/>
      <c r="E118" s="41"/>
      <c r="F118" s="41"/>
      <c r="G118" s="41"/>
      <c r="H118" s="41"/>
      <c r="I118" s="41"/>
      <c r="J118" s="41"/>
      <c r="K118" s="41"/>
      <c r="L118" s="41"/>
      <c r="M118" s="41"/>
      <c r="N118" s="41"/>
      <c r="O118" s="41"/>
      <c r="P118" s="41"/>
      <c r="Q118" s="41"/>
      <c r="R118" s="41"/>
      <c r="S118" s="41"/>
      <c r="T118" s="41"/>
      <c r="U118" s="41"/>
    </row>
    <row r="119" spans="1:21">
      <c r="A119" s="41"/>
      <c r="B119" s="41"/>
      <c r="C119" s="41"/>
      <c r="D119" s="41"/>
      <c r="E119" s="41"/>
      <c r="F119" s="41"/>
      <c r="G119" s="41"/>
      <c r="H119" s="41"/>
      <c r="I119" s="41"/>
      <c r="J119" s="41"/>
      <c r="K119" s="41"/>
      <c r="L119" s="41"/>
      <c r="M119" s="41"/>
      <c r="N119" s="41"/>
      <c r="O119" s="41"/>
      <c r="P119" s="41"/>
      <c r="Q119" s="41"/>
      <c r="R119" s="41"/>
      <c r="S119" s="41"/>
      <c r="T119" s="41"/>
      <c r="U119" s="41"/>
    </row>
    <row r="120" spans="1:21">
      <c r="A120" s="41"/>
      <c r="B120" s="41"/>
      <c r="C120" s="41"/>
      <c r="D120" s="41"/>
      <c r="E120" s="41"/>
      <c r="F120" s="41"/>
      <c r="G120" s="41"/>
      <c r="H120" s="41"/>
      <c r="I120" s="41"/>
      <c r="J120" s="41"/>
      <c r="K120" s="41"/>
      <c r="L120" s="41"/>
      <c r="M120" s="41"/>
      <c r="N120" s="41"/>
      <c r="O120" s="41"/>
      <c r="P120" s="41"/>
      <c r="Q120" s="41"/>
      <c r="R120" s="41"/>
      <c r="S120" s="41"/>
      <c r="T120" s="41"/>
      <c r="U120" s="41"/>
    </row>
    <row r="121" spans="1:21">
      <c r="A121" s="41"/>
      <c r="B121" s="41"/>
      <c r="C121" s="41"/>
      <c r="D121" s="41"/>
      <c r="E121" s="41"/>
      <c r="F121" s="41"/>
      <c r="G121" s="41"/>
      <c r="H121" s="41"/>
      <c r="I121" s="41"/>
      <c r="J121" s="41"/>
      <c r="K121" s="41"/>
      <c r="L121" s="41"/>
      <c r="M121" s="41"/>
      <c r="N121" s="41"/>
      <c r="O121" s="41"/>
      <c r="P121" s="41"/>
      <c r="Q121" s="41"/>
      <c r="R121" s="41"/>
      <c r="S121" s="41"/>
      <c r="T121" s="41"/>
      <c r="U121" s="41"/>
    </row>
    <row r="122" spans="1:21">
      <c r="A122" s="41"/>
      <c r="B122" s="41"/>
      <c r="C122" s="41"/>
      <c r="D122" s="41"/>
      <c r="E122" s="41"/>
      <c r="F122" s="41"/>
      <c r="G122" s="41"/>
      <c r="H122" s="41"/>
      <c r="I122" s="41"/>
      <c r="J122" s="41"/>
      <c r="K122" s="41"/>
      <c r="L122" s="41"/>
      <c r="M122" s="41"/>
      <c r="N122" s="41"/>
      <c r="O122" s="41"/>
      <c r="P122" s="41"/>
      <c r="Q122" s="41"/>
      <c r="R122" s="41"/>
      <c r="S122" s="41"/>
      <c r="T122" s="41"/>
      <c r="U122" s="41"/>
    </row>
    <row r="123" spans="1:21">
      <c r="A123" s="41"/>
      <c r="B123" s="41"/>
      <c r="C123" s="41"/>
      <c r="D123" s="41"/>
      <c r="E123" s="41"/>
      <c r="F123" s="41"/>
      <c r="G123" s="41"/>
      <c r="H123" s="41"/>
      <c r="I123" s="41"/>
      <c r="J123" s="41"/>
      <c r="K123" s="41"/>
      <c r="L123" s="41"/>
      <c r="M123" s="41"/>
      <c r="N123" s="41"/>
      <c r="O123" s="41"/>
      <c r="P123" s="41"/>
      <c r="Q123" s="41"/>
      <c r="R123" s="41"/>
      <c r="S123" s="41"/>
      <c r="T123" s="41"/>
      <c r="U123" s="41"/>
    </row>
    <row r="124" spans="1:21">
      <c r="A124" s="41"/>
      <c r="B124" s="41"/>
      <c r="C124" s="41"/>
      <c r="D124" s="41"/>
      <c r="E124" s="41"/>
      <c r="F124" s="41"/>
      <c r="G124" s="41"/>
      <c r="H124" s="41"/>
      <c r="I124" s="41"/>
      <c r="J124" s="41"/>
      <c r="K124" s="41"/>
      <c r="L124" s="41"/>
      <c r="M124" s="41"/>
      <c r="N124" s="41"/>
      <c r="O124" s="41"/>
      <c r="P124" s="41"/>
      <c r="Q124" s="41"/>
      <c r="R124" s="41"/>
      <c r="S124" s="41"/>
      <c r="T124" s="41"/>
      <c r="U124" s="41"/>
    </row>
    <row r="125" spans="1:21">
      <c r="A125" s="41"/>
      <c r="B125" s="41"/>
      <c r="C125" s="41"/>
      <c r="D125" s="41"/>
      <c r="E125" s="41"/>
      <c r="F125" s="41"/>
      <c r="G125" s="41"/>
      <c r="H125" s="41"/>
      <c r="I125" s="41"/>
      <c r="J125" s="41"/>
      <c r="K125" s="41"/>
      <c r="L125" s="41"/>
      <c r="M125" s="41"/>
      <c r="N125" s="41"/>
      <c r="O125" s="41"/>
      <c r="P125" s="41"/>
      <c r="Q125" s="41"/>
      <c r="R125" s="41"/>
      <c r="S125" s="41"/>
      <c r="T125" s="41"/>
      <c r="U125" s="41"/>
    </row>
    <row r="126" spans="1:21">
      <c r="A126" s="41"/>
      <c r="B126" s="41"/>
      <c r="C126" s="41"/>
      <c r="D126" s="41"/>
      <c r="E126" s="41"/>
      <c r="F126" s="41"/>
      <c r="G126" s="41"/>
      <c r="H126" s="41"/>
      <c r="I126" s="41"/>
      <c r="J126" s="41"/>
      <c r="K126" s="41"/>
      <c r="L126" s="41"/>
      <c r="M126" s="41"/>
      <c r="N126" s="41"/>
      <c r="O126" s="41"/>
      <c r="P126" s="41"/>
      <c r="Q126" s="41"/>
      <c r="R126" s="41"/>
      <c r="S126" s="41"/>
      <c r="T126" s="41"/>
      <c r="U126" s="41"/>
    </row>
    <row r="127" spans="1:21">
      <c r="A127" s="41"/>
      <c r="B127" s="41"/>
      <c r="C127" s="41"/>
      <c r="D127" s="41"/>
      <c r="E127" s="41"/>
      <c r="F127" s="41"/>
      <c r="G127" s="41"/>
      <c r="H127" s="41"/>
      <c r="I127" s="41"/>
      <c r="J127" s="41"/>
      <c r="K127" s="41"/>
      <c r="L127" s="41"/>
      <c r="M127" s="41"/>
      <c r="N127" s="41"/>
      <c r="O127" s="41"/>
      <c r="P127" s="41"/>
      <c r="Q127" s="41"/>
      <c r="R127" s="41"/>
      <c r="S127" s="41"/>
      <c r="T127" s="41"/>
      <c r="U127" s="41"/>
    </row>
    <row r="128" spans="1:21">
      <c r="A128" s="41"/>
      <c r="B128" s="41"/>
      <c r="C128" s="41"/>
      <c r="D128" s="41"/>
      <c r="E128" s="41"/>
      <c r="F128" s="41"/>
      <c r="G128" s="41"/>
      <c r="H128" s="41"/>
      <c r="I128" s="41"/>
      <c r="J128" s="41"/>
      <c r="K128" s="41"/>
      <c r="L128" s="41"/>
      <c r="M128" s="41"/>
      <c r="N128" s="41"/>
      <c r="O128" s="41"/>
      <c r="P128" s="41"/>
      <c r="Q128" s="41"/>
      <c r="R128" s="41"/>
      <c r="S128" s="41"/>
      <c r="T128" s="41"/>
      <c r="U128" s="41"/>
    </row>
    <row r="129" spans="1:21">
      <c r="A129" s="41"/>
      <c r="B129" s="41"/>
      <c r="C129" s="41"/>
      <c r="D129" s="41"/>
      <c r="E129" s="41"/>
      <c r="F129" s="41"/>
      <c r="G129" s="41"/>
      <c r="H129" s="41"/>
      <c r="I129" s="41"/>
      <c r="J129" s="41"/>
      <c r="K129" s="41"/>
      <c r="L129" s="41"/>
      <c r="M129" s="41"/>
      <c r="N129" s="41"/>
      <c r="O129" s="41"/>
      <c r="P129" s="41"/>
      <c r="Q129" s="41"/>
      <c r="R129" s="41"/>
      <c r="S129" s="41"/>
      <c r="T129" s="41"/>
      <c r="U129" s="41"/>
    </row>
    <row r="130" spans="1:21">
      <c r="A130" s="41"/>
      <c r="B130" s="41"/>
      <c r="C130" s="41"/>
      <c r="D130" s="41"/>
      <c r="E130" s="41"/>
      <c r="F130" s="41"/>
      <c r="G130" s="41"/>
      <c r="H130" s="41"/>
      <c r="I130" s="41"/>
      <c r="J130" s="41"/>
      <c r="K130" s="41"/>
      <c r="L130" s="41"/>
      <c r="M130" s="41"/>
      <c r="N130" s="41"/>
      <c r="O130" s="41"/>
      <c r="P130" s="41"/>
      <c r="Q130" s="41"/>
      <c r="R130" s="41"/>
      <c r="S130" s="41"/>
      <c r="T130" s="41"/>
      <c r="U130" s="41"/>
    </row>
    <row r="131" spans="1:21">
      <c r="A131" s="41"/>
      <c r="B131" s="41"/>
      <c r="C131" s="41"/>
      <c r="D131" s="41"/>
      <c r="E131" s="41"/>
      <c r="F131" s="41"/>
      <c r="G131" s="41"/>
      <c r="H131" s="41"/>
      <c r="I131" s="41"/>
      <c r="J131" s="41"/>
      <c r="K131" s="41"/>
      <c r="L131" s="41"/>
      <c r="M131" s="41"/>
      <c r="N131" s="41"/>
      <c r="O131" s="41"/>
      <c r="P131" s="41"/>
      <c r="Q131" s="41"/>
      <c r="R131" s="41"/>
      <c r="S131" s="41"/>
      <c r="T131" s="41"/>
      <c r="U131" s="41"/>
    </row>
    <row r="132" spans="1:21">
      <c r="A132" s="41"/>
      <c r="B132" s="41"/>
      <c r="C132" s="41"/>
      <c r="D132" s="41"/>
      <c r="E132" s="41"/>
      <c r="F132" s="41"/>
      <c r="G132" s="41"/>
      <c r="H132" s="41"/>
      <c r="I132" s="41"/>
      <c r="J132" s="41"/>
      <c r="K132" s="41"/>
      <c r="L132" s="41"/>
      <c r="M132" s="41"/>
      <c r="N132" s="41"/>
      <c r="O132" s="41"/>
      <c r="P132" s="41"/>
      <c r="Q132" s="41"/>
      <c r="R132" s="41"/>
      <c r="S132" s="41"/>
      <c r="T132" s="41"/>
      <c r="U132" s="41"/>
    </row>
    <row r="133" spans="1:21">
      <c r="A133" s="41"/>
      <c r="B133" s="41"/>
      <c r="C133" s="41"/>
      <c r="D133" s="41"/>
      <c r="E133" s="41"/>
      <c r="F133" s="41"/>
      <c r="G133" s="41"/>
      <c r="H133" s="41"/>
      <c r="I133" s="41"/>
      <c r="J133" s="41"/>
      <c r="K133" s="41"/>
      <c r="L133" s="41"/>
      <c r="M133" s="41"/>
      <c r="N133" s="41"/>
      <c r="O133" s="41"/>
      <c r="P133" s="41"/>
      <c r="Q133" s="41"/>
      <c r="R133" s="41"/>
      <c r="S133" s="41"/>
      <c r="T133" s="41"/>
      <c r="U133" s="41"/>
    </row>
    <row r="134" spans="1:21">
      <c r="A134" s="41"/>
      <c r="B134" s="41"/>
      <c r="C134" s="41"/>
      <c r="D134" s="41"/>
      <c r="E134" s="41"/>
      <c r="F134" s="41"/>
      <c r="G134" s="41"/>
      <c r="H134" s="41"/>
      <c r="I134" s="41"/>
      <c r="J134" s="41"/>
      <c r="K134" s="41"/>
      <c r="L134" s="41"/>
      <c r="M134" s="41"/>
      <c r="N134" s="41"/>
      <c r="O134" s="41"/>
      <c r="P134" s="41"/>
      <c r="Q134" s="41"/>
      <c r="R134" s="41"/>
      <c r="S134" s="41"/>
      <c r="T134" s="41"/>
      <c r="U134" s="41"/>
    </row>
    <row r="135" spans="1:21">
      <c r="A135" s="41"/>
      <c r="B135" s="41"/>
      <c r="C135" s="41"/>
      <c r="D135" s="41"/>
      <c r="E135" s="41"/>
      <c r="F135" s="41"/>
      <c r="G135" s="41"/>
      <c r="H135" s="41"/>
      <c r="I135" s="41"/>
      <c r="J135" s="41"/>
      <c r="K135" s="41"/>
      <c r="L135" s="41"/>
      <c r="M135" s="41"/>
      <c r="N135" s="41"/>
      <c r="O135" s="41"/>
      <c r="P135" s="41"/>
      <c r="Q135" s="41"/>
      <c r="R135" s="41"/>
      <c r="S135" s="41"/>
      <c r="T135" s="41"/>
      <c r="U135" s="41"/>
    </row>
    <row r="136" spans="1:21">
      <c r="A136" s="41"/>
      <c r="B136" s="41"/>
      <c r="C136" s="41"/>
      <c r="D136" s="41"/>
      <c r="E136" s="41"/>
      <c r="F136" s="41"/>
      <c r="G136" s="41"/>
      <c r="H136" s="41"/>
      <c r="I136" s="41"/>
      <c r="J136" s="41"/>
      <c r="K136" s="41"/>
      <c r="L136" s="41"/>
      <c r="M136" s="41"/>
      <c r="N136" s="41"/>
      <c r="O136" s="41"/>
      <c r="P136" s="41"/>
      <c r="Q136" s="41"/>
      <c r="R136" s="41"/>
      <c r="S136" s="41"/>
      <c r="T136" s="41"/>
      <c r="U136" s="41"/>
    </row>
    <row r="137" spans="1:21">
      <c r="A137" s="41"/>
      <c r="B137" s="41"/>
      <c r="C137" s="41"/>
      <c r="D137" s="41"/>
      <c r="E137" s="41"/>
      <c r="F137" s="41"/>
      <c r="G137" s="41"/>
      <c r="H137" s="41"/>
      <c r="I137" s="41"/>
      <c r="J137" s="41"/>
      <c r="K137" s="41"/>
      <c r="L137" s="41"/>
      <c r="M137" s="41"/>
      <c r="N137" s="41"/>
      <c r="O137" s="41"/>
      <c r="P137" s="41"/>
      <c r="Q137" s="41"/>
      <c r="R137" s="41"/>
      <c r="S137" s="41"/>
      <c r="T137" s="41"/>
      <c r="U137" s="41"/>
    </row>
    <row r="138" spans="1:21">
      <c r="A138" s="41"/>
      <c r="B138" s="41"/>
      <c r="C138" s="41"/>
      <c r="D138" s="41"/>
      <c r="E138" s="41"/>
      <c r="F138" s="41"/>
      <c r="G138" s="41"/>
      <c r="H138" s="41"/>
      <c r="I138" s="41"/>
      <c r="J138" s="41"/>
      <c r="K138" s="41"/>
      <c r="L138" s="41"/>
      <c r="M138" s="41"/>
      <c r="N138" s="41"/>
      <c r="O138" s="41"/>
      <c r="P138" s="41"/>
      <c r="Q138" s="41"/>
      <c r="R138" s="41"/>
      <c r="S138" s="41"/>
      <c r="T138" s="41"/>
      <c r="U138" s="41"/>
    </row>
    <row r="139" spans="1:21">
      <c r="A139" s="41"/>
      <c r="B139" s="41"/>
      <c r="C139" s="41"/>
      <c r="D139" s="41"/>
      <c r="E139" s="41"/>
      <c r="F139" s="41"/>
      <c r="G139" s="41"/>
      <c r="H139" s="41"/>
      <c r="I139" s="41"/>
      <c r="J139" s="41"/>
      <c r="K139" s="41"/>
      <c r="L139" s="41"/>
      <c r="M139" s="41"/>
      <c r="N139" s="41"/>
      <c r="O139" s="41"/>
      <c r="P139" s="41"/>
      <c r="Q139" s="41"/>
      <c r="R139" s="41"/>
      <c r="S139" s="41"/>
      <c r="T139" s="41"/>
      <c r="U139" s="41"/>
    </row>
    <row r="140" spans="1:21">
      <c r="A140" s="41"/>
      <c r="B140" s="41"/>
      <c r="C140" s="41"/>
      <c r="D140" s="41"/>
      <c r="E140" s="41"/>
      <c r="F140" s="41"/>
      <c r="G140" s="41"/>
      <c r="H140" s="41"/>
      <c r="I140" s="41"/>
      <c r="J140" s="41"/>
      <c r="K140" s="41"/>
      <c r="L140" s="41"/>
      <c r="M140" s="41"/>
      <c r="N140" s="41"/>
      <c r="O140" s="41"/>
      <c r="P140" s="41"/>
      <c r="Q140" s="41"/>
      <c r="R140" s="41"/>
      <c r="S140" s="41"/>
      <c r="T140" s="41"/>
      <c r="U140" s="41"/>
    </row>
    <row r="141" spans="1:21">
      <c r="A141" s="41"/>
      <c r="B141" s="41"/>
      <c r="C141" s="41"/>
      <c r="D141" s="41"/>
      <c r="E141" s="41"/>
      <c r="F141" s="41"/>
      <c r="G141" s="41"/>
      <c r="H141" s="41"/>
      <c r="I141" s="41"/>
      <c r="J141" s="41"/>
      <c r="K141" s="41"/>
      <c r="L141" s="41"/>
      <c r="M141" s="41"/>
      <c r="N141" s="41"/>
      <c r="O141" s="41"/>
      <c r="P141" s="41"/>
      <c r="Q141" s="41"/>
      <c r="R141" s="41"/>
      <c r="S141" s="41"/>
      <c r="T141" s="41"/>
      <c r="U141" s="41"/>
    </row>
    <row r="142" spans="1:21">
      <c r="A142" s="41"/>
      <c r="B142" s="41"/>
      <c r="C142" s="41"/>
      <c r="D142" s="41"/>
      <c r="E142" s="41"/>
      <c r="F142" s="41"/>
      <c r="G142" s="41"/>
      <c r="H142" s="41"/>
      <c r="I142" s="41"/>
      <c r="J142" s="41"/>
      <c r="K142" s="41"/>
      <c r="L142" s="41"/>
      <c r="M142" s="41"/>
      <c r="N142" s="41"/>
      <c r="O142" s="41"/>
      <c r="P142" s="41"/>
      <c r="Q142" s="41"/>
      <c r="R142" s="41"/>
      <c r="S142" s="41"/>
      <c r="T142" s="41"/>
      <c r="U142" s="41"/>
    </row>
    <row r="143" spans="1:21">
      <c r="A143" s="41"/>
      <c r="B143" s="41"/>
      <c r="C143" s="41"/>
      <c r="D143" s="41"/>
      <c r="E143" s="41"/>
      <c r="F143" s="41"/>
      <c r="G143" s="41"/>
      <c r="H143" s="41"/>
      <c r="I143" s="41"/>
      <c r="J143" s="41"/>
      <c r="K143" s="41"/>
      <c r="L143" s="41"/>
      <c r="M143" s="41"/>
      <c r="N143" s="41"/>
      <c r="O143" s="41"/>
      <c r="P143" s="41"/>
      <c r="Q143" s="41"/>
      <c r="R143" s="41"/>
      <c r="S143" s="41"/>
      <c r="T143" s="41"/>
      <c r="U143" s="41"/>
    </row>
    <row r="144" spans="1:21">
      <c r="A144" s="41"/>
      <c r="B144" s="41"/>
      <c r="C144" s="41"/>
      <c r="D144" s="41"/>
      <c r="E144" s="41"/>
      <c r="F144" s="41"/>
      <c r="G144" s="41"/>
      <c r="H144" s="41"/>
      <c r="I144" s="41"/>
      <c r="J144" s="41"/>
      <c r="K144" s="41"/>
      <c r="L144" s="41"/>
      <c r="M144" s="41"/>
      <c r="N144" s="41"/>
      <c r="O144" s="41"/>
      <c r="P144" s="41"/>
      <c r="Q144" s="41"/>
      <c r="R144" s="41"/>
      <c r="S144" s="41"/>
      <c r="T144" s="41"/>
      <c r="U144" s="41"/>
    </row>
    <row r="145" spans="1:21">
      <c r="A145" s="41"/>
      <c r="B145" s="41"/>
      <c r="C145" s="41"/>
      <c r="D145" s="41"/>
      <c r="E145" s="41"/>
      <c r="F145" s="41"/>
      <c r="G145" s="41"/>
      <c r="H145" s="41"/>
      <c r="I145" s="41"/>
      <c r="J145" s="41"/>
      <c r="K145" s="41"/>
      <c r="L145" s="41"/>
      <c r="M145" s="41"/>
      <c r="N145" s="41"/>
      <c r="O145" s="41"/>
      <c r="P145" s="41"/>
      <c r="Q145" s="41"/>
      <c r="R145" s="41"/>
      <c r="S145" s="41"/>
      <c r="T145" s="41"/>
      <c r="U145" s="41"/>
    </row>
    <row r="146" spans="1:21">
      <c r="A146" s="41"/>
      <c r="B146" s="41"/>
      <c r="C146" s="41"/>
      <c r="D146" s="41"/>
      <c r="E146" s="41"/>
      <c r="F146" s="41"/>
      <c r="G146" s="41"/>
      <c r="H146" s="41"/>
      <c r="I146" s="41"/>
      <c r="J146" s="41"/>
      <c r="K146" s="41"/>
      <c r="L146" s="41"/>
      <c r="M146" s="41"/>
      <c r="N146" s="41"/>
      <c r="O146" s="41"/>
      <c r="P146" s="41"/>
      <c r="Q146" s="41"/>
      <c r="R146" s="41"/>
      <c r="S146" s="41"/>
      <c r="T146" s="41"/>
      <c r="U146" s="41"/>
    </row>
    <row r="147" spans="1:21">
      <c r="A147" s="41"/>
      <c r="B147" s="41"/>
      <c r="C147" s="41"/>
      <c r="D147" s="41"/>
      <c r="E147" s="41"/>
      <c r="F147" s="41"/>
      <c r="G147" s="41"/>
      <c r="H147" s="41"/>
      <c r="I147" s="41"/>
      <c r="J147" s="41"/>
      <c r="K147" s="41"/>
      <c r="L147" s="41"/>
      <c r="M147" s="41"/>
      <c r="N147" s="41"/>
      <c r="O147" s="41"/>
      <c r="P147" s="41"/>
      <c r="Q147" s="41"/>
      <c r="R147" s="41"/>
      <c r="S147" s="41"/>
      <c r="T147" s="41"/>
      <c r="U147" s="41"/>
    </row>
    <row r="148" spans="1:21">
      <c r="A148" s="41"/>
      <c r="B148" s="41"/>
      <c r="C148" s="41"/>
      <c r="D148" s="41"/>
      <c r="E148" s="41"/>
      <c r="F148" s="41"/>
      <c r="G148" s="41"/>
      <c r="H148" s="41"/>
      <c r="J148" s="41"/>
      <c r="K148" s="41"/>
      <c r="L148" s="41"/>
      <c r="M148" s="41"/>
      <c r="N148" s="41"/>
      <c r="O148" s="41"/>
      <c r="P148" s="41"/>
      <c r="Q148" s="41"/>
      <c r="R148" s="41"/>
      <c r="S148" s="41"/>
      <c r="T148" s="41"/>
      <c r="U148" s="41"/>
    </row>
    <row r="149" spans="1:21">
      <c r="A149" s="41"/>
      <c r="B149" s="41"/>
      <c r="C149" s="41"/>
      <c r="D149" s="41"/>
      <c r="E149" s="41"/>
      <c r="F149" s="41"/>
      <c r="G149" s="41"/>
      <c r="H149" s="41"/>
      <c r="J149" s="41"/>
      <c r="K149" s="41"/>
      <c r="L149" s="41"/>
      <c r="M149" s="41"/>
      <c r="N149" s="41"/>
      <c r="O149" s="41"/>
      <c r="P149" s="41"/>
      <c r="Q149" s="41"/>
      <c r="R149" s="41"/>
      <c r="S149" s="41"/>
      <c r="T149" s="41"/>
      <c r="U149" s="41"/>
    </row>
    <row r="150" spans="1:21">
      <c r="A150" s="41"/>
      <c r="B150" s="41"/>
      <c r="C150" s="41"/>
      <c r="D150" s="41"/>
      <c r="E150" s="41"/>
      <c r="F150" s="41"/>
      <c r="G150" s="41"/>
      <c r="H150" s="41"/>
      <c r="J150" s="41"/>
      <c r="K150" s="41"/>
      <c r="L150" s="41"/>
      <c r="M150" s="41"/>
      <c r="N150" s="41"/>
      <c r="O150" s="41"/>
      <c r="P150" s="41"/>
      <c r="Q150" s="41"/>
      <c r="R150" s="41"/>
      <c r="S150" s="41"/>
      <c r="T150" s="41"/>
      <c r="U150" s="41"/>
    </row>
    <row r="151" spans="1:21">
      <c r="A151" s="41"/>
      <c r="B151" s="41"/>
      <c r="C151" s="41"/>
      <c r="D151" s="41"/>
      <c r="E151" s="41"/>
      <c r="F151" s="41"/>
      <c r="G151" s="41"/>
      <c r="H151" s="41"/>
      <c r="J151" s="41"/>
      <c r="K151" s="41"/>
      <c r="L151" s="41"/>
      <c r="M151" s="41"/>
      <c r="N151" s="41"/>
      <c r="O151" s="41"/>
      <c r="P151" s="41"/>
      <c r="Q151" s="41"/>
      <c r="R151" s="41"/>
      <c r="S151" s="41"/>
      <c r="T151" s="41"/>
      <c r="U151" s="41"/>
    </row>
  </sheetData>
  <conditionalFormatting sqref="V2:V86">
    <cfRule type="colorScale" priority="1">
      <colorScale>
        <cfvo type="min"/>
        <cfvo type="percentile" val="50"/>
        <cfvo type="max"/>
        <color rgb="FFF8696B"/>
        <color rgb="FFFCFCFF"/>
        <color rgb="FF63BE7B"/>
      </colorScale>
    </cfRule>
  </conditionalFormatting>
  <pageMargins left="0.75" right="0.75" top="1" bottom="1" header="0.5" footer="0.5"/>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01"/>
  <sheetViews>
    <sheetView zoomScale="87" zoomScaleNormal="60" workbookViewId="0">
      <selection activeCell="M82" sqref="M82"/>
    </sheetView>
  </sheetViews>
  <sheetFormatPr defaultRowHeight="15"/>
  <cols>
    <col min="1" max="1" width="25.42578125" customWidth="1"/>
    <col min="2" max="2" width="49.140625" style="123" customWidth="1"/>
    <col min="3" max="3" width="27.7109375" customWidth="1"/>
  </cols>
  <sheetData>
    <row r="2" spans="1:3" ht="52.5" customHeight="1">
      <c r="A2" s="4" t="s">
        <v>1</v>
      </c>
      <c r="B2" s="120" t="s">
        <v>1019</v>
      </c>
    </row>
    <row r="3" spans="1:3">
      <c r="A3" s="118" t="s">
        <v>165</v>
      </c>
      <c r="B3" s="122">
        <v>5.12</v>
      </c>
      <c r="C3">
        <v>28872</v>
      </c>
    </row>
    <row r="4" spans="1:3">
      <c r="A4" s="118" t="s">
        <v>169</v>
      </c>
      <c r="B4" s="122">
        <v>5.3</v>
      </c>
      <c r="C4">
        <v>21751</v>
      </c>
    </row>
    <row r="5" spans="1:3">
      <c r="A5" s="118" t="s">
        <v>132</v>
      </c>
      <c r="B5" s="122">
        <v>5.4</v>
      </c>
      <c r="C5">
        <v>15600</v>
      </c>
    </row>
    <row r="6" spans="1:3" ht="30">
      <c r="A6" s="118" t="s">
        <v>195</v>
      </c>
      <c r="B6" s="122">
        <v>6.06</v>
      </c>
      <c r="C6">
        <v>13980</v>
      </c>
    </row>
    <row r="7" spans="1:3">
      <c r="A7" s="118" t="s">
        <v>177</v>
      </c>
      <c r="B7" s="121">
        <v>6.31</v>
      </c>
      <c r="C7">
        <v>12021</v>
      </c>
    </row>
    <row r="8" spans="1:3">
      <c r="A8" s="118" t="s">
        <v>1015</v>
      </c>
      <c r="B8" s="122">
        <v>6.53</v>
      </c>
      <c r="C8">
        <v>11342</v>
      </c>
    </row>
    <row r="9" spans="1:3">
      <c r="A9" s="118" t="s">
        <v>164</v>
      </c>
      <c r="B9" s="122">
        <v>6.76</v>
      </c>
      <c r="C9">
        <v>9952</v>
      </c>
    </row>
    <row r="10" spans="1:3">
      <c r="A10" s="118" t="s">
        <v>117</v>
      </c>
      <c r="B10" s="122">
        <v>7.14</v>
      </c>
      <c r="C10">
        <v>9313</v>
      </c>
    </row>
    <row r="11" spans="1:3">
      <c r="A11" s="118" t="s">
        <v>179</v>
      </c>
      <c r="B11" s="121">
        <v>7.31</v>
      </c>
      <c r="C11">
        <v>8747</v>
      </c>
    </row>
    <row r="12" spans="1:3">
      <c r="A12" s="119" t="s">
        <v>124</v>
      </c>
      <c r="B12" s="122">
        <v>8.2100000000000009</v>
      </c>
      <c r="C12">
        <v>8588</v>
      </c>
    </row>
    <row r="13" spans="1:3">
      <c r="A13" s="118" t="s">
        <v>187</v>
      </c>
      <c r="B13" s="121">
        <v>8.3000000000000007</v>
      </c>
      <c r="C13">
        <v>8493</v>
      </c>
    </row>
    <row r="14" spans="1:3">
      <c r="A14" s="118" t="s">
        <v>116</v>
      </c>
      <c r="B14" s="122">
        <v>8.5299999999999994</v>
      </c>
      <c r="C14">
        <v>7921</v>
      </c>
    </row>
    <row r="15" spans="1:3">
      <c r="A15" s="118" t="s">
        <v>185</v>
      </c>
      <c r="B15" s="121">
        <v>8.5500000000000007</v>
      </c>
      <c r="C15">
        <v>7820</v>
      </c>
    </row>
    <row r="16" spans="1:3">
      <c r="A16" s="118" t="s">
        <v>157</v>
      </c>
      <c r="B16" s="122">
        <v>8.7799999999999994</v>
      </c>
      <c r="C16">
        <v>7582</v>
      </c>
    </row>
    <row r="17" spans="1:3">
      <c r="A17" s="118" t="s">
        <v>168</v>
      </c>
      <c r="B17" s="122">
        <v>8.86</v>
      </c>
      <c r="C17">
        <v>7095</v>
      </c>
    </row>
    <row r="18" spans="1:3">
      <c r="A18" s="118" t="s">
        <v>172</v>
      </c>
      <c r="B18" s="122">
        <v>8.9499999999999993</v>
      </c>
      <c r="C18">
        <v>6934</v>
      </c>
    </row>
    <row r="19" spans="1:3">
      <c r="A19" s="118" t="s">
        <v>171</v>
      </c>
      <c r="B19" s="122">
        <v>8.9700000000000006</v>
      </c>
      <c r="C19">
        <v>6788</v>
      </c>
    </row>
    <row r="20" spans="1:3">
      <c r="A20" s="118" t="s">
        <v>1014</v>
      </c>
      <c r="B20" s="122">
        <v>9.11</v>
      </c>
      <c r="C20">
        <v>6578</v>
      </c>
    </row>
    <row r="21" spans="1:3">
      <c r="A21" s="118" t="s">
        <v>190</v>
      </c>
      <c r="B21" s="121">
        <v>9.26</v>
      </c>
      <c r="C21">
        <v>6575</v>
      </c>
    </row>
    <row r="22" spans="1:3">
      <c r="A22" s="118" t="s">
        <v>138</v>
      </c>
      <c r="B22" s="122">
        <v>9.4</v>
      </c>
      <c r="C22">
        <v>6571</v>
      </c>
    </row>
    <row r="23" spans="1:3">
      <c r="A23" s="119" t="s">
        <v>122</v>
      </c>
      <c r="B23" s="122">
        <v>9.68</v>
      </c>
      <c r="C23">
        <v>6525</v>
      </c>
    </row>
    <row r="24" spans="1:3">
      <c r="A24" s="118" t="s">
        <v>184</v>
      </c>
      <c r="B24" s="121">
        <v>9.98</v>
      </c>
      <c r="C24">
        <v>5678</v>
      </c>
    </row>
    <row r="25" spans="1:3">
      <c r="A25" s="118" t="s">
        <v>131</v>
      </c>
      <c r="B25" s="122">
        <v>10.38</v>
      </c>
      <c r="C25">
        <v>5502</v>
      </c>
    </row>
    <row r="26" spans="1:3">
      <c r="A26" s="118" t="s">
        <v>173</v>
      </c>
      <c r="B26" s="122">
        <v>10.87</v>
      </c>
      <c r="C26">
        <v>5416</v>
      </c>
    </row>
    <row r="27" spans="1:3">
      <c r="A27" s="118" t="s">
        <v>162</v>
      </c>
      <c r="B27" s="122">
        <v>10.99</v>
      </c>
      <c r="C27">
        <v>5368</v>
      </c>
    </row>
    <row r="28" spans="1:3" ht="30">
      <c r="A28" s="118" t="s">
        <v>197</v>
      </c>
      <c r="B28" s="122">
        <v>11.44</v>
      </c>
      <c r="C28">
        <v>5169</v>
      </c>
    </row>
    <row r="29" spans="1:3">
      <c r="A29" s="118" t="s">
        <v>176</v>
      </c>
      <c r="B29" s="121">
        <v>11.46</v>
      </c>
      <c r="C29">
        <v>4708</v>
      </c>
    </row>
    <row r="30" spans="1:3">
      <c r="A30" s="118" t="s">
        <v>188</v>
      </c>
      <c r="B30" s="121">
        <v>11.57</v>
      </c>
      <c r="C30">
        <v>4702</v>
      </c>
    </row>
    <row r="31" spans="1:3">
      <c r="A31" s="118" t="s">
        <v>181</v>
      </c>
      <c r="B31" s="121">
        <v>11.84</v>
      </c>
      <c r="C31">
        <v>4665</v>
      </c>
    </row>
    <row r="32" spans="1:3">
      <c r="A32" s="118" t="s">
        <v>175</v>
      </c>
      <c r="B32" s="121">
        <v>11.93</v>
      </c>
      <c r="C32">
        <v>4197</v>
      </c>
    </row>
    <row r="33" spans="1:3">
      <c r="A33" s="118" t="s">
        <v>189</v>
      </c>
      <c r="B33" s="121">
        <v>12.05</v>
      </c>
      <c r="C33">
        <v>4013</v>
      </c>
    </row>
    <row r="34" spans="1:3">
      <c r="A34" s="118" t="s">
        <v>145</v>
      </c>
      <c r="B34" s="122">
        <v>12.05</v>
      </c>
      <c r="C34">
        <v>3832</v>
      </c>
    </row>
    <row r="35" spans="1:3">
      <c r="A35" s="118" t="s">
        <v>120</v>
      </c>
      <c r="B35" s="122">
        <v>12.09</v>
      </c>
      <c r="C35">
        <v>3723</v>
      </c>
    </row>
    <row r="36" spans="1:3">
      <c r="A36" s="118" t="s">
        <v>121</v>
      </c>
      <c r="B36" s="122">
        <v>12.24</v>
      </c>
      <c r="C36">
        <v>3715</v>
      </c>
    </row>
    <row r="37" spans="1:3">
      <c r="A37" s="118" t="s">
        <v>178</v>
      </c>
      <c r="B37" s="121">
        <v>12.25</v>
      </c>
      <c r="C37">
        <v>3695</v>
      </c>
    </row>
    <row r="38" spans="1:3">
      <c r="A38" s="118" t="s">
        <v>163</v>
      </c>
      <c r="B38" s="122">
        <v>12.4</v>
      </c>
      <c r="C38">
        <v>3650</v>
      </c>
    </row>
    <row r="39" spans="1:3">
      <c r="A39" s="118" t="s">
        <v>158</v>
      </c>
      <c r="B39" s="122">
        <v>12.9</v>
      </c>
      <c r="C39">
        <v>3561</v>
      </c>
    </row>
    <row r="40" spans="1:3">
      <c r="A40" s="118" t="s">
        <v>128</v>
      </c>
      <c r="B40" s="122">
        <v>12.91</v>
      </c>
      <c r="C40">
        <v>3458</v>
      </c>
    </row>
    <row r="41" spans="1:3">
      <c r="A41" s="118" t="s">
        <v>149</v>
      </c>
      <c r="B41" s="122">
        <v>13.17</v>
      </c>
      <c r="C41">
        <v>3429</v>
      </c>
    </row>
    <row r="42" spans="1:3">
      <c r="A42" s="118" t="s">
        <v>151</v>
      </c>
      <c r="B42" s="122">
        <v>13.51</v>
      </c>
      <c r="C42">
        <v>3348</v>
      </c>
    </row>
    <row r="43" spans="1:3">
      <c r="A43" s="118" t="s">
        <v>146</v>
      </c>
      <c r="B43" s="122">
        <v>13.88</v>
      </c>
      <c r="C43">
        <v>3324</v>
      </c>
    </row>
    <row r="44" spans="1:3">
      <c r="A44" s="118" t="s">
        <v>191</v>
      </c>
      <c r="B44" s="121">
        <v>13.93</v>
      </c>
      <c r="C44">
        <v>3299</v>
      </c>
    </row>
    <row r="45" spans="1:3">
      <c r="A45" s="118" t="s">
        <v>129</v>
      </c>
      <c r="B45" s="122">
        <v>14.06</v>
      </c>
      <c r="C45">
        <v>3268</v>
      </c>
    </row>
    <row r="46" spans="1:3">
      <c r="A46" s="118" t="s">
        <v>144</v>
      </c>
      <c r="B46" s="122">
        <v>14.13</v>
      </c>
      <c r="C46">
        <v>3208</v>
      </c>
    </row>
    <row r="47" spans="1:3">
      <c r="A47" s="118" t="s">
        <v>130</v>
      </c>
      <c r="B47" s="122">
        <v>14.41</v>
      </c>
      <c r="C47">
        <v>3180</v>
      </c>
    </row>
    <row r="48" spans="1:3">
      <c r="A48" s="118" t="s">
        <v>180</v>
      </c>
      <c r="B48" s="121">
        <v>14.49</v>
      </c>
      <c r="C48">
        <v>3134</v>
      </c>
    </row>
    <row r="49" spans="1:3">
      <c r="A49" s="118" t="s">
        <v>133</v>
      </c>
      <c r="B49" s="122">
        <v>14.68</v>
      </c>
      <c r="C49">
        <v>3091</v>
      </c>
    </row>
    <row r="50" spans="1:3">
      <c r="A50" s="118" t="s">
        <v>186</v>
      </c>
      <c r="B50" s="121">
        <v>14.76</v>
      </c>
      <c r="C50">
        <v>3018</v>
      </c>
    </row>
    <row r="51" spans="1:3">
      <c r="A51" s="118" t="s">
        <v>136</v>
      </c>
      <c r="B51" s="122">
        <v>14.95</v>
      </c>
      <c r="C51">
        <v>2893</v>
      </c>
    </row>
    <row r="52" spans="1:3">
      <c r="A52" s="118" t="s">
        <v>137</v>
      </c>
      <c r="B52" s="122">
        <v>15.04</v>
      </c>
      <c r="C52">
        <v>2613</v>
      </c>
    </row>
    <row r="53" spans="1:3">
      <c r="A53" s="118" t="s">
        <v>123</v>
      </c>
      <c r="B53" s="122">
        <v>15.37</v>
      </c>
      <c r="C53">
        <v>2538</v>
      </c>
    </row>
    <row r="54" spans="1:3">
      <c r="A54" s="118" t="s">
        <v>147</v>
      </c>
      <c r="B54" s="122">
        <v>15.46</v>
      </c>
      <c r="C54">
        <v>2529</v>
      </c>
    </row>
    <row r="55" spans="1:3">
      <c r="A55" s="118" t="s">
        <v>161</v>
      </c>
      <c r="B55" s="122">
        <v>15.49</v>
      </c>
      <c r="C55">
        <v>2500</v>
      </c>
    </row>
    <row r="56" spans="1:3" ht="30">
      <c r="A56" s="118" t="s">
        <v>153</v>
      </c>
      <c r="B56" s="122">
        <v>15.61</v>
      </c>
      <c r="C56">
        <v>2448</v>
      </c>
    </row>
    <row r="57" spans="1:3">
      <c r="A57" s="118" t="s">
        <v>160</v>
      </c>
      <c r="B57" s="122">
        <v>15.88</v>
      </c>
      <c r="C57">
        <v>2404</v>
      </c>
    </row>
    <row r="58" spans="1:3" ht="30">
      <c r="A58" s="118" t="s">
        <v>1016</v>
      </c>
      <c r="B58" s="122">
        <v>16.079999999999998</v>
      </c>
      <c r="C58">
        <v>2249</v>
      </c>
    </row>
    <row r="59" spans="1:3">
      <c r="A59" s="118" t="s">
        <v>140</v>
      </c>
      <c r="B59" s="122">
        <v>16.420000000000002</v>
      </c>
      <c r="C59">
        <v>2192</v>
      </c>
    </row>
    <row r="60" spans="1:3">
      <c r="A60" s="118" t="s">
        <v>159</v>
      </c>
      <c r="B60" s="122">
        <v>16.66</v>
      </c>
      <c r="C60">
        <v>2111</v>
      </c>
    </row>
    <row r="61" spans="1:3">
      <c r="A61" s="118" t="s">
        <v>139</v>
      </c>
      <c r="B61" s="122">
        <v>16.66</v>
      </c>
      <c r="C61">
        <v>2108</v>
      </c>
    </row>
    <row r="62" spans="1:3">
      <c r="A62" s="118" t="s">
        <v>1010</v>
      </c>
      <c r="B62" s="122">
        <v>16.670000000000002</v>
      </c>
      <c r="C62">
        <v>2089</v>
      </c>
    </row>
    <row r="63" spans="1:3">
      <c r="A63" s="118" t="s">
        <v>167</v>
      </c>
      <c r="B63" s="122">
        <v>16.73</v>
      </c>
      <c r="C63">
        <v>2065</v>
      </c>
    </row>
    <row r="64" spans="1:3">
      <c r="A64" s="118" t="s">
        <v>166</v>
      </c>
      <c r="B64" s="122">
        <v>16.77</v>
      </c>
      <c r="C64">
        <v>2057</v>
      </c>
    </row>
    <row r="65" spans="1:3">
      <c r="A65" s="118" t="s">
        <v>118</v>
      </c>
      <c r="B65" s="122">
        <v>16.84</v>
      </c>
      <c r="C65">
        <v>1996</v>
      </c>
    </row>
    <row r="66" spans="1:3">
      <c r="A66" s="118" t="s">
        <v>119</v>
      </c>
      <c r="B66" s="122">
        <v>16.91</v>
      </c>
      <c r="C66">
        <v>1919</v>
      </c>
    </row>
    <row r="67" spans="1:3">
      <c r="A67" s="118" t="s">
        <v>125</v>
      </c>
      <c r="B67" s="122">
        <v>17.62</v>
      </c>
      <c r="C67">
        <v>1775</v>
      </c>
    </row>
    <row r="68" spans="1:3">
      <c r="A68" s="118" t="s">
        <v>126</v>
      </c>
      <c r="B68" s="122">
        <v>18.05</v>
      </c>
      <c r="C68">
        <v>1763</v>
      </c>
    </row>
    <row r="69" spans="1:3">
      <c r="A69" s="118" t="s">
        <v>150</v>
      </c>
      <c r="B69" s="122">
        <v>18.38</v>
      </c>
      <c r="C69">
        <v>1745</v>
      </c>
    </row>
    <row r="70" spans="1:3">
      <c r="A70" s="118" t="s">
        <v>148</v>
      </c>
      <c r="B70" s="122">
        <v>18.57</v>
      </c>
      <c r="C70">
        <v>1717</v>
      </c>
    </row>
    <row r="71" spans="1:3">
      <c r="A71" s="118" t="s">
        <v>134</v>
      </c>
      <c r="B71" s="122">
        <v>18.68</v>
      </c>
      <c r="C71">
        <v>1676</v>
      </c>
    </row>
    <row r="72" spans="1:3">
      <c r="A72" s="118" t="s">
        <v>127</v>
      </c>
      <c r="B72" s="122">
        <v>18.739999999999998</v>
      </c>
      <c r="C72">
        <v>1502</v>
      </c>
    </row>
    <row r="73" spans="1:3" ht="30">
      <c r="A73" s="118" t="s">
        <v>154</v>
      </c>
      <c r="B73" s="122">
        <v>19.100000000000001</v>
      </c>
      <c r="C73">
        <v>1483</v>
      </c>
    </row>
    <row r="74" spans="1:3">
      <c r="A74" s="118" t="s">
        <v>183</v>
      </c>
      <c r="B74" s="121">
        <v>19.29</v>
      </c>
      <c r="C74">
        <v>1381</v>
      </c>
    </row>
    <row r="75" spans="1:3">
      <c r="A75" s="118" t="s">
        <v>142</v>
      </c>
      <c r="B75" s="122">
        <v>19.309999999999999</v>
      </c>
      <c r="C75">
        <v>1264</v>
      </c>
    </row>
    <row r="76" spans="1:3" ht="30">
      <c r="A76" s="118" t="s">
        <v>1011</v>
      </c>
      <c r="B76" s="122">
        <v>19.89</v>
      </c>
      <c r="C76">
        <v>1255</v>
      </c>
    </row>
    <row r="77" spans="1:3">
      <c r="A77" s="118" t="s">
        <v>143</v>
      </c>
      <c r="B77" s="122">
        <v>20.39</v>
      </c>
      <c r="C77">
        <v>1007</v>
      </c>
    </row>
    <row r="78" spans="1:3">
      <c r="A78" s="118" t="s">
        <v>182</v>
      </c>
      <c r="B78" s="121">
        <v>20.45</v>
      </c>
      <c r="C78">
        <v>726</v>
      </c>
    </row>
    <row r="79" spans="1:3">
      <c r="A79" s="118" t="s">
        <v>1009</v>
      </c>
      <c r="B79" s="122">
        <v>20.79</v>
      </c>
      <c r="C79">
        <v>526</v>
      </c>
    </row>
    <row r="80" spans="1:3">
      <c r="A80" s="118" t="s">
        <v>141</v>
      </c>
      <c r="B80" s="122">
        <v>21.73</v>
      </c>
      <c r="C80">
        <v>507</v>
      </c>
    </row>
    <row r="81" spans="1:3">
      <c r="A81" s="118" t="s">
        <v>174</v>
      </c>
      <c r="B81" s="121">
        <v>23.07</v>
      </c>
      <c r="C81">
        <v>479</v>
      </c>
    </row>
    <row r="82" spans="1:3" ht="30">
      <c r="A82" s="118" t="s">
        <v>196</v>
      </c>
      <c r="B82" s="122">
        <v>23.17</v>
      </c>
      <c r="C82">
        <v>463</v>
      </c>
    </row>
    <row r="83" spans="1:3">
      <c r="A83" s="118" t="s">
        <v>155</v>
      </c>
      <c r="B83" s="122">
        <v>23.51</v>
      </c>
      <c r="C83">
        <v>373</v>
      </c>
    </row>
    <row r="84" spans="1:3">
      <c r="A84" s="118" t="s">
        <v>1013</v>
      </c>
      <c r="B84" s="122">
        <v>24.96</v>
      </c>
      <c r="C84">
        <v>372</v>
      </c>
    </row>
    <row r="85" spans="1:3">
      <c r="A85" s="118" t="s">
        <v>1012</v>
      </c>
      <c r="B85" s="122">
        <v>25.21</v>
      </c>
      <c r="C85">
        <v>298</v>
      </c>
    </row>
    <row r="86" spans="1:3">
      <c r="A86" s="118" t="s">
        <v>156</v>
      </c>
      <c r="B86" s="122">
        <v>28.28</v>
      </c>
      <c r="C86">
        <v>83</v>
      </c>
    </row>
    <row r="87" spans="1:3">
      <c r="A87" s="118" t="s">
        <v>1017</v>
      </c>
      <c r="B87" s="122">
        <v>41.33</v>
      </c>
      <c r="C87">
        <v>75</v>
      </c>
    </row>
    <row r="88" spans="1:3" ht="30">
      <c r="A88" s="4" t="s">
        <v>2</v>
      </c>
      <c r="B88" s="121"/>
    </row>
    <row r="89" spans="1:3" ht="30">
      <c r="A89" s="4" t="s">
        <v>3</v>
      </c>
      <c r="B89" s="122"/>
    </row>
    <row r="90" spans="1:3" ht="30">
      <c r="A90" s="4" t="s">
        <v>4</v>
      </c>
      <c r="B90" s="122"/>
    </row>
    <row r="91" spans="1:3" ht="30">
      <c r="A91" s="4" t="s">
        <v>5</v>
      </c>
      <c r="B91" s="122"/>
    </row>
    <row r="92" spans="1:3" ht="30">
      <c r="A92" s="4" t="s">
        <v>6</v>
      </c>
      <c r="B92" s="122"/>
    </row>
    <row r="93" spans="1:3" ht="30">
      <c r="A93" s="4" t="s">
        <v>7</v>
      </c>
      <c r="B93" s="122"/>
    </row>
    <row r="94" spans="1:3" ht="30">
      <c r="A94" s="4" t="s">
        <v>8</v>
      </c>
      <c r="B94" s="122"/>
    </row>
    <row r="97" spans="2:2">
      <c r="B97" s="123">
        <f>AVERAGE(B3:B87)</f>
        <v>14.364235294117645</v>
      </c>
    </row>
    <row r="98" spans="2:2">
      <c r="B98" s="123">
        <f>MEDIAN(B3:B87)</f>
        <v>14.06</v>
      </c>
    </row>
    <row r="99" spans="2:2">
      <c r="B99" s="123">
        <f>_xlfn.STDEV.P(B3:B87)</f>
        <v>5.8476057194820372</v>
      </c>
    </row>
    <row r="100" spans="2:2">
      <c r="B100" s="123">
        <f>MAX(B3:B87)</f>
        <v>41.33</v>
      </c>
    </row>
    <row r="101" spans="2:2">
      <c r="B101" s="123">
        <f>MIN(B3:B87)</f>
        <v>5.12</v>
      </c>
    </row>
  </sheetData>
  <sortState ref="A3:B87">
    <sortCondition ref="B3:B87"/>
  </sortState>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1"/>
  <sheetViews>
    <sheetView topLeftCell="A65" zoomScale="103" zoomScaleNormal="103" workbookViewId="0">
      <selection activeCell="B98" sqref="B98"/>
    </sheetView>
  </sheetViews>
  <sheetFormatPr defaultRowHeight="15"/>
  <cols>
    <col min="1" max="1" width="38" customWidth="1"/>
    <col min="2" max="2" width="9.140625" customWidth="1"/>
  </cols>
  <sheetData>
    <row r="2" spans="1:2">
      <c r="A2" s="179" t="s">
        <v>1</v>
      </c>
    </row>
    <row r="3" spans="1:2">
      <c r="A3" s="180" t="s">
        <v>138</v>
      </c>
      <c r="B3">
        <v>0</v>
      </c>
    </row>
    <row r="4" spans="1:2">
      <c r="A4" s="180" t="s">
        <v>130</v>
      </c>
      <c r="B4">
        <v>0</v>
      </c>
    </row>
    <row r="5" spans="1:2">
      <c r="A5" s="180" t="s">
        <v>188</v>
      </c>
      <c r="B5">
        <v>1.3</v>
      </c>
    </row>
    <row r="6" spans="1:2">
      <c r="A6" s="180" t="s">
        <v>137</v>
      </c>
      <c r="B6">
        <v>1.3</v>
      </c>
    </row>
    <row r="7" spans="1:2">
      <c r="A7" s="180" t="s">
        <v>129</v>
      </c>
      <c r="B7">
        <v>1.5</v>
      </c>
    </row>
    <row r="8" spans="1:2">
      <c r="A8" s="180" t="s">
        <v>197</v>
      </c>
      <c r="B8">
        <v>1.6</v>
      </c>
    </row>
    <row r="9" spans="1:2">
      <c r="A9" s="180" t="s">
        <v>187</v>
      </c>
      <c r="B9">
        <v>1.8</v>
      </c>
    </row>
    <row r="10" spans="1:2">
      <c r="A10" s="180" t="s">
        <v>126</v>
      </c>
      <c r="B10">
        <v>1.8</v>
      </c>
    </row>
    <row r="11" spans="1:2">
      <c r="A11" s="180" t="s">
        <v>123</v>
      </c>
      <c r="B11">
        <v>2.2000000000000002</v>
      </c>
    </row>
    <row r="12" spans="1:2">
      <c r="A12" s="180" t="s">
        <v>158</v>
      </c>
      <c r="B12">
        <v>2.4</v>
      </c>
    </row>
    <row r="13" spans="1:2">
      <c r="A13" s="182" t="s">
        <v>124</v>
      </c>
      <c r="B13">
        <v>2.4</v>
      </c>
    </row>
    <row r="14" spans="1:2">
      <c r="A14" s="180" t="s">
        <v>163</v>
      </c>
      <c r="B14">
        <v>2.5</v>
      </c>
    </row>
    <row r="15" spans="1:2">
      <c r="A15" s="180" t="s">
        <v>134</v>
      </c>
      <c r="B15">
        <v>2.6</v>
      </c>
    </row>
    <row r="16" spans="1:2">
      <c r="A16" s="180" t="s">
        <v>149</v>
      </c>
      <c r="B16">
        <v>2.7</v>
      </c>
    </row>
    <row r="17" spans="1:2">
      <c r="A17" s="180" t="s">
        <v>118</v>
      </c>
      <c r="B17">
        <v>2.9</v>
      </c>
    </row>
    <row r="18" spans="1:2">
      <c r="A18" s="180" t="s">
        <v>191</v>
      </c>
      <c r="B18">
        <v>3</v>
      </c>
    </row>
    <row r="19" spans="1:2">
      <c r="A19" s="180" t="s">
        <v>146</v>
      </c>
      <c r="B19">
        <v>3</v>
      </c>
    </row>
    <row r="20" spans="1:2">
      <c r="A20" s="180" t="s">
        <v>141</v>
      </c>
      <c r="B20">
        <v>3.1</v>
      </c>
    </row>
    <row r="21" spans="1:2">
      <c r="A21" s="180" t="s">
        <v>172</v>
      </c>
      <c r="B21">
        <v>3.3</v>
      </c>
    </row>
    <row r="22" spans="1:2">
      <c r="A22" s="180" t="s">
        <v>196</v>
      </c>
      <c r="B22">
        <v>3.4</v>
      </c>
    </row>
    <row r="23" spans="1:2">
      <c r="A23" s="180" t="s">
        <v>147</v>
      </c>
      <c r="B23">
        <v>3.4</v>
      </c>
    </row>
    <row r="24" spans="1:2">
      <c r="A24" s="182" t="s">
        <v>122</v>
      </c>
      <c r="B24">
        <v>3.4</v>
      </c>
    </row>
    <row r="25" spans="1:2">
      <c r="A25" s="180" t="s">
        <v>171</v>
      </c>
      <c r="B25">
        <v>3.5</v>
      </c>
    </row>
    <row r="26" spans="1:2">
      <c r="A26" s="180" t="s">
        <v>169</v>
      </c>
      <c r="B26">
        <v>3.5</v>
      </c>
    </row>
    <row r="27" spans="1:2">
      <c r="A27" s="180" t="s">
        <v>160</v>
      </c>
      <c r="B27">
        <v>3.8</v>
      </c>
    </row>
    <row r="28" spans="1:2">
      <c r="A28" s="180" t="s">
        <v>195</v>
      </c>
      <c r="B28">
        <v>3.8</v>
      </c>
    </row>
    <row r="29" spans="1:2">
      <c r="A29" s="180" t="s">
        <v>145</v>
      </c>
      <c r="B29">
        <v>4.0999999999999996</v>
      </c>
    </row>
    <row r="30" spans="1:2">
      <c r="A30" s="180" t="s">
        <v>119</v>
      </c>
      <c r="B30">
        <v>4.4000000000000004</v>
      </c>
    </row>
    <row r="31" spans="1:2">
      <c r="A31" s="180" t="s">
        <v>143</v>
      </c>
      <c r="B31">
        <v>4.7</v>
      </c>
    </row>
    <row r="32" spans="1:2">
      <c r="A32" s="180" t="s">
        <v>116</v>
      </c>
      <c r="B32">
        <v>4.8</v>
      </c>
    </row>
    <row r="33" spans="1:2">
      <c r="A33" s="180" t="s">
        <v>161</v>
      </c>
      <c r="B33">
        <v>4.9000000000000004</v>
      </c>
    </row>
    <row r="34" spans="1:2">
      <c r="A34" s="180" t="s">
        <v>150</v>
      </c>
      <c r="B34">
        <v>4.9000000000000004</v>
      </c>
    </row>
    <row r="35" spans="1:2">
      <c r="A35" s="180" t="s">
        <v>136</v>
      </c>
      <c r="B35">
        <v>5</v>
      </c>
    </row>
    <row r="36" spans="1:2">
      <c r="A36" s="180" t="s">
        <v>159</v>
      </c>
      <c r="B36">
        <v>5.0999999999999996</v>
      </c>
    </row>
    <row r="37" spans="1:2">
      <c r="A37" s="180" t="s">
        <v>1012</v>
      </c>
      <c r="B37">
        <v>5.5</v>
      </c>
    </row>
    <row r="38" spans="1:2">
      <c r="A38" s="180" t="s">
        <v>128</v>
      </c>
      <c r="B38">
        <v>5.6</v>
      </c>
    </row>
    <row r="39" spans="1:2">
      <c r="A39" s="180" t="s">
        <v>166</v>
      </c>
      <c r="B39">
        <v>5.7</v>
      </c>
    </row>
    <row r="40" spans="1:2">
      <c r="A40" s="180" t="s">
        <v>165</v>
      </c>
      <c r="B40">
        <v>5.8</v>
      </c>
    </row>
    <row r="41" spans="1:2">
      <c r="A41" s="180" t="s">
        <v>144</v>
      </c>
      <c r="B41">
        <v>6</v>
      </c>
    </row>
    <row r="42" spans="1:2">
      <c r="A42" s="180" t="s">
        <v>154</v>
      </c>
      <c r="B42">
        <v>6.1</v>
      </c>
    </row>
    <row r="43" spans="1:2">
      <c r="A43" s="180" t="s">
        <v>140</v>
      </c>
      <c r="B43">
        <v>6.2</v>
      </c>
    </row>
    <row r="44" spans="1:2">
      <c r="A44" s="180" t="s">
        <v>120</v>
      </c>
      <c r="B44">
        <v>7</v>
      </c>
    </row>
    <row r="45" spans="1:2">
      <c r="A45" s="180" t="s">
        <v>121</v>
      </c>
      <c r="B45">
        <v>7.7</v>
      </c>
    </row>
    <row r="46" spans="1:2">
      <c r="A46" s="180" t="s">
        <v>181</v>
      </c>
      <c r="B46">
        <v>7.9</v>
      </c>
    </row>
    <row r="47" spans="1:2">
      <c r="A47" s="180" t="s">
        <v>175</v>
      </c>
      <c r="B47">
        <v>7.9</v>
      </c>
    </row>
    <row r="48" spans="1:2">
      <c r="A48" s="180" t="s">
        <v>185</v>
      </c>
      <c r="B48">
        <v>8</v>
      </c>
    </row>
    <row r="49" spans="1:2">
      <c r="A49" s="180" t="s">
        <v>162</v>
      </c>
      <c r="B49">
        <v>8.1</v>
      </c>
    </row>
    <row r="50" spans="1:2">
      <c r="A50" s="180" t="s">
        <v>125</v>
      </c>
      <c r="B50">
        <v>8.1</v>
      </c>
    </row>
    <row r="51" spans="1:2">
      <c r="A51" s="180" t="s">
        <v>157</v>
      </c>
      <c r="B51">
        <v>8.1999999999999993</v>
      </c>
    </row>
    <row r="52" spans="1:2">
      <c r="A52" s="180" t="s">
        <v>173</v>
      </c>
      <c r="B52">
        <v>8.4</v>
      </c>
    </row>
    <row r="53" spans="1:2">
      <c r="A53" s="180" t="s">
        <v>151</v>
      </c>
      <c r="B53">
        <v>8.5</v>
      </c>
    </row>
    <row r="54" spans="1:2">
      <c r="A54" s="180" t="s">
        <v>178</v>
      </c>
      <c r="B54">
        <v>9.1999999999999993</v>
      </c>
    </row>
    <row r="55" spans="1:2">
      <c r="A55" s="180" t="s">
        <v>183</v>
      </c>
      <c r="B55">
        <v>9.5</v>
      </c>
    </row>
    <row r="56" spans="1:2">
      <c r="A56" s="180" t="s">
        <v>139</v>
      </c>
      <c r="B56">
        <v>9.8000000000000007</v>
      </c>
    </row>
    <row r="57" spans="1:2">
      <c r="A57" s="180" t="s">
        <v>131</v>
      </c>
      <c r="B57">
        <v>10</v>
      </c>
    </row>
    <row r="58" spans="1:2">
      <c r="A58" s="180" t="s">
        <v>1011</v>
      </c>
      <c r="B58">
        <v>10.1</v>
      </c>
    </row>
    <row r="59" spans="1:2">
      <c r="A59" s="180" t="s">
        <v>168</v>
      </c>
      <c r="B59">
        <v>10.199999999999999</v>
      </c>
    </row>
    <row r="60" spans="1:2">
      <c r="A60" s="180" t="s">
        <v>176</v>
      </c>
      <c r="B60">
        <v>10.6</v>
      </c>
    </row>
    <row r="61" spans="1:2">
      <c r="A61" s="180" t="s">
        <v>177</v>
      </c>
      <c r="B61">
        <v>10.7</v>
      </c>
    </row>
    <row r="62" spans="1:2">
      <c r="A62" s="180" t="s">
        <v>184</v>
      </c>
      <c r="B62">
        <v>10.8</v>
      </c>
    </row>
    <row r="63" spans="1:2">
      <c r="A63" s="180" t="s">
        <v>190</v>
      </c>
      <c r="B63">
        <v>10.9</v>
      </c>
    </row>
    <row r="64" spans="1:2">
      <c r="A64" s="180" t="s">
        <v>164</v>
      </c>
      <c r="B64">
        <v>10.9</v>
      </c>
    </row>
    <row r="65" spans="1:2">
      <c r="A65" s="180" t="s">
        <v>180</v>
      </c>
      <c r="B65">
        <v>11.1</v>
      </c>
    </row>
    <row r="66" spans="1:2">
      <c r="A66" s="181" t="s">
        <v>1009</v>
      </c>
      <c r="B66">
        <v>11.5</v>
      </c>
    </row>
    <row r="67" spans="1:2">
      <c r="A67" s="180" t="s">
        <v>133</v>
      </c>
      <c r="B67">
        <v>11.5</v>
      </c>
    </row>
    <row r="68" spans="1:2">
      <c r="A68" s="180" t="s">
        <v>189</v>
      </c>
      <c r="B68">
        <v>11.6</v>
      </c>
    </row>
    <row r="69" spans="1:2">
      <c r="A69" s="180" t="s">
        <v>142</v>
      </c>
      <c r="B69">
        <v>12.1</v>
      </c>
    </row>
    <row r="70" spans="1:2">
      <c r="A70" s="180" t="s">
        <v>186</v>
      </c>
      <c r="B70">
        <v>13</v>
      </c>
    </row>
    <row r="71" spans="1:2">
      <c r="A71" s="180" t="s">
        <v>167</v>
      </c>
      <c r="B71">
        <v>13.2</v>
      </c>
    </row>
    <row r="72" spans="1:2">
      <c r="A72" s="180" t="s">
        <v>132</v>
      </c>
      <c r="B72">
        <v>13.3</v>
      </c>
    </row>
    <row r="73" spans="1:2">
      <c r="A73" s="180" t="s">
        <v>153</v>
      </c>
      <c r="B73">
        <v>13.3</v>
      </c>
    </row>
    <row r="74" spans="1:2">
      <c r="A74" s="180" t="s">
        <v>127</v>
      </c>
      <c r="B74">
        <v>15.5</v>
      </c>
    </row>
    <row r="75" spans="1:2">
      <c r="A75" s="180" t="s">
        <v>179</v>
      </c>
      <c r="B75">
        <v>16</v>
      </c>
    </row>
    <row r="76" spans="1:2">
      <c r="A76" s="180" t="s">
        <v>1017</v>
      </c>
      <c r="B76">
        <v>16.8</v>
      </c>
    </row>
    <row r="77" spans="1:2">
      <c r="A77" s="180" t="s">
        <v>117</v>
      </c>
      <c r="B77">
        <v>17.399999999999999</v>
      </c>
    </row>
    <row r="78" spans="1:2">
      <c r="A78" s="180" t="s">
        <v>182</v>
      </c>
      <c r="B78">
        <v>17.5</v>
      </c>
    </row>
    <row r="79" spans="1:2">
      <c r="A79" s="180" t="s">
        <v>148</v>
      </c>
      <c r="B79">
        <v>17.5</v>
      </c>
    </row>
    <row r="80" spans="1:2">
      <c r="A80" s="180" t="s">
        <v>1014</v>
      </c>
      <c r="B80">
        <v>20.3</v>
      </c>
    </row>
    <row r="81" spans="1:2">
      <c r="A81" s="180" t="s">
        <v>1010</v>
      </c>
      <c r="B81">
        <v>21.6</v>
      </c>
    </row>
    <row r="82" spans="1:2">
      <c r="A82" s="180" t="s">
        <v>1016</v>
      </c>
      <c r="B82">
        <v>23.5</v>
      </c>
    </row>
    <row r="83" spans="1:2">
      <c r="A83" s="180" t="s">
        <v>1013</v>
      </c>
      <c r="B83">
        <v>25.2</v>
      </c>
    </row>
    <row r="84" spans="1:2">
      <c r="A84" s="180" t="s">
        <v>174</v>
      </c>
      <c r="B84">
        <v>31.2</v>
      </c>
    </row>
    <row r="85" spans="1:2">
      <c r="A85" s="180" t="s">
        <v>1015</v>
      </c>
      <c r="B85">
        <v>60.7</v>
      </c>
    </row>
    <row r="86" spans="1:2">
      <c r="A86" s="180" t="s">
        <v>156</v>
      </c>
      <c r="B86">
        <v>76.7</v>
      </c>
    </row>
    <row r="87" spans="1:2">
      <c r="A87" s="180" t="s">
        <v>155</v>
      </c>
      <c r="B87">
        <v>94.2</v>
      </c>
    </row>
    <row r="88" spans="1:2">
      <c r="A88" s="179" t="s">
        <v>2</v>
      </c>
    </row>
    <row r="89" spans="1:2">
      <c r="A89" s="179" t="s">
        <v>3</v>
      </c>
    </row>
    <row r="90" spans="1:2">
      <c r="A90" s="179" t="s">
        <v>4</v>
      </c>
    </row>
    <row r="91" spans="1:2">
      <c r="A91" s="179" t="s">
        <v>5</v>
      </c>
    </row>
    <row r="92" spans="1:2">
      <c r="A92" s="179" t="s">
        <v>6</v>
      </c>
    </row>
    <row r="93" spans="1:2">
      <c r="A93" s="179" t="s">
        <v>7</v>
      </c>
    </row>
    <row r="94" spans="1:2">
      <c r="A94" s="179" t="s">
        <v>8</v>
      </c>
    </row>
    <row r="97" spans="2:2">
      <c r="B97" s="104">
        <f>AVERAGE(B3:B87)</f>
        <v>10.590588235294119</v>
      </c>
    </row>
    <row r="98" spans="2:2">
      <c r="B98" s="104">
        <f>MEDIAN(B3:B87)</f>
        <v>7.7</v>
      </c>
    </row>
    <row r="99" spans="2:2">
      <c r="B99" s="104">
        <f>_xlfn.STDEV.P(B3:B87)</f>
        <v>14.311119687599668</v>
      </c>
    </row>
    <row r="100" spans="2:2">
      <c r="B100" s="104">
        <f>MAX(B3:B87)</f>
        <v>94.2</v>
      </c>
    </row>
    <row r="101" spans="2:2">
      <c r="B101">
        <f>MIN(B3:B87)</f>
        <v>0</v>
      </c>
    </row>
  </sheetData>
  <sortState ref="A3:B94">
    <sortCondition ref="B3:B94"/>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6"/>
  <sheetViews>
    <sheetView workbookViewId="0">
      <pane xSplit="2" topLeftCell="D1" activePane="topRight" state="frozen"/>
      <selection pane="topRight" activeCell="K86" sqref="K86"/>
    </sheetView>
  </sheetViews>
  <sheetFormatPr defaultRowHeight="15"/>
  <cols>
    <col min="1" max="1" width="39.140625" customWidth="1"/>
    <col min="2" max="2" width="22" customWidth="1"/>
    <col min="3" max="3" width="21.28515625" customWidth="1"/>
    <col min="4" max="4" width="32.28515625" customWidth="1"/>
    <col min="5" max="5" width="11.5703125" bestFit="1" customWidth="1"/>
    <col min="6" max="6" width="10.7109375" bestFit="1" customWidth="1"/>
    <col min="7" max="7" width="23" bestFit="1" customWidth="1"/>
    <col min="8" max="8" width="10.7109375" bestFit="1" customWidth="1"/>
    <col min="9" max="9" width="10.7109375" customWidth="1"/>
  </cols>
  <sheetData>
    <row r="1" spans="1:9" ht="15" customHeight="1">
      <c r="A1" s="476" t="s">
        <v>115</v>
      </c>
      <c r="B1" s="478" t="s">
        <v>1043</v>
      </c>
      <c r="C1" s="479" t="s">
        <v>9</v>
      </c>
      <c r="D1" s="479"/>
      <c r="E1" s="479"/>
      <c r="F1" s="479"/>
      <c r="G1" s="479"/>
    </row>
    <row r="2" spans="1:9" ht="15" customHeight="1">
      <c r="A2" s="477"/>
      <c r="B2" s="477"/>
      <c r="C2" s="480" t="s">
        <v>1049</v>
      </c>
      <c r="D2" s="482" t="s">
        <v>1050</v>
      </c>
      <c r="E2" s="484" t="s">
        <v>10</v>
      </c>
      <c r="F2" s="485"/>
      <c r="G2" s="486"/>
    </row>
    <row r="3" spans="1:9" ht="31.5" customHeight="1">
      <c r="A3" s="477"/>
      <c r="B3" s="477"/>
      <c r="C3" s="481"/>
      <c r="D3" s="483"/>
      <c r="E3" s="188" t="s">
        <v>1044</v>
      </c>
      <c r="F3" s="188" t="s">
        <v>1045</v>
      </c>
      <c r="G3" s="188" t="s">
        <v>1046</v>
      </c>
      <c r="H3" s="107" t="s">
        <v>1047</v>
      </c>
      <c r="I3" s="186" t="s">
        <v>1048</v>
      </c>
    </row>
    <row r="4" spans="1:9">
      <c r="A4" s="109" t="s">
        <v>191</v>
      </c>
      <c r="B4" s="189">
        <v>18517.11</v>
      </c>
      <c r="C4" s="8"/>
      <c r="D4" s="189">
        <v>18517.11</v>
      </c>
      <c r="E4" s="189">
        <v>4986.63</v>
      </c>
      <c r="F4" s="189">
        <v>4949.1899999999996</v>
      </c>
      <c r="G4" s="189">
        <v>8581.2900000000009</v>
      </c>
      <c r="H4" s="190">
        <v>24060.95</v>
      </c>
      <c r="I4" s="187">
        <f>H4-B4</f>
        <v>5543.84</v>
      </c>
    </row>
    <row r="5" spans="1:9">
      <c r="A5" s="109" t="s">
        <v>190</v>
      </c>
      <c r="B5" s="189">
        <v>26660.93</v>
      </c>
      <c r="C5" s="8"/>
      <c r="D5" s="189">
        <v>26660.93</v>
      </c>
      <c r="E5" s="189">
        <v>5768.3</v>
      </c>
      <c r="F5" s="189">
        <v>6733.9</v>
      </c>
      <c r="G5" s="189">
        <v>14158.73</v>
      </c>
      <c r="H5" s="190">
        <v>30770.23</v>
      </c>
      <c r="I5" s="187">
        <f t="shared" ref="I5:I63" si="0">H5-B5</f>
        <v>4109.2999999999993</v>
      </c>
    </row>
    <row r="6" spans="1:9">
      <c r="A6" s="109" t="s">
        <v>189</v>
      </c>
      <c r="B6" s="189">
        <v>15612.47</v>
      </c>
      <c r="C6" s="8"/>
      <c r="D6" s="189">
        <v>15612.47</v>
      </c>
      <c r="E6" s="189">
        <v>4539.03</v>
      </c>
      <c r="F6" s="189">
        <v>6831.39</v>
      </c>
      <c r="G6" s="189">
        <v>4242.0600000000004</v>
      </c>
      <c r="H6" s="190">
        <v>19322.38</v>
      </c>
      <c r="I6" s="187">
        <f t="shared" si="0"/>
        <v>3709.9100000000017</v>
      </c>
    </row>
    <row r="7" spans="1:9">
      <c r="A7" s="109" t="s">
        <v>188</v>
      </c>
      <c r="B7" s="189">
        <v>30070.91</v>
      </c>
      <c r="C7" s="8"/>
      <c r="D7" s="189">
        <v>30070.91</v>
      </c>
      <c r="E7" s="189">
        <v>6797.13</v>
      </c>
      <c r="F7" s="189">
        <v>10604.41</v>
      </c>
      <c r="G7" s="189">
        <v>12669.36</v>
      </c>
      <c r="H7" s="191">
        <v>39580.54</v>
      </c>
      <c r="I7" s="187">
        <f t="shared" si="0"/>
        <v>9509.630000000001</v>
      </c>
    </row>
    <row r="8" spans="1:9">
      <c r="A8" s="109" t="s">
        <v>187</v>
      </c>
      <c r="B8" s="189">
        <v>13497.85</v>
      </c>
      <c r="C8" s="8"/>
      <c r="D8" s="189">
        <v>13497.85</v>
      </c>
      <c r="E8" s="189">
        <v>3014.69</v>
      </c>
      <c r="F8" s="189">
        <v>5042.17</v>
      </c>
      <c r="G8" s="189">
        <v>5440.99</v>
      </c>
      <c r="H8" s="191">
        <v>16841.73</v>
      </c>
      <c r="I8" s="187">
        <f t="shared" si="0"/>
        <v>3343.8799999999992</v>
      </c>
    </row>
    <row r="9" spans="1:9">
      <c r="A9" s="109" t="s">
        <v>177</v>
      </c>
      <c r="B9" s="189">
        <v>18706</v>
      </c>
      <c r="C9" s="8"/>
      <c r="D9" s="189">
        <v>18706</v>
      </c>
      <c r="E9" s="189">
        <v>3860.8</v>
      </c>
      <c r="F9" s="189">
        <v>6473.73</v>
      </c>
      <c r="G9" s="189">
        <v>8371.4699999999993</v>
      </c>
      <c r="H9" s="191">
        <v>22197.46</v>
      </c>
      <c r="I9" s="187">
        <f t="shared" si="0"/>
        <v>3491.4599999999991</v>
      </c>
    </row>
    <row r="10" spans="1:9">
      <c r="A10" s="109" t="s">
        <v>186</v>
      </c>
      <c r="B10" s="189">
        <v>17256.23</v>
      </c>
      <c r="C10" s="8"/>
      <c r="D10" s="189">
        <v>17256.23</v>
      </c>
      <c r="E10" s="189">
        <v>3292.67</v>
      </c>
      <c r="F10" s="189">
        <v>5104.17</v>
      </c>
      <c r="G10" s="189">
        <v>8859.39</v>
      </c>
      <c r="H10" s="191">
        <v>20436.61</v>
      </c>
      <c r="I10" s="187">
        <f t="shared" si="0"/>
        <v>3180.380000000001</v>
      </c>
    </row>
    <row r="11" spans="1:9">
      <c r="A11" s="109" t="s">
        <v>185</v>
      </c>
      <c r="B11" s="189">
        <v>9155.51</v>
      </c>
      <c r="C11" s="8"/>
      <c r="D11" s="189">
        <v>9155.51</v>
      </c>
      <c r="E11" s="189">
        <v>2138.04</v>
      </c>
      <c r="F11" s="189">
        <v>3842.3</v>
      </c>
      <c r="G11" s="189">
        <v>3175.16</v>
      </c>
      <c r="H11" s="191">
        <v>11469.46</v>
      </c>
      <c r="I11" s="187">
        <f t="shared" si="0"/>
        <v>2313.9499999999989</v>
      </c>
    </row>
    <row r="12" spans="1:9">
      <c r="A12" s="109" t="s">
        <v>184</v>
      </c>
      <c r="B12" s="189">
        <v>18623.45</v>
      </c>
      <c r="C12" s="8"/>
      <c r="D12" s="189">
        <v>18623.45</v>
      </c>
      <c r="E12" s="189">
        <v>3965.26</v>
      </c>
      <c r="F12" s="189">
        <v>5914.74</v>
      </c>
      <c r="G12" s="189">
        <v>8743.4500000000007</v>
      </c>
      <c r="H12" s="191">
        <v>21759.7</v>
      </c>
      <c r="I12" s="187">
        <f t="shared" si="0"/>
        <v>3136.25</v>
      </c>
    </row>
    <row r="13" spans="1:9">
      <c r="A13" s="109" t="s">
        <v>183</v>
      </c>
      <c r="B13" s="189">
        <v>12574.86</v>
      </c>
      <c r="C13" s="8"/>
      <c r="D13" s="189">
        <v>12574.86</v>
      </c>
      <c r="E13" s="189">
        <v>3294.81</v>
      </c>
      <c r="F13" s="189">
        <v>4271.3599999999997</v>
      </c>
      <c r="G13" s="189">
        <v>5008.6899999999996</v>
      </c>
      <c r="H13" s="191">
        <v>15808.11</v>
      </c>
      <c r="I13" s="187">
        <f t="shared" si="0"/>
        <v>3233.25</v>
      </c>
    </row>
    <row r="14" spans="1:9">
      <c r="A14" s="109" t="s">
        <v>182</v>
      </c>
      <c r="B14" s="189">
        <v>61692.81</v>
      </c>
      <c r="C14" s="8"/>
      <c r="D14" s="189">
        <v>61692.81</v>
      </c>
      <c r="E14" s="189">
        <v>19158.89</v>
      </c>
      <c r="F14" s="189">
        <v>14629.76</v>
      </c>
      <c r="G14" s="189">
        <v>27904.16</v>
      </c>
      <c r="H14" s="191">
        <v>78124.58</v>
      </c>
      <c r="I14" s="187">
        <f t="shared" si="0"/>
        <v>16431.770000000004</v>
      </c>
    </row>
    <row r="15" spans="1:9">
      <c r="A15" s="109" t="s">
        <v>181</v>
      </c>
      <c r="B15" s="189">
        <v>10387.74</v>
      </c>
      <c r="C15" s="8"/>
      <c r="D15" s="189">
        <v>10387.74</v>
      </c>
      <c r="E15" s="189">
        <v>2717.26</v>
      </c>
      <c r="F15" s="189">
        <v>3895.24</v>
      </c>
      <c r="G15" s="189">
        <v>3775.25</v>
      </c>
      <c r="H15" s="191">
        <v>12565.46</v>
      </c>
      <c r="I15" s="187">
        <f t="shared" si="0"/>
        <v>2177.7199999999993</v>
      </c>
    </row>
    <row r="16" spans="1:9">
      <c r="A16" s="109" t="s">
        <v>180</v>
      </c>
      <c r="B16" s="189">
        <v>15729.68</v>
      </c>
      <c r="C16" s="8"/>
      <c r="D16" s="189">
        <v>15729.68</v>
      </c>
      <c r="E16" s="189">
        <v>4052.61</v>
      </c>
      <c r="F16" s="189">
        <v>6230.53</v>
      </c>
      <c r="G16" s="189">
        <v>5446.54</v>
      </c>
      <c r="H16" s="191">
        <v>19999.419999999998</v>
      </c>
      <c r="I16" s="187">
        <f t="shared" si="0"/>
        <v>4269.739999999998</v>
      </c>
    </row>
    <row r="17" spans="1:9">
      <c r="A17" s="109" t="s">
        <v>179</v>
      </c>
      <c r="B17" s="189">
        <v>9712.67</v>
      </c>
      <c r="C17" s="8"/>
      <c r="D17" s="189">
        <v>9712.67</v>
      </c>
      <c r="E17" s="189">
        <v>2744.85</v>
      </c>
      <c r="F17" s="189">
        <v>3595.51</v>
      </c>
      <c r="G17" s="189">
        <v>3372.32</v>
      </c>
      <c r="H17" s="191">
        <v>12128.41</v>
      </c>
      <c r="I17" s="187">
        <f t="shared" si="0"/>
        <v>2415.7399999999998</v>
      </c>
    </row>
    <row r="18" spans="1:9">
      <c r="A18" s="109" t="s">
        <v>178</v>
      </c>
      <c r="B18" s="189">
        <v>13416.9</v>
      </c>
      <c r="C18" s="8"/>
      <c r="D18" s="189">
        <v>13416.9</v>
      </c>
      <c r="E18" s="189">
        <v>3148.66</v>
      </c>
      <c r="F18" s="189">
        <v>5586.34</v>
      </c>
      <c r="G18" s="189">
        <v>4681.91</v>
      </c>
      <c r="H18" s="191">
        <v>17387.73</v>
      </c>
      <c r="I18" s="187">
        <f t="shared" si="0"/>
        <v>3970.83</v>
      </c>
    </row>
    <row r="19" spans="1:9">
      <c r="A19" s="109" t="s">
        <v>176</v>
      </c>
      <c r="B19" s="189">
        <v>20770.89</v>
      </c>
      <c r="C19" s="8"/>
      <c r="D19" s="189">
        <v>20770.89</v>
      </c>
      <c r="E19" s="189">
        <v>6481.54</v>
      </c>
      <c r="F19" s="189">
        <v>7936.28</v>
      </c>
      <c r="G19" s="189">
        <v>6353.07</v>
      </c>
      <c r="H19" s="191">
        <v>24534.9</v>
      </c>
      <c r="I19" s="187">
        <f t="shared" si="0"/>
        <v>3764.010000000002</v>
      </c>
    </row>
    <row r="20" spans="1:9">
      <c r="A20" s="109" t="s">
        <v>175</v>
      </c>
      <c r="B20" s="189">
        <v>15558.09</v>
      </c>
      <c r="C20" s="8"/>
      <c r="D20" s="189">
        <v>15558.09</v>
      </c>
      <c r="E20" s="189">
        <v>3634.34</v>
      </c>
      <c r="F20" s="189">
        <v>5238.53</v>
      </c>
      <c r="G20" s="189">
        <v>6685.22</v>
      </c>
      <c r="H20" s="191">
        <v>19953.099999999999</v>
      </c>
      <c r="I20" s="187">
        <f t="shared" si="0"/>
        <v>4395.0099999999984</v>
      </c>
    </row>
    <row r="21" spans="1:9">
      <c r="A21" s="124" t="s">
        <v>174</v>
      </c>
      <c r="B21" s="189">
        <v>89432.27</v>
      </c>
      <c r="C21" s="8"/>
      <c r="D21" s="189">
        <v>89432.27</v>
      </c>
      <c r="E21" s="189">
        <v>42209.78</v>
      </c>
      <c r="F21" s="7">
        <v>181.59</v>
      </c>
      <c r="G21" s="189">
        <v>47040.9</v>
      </c>
      <c r="H21" s="191">
        <v>89447.1</v>
      </c>
      <c r="I21" s="187">
        <f t="shared" si="0"/>
        <v>14.830000000001746</v>
      </c>
    </row>
    <row r="22" spans="1:9" ht="18.75" customHeight="1">
      <c r="A22" s="109" t="s">
        <v>173</v>
      </c>
      <c r="B22" s="189">
        <v>16673.07</v>
      </c>
      <c r="C22" s="8"/>
      <c r="D22" s="189">
        <v>16673.07</v>
      </c>
      <c r="E22" s="189">
        <v>3298.97</v>
      </c>
      <c r="F22" s="189">
        <v>6703.24</v>
      </c>
      <c r="G22" s="189">
        <v>6670.86</v>
      </c>
      <c r="H22" s="191">
        <v>19432.810000000001</v>
      </c>
      <c r="I22" s="187">
        <f t="shared" si="0"/>
        <v>2759.7400000000016</v>
      </c>
    </row>
    <row r="23" spans="1:9">
      <c r="A23" s="109" t="s">
        <v>172</v>
      </c>
      <c r="B23" s="189">
        <v>14199.81</v>
      </c>
      <c r="C23" s="8"/>
      <c r="D23" s="189">
        <v>14199.81</v>
      </c>
      <c r="E23" s="189">
        <v>3590.68</v>
      </c>
      <c r="F23" s="189">
        <v>4927.05</v>
      </c>
      <c r="G23" s="189">
        <v>5682.07</v>
      </c>
      <c r="H23" s="191">
        <v>15812.26</v>
      </c>
      <c r="I23" s="187">
        <f t="shared" si="0"/>
        <v>1612.4500000000007</v>
      </c>
    </row>
    <row r="24" spans="1:9">
      <c r="A24" s="109" t="s">
        <v>171</v>
      </c>
      <c r="B24" s="189">
        <v>20519.810000000001</v>
      </c>
      <c r="C24" s="8"/>
      <c r="D24" s="189">
        <v>20519.810000000001</v>
      </c>
      <c r="E24" s="189">
        <v>4990.4799999999996</v>
      </c>
      <c r="F24" s="189">
        <v>8286.43</v>
      </c>
      <c r="G24" s="189">
        <v>7242.91</v>
      </c>
      <c r="H24" s="191">
        <v>25691.53</v>
      </c>
      <c r="I24" s="187">
        <f t="shared" si="0"/>
        <v>5171.7199999999975</v>
      </c>
    </row>
    <row r="25" spans="1:9">
      <c r="A25" s="109" t="s">
        <v>169</v>
      </c>
      <c r="B25" s="189">
        <v>22251.08</v>
      </c>
      <c r="C25" s="8"/>
      <c r="D25" s="189">
        <v>22251.08</v>
      </c>
      <c r="E25" s="189">
        <v>4719.21</v>
      </c>
      <c r="F25" s="189">
        <v>6342.47</v>
      </c>
      <c r="G25" s="189">
        <v>11189.4</v>
      </c>
      <c r="H25" s="191">
        <v>26586.52</v>
      </c>
      <c r="I25" s="187">
        <f t="shared" si="0"/>
        <v>4335.4399999999987</v>
      </c>
    </row>
    <row r="26" spans="1:9">
      <c r="A26" s="109" t="s">
        <v>168</v>
      </c>
      <c r="B26" s="189">
        <v>57346.52</v>
      </c>
      <c r="C26" s="8"/>
      <c r="D26" s="189">
        <v>57346.52</v>
      </c>
      <c r="E26" s="189">
        <v>3189.92</v>
      </c>
      <c r="F26" s="189">
        <v>9254.2999999999993</v>
      </c>
      <c r="G26" s="189">
        <v>44902.29</v>
      </c>
      <c r="H26" s="191">
        <v>61616.85</v>
      </c>
      <c r="I26" s="187">
        <f t="shared" si="0"/>
        <v>4270.3300000000017</v>
      </c>
    </row>
    <row r="27" spans="1:9">
      <c r="A27" s="109" t="s">
        <v>167</v>
      </c>
      <c r="B27" s="189">
        <v>17427.93</v>
      </c>
      <c r="C27" s="8"/>
      <c r="D27" s="189">
        <v>17427.93</v>
      </c>
      <c r="E27" s="189">
        <v>5250.82</v>
      </c>
      <c r="F27" s="189">
        <v>4138.4799999999996</v>
      </c>
      <c r="G27" s="189">
        <v>8038.63</v>
      </c>
      <c r="H27" s="191">
        <v>21511.1</v>
      </c>
      <c r="I27" s="187">
        <f t="shared" si="0"/>
        <v>4083.1699999999983</v>
      </c>
    </row>
    <row r="28" spans="1:9">
      <c r="A28" s="109" t="s">
        <v>166</v>
      </c>
      <c r="B28" s="189">
        <v>13048.03</v>
      </c>
      <c r="C28" s="8"/>
      <c r="D28" s="189">
        <v>13048.03</v>
      </c>
      <c r="E28" s="189">
        <v>2808.27</v>
      </c>
      <c r="F28" s="189">
        <v>4180.01</v>
      </c>
      <c r="G28" s="189">
        <v>6059.74</v>
      </c>
      <c r="H28" s="191">
        <v>15750.62</v>
      </c>
      <c r="I28" s="187">
        <f t="shared" si="0"/>
        <v>2702.59</v>
      </c>
    </row>
    <row r="29" spans="1:9">
      <c r="A29" s="109" t="s">
        <v>165</v>
      </c>
      <c r="B29" s="189">
        <v>10508.54</v>
      </c>
      <c r="C29" s="8"/>
      <c r="D29" s="189">
        <v>10508.54</v>
      </c>
      <c r="E29" s="189">
        <v>2358.8000000000002</v>
      </c>
      <c r="F29" s="189">
        <v>4230.53</v>
      </c>
      <c r="G29" s="189">
        <v>3919.22</v>
      </c>
      <c r="H29" s="191">
        <v>12536.75</v>
      </c>
      <c r="I29" s="187">
        <f t="shared" si="0"/>
        <v>2028.2099999999991</v>
      </c>
    </row>
    <row r="30" spans="1:9">
      <c r="A30" s="109" t="s">
        <v>164</v>
      </c>
      <c r="B30" s="189">
        <v>12847.13</v>
      </c>
      <c r="C30" s="8"/>
      <c r="D30" s="189">
        <v>12847.13</v>
      </c>
      <c r="E30" s="189">
        <v>2368.54</v>
      </c>
      <c r="F30" s="189">
        <v>5477.43</v>
      </c>
      <c r="G30" s="189">
        <v>5001.1499999999996</v>
      </c>
      <c r="H30" s="191">
        <v>15520.51</v>
      </c>
      <c r="I30" s="187">
        <f t="shared" si="0"/>
        <v>2673.380000000001</v>
      </c>
    </row>
    <row r="31" spans="1:9">
      <c r="A31" s="177" t="s">
        <v>1009</v>
      </c>
      <c r="B31" s="189">
        <v>45605.84</v>
      </c>
      <c r="C31" s="8"/>
      <c r="D31" s="189">
        <v>45605.84</v>
      </c>
      <c r="E31" s="189">
        <v>16387.419999999998</v>
      </c>
      <c r="F31" s="189">
        <v>4740.6400000000003</v>
      </c>
      <c r="G31" s="189">
        <v>24477.78</v>
      </c>
      <c r="H31" s="191">
        <v>48067.79</v>
      </c>
      <c r="I31" s="187">
        <f t="shared" si="0"/>
        <v>2461.9500000000044</v>
      </c>
    </row>
    <row r="32" spans="1:9">
      <c r="A32" s="109" t="s">
        <v>1010</v>
      </c>
      <c r="B32" s="189">
        <v>7450.42</v>
      </c>
      <c r="C32" s="8"/>
      <c r="D32" s="189">
        <v>7450.42</v>
      </c>
      <c r="E32" s="7">
        <v>301.77</v>
      </c>
      <c r="F32" s="7">
        <v>493.9</v>
      </c>
      <c r="G32" s="189">
        <v>6654.75</v>
      </c>
      <c r="H32" s="191">
        <v>7982.08</v>
      </c>
      <c r="I32" s="187">
        <f t="shared" si="0"/>
        <v>531.65999999999985</v>
      </c>
    </row>
    <row r="33" spans="1:9">
      <c r="A33" s="109" t="s">
        <v>163</v>
      </c>
      <c r="B33" s="189">
        <v>5962.7</v>
      </c>
      <c r="C33" s="8"/>
      <c r="D33" s="189">
        <v>5962.7</v>
      </c>
      <c r="E33" s="189">
        <v>1066.24</v>
      </c>
      <c r="F33" s="189">
        <v>2572.81</v>
      </c>
      <c r="G33" s="189">
        <v>2323.65</v>
      </c>
      <c r="H33" s="191">
        <v>7812.5</v>
      </c>
      <c r="I33" s="187">
        <f t="shared" si="0"/>
        <v>1849.8000000000002</v>
      </c>
    </row>
    <row r="34" spans="1:9">
      <c r="A34" s="109" t="s">
        <v>161</v>
      </c>
      <c r="B34" s="189">
        <v>60098.59</v>
      </c>
      <c r="C34" s="8"/>
      <c r="D34" s="189">
        <v>60098.59</v>
      </c>
      <c r="E34" s="189">
        <v>18424.18</v>
      </c>
      <c r="F34" s="189">
        <v>21167.51</v>
      </c>
      <c r="G34" s="189">
        <v>20506.900000000001</v>
      </c>
      <c r="H34" s="191">
        <v>72197.58</v>
      </c>
      <c r="I34" s="187">
        <f t="shared" si="0"/>
        <v>12098.990000000005</v>
      </c>
    </row>
    <row r="35" spans="1:9">
      <c r="A35" s="109" t="s">
        <v>160</v>
      </c>
      <c r="B35" s="189">
        <v>15329.83</v>
      </c>
      <c r="C35" s="8"/>
      <c r="D35" s="189">
        <v>15329.83</v>
      </c>
      <c r="E35" s="189">
        <v>3973.08</v>
      </c>
      <c r="F35" s="189">
        <v>5956.15</v>
      </c>
      <c r="G35" s="189">
        <v>5400.6</v>
      </c>
      <c r="H35" s="191">
        <v>18685.61</v>
      </c>
      <c r="I35" s="187">
        <f t="shared" si="0"/>
        <v>3355.7800000000007</v>
      </c>
    </row>
    <row r="36" spans="1:9">
      <c r="A36" s="109" t="s">
        <v>159</v>
      </c>
      <c r="B36" s="189">
        <v>31344.94</v>
      </c>
      <c r="C36" s="8"/>
      <c r="D36" s="189">
        <v>31344.94</v>
      </c>
      <c r="E36" s="189">
        <v>6605.53</v>
      </c>
      <c r="F36" s="189">
        <v>11620.74</v>
      </c>
      <c r="G36" s="189">
        <v>13118.67</v>
      </c>
      <c r="H36" s="191">
        <v>42904.02</v>
      </c>
      <c r="I36" s="187">
        <f t="shared" si="0"/>
        <v>11559.079999999998</v>
      </c>
    </row>
    <row r="37" spans="1:9">
      <c r="A37" s="109" t="s">
        <v>158</v>
      </c>
      <c r="B37" s="189">
        <v>51091.31</v>
      </c>
      <c r="C37" s="8"/>
      <c r="D37" s="189">
        <v>51091.31</v>
      </c>
      <c r="E37" s="189">
        <v>12634.78</v>
      </c>
      <c r="F37" s="189">
        <v>17683.150000000001</v>
      </c>
      <c r="G37" s="189">
        <v>20773.38</v>
      </c>
      <c r="H37" s="191">
        <v>61725.66</v>
      </c>
      <c r="I37" s="187">
        <f t="shared" si="0"/>
        <v>10634.350000000006</v>
      </c>
    </row>
    <row r="38" spans="1:9">
      <c r="A38" s="109" t="s">
        <v>195</v>
      </c>
      <c r="B38" s="189">
        <v>11693.42</v>
      </c>
      <c r="C38" s="8"/>
      <c r="D38" s="189">
        <v>11693.42</v>
      </c>
      <c r="E38" s="189">
        <v>1368.15</v>
      </c>
      <c r="F38" s="189">
        <v>3698.13</v>
      </c>
      <c r="G38" s="189">
        <v>6627.14</v>
      </c>
      <c r="H38" s="191">
        <v>15479.97</v>
      </c>
      <c r="I38" s="187">
        <f t="shared" si="0"/>
        <v>3786.5499999999993</v>
      </c>
    </row>
    <row r="39" spans="1:9">
      <c r="A39" s="109" t="s">
        <v>157</v>
      </c>
      <c r="B39" s="189">
        <v>23735.53</v>
      </c>
      <c r="C39" s="8"/>
      <c r="D39" s="189">
        <v>23735.53</v>
      </c>
      <c r="E39" s="189">
        <v>1323.76</v>
      </c>
      <c r="F39" s="189">
        <v>19597.82</v>
      </c>
      <c r="G39" s="189">
        <v>2813.95</v>
      </c>
      <c r="H39" s="191">
        <v>25193.64</v>
      </c>
      <c r="I39" s="187">
        <f t="shared" si="0"/>
        <v>1458.1100000000006</v>
      </c>
    </row>
    <row r="40" spans="1:9">
      <c r="A40" s="109" t="s">
        <v>162</v>
      </c>
      <c r="B40" s="189">
        <v>80074.149999999994</v>
      </c>
      <c r="C40" s="8"/>
      <c r="D40" s="189">
        <v>80074.149999999994</v>
      </c>
      <c r="E40" s="189">
        <v>6528.99</v>
      </c>
      <c r="F40" s="189">
        <v>48079.06</v>
      </c>
      <c r="G40" s="189">
        <v>25466.1</v>
      </c>
      <c r="H40" s="191">
        <v>86419.47</v>
      </c>
      <c r="I40" s="187">
        <f t="shared" si="0"/>
        <v>6345.320000000007</v>
      </c>
    </row>
    <row r="41" spans="1:9">
      <c r="A41" s="109" t="s">
        <v>150</v>
      </c>
      <c r="B41" s="189">
        <v>50054.06</v>
      </c>
      <c r="C41" s="8"/>
      <c r="D41" s="189">
        <v>50054.06</v>
      </c>
      <c r="E41" s="189">
        <v>12569.91</v>
      </c>
      <c r="F41" s="189">
        <v>17874.7</v>
      </c>
      <c r="G41" s="189">
        <v>19609.45</v>
      </c>
      <c r="H41" s="191">
        <v>61971.76</v>
      </c>
      <c r="I41" s="187">
        <f t="shared" si="0"/>
        <v>11917.700000000004</v>
      </c>
    </row>
    <row r="42" spans="1:9">
      <c r="A42" s="109" t="s">
        <v>149</v>
      </c>
      <c r="B42" s="189">
        <v>13438.58</v>
      </c>
      <c r="C42" s="8"/>
      <c r="D42" s="189">
        <v>13438.58</v>
      </c>
      <c r="E42" s="189">
        <v>2239.34</v>
      </c>
      <c r="F42" s="189">
        <v>5770.71</v>
      </c>
      <c r="G42" s="189">
        <v>5428.53</v>
      </c>
      <c r="H42" s="191">
        <v>16672</v>
      </c>
      <c r="I42" s="187">
        <f t="shared" si="0"/>
        <v>3233.42</v>
      </c>
    </row>
    <row r="43" spans="1:9">
      <c r="A43" s="109" t="s">
        <v>148</v>
      </c>
      <c r="B43" s="189">
        <v>13812.55</v>
      </c>
      <c r="C43" s="8"/>
      <c r="D43" s="189">
        <v>13812.55</v>
      </c>
      <c r="E43" s="189">
        <v>2146.7800000000002</v>
      </c>
      <c r="F43" s="189">
        <v>5637.9</v>
      </c>
      <c r="G43" s="189">
        <v>6027.86</v>
      </c>
      <c r="H43" s="191">
        <v>17284.11</v>
      </c>
      <c r="I43" s="187">
        <f t="shared" si="0"/>
        <v>3471.5600000000013</v>
      </c>
    </row>
    <row r="44" spans="1:9">
      <c r="A44" s="109" t="s">
        <v>196</v>
      </c>
      <c r="B44" s="189">
        <v>50859.040000000001</v>
      </c>
      <c r="C44" s="8"/>
      <c r="D44" s="189">
        <v>50859.040000000001</v>
      </c>
      <c r="E44" s="189">
        <v>11375.25</v>
      </c>
      <c r="F44" s="189">
        <v>9441.6</v>
      </c>
      <c r="G44" s="189">
        <v>30042.19</v>
      </c>
      <c r="H44" s="191">
        <v>63732.639999999999</v>
      </c>
      <c r="I44" s="187">
        <f t="shared" si="0"/>
        <v>12873.599999999999</v>
      </c>
    </row>
    <row r="45" spans="1:9">
      <c r="A45" s="109" t="s">
        <v>147</v>
      </c>
      <c r="B45" s="189">
        <v>19931.82</v>
      </c>
      <c r="C45" s="8"/>
      <c r="D45" s="189">
        <v>19931.82</v>
      </c>
      <c r="E45" s="189">
        <v>5358.37</v>
      </c>
      <c r="F45" s="189">
        <v>6933.11</v>
      </c>
      <c r="G45" s="189">
        <v>7640.35</v>
      </c>
      <c r="H45" s="191">
        <v>25585.15</v>
      </c>
      <c r="I45" s="187">
        <f t="shared" si="0"/>
        <v>5653.3300000000017</v>
      </c>
    </row>
    <row r="46" spans="1:9">
      <c r="A46" s="109" t="s">
        <v>1011</v>
      </c>
      <c r="B46" s="189">
        <v>19293.900000000001</v>
      </c>
      <c r="C46" s="8"/>
      <c r="D46" s="189">
        <v>19293.900000000001</v>
      </c>
      <c r="E46" s="189">
        <v>3156.48</v>
      </c>
      <c r="F46" s="189">
        <v>8632.24</v>
      </c>
      <c r="G46" s="189">
        <v>7505.18</v>
      </c>
      <c r="H46" s="191">
        <v>23861.67</v>
      </c>
      <c r="I46" s="187">
        <f t="shared" si="0"/>
        <v>4567.7699999999968</v>
      </c>
    </row>
    <row r="47" spans="1:9">
      <c r="A47" s="109" t="s">
        <v>144</v>
      </c>
      <c r="B47" s="189">
        <v>38773.93</v>
      </c>
      <c r="C47" s="8"/>
      <c r="D47" s="189">
        <v>38773.93</v>
      </c>
      <c r="E47" s="189">
        <v>9171.56</v>
      </c>
      <c r="F47" s="189">
        <v>11993.74</v>
      </c>
      <c r="G47" s="189">
        <v>17608.63</v>
      </c>
      <c r="H47" s="191">
        <v>53711.519999999997</v>
      </c>
      <c r="I47" s="187">
        <f t="shared" si="0"/>
        <v>14937.589999999997</v>
      </c>
    </row>
    <row r="48" spans="1:9">
      <c r="A48" s="109" t="s">
        <v>145</v>
      </c>
      <c r="B48" s="189">
        <v>17873.330000000002</v>
      </c>
      <c r="C48" s="8"/>
      <c r="D48" s="189">
        <v>17873.330000000002</v>
      </c>
      <c r="E48" s="189">
        <v>4662.83</v>
      </c>
      <c r="F48" s="189">
        <v>6723.94</v>
      </c>
      <c r="G48" s="189">
        <v>6486.55</v>
      </c>
      <c r="H48" s="191">
        <v>20970.669999999998</v>
      </c>
      <c r="I48" s="187">
        <f t="shared" si="0"/>
        <v>3097.3399999999965</v>
      </c>
    </row>
    <row r="49" spans="1:9">
      <c r="A49" s="109" t="s">
        <v>141</v>
      </c>
      <c r="B49" s="189">
        <v>55831.24</v>
      </c>
      <c r="C49" s="8"/>
      <c r="D49" s="189">
        <v>55831.24</v>
      </c>
      <c r="E49" s="189">
        <v>9009.11</v>
      </c>
      <c r="F49" s="189">
        <v>12856.2</v>
      </c>
      <c r="G49" s="189">
        <v>33965.93</v>
      </c>
      <c r="H49" s="191">
        <v>64938.92</v>
      </c>
      <c r="I49" s="187">
        <f t="shared" si="0"/>
        <v>9107.68</v>
      </c>
    </row>
    <row r="50" spans="1:9">
      <c r="A50" s="109" t="s">
        <v>143</v>
      </c>
      <c r="B50" s="189">
        <v>25136.27</v>
      </c>
      <c r="C50" s="8"/>
      <c r="D50" s="189">
        <v>25136.27</v>
      </c>
      <c r="E50" s="189">
        <v>7062.37</v>
      </c>
      <c r="F50" s="189">
        <v>8443.01</v>
      </c>
      <c r="G50" s="189">
        <v>9630.9</v>
      </c>
      <c r="H50" s="191">
        <v>31845.83</v>
      </c>
      <c r="I50" s="187">
        <f t="shared" si="0"/>
        <v>6709.5600000000013</v>
      </c>
    </row>
    <row r="51" spans="1:9">
      <c r="A51" s="109" t="s">
        <v>142</v>
      </c>
      <c r="B51" s="189">
        <v>16837.75</v>
      </c>
      <c r="C51" s="8"/>
      <c r="D51" s="189">
        <v>16837.75</v>
      </c>
      <c r="E51" s="189">
        <v>3531.33</v>
      </c>
      <c r="F51" s="189">
        <v>5124.66</v>
      </c>
      <c r="G51" s="189">
        <v>8181.75</v>
      </c>
      <c r="H51" s="191">
        <v>20280.7</v>
      </c>
      <c r="I51" s="187">
        <f t="shared" si="0"/>
        <v>3442.9500000000007</v>
      </c>
    </row>
    <row r="52" spans="1:9">
      <c r="A52" s="109" t="s">
        <v>146</v>
      </c>
      <c r="B52" s="189">
        <v>29236.57</v>
      </c>
      <c r="C52" s="8"/>
      <c r="D52" s="189">
        <v>29236.57</v>
      </c>
      <c r="E52" s="189">
        <v>8519.27</v>
      </c>
      <c r="F52" s="189">
        <v>10901.95</v>
      </c>
      <c r="G52" s="189">
        <v>9815.34</v>
      </c>
      <c r="H52" s="191">
        <v>35966.089999999997</v>
      </c>
      <c r="I52" s="187">
        <f t="shared" si="0"/>
        <v>6729.5199999999968</v>
      </c>
    </row>
    <row r="53" spans="1:9">
      <c r="A53" s="109" t="s">
        <v>140</v>
      </c>
      <c r="B53" s="189">
        <v>30265.62</v>
      </c>
      <c r="C53" s="8"/>
      <c r="D53" s="189">
        <v>30265.62</v>
      </c>
      <c r="E53" s="189">
        <v>5943.23</v>
      </c>
      <c r="F53" s="189">
        <v>12311.99</v>
      </c>
      <c r="G53" s="189">
        <v>12010.4</v>
      </c>
      <c r="H53" s="191">
        <v>38804.89</v>
      </c>
      <c r="I53" s="187">
        <f t="shared" si="0"/>
        <v>8539.27</v>
      </c>
    </row>
    <row r="54" spans="1:9">
      <c r="A54" s="109" t="s">
        <v>139</v>
      </c>
      <c r="B54" s="189">
        <v>17201.580000000002</v>
      </c>
      <c r="C54" s="8"/>
      <c r="D54" s="189">
        <v>17201.580000000002</v>
      </c>
      <c r="E54" s="189">
        <v>3699.11</v>
      </c>
      <c r="F54" s="189">
        <v>6072.7</v>
      </c>
      <c r="G54" s="189">
        <v>7429.77</v>
      </c>
      <c r="H54" s="191">
        <v>20265.75</v>
      </c>
      <c r="I54" s="187">
        <f t="shared" si="0"/>
        <v>3064.1699999999983</v>
      </c>
    </row>
    <row r="55" spans="1:9">
      <c r="A55" s="109" t="s">
        <v>138</v>
      </c>
      <c r="B55" s="189">
        <v>14421.65</v>
      </c>
      <c r="C55" s="8"/>
      <c r="D55" s="189">
        <v>14421.65</v>
      </c>
      <c r="E55" s="189">
        <v>3316.75</v>
      </c>
      <c r="F55" s="189">
        <v>6127.12</v>
      </c>
      <c r="G55" s="189">
        <v>4977.78</v>
      </c>
      <c r="H55" s="191">
        <v>17871.25</v>
      </c>
      <c r="I55" s="187">
        <f t="shared" si="0"/>
        <v>3449.6000000000004</v>
      </c>
    </row>
    <row r="56" spans="1:9">
      <c r="A56" s="109" t="s">
        <v>137</v>
      </c>
      <c r="B56" s="189">
        <v>51297.39</v>
      </c>
      <c r="C56" s="8"/>
      <c r="D56" s="189">
        <v>51297.39</v>
      </c>
      <c r="E56" s="189">
        <v>14224.29</v>
      </c>
      <c r="F56" s="189">
        <v>16505.22</v>
      </c>
      <c r="G56" s="189">
        <v>20567.88</v>
      </c>
      <c r="H56" s="191">
        <v>61406.13</v>
      </c>
      <c r="I56" s="187">
        <f t="shared" si="0"/>
        <v>10108.739999999998</v>
      </c>
    </row>
    <row r="57" spans="1:9">
      <c r="A57" s="109" t="s">
        <v>136</v>
      </c>
      <c r="B57" s="189">
        <v>13992.67</v>
      </c>
      <c r="C57" s="8"/>
      <c r="D57" s="189">
        <v>13992.67</v>
      </c>
      <c r="E57" s="189">
        <v>5615.24</v>
      </c>
      <c r="F57" s="189">
        <v>1951.48</v>
      </c>
      <c r="G57" s="189">
        <v>6425.95</v>
      </c>
      <c r="H57" s="191">
        <v>15168.91</v>
      </c>
      <c r="I57" s="187">
        <f t="shared" si="0"/>
        <v>1176.2399999999998</v>
      </c>
    </row>
    <row r="58" spans="1:9">
      <c r="A58" s="109" t="s">
        <v>134</v>
      </c>
      <c r="B58" s="189">
        <v>42347.839999999997</v>
      </c>
      <c r="C58" s="8"/>
      <c r="D58" s="189">
        <v>42347.839999999997</v>
      </c>
      <c r="E58" s="189">
        <v>11607.51</v>
      </c>
      <c r="F58" s="189">
        <v>14044.85</v>
      </c>
      <c r="G58" s="189">
        <v>16695.48</v>
      </c>
      <c r="H58" s="191">
        <v>49937.02</v>
      </c>
      <c r="I58" s="187">
        <f t="shared" si="0"/>
        <v>7589.18</v>
      </c>
    </row>
    <row r="59" spans="1:9">
      <c r="A59" s="109" t="s">
        <v>1012</v>
      </c>
      <c r="B59" s="189">
        <v>15336.67</v>
      </c>
      <c r="C59" s="8"/>
      <c r="D59" s="189">
        <v>15336.67</v>
      </c>
      <c r="E59" s="189">
        <v>6610.78</v>
      </c>
      <c r="F59" s="189">
        <v>2857.59</v>
      </c>
      <c r="G59" s="189">
        <v>5868.3</v>
      </c>
      <c r="H59" s="191">
        <v>16449.349999999999</v>
      </c>
      <c r="I59" s="187">
        <f t="shared" si="0"/>
        <v>1112.6799999999985</v>
      </c>
    </row>
    <row r="60" spans="1:9">
      <c r="A60" s="109" t="s">
        <v>1013</v>
      </c>
      <c r="B60" s="189">
        <v>5410.19</v>
      </c>
      <c r="C60" s="8"/>
      <c r="D60" s="189">
        <v>5410.19</v>
      </c>
      <c r="E60" s="189">
        <v>2187.3000000000002</v>
      </c>
      <c r="F60" s="7">
        <v>489.38</v>
      </c>
      <c r="G60" s="189">
        <v>2733.51</v>
      </c>
      <c r="H60" s="191">
        <v>5695.9</v>
      </c>
      <c r="I60" s="187">
        <f t="shared" si="0"/>
        <v>285.71000000000004</v>
      </c>
    </row>
    <row r="61" spans="1:9">
      <c r="A61" s="110" t="s">
        <v>124</v>
      </c>
      <c r="B61" s="189">
        <v>27075.51</v>
      </c>
      <c r="C61" s="8"/>
      <c r="D61" s="189">
        <v>27075.51</v>
      </c>
      <c r="E61" s="189">
        <v>5239.75</v>
      </c>
      <c r="F61" s="189">
        <v>13405.02</v>
      </c>
      <c r="G61" s="189">
        <v>8430.75</v>
      </c>
      <c r="H61" s="191">
        <v>33063.97</v>
      </c>
      <c r="I61" s="187">
        <f t="shared" si="0"/>
        <v>5988.4600000000028</v>
      </c>
    </row>
    <row r="62" spans="1:9" s="150" customFormat="1">
      <c r="A62" s="192" t="s">
        <v>132</v>
      </c>
      <c r="B62" s="193">
        <v>18407.05</v>
      </c>
      <c r="C62" s="194"/>
      <c r="D62" s="193">
        <v>18407.05</v>
      </c>
      <c r="E62" s="193">
        <v>2848.81</v>
      </c>
      <c r="F62" s="193">
        <v>6172.54</v>
      </c>
      <c r="G62" s="193">
        <v>9385.7000000000007</v>
      </c>
      <c r="H62" s="195">
        <v>18272.78</v>
      </c>
      <c r="I62" s="196">
        <f t="shared" si="0"/>
        <v>-134.27000000000044</v>
      </c>
    </row>
    <row r="63" spans="1:9">
      <c r="A63" s="109" t="s">
        <v>130</v>
      </c>
      <c r="B63" s="189">
        <v>35767.230000000003</v>
      </c>
      <c r="C63" s="8"/>
      <c r="D63" s="189">
        <v>35767.230000000003</v>
      </c>
      <c r="E63" s="189">
        <v>8160.98</v>
      </c>
      <c r="F63" s="189">
        <v>15597.82</v>
      </c>
      <c r="G63" s="189">
        <v>12008.44</v>
      </c>
      <c r="H63" s="191">
        <v>41283.18</v>
      </c>
      <c r="I63" s="187">
        <f t="shared" si="0"/>
        <v>5515.9499999999971</v>
      </c>
    </row>
    <row r="64" spans="1:9">
      <c r="A64" s="109" t="s">
        <v>129</v>
      </c>
      <c r="B64" s="189">
        <v>45040.63</v>
      </c>
      <c r="C64" s="8"/>
      <c r="D64" s="189">
        <v>45040.63</v>
      </c>
      <c r="E64" s="189">
        <v>13198.34</v>
      </c>
      <c r="F64" s="189">
        <v>17714.240000000002</v>
      </c>
      <c r="G64" s="189">
        <v>14128.05</v>
      </c>
      <c r="H64" s="191">
        <v>50114.25</v>
      </c>
      <c r="I64" s="187">
        <f t="shared" ref="I64:I88" si="1">H64-B64</f>
        <v>5073.6200000000026</v>
      </c>
    </row>
    <row r="65" spans="1:9">
      <c r="A65" s="109" t="s">
        <v>128</v>
      </c>
      <c r="B65" s="189">
        <v>44585.03</v>
      </c>
      <c r="C65" s="8"/>
      <c r="D65" s="189">
        <v>44585.03</v>
      </c>
      <c r="E65" s="189">
        <v>11331.65</v>
      </c>
      <c r="F65" s="189">
        <v>17074.47</v>
      </c>
      <c r="G65" s="189">
        <v>16178.9</v>
      </c>
      <c r="H65" s="191">
        <v>53882.9</v>
      </c>
      <c r="I65" s="187">
        <f t="shared" si="1"/>
        <v>9297.8700000000026</v>
      </c>
    </row>
    <row r="66" spans="1:9">
      <c r="A66" s="109" t="s">
        <v>197</v>
      </c>
      <c r="B66" s="189">
        <v>34572.300000000003</v>
      </c>
      <c r="C66" s="8"/>
      <c r="D66" s="189">
        <v>34572.300000000003</v>
      </c>
      <c r="E66" s="189">
        <v>8731.84</v>
      </c>
      <c r="F66" s="189">
        <v>11514.45</v>
      </c>
      <c r="G66" s="189">
        <v>14326</v>
      </c>
      <c r="H66" s="191">
        <v>41005.17</v>
      </c>
      <c r="I66" s="187">
        <f t="shared" si="1"/>
        <v>6432.8699999999953</v>
      </c>
    </row>
    <row r="67" spans="1:9">
      <c r="A67" s="109" t="s">
        <v>127</v>
      </c>
      <c r="B67" s="189">
        <v>51471.64</v>
      </c>
      <c r="C67" s="8"/>
      <c r="D67" s="189">
        <v>51471.64</v>
      </c>
      <c r="E67" s="189">
        <v>9995.4699999999993</v>
      </c>
      <c r="F67" s="189">
        <v>18864.43</v>
      </c>
      <c r="G67" s="189">
        <v>22611.74</v>
      </c>
      <c r="H67" s="191">
        <v>59456.480000000003</v>
      </c>
      <c r="I67" s="187">
        <f t="shared" si="1"/>
        <v>7984.8400000000038</v>
      </c>
    </row>
    <row r="68" spans="1:9">
      <c r="A68" s="109" t="s">
        <v>126</v>
      </c>
      <c r="B68" s="189">
        <v>28926.06</v>
      </c>
      <c r="C68" s="8"/>
      <c r="D68" s="189">
        <v>28926.06</v>
      </c>
      <c r="E68" s="189">
        <v>6449.41</v>
      </c>
      <c r="F68" s="189">
        <v>10128.66</v>
      </c>
      <c r="G68" s="189">
        <v>12347.99</v>
      </c>
      <c r="H68" s="191">
        <v>35019.21</v>
      </c>
      <c r="I68" s="187">
        <f t="shared" si="1"/>
        <v>6093.1499999999978</v>
      </c>
    </row>
    <row r="69" spans="1:9">
      <c r="A69" s="109" t="s">
        <v>125</v>
      </c>
      <c r="B69" s="189">
        <v>16931.669999999998</v>
      </c>
      <c r="C69" s="8"/>
      <c r="D69" s="189">
        <v>16931.669999999998</v>
      </c>
      <c r="E69" s="189">
        <v>3846.05</v>
      </c>
      <c r="F69" s="189">
        <v>6346.69</v>
      </c>
      <c r="G69" s="189">
        <v>6738.93</v>
      </c>
      <c r="H69" s="191">
        <v>20385.87</v>
      </c>
      <c r="I69" s="187">
        <f t="shared" si="1"/>
        <v>3454.2000000000007</v>
      </c>
    </row>
    <row r="70" spans="1:9">
      <c r="A70" s="109" t="s">
        <v>133</v>
      </c>
      <c r="B70" s="189">
        <v>8063.98</v>
      </c>
      <c r="C70" s="8"/>
      <c r="D70" s="189">
        <v>8063.98</v>
      </c>
      <c r="E70" s="189">
        <v>1486.28</v>
      </c>
      <c r="F70" s="189">
        <v>3277.04</v>
      </c>
      <c r="G70" s="189">
        <v>3300.67</v>
      </c>
      <c r="H70" s="191">
        <v>9399.14</v>
      </c>
      <c r="I70" s="187">
        <f t="shared" si="1"/>
        <v>1335.1599999999999</v>
      </c>
    </row>
    <row r="71" spans="1:9">
      <c r="A71" s="109" t="s">
        <v>131</v>
      </c>
      <c r="B71" s="189">
        <v>8910.2999999999993</v>
      </c>
      <c r="C71" s="8"/>
      <c r="D71" s="189">
        <v>8910.2999999999993</v>
      </c>
      <c r="E71" s="189">
        <v>2398.09</v>
      </c>
      <c r="F71" s="189">
        <v>3470.87</v>
      </c>
      <c r="G71" s="189">
        <v>3041.34</v>
      </c>
      <c r="H71" s="191">
        <v>10831.2</v>
      </c>
      <c r="I71" s="187">
        <f t="shared" si="1"/>
        <v>1920.9000000000015</v>
      </c>
    </row>
    <row r="72" spans="1:9">
      <c r="A72" s="110" t="s">
        <v>122</v>
      </c>
      <c r="B72" s="189">
        <v>31881.19</v>
      </c>
      <c r="C72" s="8"/>
      <c r="D72" s="189">
        <v>31881.19</v>
      </c>
      <c r="E72" s="189">
        <v>6046.63</v>
      </c>
      <c r="F72" s="189">
        <v>12230.18</v>
      </c>
      <c r="G72" s="189">
        <v>13604.37</v>
      </c>
      <c r="H72" s="191">
        <v>36322.83</v>
      </c>
      <c r="I72" s="187">
        <f t="shared" si="1"/>
        <v>4441.6400000000031</v>
      </c>
    </row>
    <row r="73" spans="1:9">
      <c r="A73" s="109" t="s">
        <v>123</v>
      </c>
      <c r="B73" s="189">
        <v>37314.71</v>
      </c>
      <c r="C73" s="8"/>
      <c r="D73" s="189">
        <v>37314.71</v>
      </c>
      <c r="E73" s="189">
        <v>8944.2199999999993</v>
      </c>
      <c r="F73" s="189">
        <v>15175.28</v>
      </c>
      <c r="G73" s="189">
        <v>13195.21</v>
      </c>
      <c r="H73" s="191">
        <v>45542.97</v>
      </c>
      <c r="I73" s="187">
        <f t="shared" si="1"/>
        <v>8228.260000000002</v>
      </c>
    </row>
    <row r="74" spans="1:9">
      <c r="A74" s="109" t="s">
        <v>120</v>
      </c>
      <c r="B74" s="189">
        <v>32445.87</v>
      </c>
      <c r="C74" s="8"/>
      <c r="D74" s="189">
        <v>32445.87</v>
      </c>
      <c r="E74" s="189">
        <v>6514.25</v>
      </c>
      <c r="F74" s="189">
        <v>16515.3</v>
      </c>
      <c r="G74" s="189">
        <v>9416.32</v>
      </c>
      <c r="H74" s="191">
        <v>38833.81</v>
      </c>
      <c r="I74" s="187">
        <f t="shared" si="1"/>
        <v>6387.9399999999987</v>
      </c>
    </row>
    <row r="75" spans="1:9">
      <c r="A75" s="109" t="s">
        <v>119</v>
      </c>
      <c r="B75" s="189">
        <v>27620.34</v>
      </c>
      <c r="C75" s="8"/>
      <c r="D75" s="189">
        <v>27620.34</v>
      </c>
      <c r="E75" s="189">
        <v>6047.12</v>
      </c>
      <c r="F75" s="189">
        <v>11747.36</v>
      </c>
      <c r="G75" s="189">
        <v>9825.86</v>
      </c>
      <c r="H75" s="191">
        <v>32058.38</v>
      </c>
      <c r="I75" s="187">
        <f t="shared" si="1"/>
        <v>4438.0400000000009</v>
      </c>
    </row>
    <row r="76" spans="1:9">
      <c r="A76" s="109" t="s">
        <v>118</v>
      </c>
      <c r="B76" s="189">
        <v>28260.880000000001</v>
      </c>
      <c r="C76" s="8"/>
      <c r="D76" s="189">
        <v>28260.880000000001</v>
      </c>
      <c r="E76" s="189">
        <v>4151.47</v>
      </c>
      <c r="F76" s="189">
        <v>15532.72</v>
      </c>
      <c r="G76" s="189">
        <v>8576.68</v>
      </c>
      <c r="H76" s="191">
        <v>31955.78</v>
      </c>
      <c r="I76" s="187">
        <f t="shared" si="1"/>
        <v>3694.8999999999978</v>
      </c>
    </row>
    <row r="77" spans="1:9">
      <c r="A77" s="109" t="s">
        <v>121</v>
      </c>
      <c r="B77" s="189">
        <v>12632.34</v>
      </c>
      <c r="C77" s="8"/>
      <c r="D77" s="189">
        <v>12632.34</v>
      </c>
      <c r="E77" s="189">
        <v>1757.87</v>
      </c>
      <c r="F77" s="189">
        <v>5981.76</v>
      </c>
      <c r="G77" s="189">
        <v>4892.72</v>
      </c>
      <c r="H77" s="191">
        <v>15317.24</v>
      </c>
      <c r="I77" s="187">
        <f t="shared" si="1"/>
        <v>2684.8999999999996</v>
      </c>
    </row>
    <row r="78" spans="1:9">
      <c r="A78" s="109" t="s">
        <v>117</v>
      </c>
      <c r="B78" s="189">
        <v>7332.17</v>
      </c>
      <c r="C78" s="8"/>
      <c r="D78" s="189">
        <v>7332.17</v>
      </c>
      <c r="E78" s="189">
        <v>1000.07</v>
      </c>
      <c r="F78" s="189">
        <v>3067.77</v>
      </c>
      <c r="G78" s="189">
        <v>3264.33</v>
      </c>
      <c r="H78" s="191">
        <v>9044.02</v>
      </c>
      <c r="I78" s="187">
        <f t="shared" si="1"/>
        <v>1711.8500000000004</v>
      </c>
    </row>
    <row r="79" spans="1:9">
      <c r="A79" s="109" t="s">
        <v>116</v>
      </c>
      <c r="B79" s="189">
        <v>7422.24</v>
      </c>
      <c r="C79" s="8"/>
      <c r="D79" s="189">
        <v>7422.24</v>
      </c>
      <c r="E79" s="189">
        <v>2118.96</v>
      </c>
      <c r="F79" s="189">
        <v>2002.29</v>
      </c>
      <c r="G79" s="189">
        <v>3301</v>
      </c>
      <c r="H79" s="191">
        <v>8413.7000000000007</v>
      </c>
      <c r="I79" s="187">
        <f t="shared" si="1"/>
        <v>991.46000000000095</v>
      </c>
    </row>
    <row r="80" spans="1:9">
      <c r="A80" s="109" t="s">
        <v>1014</v>
      </c>
      <c r="B80" s="189">
        <v>7193.54</v>
      </c>
      <c r="C80" s="8"/>
      <c r="D80" s="189">
        <v>7193.54</v>
      </c>
      <c r="E80" s="7">
        <v>955.71</v>
      </c>
      <c r="F80" s="189">
        <v>2082.71</v>
      </c>
      <c r="G80" s="189">
        <v>4155.12</v>
      </c>
      <c r="H80" s="191">
        <v>7898.15</v>
      </c>
      <c r="I80" s="187">
        <f t="shared" si="1"/>
        <v>704.60999999999967</v>
      </c>
    </row>
    <row r="81" spans="1:9">
      <c r="A81" s="109" t="s">
        <v>1015</v>
      </c>
      <c r="B81" s="189">
        <v>7755.54</v>
      </c>
      <c r="C81" s="8"/>
      <c r="D81" s="189">
        <v>7755.54</v>
      </c>
      <c r="E81" s="7">
        <v>583.74</v>
      </c>
      <c r="F81" s="189">
        <v>4988.09</v>
      </c>
      <c r="G81" s="189">
        <v>2183.71</v>
      </c>
      <c r="H81" s="191">
        <v>8403.06</v>
      </c>
      <c r="I81" s="187">
        <f t="shared" si="1"/>
        <v>647.51999999999953</v>
      </c>
    </row>
    <row r="82" spans="1:9">
      <c r="A82" s="109" t="s">
        <v>156</v>
      </c>
      <c r="B82" s="189">
        <v>43840.27</v>
      </c>
      <c r="C82" s="8"/>
      <c r="D82" s="189">
        <v>43840.27</v>
      </c>
      <c r="E82" s="189">
        <v>12805.43</v>
      </c>
      <c r="F82" s="189">
        <v>22061.11</v>
      </c>
      <c r="G82" s="189">
        <v>8973.73</v>
      </c>
      <c r="H82" s="191">
        <v>52889</v>
      </c>
      <c r="I82" s="187">
        <f t="shared" si="1"/>
        <v>9048.7300000000032</v>
      </c>
    </row>
    <row r="83" spans="1:9">
      <c r="A83" s="109" t="s">
        <v>154</v>
      </c>
      <c r="B83" s="189">
        <v>18363.900000000001</v>
      </c>
      <c r="C83" s="8"/>
      <c r="D83" s="189">
        <v>18363.900000000001</v>
      </c>
      <c r="E83" s="189">
        <v>3575.34</v>
      </c>
      <c r="F83" s="189">
        <v>10248.540000000001</v>
      </c>
      <c r="G83" s="189">
        <v>4540.01</v>
      </c>
      <c r="H83" s="191">
        <v>22357.33</v>
      </c>
      <c r="I83" s="187">
        <f t="shared" si="1"/>
        <v>3993.4300000000003</v>
      </c>
    </row>
    <row r="84" spans="1:9">
      <c r="A84" s="109" t="s">
        <v>1016</v>
      </c>
      <c r="B84" s="189">
        <v>12992.98</v>
      </c>
      <c r="C84" s="8"/>
      <c r="D84" s="189">
        <v>12992.98</v>
      </c>
      <c r="E84" s="189">
        <v>2625.48</v>
      </c>
      <c r="F84" s="189">
        <v>6496.59</v>
      </c>
      <c r="G84" s="189">
        <v>3870.91</v>
      </c>
      <c r="H84" s="191">
        <v>18220.2</v>
      </c>
      <c r="I84" s="187">
        <f t="shared" si="1"/>
        <v>5227.2200000000012</v>
      </c>
    </row>
    <row r="85" spans="1:9">
      <c r="A85" s="109" t="s">
        <v>155</v>
      </c>
      <c r="B85" s="189">
        <v>11893.73</v>
      </c>
      <c r="C85" s="8"/>
      <c r="D85" s="189">
        <v>11893.73</v>
      </c>
      <c r="E85" s="189">
        <v>2890.95</v>
      </c>
      <c r="F85" s="189">
        <v>7190.65</v>
      </c>
      <c r="G85" s="189">
        <v>1812.13</v>
      </c>
      <c r="H85" s="191">
        <v>21891.11</v>
      </c>
      <c r="I85" s="187">
        <f t="shared" si="1"/>
        <v>9997.380000000001</v>
      </c>
    </row>
    <row r="86" spans="1:9">
      <c r="A86" s="109" t="s">
        <v>151</v>
      </c>
      <c r="B86" s="189">
        <v>33898.18</v>
      </c>
      <c r="C86" s="8"/>
      <c r="D86" s="189">
        <v>33898.18</v>
      </c>
      <c r="E86" s="189">
        <v>8893.2199999999993</v>
      </c>
      <c r="F86" s="189">
        <v>17132.990000000002</v>
      </c>
      <c r="G86" s="189">
        <v>7871.97</v>
      </c>
      <c r="H86" s="191">
        <v>43712.18</v>
      </c>
      <c r="I86" s="187">
        <f t="shared" si="1"/>
        <v>9814</v>
      </c>
    </row>
    <row r="87" spans="1:9">
      <c r="A87" s="109" t="s">
        <v>153</v>
      </c>
      <c r="B87" s="189">
        <v>9850.81</v>
      </c>
      <c r="C87" s="8"/>
      <c r="D87" s="189">
        <v>9850.81</v>
      </c>
      <c r="E87" s="189">
        <v>1835.17</v>
      </c>
      <c r="F87" s="189">
        <v>5287.67</v>
      </c>
      <c r="G87" s="189">
        <v>2727.97</v>
      </c>
      <c r="H87" s="191">
        <v>16938.55</v>
      </c>
      <c r="I87" s="187">
        <f t="shared" si="1"/>
        <v>7087.74</v>
      </c>
    </row>
    <row r="88" spans="1:9">
      <c r="A88" s="109" t="s">
        <v>1017</v>
      </c>
      <c r="B88" s="189">
        <v>41237.11</v>
      </c>
      <c r="C88" s="7"/>
      <c r="D88" s="189">
        <v>41237.11</v>
      </c>
      <c r="E88" s="189">
        <v>16091.36</v>
      </c>
      <c r="F88" s="189">
        <v>20739.78</v>
      </c>
      <c r="G88" s="189">
        <v>4405.97</v>
      </c>
      <c r="H88" s="191">
        <v>62082.17</v>
      </c>
      <c r="I88" s="187">
        <f t="shared" si="1"/>
        <v>20845.059999999998</v>
      </c>
    </row>
    <row r="89" spans="1:9" ht="16.5" customHeight="1">
      <c r="I89" s="453">
        <f>AVERAGE(I4:I88)</f>
        <v>5137.7077647058832</v>
      </c>
    </row>
    <row r="91" spans="1:9">
      <c r="A91" s="2"/>
    </row>
    <row r="92" spans="1:9">
      <c r="A92" s="1"/>
    </row>
    <row r="93" spans="1:9">
      <c r="A93" s="1"/>
    </row>
    <row r="94" spans="1:9">
      <c r="A94" s="1"/>
    </row>
    <row r="95" spans="1:9">
      <c r="A95" s="1"/>
    </row>
    <row r="96" spans="1:9">
      <c r="A96" s="1"/>
    </row>
  </sheetData>
  <mergeCells count="6">
    <mergeCell ref="A1:A3"/>
    <mergeCell ref="B1:B3"/>
    <mergeCell ref="C1:G1"/>
    <mergeCell ref="C2:C3"/>
    <mergeCell ref="D2:D3"/>
    <mergeCell ref="E2:G2"/>
  </mergeCell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5"/>
  <sheetViews>
    <sheetView workbookViewId="0">
      <pane xSplit="2" topLeftCell="C1" activePane="topRight" state="frozen"/>
      <selection pane="topRight" activeCell="H98" sqref="H98"/>
    </sheetView>
  </sheetViews>
  <sheetFormatPr defaultRowHeight="15"/>
  <cols>
    <col min="1" max="1" width="39.140625" customWidth="1"/>
    <col min="2" max="2" width="22" customWidth="1"/>
    <col min="3" max="3" width="21.28515625" customWidth="1"/>
    <col min="4" max="4" width="32.28515625" customWidth="1"/>
    <col min="5" max="5" width="11.5703125" bestFit="1" customWidth="1"/>
    <col min="6" max="6" width="10.7109375" bestFit="1" customWidth="1"/>
    <col min="7" max="7" width="23" bestFit="1" customWidth="1"/>
    <col min="8" max="8" width="18" customWidth="1"/>
  </cols>
  <sheetData>
    <row r="1" spans="1:9">
      <c r="A1" s="476" t="s">
        <v>115</v>
      </c>
      <c r="B1" s="478" t="s">
        <v>1043</v>
      </c>
      <c r="C1" s="479" t="s">
        <v>9</v>
      </c>
      <c r="D1" s="479"/>
      <c r="E1" s="479"/>
      <c r="F1" s="479"/>
      <c r="G1" s="479"/>
    </row>
    <row r="2" spans="1:9">
      <c r="A2" s="477"/>
      <c r="B2" s="477"/>
      <c r="C2" s="480" t="s">
        <v>1051</v>
      </c>
      <c r="D2" s="482" t="s">
        <v>1050</v>
      </c>
      <c r="E2" s="484" t="s">
        <v>10</v>
      </c>
      <c r="F2" s="485"/>
      <c r="G2" s="486"/>
    </row>
    <row r="3" spans="1:9" ht="31.5" customHeight="1">
      <c r="A3" s="477"/>
      <c r="B3" s="477"/>
      <c r="C3" s="481"/>
      <c r="D3" s="483"/>
      <c r="E3" s="188" t="s">
        <v>1044</v>
      </c>
      <c r="F3" s="188" t="s">
        <v>1045</v>
      </c>
      <c r="G3" s="188" t="s">
        <v>1046</v>
      </c>
      <c r="H3" t="s">
        <v>1047</v>
      </c>
      <c r="I3" s="186" t="s">
        <v>1048</v>
      </c>
    </row>
    <row r="4" spans="1:9" ht="30">
      <c r="A4" s="4" t="s">
        <v>0</v>
      </c>
      <c r="B4" s="5">
        <v>2025354.8</v>
      </c>
      <c r="C4" s="6"/>
      <c r="D4" s="5">
        <v>2025354.8</v>
      </c>
      <c r="E4" s="5">
        <v>606171.78</v>
      </c>
      <c r="F4" s="5">
        <v>651987.48</v>
      </c>
      <c r="G4" s="5">
        <v>767195.55</v>
      </c>
    </row>
    <row r="5" spans="1:9">
      <c r="A5" s="4" t="s">
        <v>1</v>
      </c>
      <c r="B5" s="5">
        <v>391991.76</v>
      </c>
      <c r="C5" s="6"/>
      <c r="D5" s="5">
        <v>391991.76</v>
      </c>
      <c r="E5" s="5">
        <v>143967.64000000001</v>
      </c>
      <c r="F5" s="5">
        <v>93160.960000000006</v>
      </c>
      <c r="G5" s="5">
        <v>154863.15</v>
      </c>
    </row>
    <row r="6" spans="1:9">
      <c r="A6" s="109" t="s">
        <v>191</v>
      </c>
      <c r="B6" s="7">
        <v>20030.240000000002</v>
      </c>
      <c r="C6" s="8"/>
      <c r="D6" s="7">
        <v>20030.240000000002</v>
      </c>
      <c r="E6" s="7">
        <v>5435.05</v>
      </c>
      <c r="F6" s="7">
        <v>5248.82</v>
      </c>
      <c r="G6" s="7">
        <v>9346.3700000000008</v>
      </c>
      <c r="H6" s="185">
        <v>27920.799999999999</v>
      </c>
      <c r="I6">
        <f>H6-B6</f>
        <v>7890.5599999999977</v>
      </c>
    </row>
    <row r="7" spans="1:9">
      <c r="A7" s="109" t="s">
        <v>190</v>
      </c>
      <c r="B7" s="7">
        <v>25342.11</v>
      </c>
      <c r="C7" s="8"/>
      <c r="D7" s="7">
        <v>25342.11</v>
      </c>
      <c r="E7" s="7">
        <v>6072.5</v>
      </c>
      <c r="F7" s="7">
        <v>5606.25</v>
      </c>
      <c r="G7" s="7">
        <v>13663.36</v>
      </c>
      <c r="H7" s="185">
        <v>29887.61</v>
      </c>
      <c r="I7">
        <f t="shared" ref="I7:I70" si="0">H7-B7</f>
        <v>4545.5</v>
      </c>
    </row>
    <row r="8" spans="1:9">
      <c r="A8" s="109" t="s">
        <v>189</v>
      </c>
      <c r="B8" s="7">
        <v>14394.96</v>
      </c>
      <c r="C8" s="8"/>
      <c r="D8" s="7">
        <v>14394.96</v>
      </c>
      <c r="E8" s="7">
        <v>5411.8</v>
      </c>
      <c r="F8" s="7">
        <v>4470.34</v>
      </c>
      <c r="G8" s="7">
        <v>4512.82</v>
      </c>
      <c r="H8" s="185">
        <v>17930.849999999999</v>
      </c>
      <c r="I8">
        <f t="shared" si="0"/>
        <v>3535.8899999999994</v>
      </c>
    </row>
    <row r="9" spans="1:9">
      <c r="A9" s="109" t="s">
        <v>188</v>
      </c>
      <c r="B9" s="7">
        <v>29337.22</v>
      </c>
      <c r="C9" s="8"/>
      <c r="D9" s="7">
        <v>29337.22</v>
      </c>
      <c r="E9" s="7">
        <v>7655.75</v>
      </c>
      <c r="F9" s="7">
        <v>9866.6200000000008</v>
      </c>
      <c r="G9" s="7">
        <v>11814.85</v>
      </c>
      <c r="H9" s="186">
        <v>38308.68</v>
      </c>
      <c r="I9">
        <f t="shared" si="0"/>
        <v>8971.4599999999991</v>
      </c>
    </row>
    <row r="10" spans="1:9">
      <c r="A10" s="109" t="s">
        <v>187</v>
      </c>
      <c r="B10" s="7">
        <v>17341.23</v>
      </c>
      <c r="C10" s="8"/>
      <c r="D10" s="7">
        <v>17341.23</v>
      </c>
      <c r="E10" s="7">
        <v>3798.22</v>
      </c>
      <c r="F10" s="7">
        <v>6893.98</v>
      </c>
      <c r="G10" s="7">
        <v>6649.04</v>
      </c>
      <c r="H10" s="186">
        <v>20140.580000000002</v>
      </c>
      <c r="I10">
        <f t="shared" si="0"/>
        <v>2799.3500000000022</v>
      </c>
    </row>
    <row r="11" spans="1:9">
      <c r="A11" s="109" t="s">
        <v>177</v>
      </c>
      <c r="B11" s="7">
        <v>14642.82</v>
      </c>
      <c r="C11" s="8"/>
      <c r="D11" s="7">
        <v>14642.82</v>
      </c>
      <c r="E11" s="7">
        <v>4615.17</v>
      </c>
      <c r="F11" s="7">
        <v>5715.91</v>
      </c>
      <c r="G11" s="7">
        <v>4311.74</v>
      </c>
      <c r="H11" s="186">
        <v>17899.61</v>
      </c>
      <c r="I11">
        <f t="shared" si="0"/>
        <v>3256.7900000000009</v>
      </c>
    </row>
    <row r="12" spans="1:9">
      <c r="A12" s="109" t="s">
        <v>186</v>
      </c>
      <c r="B12" s="7">
        <v>16655.62</v>
      </c>
      <c r="C12" s="8"/>
      <c r="D12" s="7">
        <v>16655.62</v>
      </c>
      <c r="E12" s="7">
        <v>3582.05</v>
      </c>
      <c r="F12" s="7">
        <v>5096.51</v>
      </c>
      <c r="G12" s="7">
        <v>7977.06</v>
      </c>
      <c r="H12" s="186">
        <v>20753.36</v>
      </c>
      <c r="I12">
        <f t="shared" si="0"/>
        <v>4097.7400000000016</v>
      </c>
    </row>
    <row r="13" spans="1:9">
      <c r="A13" s="109" t="s">
        <v>185</v>
      </c>
      <c r="B13" s="7">
        <v>8886.2000000000007</v>
      </c>
      <c r="C13" s="8"/>
      <c r="D13" s="7">
        <v>8886.2000000000007</v>
      </c>
      <c r="E13" s="7">
        <v>2791.36</v>
      </c>
      <c r="F13" s="7">
        <v>3836.48</v>
      </c>
      <c r="G13" s="7">
        <v>2258.35</v>
      </c>
      <c r="H13" s="186">
        <v>11402.19</v>
      </c>
      <c r="I13">
        <f t="shared" si="0"/>
        <v>2515.9899999999998</v>
      </c>
    </row>
    <row r="14" spans="1:9">
      <c r="A14" s="109" t="s">
        <v>184</v>
      </c>
      <c r="B14" s="7">
        <v>15359.27</v>
      </c>
      <c r="C14" s="8"/>
      <c r="D14" s="7">
        <v>15359.27</v>
      </c>
      <c r="E14" s="7">
        <v>4337.6899999999996</v>
      </c>
      <c r="F14" s="7">
        <v>4237.12</v>
      </c>
      <c r="G14" s="7">
        <v>6784.46</v>
      </c>
      <c r="H14" s="186">
        <v>18875.88</v>
      </c>
      <c r="I14">
        <f t="shared" si="0"/>
        <v>3516.6100000000006</v>
      </c>
    </row>
    <row r="15" spans="1:9">
      <c r="A15" s="109" t="s">
        <v>183</v>
      </c>
      <c r="B15" s="7">
        <v>13547.45</v>
      </c>
      <c r="C15" s="8"/>
      <c r="D15" s="7">
        <v>13547.45</v>
      </c>
      <c r="E15" s="7">
        <v>3462.9</v>
      </c>
      <c r="F15" s="7">
        <v>4338.13</v>
      </c>
      <c r="G15" s="7">
        <v>5746.42</v>
      </c>
      <c r="H15" s="186">
        <v>17940</v>
      </c>
      <c r="I15">
        <f t="shared" si="0"/>
        <v>4392.5499999999993</v>
      </c>
    </row>
    <row r="16" spans="1:9">
      <c r="A16" s="109" t="s">
        <v>182</v>
      </c>
      <c r="B16" s="7">
        <v>57449.93</v>
      </c>
      <c r="C16" s="8"/>
      <c r="D16" s="7">
        <v>57449.93</v>
      </c>
      <c r="E16" s="7">
        <v>22628.85</v>
      </c>
      <c r="F16" s="7">
        <v>10617.75</v>
      </c>
      <c r="G16" s="7">
        <v>24203.34</v>
      </c>
      <c r="H16" s="186">
        <v>79282.149999999994</v>
      </c>
      <c r="I16">
        <f t="shared" si="0"/>
        <v>21832.219999999994</v>
      </c>
    </row>
    <row r="17" spans="1:11">
      <c r="A17" s="109" t="s">
        <v>181</v>
      </c>
      <c r="B17" s="7">
        <v>10689.06</v>
      </c>
      <c r="C17" s="8"/>
      <c r="D17" s="7">
        <v>10689.06</v>
      </c>
      <c r="E17" s="7">
        <v>3184.79</v>
      </c>
      <c r="F17" s="7">
        <v>3224.22</v>
      </c>
      <c r="G17" s="7">
        <v>4280.0600000000004</v>
      </c>
      <c r="H17" s="186">
        <v>13319.14</v>
      </c>
      <c r="I17">
        <f t="shared" si="0"/>
        <v>2630.08</v>
      </c>
    </row>
    <row r="18" spans="1:11">
      <c r="A18" s="109" t="s">
        <v>180</v>
      </c>
      <c r="B18" s="7">
        <v>13889.72</v>
      </c>
      <c r="C18" s="8"/>
      <c r="D18" s="7">
        <v>13889.72</v>
      </c>
      <c r="E18" s="7">
        <v>4414.1099999999997</v>
      </c>
      <c r="F18" s="7">
        <v>4788.54</v>
      </c>
      <c r="G18" s="7">
        <v>4687.07</v>
      </c>
      <c r="H18" s="186">
        <v>17382.18</v>
      </c>
      <c r="I18">
        <f t="shared" si="0"/>
        <v>3492.4600000000009</v>
      </c>
    </row>
    <row r="19" spans="1:11">
      <c r="A19" s="109" t="s">
        <v>179</v>
      </c>
      <c r="B19" s="7">
        <v>11108.28</v>
      </c>
      <c r="C19" s="8"/>
      <c r="D19" s="7">
        <v>11108.28</v>
      </c>
      <c r="E19" s="7">
        <v>3326.42</v>
      </c>
      <c r="F19" s="7">
        <v>4045.62</v>
      </c>
      <c r="G19" s="7">
        <v>3736.23</v>
      </c>
      <c r="H19" s="186">
        <v>14213.36</v>
      </c>
      <c r="I19">
        <f t="shared" si="0"/>
        <v>3105.08</v>
      </c>
    </row>
    <row r="20" spans="1:11">
      <c r="A20" s="109" t="s">
        <v>178</v>
      </c>
      <c r="B20" s="7">
        <v>12677.83</v>
      </c>
      <c r="C20" s="8"/>
      <c r="D20" s="7">
        <v>12677.83</v>
      </c>
      <c r="E20" s="7">
        <v>3437.63</v>
      </c>
      <c r="F20" s="7">
        <v>4900.22</v>
      </c>
      <c r="G20" s="7">
        <v>4339.9799999999996</v>
      </c>
      <c r="H20" s="186">
        <v>16637.16</v>
      </c>
      <c r="I20">
        <f t="shared" si="0"/>
        <v>3959.33</v>
      </c>
    </row>
    <row r="21" spans="1:11">
      <c r="A21" s="109" t="s">
        <v>176</v>
      </c>
      <c r="B21" s="7">
        <v>18688.72</v>
      </c>
      <c r="C21" s="8"/>
      <c r="D21" s="7">
        <v>18688.72</v>
      </c>
      <c r="E21" s="7">
        <v>6934.83</v>
      </c>
      <c r="F21" s="7">
        <v>5763.64</v>
      </c>
      <c r="G21" s="7">
        <v>5990.25</v>
      </c>
      <c r="H21" s="186">
        <v>22247.29</v>
      </c>
      <c r="I21">
        <f t="shared" si="0"/>
        <v>3558.5699999999997</v>
      </c>
    </row>
    <row r="22" spans="1:11">
      <c r="A22" s="109" t="s">
        <v>175</v>
      </c>
      <c r="B22" s="7">
        <v>13470.14</v>
      </c>
      <c r="C22" s="8"/>
      <c r="D22" s="7">
        <v>13470.14</v>
      </c>
      <c r="E22" s="7">
        <v>4662.5</v>
      </c>
      <c r="F22" s="7">
        <v>4322.92</v>
      </c>
      <c r="G22" s="7">
        <v>4484.72</v>
      </c>
      <c r="H22" s="186">
        <v>18652.240000000002</v>
      </c>
      <c r="I22">
        <f t="shared" si="0"/>
        <v>5182.1000000000022</v>
      </c>
    </row>
    <row r="23" spans="1:11">
      <c r="A23" s="124" t="s">
        <v>174</v>
      </c>
      <c r="B23" s="7">
        <v>78480.960000000006</v>
      </c>
      <c r="C23" s="8"/>
      <c r="D23" s="7">
        <v>78480.960000000006</v>
      </c>
      <c r="E23" s="7">
        <v>48216.03</v>
      </c>
      <c r="F23" s="7">
        <v>187.89</v>
      </c>
      <c r="G23" s="7">
        <v>30077.040000000001</v>
      </c>
      <c r="H23" s="186">
        <v>79256.34</v>
      </c>
      <c r="I23">
        <f t="shared" si="0"/>
        <v>775.3799999999901</v>
      </c>
    </row>
    <row r="24" spans="1:11">
      <c r="A24" s="4" t="s">
        <v>2</v>
      </c>
      <c r="B24" s="5">
        <v>243624.86</v>
      </c>
      <c r="C24" s="6"/>
      <c r="D24" s="5">
        <v>243624.86</v>
      </c>
      <c r="E24" s="5">
        <v>57638.51</v>
      </c>
      <c r="F24" s="5">
        <v>56736.959999999999</v>
      </c>
      <c r="G24" s="5">
        <v>129249.39</v>
      </c>
      <c r="K24">
        <f>AVERAGE(H23,H25)</f>
        <v>48966.514999999999</v>
      </c>
    </row>
    <row r="25" spans="1:11" ht="18.75" customHeight="1">
      <c r="A25" s="109" t="s">
        <v>173</v>
      </c>
      <c r="B25" s="7">
        <v>15808.4</v>
      </c>
      <c r="C25" s="8"/>
      <c r="D25" s="7">
        <v>15808.4</v>
      </c>
      <c r="E25" s="7">
        <v>3940.17</v>
      </c>
      <c r="F25" s="7">
        <v>6083.53</v>
      </c>
      <c r="G25" s="7">
        <v>5784.69</v>
      </c>
      <c r="H25" s="186">
        <v>18676.689999999999</v>
      </c>
      <c r="I25">
        <f t="shared" si="0"/>
        <v>2868.2899999999991</v>
      </c>
    </row>
    <row r="26" spans="1:11">
      <c r="A26" s="109" t="s">
        <v>172</v>
      </c>
      <c r="B26" s="7">
        <v>14103.54</v>
      </c>
      <c r="C26" s="8"/>
      <c r="D26" s="7">
        <v>14103.54</v>
      </c>
      <c r="E26" s="7">
        <v>4184.7700000000004</v>
      </c>
      <c r="F26" s="7">
        <v>4170.92</v>
      </c>
      <c r="G26" s="7">
        <v>5747.84</v>
      </c>
      <c r="H26" s="186">
        <v>16037.5</v>
      </c>
      <c r="I26">
        <f t="shared" si="0"/>
        <v>1933.9599999999991</v>
      </c>
    </row>
    <row r="27" spans="1:11">
      <c r="A27" s="109" t="s">
        <v>171</v>
      </c>
      <c r="B27" s="7">
        <v>19455.900000000001</v>
      </c>
      <c r="C27" s="8"/>
      <c r="D27" s="7">
        <v>19455.900000000001</v>
      </c>
      <c r="E27" s="7">
        <v>5651.68</v>
      </c>
      <c r="F27" s="7">
        <v>7109.85</v>
      </c>
      <c r="G27" s="7">
        <v>6694.37</v>
      </c>
      <c r="H27" s="186">
        <v>24151.29</v>
      </c>
      <c r="I27">
        <f t="shared" si="0"/>
        <v>4695.3899999999994</v>
      </c>
    </row>
    <row r="28" spans="1:11">
      <c r="A28" s="109" t="s">
        <v>169</v>
      </c>
      <c r="B28" s="7">
        <v>22826.11</v>
      </c>
      <c r="C28" s="8"/>
      <c r="D28" s="7">
        <v>22826.11</v>
      </c>
      <c r="E28" s="7">
        <v>5772.38</v>
      </c>
      <c r="F28" s="7">
        <v>6289.72</v>
      </c>
      <c r="G28" s="7">
        <v>10764.01</v>
      </c>
      <c r="H28" s="186">
        <v>26854.87</v>
      </c>
      <c r="I28">
        <f t="shared" si="0"/>
        <v>4028.7599999999984</v>
      </c>
    </row>
    <row r="29" spans="1:11">
      <c r="A29" s="109" t="s">
        <v>168</v>
      </c>
      <c r="B29" s="7">
        <v>71061.61</v>
      </c>
      <c r="C29" s="8"/>
      <c r="D29" s="7">
        <v>71061.61</v>
      </c>
      <c r="E29" s="7">
        <v>3991.11</v>
      </c>
      <c r="F29" s="7">
        <v>11659.77</v>
      </c>
      <c r="G29" s="7">
        <v>55410.74</v>
      </c>
      <c r="H29" s="186">
        <v>75144.710000000006</v>
      </c>
      <c r="I29">
        <f t="shared" si="0"/>
        <v>4083.1000000000058</v>
      </c>
    </row>
    <row r="30" spans="1:11">
      <c r="A30" s="109" t="s">
        <v>167</v>
      </c>
      <c r="B30" s="7">
        <v>14046.77</v>
      </c>
      <c r="C30" s="8"/>
      <c r="D30" s="7">
        <v>14046.77</v>
      </c>
      <c r="E30" s="7">
        <v>5767.23</v>
      </c>
      <c r="F30" s="7">
        <v>2736.68</v>
      </c>
      <c r="G30" s="7">
        <v>5542.86</v>
      </c>
      <c r="H30" s="186">
        <v>19463.61</v>
      </c>
      <c r="I30">
        <f t="shared" si="0"/>
        <v>5416.84</v>
      </c>
    </row>
    <row r="31" spans="1:11">
      <c r="A31" s="109" t="s">
        <v>166</v>
      </c>
      <c r="B31" s="7">
        <v>10823.41</v>
      </c>
      <c r="C31" s="8"/>
      <c r="D31" s="7">
        <v>10823.41</v>
      </c>
      <c r="E31" s="7">
        <v>3037.43</v>
      </c>
      <c r="F31" s="7">
        <v>4160.4799999999996</v>
      </c>
      <c r="G31" s="7">
        <v>3625.5</v>
      </c>
      <c r="H31" s="186">
        <v>13467.73</v>
      </c>
      <c r="I31">
        <f t="shared" si="0"/>
        <v>2644.3199999999997</v>
      </c>
    </row>
    <row r="32" spans="1:11">
      <c r="A32" s="109" t="s">
        <v>165</v>
      </c>
      <c r="B32" s="7">
        <v>10937.57</v>
      </c>
      <c r="C32" s="8"/>
      <c r="D32" s="7">
        <v>10937.57</v>
      </c>
      <c r="E32" s="7">
        <v>2669.81</v>
      </c>
      <c r="F32" s="7">
        <v>3688.25</v>
      </c>
      <c r="G32" s="7">
        <v>4579.51</v>
      </c>
      <c r="H32" s="186">
        <v>14023.58</v>
      </c>
      <c r="I32">
        <f t="shared" si="0"/>
        <v>3086.01</v>
      </c>
    </row>
    <row r="33" spans="1:9">
      <c r="A33" s="109" t="s">
        <v>164</v>
      </c>
      <c r="B33" s="7">
        <v>13028.03</v>
      </c>
      <c r="C33" s="8"/>
      <c r="D33" s="7">
        <v>13028.03</v>
      </c>
      <c r="E33" s="7">
        <v>2656.79</v>
      </c>
      <c r="F33" s="7">
        <v>5798.25</v>
      </c>
      <c r="G33" s="7">
        <v>4573</v>
      </c>
      <c r="H33" s="186">
        <v>16194.14</v>
      </c>
      <c r="I33">
        <f t="shared" si="0"/>
        <v>3166.1099999999988</v>
      </c>
    </row>
    <row r="34" spans="1:9">
      <c r="A34" s="109" t="s">
        <v>1009</v>
      </c>
      <c r="B34" s="7">
        <v>46158.239999999998</v>
      </c>
      <c r="C34" s="8"/>
      <c r="D34" s="7">
        <v>46158.239999999998</v>
      </c>
      <c r="E34" s="7">
        <v>19654.48</v>
      </c>
      <c r="F34" s="7">
        <v>4556.8900000000003</v>
      </c>
      <c r="G34" s="7">
        <v>21946.86</v>
      </c>
      <c r="H34" s="186">
        <v>52279.44</v>
      </c>
      <c r="I34">
        <f t="shared" si="0"/>
        <v>6121.2000000000044</v>
      </c>
    </row>
    <row r="35" spans="1:9">
      <c r="A35" s="214" t="s">
        <v>1010</v>
      </c>
      <c r="B35" s="7">
        <v>5375.28</v>
      </c>
      <c r="C35" s="8"/>
      <c r="D35" s="7">
        <v>5375.28</v>
      </c>
      <c r="E35" s="7">
        <v>312.66000000000003</v>
      </c>
      <c r="F35" s="7">
        <v>482.62</v>
      </c>
      <c r="G35" s="7">
        <v>4580</v>
      </c>
      <c r="H35" s="186">
        <v>5807.92</v>
      </c>
      <c r="I35">
        <f t="shared" si="0"/>
        <v>432.64000000000033</v>
      </c>
    </row>
    <row r="36" spans="1:9">
      <c r="A36" s="4" t="s">
        <v>3</v>
      </c>
      <c r="B36" s="5">
        <v>257759.26</v>
      </c>
      <c r="C36" s="6"/>
      <c r="D36" s="5">
        <v>257759.26</v>
      </c>
      <c r="E36" s="5">
        <v>59961.51</v>
      </c>
      <c r="F36" s="5">
        <v>137192.20000000001</v>
      </c>
      <c r="G36" s="5">
        <v>60605.55</v>
      </c>
    </row>
    <row r="37" spans="1:9">
      <c r="A37" s="109" t="s">
        <v>163</v>
      </c>
      <c r="B37" s="7">
        <v>6660.43</v>
      </c>
      <c r="C37" s="8"/>
      <c r="D37" s="7">
        <v>6660.43</v>
      </c>
      <c r="E37" s="7">
        <v>1339.33</v>
      </c>
      <c r="F37" s="7">
        <v>2579.09</v>
      </c>
      <c r="G37" s="7">
        <v>2742.01</v>
      </c>
      <c r="H37" s="186">
        <v>9210.49</v>
      </c>
      <c r="I37">
        <f t="shared" si="0"/>
        <v>2550.0599999999995</v>
      </c>
    </row>
    <row r="38" spans="1:9">
      <c r="A38" s="109" t="s">
        <v>161</v>
      </c>
      <c r="B38" s="7">
        <v>52709.63</v>
      </c>
      <c r="C38" s="8"/>
      <c r="D38" s="7">
        <v>52709.63</v>
      </c>
      <c r="E38" s="7">
        <v>21152.97</v>
      </c>
      <c r="F38" s="7">
        <v>17793.87</v>
      </c>
      <c r="G38" s="7">
        <v>13762.8</v>
      </c>
      <c r="H38" s="186">
        <v>65263.19</v>
      </c>
      <c r="I38">
        <f t="shared" si="0"/>
        <v>12553.560000000005</v>
      </c>
    </row>
    <row r="39" spans="1:9">
      <c r="A39" s="109" t="s">
        <v>160</v>
      </c>
      <c r="B39" s="7">
        <v>12536.26</v>
      </c>
      <c r="C39" s="8"/>
      <c r="D39" s="7">
        <v>12536.26</v>
      </c>
      <c r="E39" s="7">
        <v>4279.6499999999996</v>
      </c>
      <c r="F39" s="7">
        <v>4830.43</v>
      </c>
      <c r="G39" s="7">
        <v>3426.18</v>
      </c>
      <c r="H39" s="186">
        <v>15863.87</v>
      </c>
      <c r="I39">
        <f t="shared" si="0"/>
        <v>3327.6100000000006</v>
      </c>
    </row>
    <row r="40" spans="1:9">
      <c r="A40" s="109" t="s">
        <v>159</v>
      </c>
      <c r="B40" s="7">
        <v>28722.22</v>
      </c>
      <c r="C40" s="8"/>
      <c r="D40" s="7">
        <v>28722.22</v>
      </c>
      <c r="E40" s="7">
        <v>7919.17</v>
      </c>
      <c r="F40" s="7">
        <v>9349.02</v>
      </c>
      <c r="G40" s="7">
        <v>11454.04</v>
      </c>
      <c r="H40" s="186">
        <v>39165.089999999997</v>
      </c>
      <c r="I40">
        <f t="shared" si="0"/>
        <v>10442.869999999995</v>
      </c>
    </row>
    <row r="41" spans="1:9">
      <c r="A41" s="109" t="s">
        <v>158</v>
      </c>
      <c r="B41" s="7">
        <v>38540.15</v>
      </c>
      <c r="C41" s="8"/>
      <c r="D41" s="7">
        <v>38540.15</v>
      </c>
      <c r="E41" s="7">
        <v>14687.92</v>
      </c>
      <c r="F41" s="7">
        <v>13308.26</v>
      </c>
      <c r="G41" s="7">
        <v>10543.97</v>
      </c>
      <c r="H41" s="186">
        <v>47498.400000000001</v>
      </c>
      <c r="I41">
        <f t="shared" si="0"/>
        <v>8958.25</v>
      </c>
    </row>
    <row r="42" spans="1:9">
      <c r="A42" s="109" t="s">
        <v>195</v>
      </c>
      <c r="B42" s="7">
        <v>8736.33</v>
      </c>
      <c r="C42" s="8"/>
      <c r="D42" s="7">
        <v>8736.33</v>
      </c>
      <c r="E42" s="7">
        <v>1708.52</v>
      </c>
      <c r="F42" s="7">
        <v>2901.82</v>
      </c>
      <c r="G42" s="7">
        <v>4125.99</v>
      </c>
      <c r="H42" s="186">
        <v>14519.26</v>
      </c>
      <c r="I42">
        <f t="shared" si="0"/>
        <v>5782.93</v>
      </c>
    </row>
    <row r="43" spans="1:9">
      <c r="A43" s="109" t="s">
        <v>157</v>
      </c>
      <c r="B43" s="7">
        <v>18551.189999999999</v>
      </c>
      <c r="C43" s="8"/>
      <c r="D43" s="7">
        <v>18551.189999999999</v>
      </c>
      <c r="E43" s="7">
        <v>1379.24</v>
      </c>
      <c r="F43" s="7">
        <v>14485.36</v>
      </c>
      <c r="G43" s="7">
        <v>2686.59</v>
      </c>
      <c r="H43" s="186">
        <v>22256.85</v>
      </c>
      <c r="I43">
        <f t="shared" si="0"/>
        <v>3705.66</v>
      </c>
    </row>
    <row r="44" spans="1:9">
      <c r="A44" s="109" t="s">
        <v>162</v>
      </c>
      <c r="B44" s="7">
        <v>91303.05</v>
      </c>
      <c r="C44" s="8"/>
      <c r="D44" s="7">
        <v>91303.05</v>
      </c>
      <c r="E44" s="7">
        <v>7494.7</v>
      </c>
      <c r="F44" s="7">
        <v>71944.36</v>
      </c>
      <c r="G44" s="7">
        <v>11863.99</v>
      </c>
      <c r="H44" s="186">
        <v>101498.13</v>
      </c>
      <c r="I44">
        <f t="shared" si="0"/>
        <v>10195.080000000002</v>
      </c>
    </row>
    <row r="45" spans="1:9">
      <c r="A45" s="4" t="s">
        <v>4</v>
      </c>
      <c r="B45" s="5">
        <v>358334.73</v>
      </c>
      <c r="C45" s="6"/>
      <c r="D45" s="5">
        <v>358334.73</v>
      </c>
      <c r="E45" s="5">
        <v>108975.08</v>
      </c>
      <c r="F45" s="5">
        <v>106346.72</v>
      </c>
      <c r="G45" s="5">
        <v>143012.94</v>
      </c>
    </row>
    <row r="46" spans="1:9">
      <c r="A46" s="109" t="s">
        <v>150</v>
      </c>
      <c r="B46" s="7">
        <v>47782.18</v>
      </c>
      <c r="C46" s="8"/>
      <c r="D46" s="7">
        <v>47782.18</v>
      </c>
      <c r="E46" s="7">
        <v>17103.16</v>
      </c>
      <c r="F46" s="7">
        <v>13949.16</v>
      </c>
      <c r="G46" s="7">
        <v>16729.86</v>
      </c>
      <c r="H46" s="186">
        <v>59493.54</v>
      </c>
      <c r="I46">
        <f t="shared" si="0"/>
        <v>11711.36</v>
      </c>
    </row>
    <row r="47" spans="1:9">
      <c r="A47" s="109" t="s">
        <v>149</v>
      </c>
      <c r="B47" s="7">
        <v>11792.87</v>
      </c>
      <c r="C47" s="8"/>
      <c r="D47" s="7">
        <v>11792.87</v>
      </c>
      <c r="E47" s="7">
        <v>2416.3000000000002</v>
      </c>
      <c r="F47" s="7">
        <v>4391.37</v>
      </c>
      <c r="G47" s="7">
        <v>4985.1899999999996</v>
      </c>
      <c r="H47" s="186">
        <v>15561.87</v>
      </c>
      <c r="I47">
        <f t="shared" si="0"/>
        <v>3769</v>
      </c>
    </row>
    <row r="48" spans="1:9">
      <c r="A48" s="109" t="s">
        <v>148</v>
      </c>
      <c r="B48" s="7">
        <v>12679.48</v>
      </c>
      <c r="C48" s="8"/>
      <c r="D48" s="7">
        <v>12679.48</v>
      </c>
      <c r="E48" s="7">
        <v>2514.23</v>
      </c>
      <c r="F48" s="7">
        <v>4521.79</v>
      </c>
      <c r="G48" s="7">
        <v>5643.45</v>
      </c>
      <c r="H48" s="186">
        <v>16034.62</v>
      </c>
      <c r="I48">
        <f t="shared" si="0"/>
        <v>3355.1400000000012</v>
      </c>
    </row>
    <row r="49" spans="1:9">
      <c r="A49" s="109" t="s">
        <v>196</v>
      </c>
      <c r="B49" s="7">
        <v>38258.550000000003</v>
      </c>
      <c r="C49" s="8"/>
      <c r="D49" s="7">
        <v>38258.550000000003</v>
      </c>
      <c r="E49" s="7">
        <v>13677.96</v>
      </c>
      <c r="F49" s="7">
        <v>8761.89</v>
      </c>
      <c r="G49" s="7">
        <v>15818.7</v>
      </c>
      <c r="H49" s="186">
        <v>53185.599999999999</v>
      </c>
      <c r="I49">
        <f t="shared" si="0"/>
        <v>14927.049999999996</v>
      </c>
    </row>
    <row r="50" spans="1:9">
      <c r="A50" s="109" t="s">
        <v>147</v>
      </c>
      <c r="B50" s="7">
        <v>17270.03</v>
      </c>
      <c r="C50" s="8"/>
      <c r="D50" s="7">
        <v>17270.03</v>
      </c>
      <c r="E50" s="7">
        <v>6146.17</v>
      </c>
      <c r="F50" s="7">
        <v>6765.09</v>
      </c>
      <c r="G50" s="7">
        <v>4358.7700000000004</v>
      </c>
      <c r="H50" s="186">
        <v>22323.52</v>
      </c>
      <c r="I50">
        <f t="shared" si="0"/>
        <v>5053.4900000000016</v>
      </c>
    </row>
    <row r="51" spans="1:9">
      <c r="A51" s="109" t="s">
        <v>1011</v>
      </c>
      <c r="B51" s="7">
        <v>16799.62</v>
      </c>
      <c r="C51" s="8"/>
      <c r="D51" s="7">
        <v>16799.62</v>
      </c>
      <c r="E51" s="7">
        <v>4095.79</v>
      </c>
      <c r="F51" s="7">
        <v>6622.59</v>
      </c>
      <c r="G51" s="7">
        <v>6081.24</v>
      </c>
      <c r="H51" s="186">
        <v>21308.31</v>
      </c>
      <c r="I51">
        <f t="shared" si="0"/>
        <v>4508.6900000000023</v>
      </c>
    </row>
    <row r="52" spans="1:9">
      <c r="A52" s="109" t="s">
        <v>144</v>
      </c>
      <c r="B52" s="7">
        <v>37468.230000000003</v>
      </c>
      <c r="C52" s="8"/>
      <c r="D52" s="7">
        <v>37468.230000000003</v>
      </c>
      <c r="E52" s="7">
        <v>10866.87</v>
      </c>
      <c r="F52" s="7">
        <v>10290.23</v>
      </c>
      <c r="G52" s="7">
        <v>16311.12</v>
      </c>
      <c r="H52" s="186">
        <v>52604.13</v>
      </c>
      <c r="I52">
        <f t="shared" si="0"/>
        <v>15135.899999999994</v>
      </c>
    </row>
    <row r="53" spans="1:9">
      <c r="A53" s="109" t="s">
        <v>145</v>
      </c>
      <c r="B53" s="7">
        <v>16257.42</v>
      </c>
      <c r="C53" s="8"/>
      <c r="D53" s="7">
        <v>16257.42</v>
      </c>
      <c r="E53" s="7">
        <v>5610.55</v>
      </c>
      <c r="F53" s="7">
        <v>4934.7299999999996</v>
      </c>
      <c r="G53" s="7">
        <v>5712.14</v>
      </c>
      <c r="H53" s="186">
        <v>19674.330000000002</v>
      </c>
      <c r="I53">
        <f t="shared" si="0"/>
        <v>3416.9100000000017</v>
      </c>
    </row>
    <row r="54" spans="1:9">
      <c r="A54" s="109" t="s">
        <v>141</v>
      </c>
      <c r="B54" s="7">
        <v>48929.57</v>
      </c>
      <c r="C54" s="8"/>
      <c r="D54" s="7">
        <v>48929.57</v>
      </c>
      <c r="E54" s="7">
        <v>10716.44</v>
      </c>
      <c r="F54" s="7">
        <v>10392.08</v>
      </c>
      <c r="G54" s="7">
        <v>27821.05</v>
      </c>
      <c r="H54" s="186">
        <v>57458.61</v>
      </c>
      <c r="I54">
        <f t="shared" si="0"/>
        <v>8529.0400000000009</v>
      </c>
    </row>
    <row r="55" spans="1:9">
      <c r="A55" s="109" t="s">
        <v>143</v>
      </c>
      <c r="B55" s="7">
        <v>25415.919999999998</v>
      </c>
      <c r="C55" s="8"/>
      <c r="D55" s="7">
        <v>25415.919999999998</v>
      </c>
      <c r="E55" s="7">
        <v>8833.48</v>
      </c>
      <c r="F55" s="7">
        <v>7041.12</v>
      </c>
      <c r="G55" s="7">
        <v>9541.32</v>
      </c>
      <c r="H55" s="186">
        <v>30985.41</v>
      </c>
      <c r="I55">
        <f t="shared" si="0"/>
        <v>5569.4900000000016</v>
      </c>
    </row>
    <row r="56" spans="1:9">
      <c r="A56" s="109" t="s">
        <v>142</v>
      </c>
      <c r="B56" s="7">
        <v>16948.22</v>
      </c>
      <c r="C56" s="8"/>
      <c r="D56" s="7">
        <v>16948.22</v>
      </c>
      <c r="E56" s="7">
        <v>4304.6000000000004</v>
      </c>
      <c r="F56" s="7">
        <v>4842.8599999999997</v>
      </c>
      <c r="G56" s="7">
        <v>7800.77</v>
      </c>
      <c r="H56" s="186">
        <v>21345.57</v>
      </c>
      <c r="I56">
        <f t="shared" si="0"/>
        <v>4397.3499999999985</v>
      </c>
    </row>
    <row r="57" spans="1:9">
      <c r="A57" s="109" t="s">
        <v>146</v>
      </c>
      <c r="B57" s="7">
        <v>27423.19</v>
      </c>
      <c r="C57" s="8"/>
      <c r="D57" s="7">
        <v>27423.19</v>
      </c>
      <c r="E57" s="7">
        <v>10719.94</v>
      </c>
      <c r="F57" s="7">
        <v>9176.76</v>
      </c>
      <c r="G57" s="7">
        <v>7526.49</v>
      </c>
      <c r="H57" s="186">
        <v>33952.86</v>
      </c>
      <c r="I57">
        <f t="shared" si="0"/>
        <v>6529.6700000000019</v>
      </c>
    </row>
    <row r="58" spans="1:9">
      <c r="A58" s="109" t="s">
        <v>140</v>
      </c>
      <c r="B58" s="7">
        <v>26947.75</v>
      </c>
      <c r="C58" s="8"/>
      <c r="D58" s="7">
        <v>26947.75</v>
      </c>
      <c r="E58" s="7">
        <v>7460.91</v>
      </c>
      <c r="F58" s="7">
        <v>10614.53</v>
      </c>
      <c r="G58" s="7">
        <v>8872.31</v>
      </c>
      <c r="H58" s="186">
        <v>36455.660000000003</v>
      </c>
      <c r="I58">
        <f t="shared" si="0"/>
        <v>9507.9100000000035</v>
      </c>
    </row>
    <row r="59" spans="1:9">
      <c r="A59" s="109" t="s">
        <v>139</v>
      </c>
      <c r="B59" s="7">
        <v>14361.7</v>
      </c>
      <c r="C59" s="8"/>
      <c r="D59" s="7">
        <v>14361.7</v>
      </c>
      <c r="E59" s="7">
        <v>4508.67</v>
      </c>
      <c r="F59" s="7">
        <v>4042.5</v>
      </c>
      <c r="G59" s="7">
        <v>5810.53</v>
      </c>
      <c r="H59" s="186">
        <v>17989.669999999998</v>
      </c>
      <c r="I59">
        <f t="shared" si="0"/>
        <v>3627.9699999999975</v>
      </c>
    </row>
    <row r="60" spans="1:9">
      <c r="A60" s="4" t="s">
        <v>5</v>
      </c>
      <c r="B60" s="5">
        <v>134408.82</v>
      </c>
      <c r="C60" s="6"/>
      <c r="D60" s="5">
        <v>134408.82</v>
      </c>
      <c r="E60" s="5">
        <v>50964.17</v>
      </c>
      <c r="F60" s="5">
        <v>30355.81</v>
      </c>
      <c r="G60" s="5">
        <v>53088.85</v>
      </c>
    </row>
    <row r="61" spans="1:9">
      <c r="A61" s="109" t="s">
        <v>138</v>
      </c>
      <c r="B61" s="7">
        <v>12648.53</v>
      </c>
      <c r="C61" s="8"/>
      <c r="D61" s="7">
        <v>12648.53</v>
      </c>
      <c r="E61" s="7">
        <v>3843.61</v>
      </c>
      <c r="F61" s="7">
        <v>4928.6499999999996</v>
      </c>
      <c r="G61" s="7">
        <v>3876.28</v>
      </c>
      <c r="H61" s="186">
        <v>16319.04</v>
      </c>
      <c r="I61">
        <f t="shared" si="0"/>
        <v>3670.51</v>
      </c>
    </row>
    <row r="62" spans="1:9">
      <c r="A62" s="109" t="s">
        <v>137</v>
      </c>
      <c r="B62" s="7">
        <v>44648.18</v>
      </c>
      <c r="C62" s="8"/>
      <c r="D62" s="7">
        <v>44648.18</v>
      </c>
      <c r="E62" s="7">
        <v>17291.240000000002</v>
      </c>
      <c r="F62" s="7">
        <v>11184.13</v>
      </c>
      <c r="G62" s="7">
        <v>16172.81</v>
      </c>
      <c r="H62" s="186">
        <v>55183.17</v>
      </c>
      <c r="I62">
        <f t="shared" si="0"/>
        <v>10534.989999999998</v>
      </c>
    </row>
    <row r="63" spans="1:9">
      <c r="A63" s="109" t="s">
        <v>136</v>
      </c>
      <c r="B63" s="7">
        <v>13856.33</v>
      </c>
      <c r="C63" s="8"/>
      <c r="D63" s="7">
        <v>13856.33</v>
      </c>
      <c r="E63" s="7">
        <v>6611.11</v>
      </c>
      <c r="F63" s="7">
        <v>1426.06</v>
      </c>
      <c r="G63" s="7">
        <v>5819.16</v>
      </c>
      <c r="H63" s="186">
        <v>15731.77</v>
      </c>
      <c r="I63">
        <f t="shared" si="0"/>
        <v>1875.4400000000005</v>
      </c>
    </row>
    <row r="64" spans="1:9">
      <c r="A64" s="109" t="s">
        <v>134</v>
      </c>
      <c r="B64" s="7">
        <v>38853.519999999997</v>
      </c>
      <c r="C64" s="8"/>
      <c r="D64" s="7">
        <v>38853.519999999997</v>
      </c>
      <c r="E64" s="7">
        <v>13864.57</v>
      </c>
      <c r="F64" s="7">
        <v>10428.280000000001</v>
      </c>
      <c r="G64" s="7">
        <v>14560.67</v>
      </c>
      <c r="H64" s="186">
        <v>49182.6</v>
      </c>
      <c r="I64">
        <f t="shared" si="0"/>
        <v>10329.080000000002</v>
      </c>
    </row>
    <row r="65" spans="1:9">
      <c r="A65" s="109" t="s">
        <v>1012</v>
      </c>
      <c r="B65" s="7">
        <v>16478.439999999999</v>
      </c>
      <c r="C65" s="8"/>
      <c r="D65" s="7">
        <v>16478.439999999999</v>
      </c>
      <c r="E65" s="7">
        <v>7068.84</v>
      </c>
      <c r="F65" s="7">
        <v>2062.8000000000002</v>
      </c>
      <c r="G65" s="7">
        <v>7346.8</v>
      </c>
      <c r="H65" s="186">
        <v>18686.939999999999</v>
      </c>
      <c r="I65">
        <f t="shared" si="0"/>
        <v>2208.5</v>
      </c>
    </row>
    <row r="66" spans="1:9">
      <c r="A66" s="109" t="s">
        <v>1013</v>
      </c>
      <c r="B66" s="7">
        <v>7923.83</v>
      </c>
      <c r="C66" s="8"/>
      <c r="D66" s="7">
        <v>7923.83</v>
      </c>
      <c r="E66" s="7">
        <v>2284.8000000000002</v>
      </c>
      <c r="F66" s="7">
        <v>325.89</v>
      </c>
      <c r="G66" s="7">
        <v>5313.14</v>
      </c>
      <c r="H66" s="186">
        <v>8583.1</v>
      </c>
      <c r="I66">
        <f t="shared" si="0"/>
        <v>659.27000000000044</v>
      </c>
    </row>
    <row r="67" spans="1:9">
      <c r="A67" s="4" t="s">
        <v>6</v>
      </c>
      <c r="B67" s="5">
        <v>312171.84999999998</v>
      </c>
      <c r="C67" s="6"/>
      <c r="D67" s="5">
        <v>312171.84999999998</v>
      </c>
      <c r="E67" s="5">
        <v>92702.399999999994</v>
      </c>
      <c r="F67" s="5">
        <v>107264.65</v>
      </c>
      <c r="G67" s="5">
        <v>112204.8</v>
      </c>
    </row>
    <row r="68" spans="1:9">
      <c r="A68" s="110" t="s">
        <v>124</v>
      </c>
      <c r="B68" s="7">
        <v>24131.7</v>
      </c>
      <c r="C68" s="8"/>
      <c r="D68" s="7">
        <v>24131.7</v>
      </c>
      <c r="E68" s="7">
        <v>6022.92</v>
      </c>
      <c r="F68" s="7">
        <v>9397.34</v>
      </c>
      <c r="G68" s="7">
        <v>8711.44</v>
      </c>
      <c r="H68" s="186">
        <v>30686.86</v>
      </c>
      <c r="I68">
        <f t="shared" si="0"/>
        <v>6555.16</v>
      </c>
    </row>
    <row r="69" spans="1:9">
      <c r="A69" s="109" t="s">
        <v>132</v>
      </c>
      <c r="B69" s="7">
        <v>16123.29</v>
      </c>
      <c r="C69" s="8"/>
      <c r="D69" s="7">
        <v>16123.29</v>
      </c>
      <c r="E69" s="7">
        <v>3534.89</v>
      </c>
      <c r="F69" s="7">
        <v>4352.8900000000003</v>
      </c>
      <c r="G69" s="7">
        <v>8235.52</v>
      </c>
      <c r="H69" s="186">
        <v>19274.099999999999</v>
      </c>
      <c r="I69">
        <f t="shared" si="0"/>
        <v>3150.8099999999977</v>
      </c>
    </row>
    <row r="70" spans="1:9">
      <c r="A70" s="109" t="s">
        <v>130</v>
      </c>
      <c r="B70" s="7">
        <v>31058.5</v>
      </c>
      <c r="C70" s="8"/>
      <c r="D70" s="7">
        <v>31058.5</v>
      </c>
      <c r="E70" s="7">
        <v>8944.8799999999992</v>
      </c>
      <c r="F70" s="7">
        <v>11910.47</v>
      </c>
      <c r="G70" s="7">
        <v>10203.14</v>
      </c>
      <c r="H70" s="186">
        <v>38190.32</v>
      </c>
      <c r="I70">
        <f t="shared" si="0"/>
        <v>7131.82</v>
      </c>
    </row>
    <row r="71" spans="1:9">
      <c r="A71" s="109" t="s">
        <v>129</v>
      </c>
      <c r="B71" s="7">
        <v>39461.67</v>
      </c>
      <c r="C71" s="8"/>
      <c r="D71" s="7">
        <v>39461.67</v>
      </c>
      <c r="E71" s="7">
        <v>15261.9</v>
      </c>
      <c r="F71" s="7">
        <v>12732.57</v>
      </c>
      <c r="G71" s="7">
        <v>11467.2</v>
      </c>
      <c r="H71" s="186">
        <v>45978.8</v>
      </c>
      <c r="I71">
        <f t="shared" ref="I71:I97" si="1">H71-B71</f>
        <v>6517.1300000000047</v>
      </c>
    </row>
    <row r="72" spans="1:9">
      <c r="A72" s="109" t="s">
        <v>128</v>
      </c>
      <c r="B72" s="7">
        <v>43547.19</v>
      </c>
      <c r="C72" s="8"/>
      <c r="D72" s="7">
        <v>43547.19</v>
      </c>
      <c r="E72" s="7">
        <v>12171.6</v>
      </c>
      <c r="F72" s="7">
        <v>14182.87</v>
      </c>
      <c r="G72" s="7">
        <v>17192.73</v>
      </c>
      <c r="H72" s="186">
        <v>52045.31</v>
      </c>
      <c r="I72">
        <f t="shared" si="1"/>
        <v>8498.1199999999953</v>
      </c>
    </row>
    <row r="73" spans="1:9">
      <c r="A73" s="109" t="s">
        <v>197</v>
      </c>
      <c r="B73" s="7">
        <v>30958.71</v>
      </c>
      <c r="C73" s="8"/>
      <c r="D73" s="7">
        <v>30958.71</v>
      </c>
      <c r="E73" s="7">
        <v>11488.73</v>
      </c>
      <c r="F73" s="7">
        <v>9060.32</v>
      </c>
      <c r="G73" s="7">
        <v>10409.67</v>
      </c>
      <c r="H73" s="186">
        <v>40480.21</v>
      </c>
      <c r="I73">
        <f t="shared" si="1"/>
        <v>9521.5</v>
      </c>
    </row>
    <row r="74" spans="1:9">
      <c r="A74" s="109" t="s">
        <v>127</v>
      </c>
      <c r="B74" s="7">
        <v>44536.98</v>
      </c>
      <c r="C74" s="8"/>
      <c r="D74" s="7">
        <v>44536.98</v>
      </c>
      <c r="E74" s="7">
        <v>11563.63</v>
      </c>
      <c r="F74" s="7">
        <v>16236.99</v>
      </c>
      <c r="G74" s="7">
        <v>16736.37</v>
      </c>
      <c r="H74" s="186">
        <v>52850.55</v>
      </c>
      <c r="I74">
        <f t="shared" si="1"/>
        <v>8313.57</v>
      </c>
    </row>
    <row r="75" spans="1:9">
      <c r="A75" s="109" t="s">
        <v>126</v>
      </c>
      <c r="B75" s="7">
        <v>26892.32</v>
      </c>
      <c r="C75" s="8"/>
      <c r="D75" s="7">
        <v>26892.32</v>
      </c>
      <c r="E75" s="7">
        <v>7921.42</v>
      </c>
      <c r="F75" s="7">
        <v>8084.24</v>
      </c>
      <c r="G75" s="7">
        <v>10886.66</v>
      </c>
      <c r="H75" s="186">
        <v>32626.83</v>
      </c>
      <c r="I75">
        <f t="shared" si="1"/>
        <v>5734.510000000002</v>
      </c>
    </row>
    <row r="76" spans="1:9">
      <c r="A76" s="109" t="s">
        <v>125</v>
      </c>
      <c r="B76" s="7">
        <v>15193.93</v>
      </c>
      <c r="C76" s="8"/>
      <c r="D76" s="7">
        <v>15193.93</v>
      </c>
      <c r="E76" s="7">
        <v>4560.0600000000004</v>
      </c>
      <c r="F76" s="7">
        <v>5150.18</v>
      </c>
      <c r="G76" s="7">
        <v>5483.69</v>
      </c>
      <c r="H76" s="186">
        <v>18120.990000000002</v>
      </c>
      <c r="I76">
        <f t="shared" si="1"/>
        <v>2927.0600000000013</v>
      </c>
    </row>
    <row r="77" spans="1:9">
      <c r="A77" s="109" t="s">
        <v>133</v>
      </c>
      <c r="B77" s="7">
        <v>7668.59</v>
      </c>
      <c r="C77" s="8"/>
      <c r="D77" s="7">
        <v>7668.59</v>
      </c>
      <c r="E77" s="7">
        <v>1894.43</v>
      </c>
      <c r="F77" s="7">
        <v>3378.06</v>
      </c>
      <c r="G77" s="7">
        <v>2396.1</v>
      </c>
      <c r="H77" s="186">
        <v>10187.52</v>
      </c>
      <c r="I77">
        <f t="shared" si="1"/>
        <v>2518.9300000000003</v>
      </c>
    </row>
    <row r="78" spans="1:9">
      <c r="A78" s="109" t="s">
        <v>131</v>
      </c>
      <c r="B78" s="7">
        <v>8481.82</v>
      </c>
      <c r="C78" s="8"/>
      <c r="D78" s="7">
        <v>8481.82</v>
      </c>
      <c r="E78" s="7">
        <v>2674.42</v>
      </c>
      <c r="F78" s="7">
        <v>3421.89</v>
      </c>
      <c r="G78" s="7">
        <v>2385.5100000000002</v>
      </c>
      <c r="H78" s="186">
        <v>11652.44</v>
      </c>
      <c r="I78">
        <f t="shared" si="1"/>
        <v>3170.6200000000008</v>
      </c>
    </row>
    <row r="79" spans="1:9">
      <c r="A79" s="110" t="s">
        <v>122</v>
      </c>
      <c r="B79" s="7">
        <v>24117.13</v>
      </c>
      <c r="C79" s="8"/>
      <c r="D79" s="7">
        <v>24117.13</v>
      </c>
      <c r="E79" s="7">
        <v>6663.52</v>
      </c>
      <c r="F79" s="7">
        <v>9356.85</v>
      </c>
      <c r="G79" s="7">
        <v>8096.77</v>
      </c>
      <c r="H79" s="186">
        <v>27869.51</v>
      </c>
      <c r="I79">
        <f t="shared" si="1"/>
        <v>3752.3799999999974</v>
      </c>
    </row>
    <row r="80" spans="1:9">
      <c r="A80" s="4" t="s">
        <v>7</v>
      </c>
      <c r="B80" s="5">
        <v>161946.91</v>
      </c>
      <c r="C80" s="6"/>
      <c r="D80" s="5">
        <v>161946.91</v>
      </c>
      <c r="E80" s="5">
        <v>32783.879999999997</v>
      </c>
      <c r="F80" s="5">
        <v>54471</v>
      </c>
      <c r="G80" s="5">
        <v>74692.03</v>
      </c>
    </row>
    <row r="81" spans="1:9">
      <c r="A81" s="109" t="s">
        <v>123</v>
      </c>
      <c r="B81" s="7">
        <v>30688.720000000001</v>
      </c>
      <c r="C81" s="8"/>
      <c r="D81" s="7">
        <v>30688.720000000001</v>
      </c>
      <c r="E81" s="7">
        <v>8201.0499999999993</v>
      </c>
      <c r="F81" s="7">
        <v>12899.24</v>
      </c>
      <c r="G81" s="7">
        <v>9588.43</v>
      </c>
      <c r="H81" s="186">
        <v>36112.29</v>
      </c>
      <c r="I81">
        <f t="shared" si="1"/>
        <v>5423.57</v>
      </c>
    </row>
    <row r="82" spans="1:9">
      <c r="A82" s="109" t="s">
        <v>120</v>
      </c>
      <c r="B82" s="7">
        <v>31928.18</v>
      </c>
      <c r="C82" s="8"/>
      <c r="D82" s="7">
        <v>31928.18</v>
      </c>
      <c r="E82" s="7">
        <v>6833.47</v>
      </c>
      <c r="F82" s="7">
        <v>12648.83</v>
      </c>
      <c r="G82" s="7">
        <v>12445.87</v>
      </c>
      <c r="H82" s="186">
        <v>36243.599999999999</v>
      </c>
      <c r="I82">
        <f t="shared" si="1"/>
        <v>4315.4199999999983</v>
      </c>
    </row>
    <row r="83" spans="1:9">
      <c r="A83" s="109" t="s">
        <v>119</v>
      </c>
      <c r="B83" s="7">
        <v>32274.27</v>
      </c>
      <c r="C83" s="8"/>
      <c r="D83" s="7">
        <v>32274.27</v>
      </c>
      <c r="E83" s="7">
        <v>6412.45</v>
      </c>
      <c r="F83" s="7">
        <v>10193.08</v>
      </c>
      <c r="G83" s="7">
        <v>15668.74</v>
      </c>
      <c r="H83" s="186">
        <v>35866.449999999997</v>
      </c>
      <c r="I83">
        <f t="shared" si="1"/>
        <v>3592.1799999999967</v>
      </c>
    </row>
    <row r="84" spans="1:9">
      <c r="A84" s="109" t="s">
        <v>118</v>
      </c>
      <c r="B84" s="7">
        <v>24830.17</v>
      </c>
      <c r="C84" s="8"/>
      <c r="D84" s="7">
        <v>24830.17</v>
      </c>
      <c r="E84" s="7">
        <v>4769.68</v>
      </c>
      <c r="F84" s="7">
        <v>5704.11</v>
      </c>
      <c r="G84" s="7">
        <v>14356.38</v>
      </c>
      <c r="H84" s="186">
        <v>27811.81</v>
      </c>
      <c r="I84">
        <f t="shared" si="1"/>
        <v>2981.6400000000031</v>
      </c>
    </row>
    <row r="85" spans="1:9">
      <c r="A85" s="109" t="s">
        <v>121</v>
      </c>
      <c r="B85" s="7">
        <v>11196.6</v>
      </c>
      <c r="C85" s="8"/>
      <c r="D85" s="7">
        <v>11196.6</v>
      </c>
      <c r="E85" s="7">
        <v>1805.44</v>
      </c>
      <c r="F85" s="7">
        <v>3400.87</v>
      </c>
      <c r="G85" s="7">
        <v>5990.29</v>
      </c>
      <c r="H85" s="186">
        <v>14153.4</v>
      </c>
      <c r="I85">
        <f t="shared" si="1"/>
        <v>2956.7999999999993</v>
      </c>
    </row>
    <row r="86" spans="1:9">
      <c r="A86" s="109" t="s">
        <v>117</v>
      </c>
      <c r="B86" s="7">
        <v>8036.33</v>
      </c>
      <c r="C86" s="8"/>
      <c r="D86" s="7">
        <v>8036.33</v>
      </c>
      <c r="E86" s="7">
        <v>1072.58</v>
      </c>
      <c r="F86" s="7">
        <v>3467.75</v>
      </c>
      <c r="G86" s="7">
        <v>3496.01</v>
      </c>
      <c r="H86" s="186">
        <v>9523.26</v>
      </c>
      <c r="I86">
        <f t="shared" si="1"/>
        <v>1486.9300000000003</v>
      </c>
    </row>
    <row r="87" spans="1:9">
      <c r="A87" s="109" t="s">
        <v>116</v>
      </c>
      <c r="B87" s="7">
        <v>10494.87</v>
      </c>
      <c r="C87" s="8"/>
      <c r="D87" s="7">
        <v>10494.87</v>
      </c>
      <c r="E87" s="7">
        <v>2021.51</v>
      </c>
      <c r="F87" s="7">
        <v>1629.01</v>
      </c>
      <c r="G87" s="7">
        <v>6844.35</v>
      </c>
      <c r="H87" s="186">
        <v>11453.78</v>
      </c>
      <c r="I87">
        <f t="shared" si="1"/>
        <v>958.90999999999985</v>
      </c>
    </row>
    <row r="88" spans="1:9">
      <c r="A88" s="109" t="s">
        <v>1014</v>
      </c>
      <c r="B88" s="7">
        <v>5923.52</v>
      </c>
      <c r="C88" s="8"/>
      <c r="D88" s="7">
        <v>5923.52</v>
      </c>
      <c r="E88" s="7">
        <v>1049.71</v>
      </c>
      <c r="F88" s="7">
        <v>1484.87</v>
      </c>
      <c r="G88" s="7">
        <v>3388.94</v>
      </c>
      <c r="H88" s="186">
        <v>6580.61</v>
      </c>
      <c r="I88">
        <f t="shared" si="1"/>
        <v>657.08999999999924</v>
      </c>
    </row>
    <row r="89" spans="1:9">
      <c r="A89" s="109" t="s">
        <v>1015</v>
      </c>
      <c r="B89" s="7">
        <v>6574.23</v>
      </c>
      <c r="C89" s="8"/>
      <c r="D89" s="7">
        <v>6574.23</v>
      </c>
      <c r="E89" s="7">
        <v>617.98</v>
      </c>
      <c r="F89" s="7">
        <v>3043.23</v>
      </c>
      <c r="G89" s="7">
        <v>2913.02</v>
      </c>
      <c r="H89" s="186">
        <v>7109.99</v>
      </c>
      <c r="I89">
        <f t="shared" si="1"/>
        <v>535.76000000000022</v>
      </c>
    </row>
    <row r="90" spans="1:9">
      <c r="A90" s="4" t="s">
        <v>8</v>
      </c>
      <c r="B90" s="5">
        <v>165116.6</v>
      </c>
      <c r="C90" s="6"/>
      <c r="D90" s="5">
        <v>165116.6</v>
      </c>
      <c r="E90" s="5">
        <v>59178.59</v>
      </c>
      <c r="F90" s="5">
        <v>66459.17</v>
      </c>
      <c r="G90" s="5">
        <v>39478.839999999997</v>
      </c>
    </row>
    <row r="91" spans="1:9">
      <c r="A91" s="109" t="s">
        <v>156</v>
      </c>
      <c r="B91" s="7">
        <v>42228.29</v>
      </c>
      <c r="C91" s="8"/>
      <c r="D91" s="7">
        <v>42228.29</v>
      </c>
      <c r="E91" s="7">
        <v>13924.24</v>
      </c>
      <c r="F91" s="7">
        <v>17309.34</v>
      </c>
      <c r="G91" s="7">
        <v>10994.71</v>
      </c>
      <c r="H91" s="186">
        <v>56110.37</v>
      </c>
      <c r="I91">
        <f t="shared" si="1"/>
        <v>13882.080000000002</v>
      </c>
    </row>
    <row r="92" spans="1:9">
      <c r="A92" s="109" t="s">
        <v>154</v>
      </c>
      <c r="B92" s="7">
        <v>17448.88</v>
      </c>
      <c r="C92" s="8"/>
      <c r="D92" s="7">
        <v>17448.88</v>
      </c>
      <c r="E92" s="7">
        <v>4899.05</v>
      </c>
      <c r="F92" s="7">
        <v>8273.65</v>
      </c>
      <c r="G92" s="7">
        <v>4276.18</v>
      </c>
      <c r="H92" s="186">
        <v>22848.2</v>
      </c>
      <c r="I92">
        <f t="shared" si="1"/>
        <v>5399.32</v>
      </c>
    </row>
    <row r="93" spans="1:9">
      <c r="A93" s="109" t="s">
        <v>1016</v>
      </c>
      <c r="B93" s="7">
        <v>14280.46</v>
      </c>
      <c r="C93" s="8"/>
      <c r="D93" s="7">
        <v>14280.46</v>
      </c>
      <c r="E93" s="7">
        <v>2938.26</v>
      </c>
      <c r="F93" s="7">
        <v>5754.58</v>
      </c>
      <c r="G93" s="7">
        <v>5587.62</v>
      </c>
      <c r="H93" s="186">
        <v>19472.39</v>
      </c>
      <c r="I93">
        <f t="shared" si="1"/>
        <v>5191.93</v>
      </c>
    </row>
    <row r="94" spans="1:9">
      <c r="A94" s="109" t="s">
        <v>155</v>
      </c>
      <c r="B94" s="7">
        <v>11436.84</v>
      </c>
      <c r="C94" s="8"/>
      <c r="D94" s="7">
        <v>11436.84</v>
      </c>
      <c r="E94" s="7">
        <v>4200.16</v>
      </c>
      <c r="F94" s="7">
        <v>4340.22</v>
      </c>
      <c r="G94" s="7">
        <v>2896.46</v>
      </c>
      <c r="H94" s="186">
        <v>19056.55</v>
      </c>
      <c r="I94">
        <f t="shared" si="1"/>
        <v>7619.7099999999991</v>
      </c>
    </row>
    <row r="95" spans="1:9">
      <c r="A95" s="109" t="s">
        <v>151</v>
      </c>
      <c r="B95" s="7">
        <v>31142.38</v>
      </c>
      <c r="C95" s="8"/>
      <c r="D95" s="7">
        <v>31142.38</v>
      </c>
      <c r="E95" s="7">
        <v>10821.1</v>
      </c>
      <c r="F95" s="7">
        <v>12611.66</v>
      </c>
      <c r="G95" s="7">
        <v>7709.62</v>
      </c>
      <c r="H95" s="186">
        <v>41387.370000000003</v>
      </c>
      <c r="I95">
        <f t="shared" si="1"/>
        <v>10244.990000000002</v>
      </c>
    </row>
    <row r="96" spans="1:9">
      <c r="A96" s="109" t="s">
        <v>153</v>
      </c>
      <c r="B96" s="7">
        <v>9072.8799999999992</v>
      </c>
      <c r="C96" s="8"/>
      <c r="D96" s="7">
        <v>9072.8799999999992</v>
      </c>
      <c r="E96" s="7">
        <v>2392.17</v>
      </c>
      <c r="F96" s="7">
        <v>4411.99</v>
      </c>
      <c r="G96" s="7">
        <v>2268.7199999999998</v>
      </c>
      <c r="H96" s="186">
        <v>14063.85</v>
      </c>
      <c r="I96">
        <f t="shared" si="1"/>
        <v>4990.9700000000012</v>
      </c>
    </row>
    <row r="97" spans="1:9">
      <c r="A97" s="109" t="s">
        <v>1017</v>
      </c>
      <c r="B97" s="7">
        <v>39506.86</v>
      </c>
      <c r="C97" s="7"/>
      <c r="D97" s="7">
        <v>39506.86</v>
      </c>
      <c r="E97" s="7">
        <v>20003.61</v>
      </c>
      <c r="F97" s="7">
        <v>13757.73</v>
      </c>
      <c r="G97" s="7">
        <v>5745.53</v>
      </c>
      <c r="H97" s="186">
        <v>56575.03</v>
      </c>
      <c r="I97">
        <f t="shared" si="1"/>
        <v>17068.169999999998</v>
      </c>
    </row>
    <row r="98" spans="1:9" ht="16.5" customHeight="1">
      <c r="H98" s="451">
        <f>AVERAGE(I6:I97)</f>
        <v>5534.8722352941168</v>
      </c>
    </row>
    <row r="100" spans="1:9">
      <c r="A100" s="2"/>
    </row>
    <row r="101" spans="1:9">
      <c r="A101" s="1"/>
    </row>
    <row r="102" spans="1:9">
      <c r="A102" s="1"/>
    </row>
    <row r="103" spans="1:9">
      <c r="A103" s="1"/>
    </row>
    <row r="104" spans="1:9">
      <c r="A104" s="1"/>
    </row>
    <row r="105" spans="1:9">
      <c r="A105" s="1"/>
    </row>
  </sheetData>
  <mergeCells count="6">
    <mergeCell ref="C1:G1"/>
    <mergeCell ref="C2:C3"/>
    <mergeCell ref="D2:D3"/>
    <mergeCell ref="A1:A3"/>
    <mergeCell ref="B1:B3"/>
    <mergeCell ref="E2:G2"/>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6"/>
  <sheetViews>
    <sheetView workbookViewId="0">
      <selection activeCell="E22" sqref="E22"/>
    </sheetView>
  </sheetViews>
  <sheetFormatPr defaultRowHeight="15"/>
  <cols>
    <col min="1" max="1" width="39.5703125" customWidth="1"/>
    <col min="2" max="2" width="15.140625" bestFit="1" customWidth="1"/>
    <col min="3" max="3" width="20.7109375" customWidth="1"/>
    <col min="4" max="4" width="23" customWidth="1"/>
    <col min="5" max="7" width="13" bestFit="1" customWidth="1"/>
    <col min="8" max="8" width="13.140625" customWidth="1"/>
  </cols>
  <sheetData>
    <row r="1" spans="1:9" ht="30" customHeight="1">
      <c r="B1" s="478" t="s">
        <v>1043</v>
      </c>
      <c r="C1" s="479" t="s">
        <v>9</v>
      </c>
      <c r="D1" s="479"/>
      <c r="E1" s="479"/>
      <c r="F1" s="479"/>
      <c r="G1" s="479"/>
    </row>
    <row r="2" spans="1:9">
      <c r="B2" s="477"/>
      <c r="C2" s="480" t="s">
        <v>1051</v>
      </c>
      <c r="D2" s="482" t="s">
        <v>1050</v>
      </c>
      <c r="E2" s="484" t="s">
        <v>10</v>
      </c>
      <c r="F2" s="485"/>
      <c r="G2" s="486"/>
    </row>
    <row r="3" spans="1:9" ht="41.25" customHeight="1">
      <c r="A3" s="179" t="s">
        <v>0</v>
      </c>
      <c r="B3" s="477"/>
      <c r="C3" s="481"/>
      <c r="D3" s="483"/>
      <c r="E3" s="232" t="s">
        <v>1044</v>
      </c>
      <c r="F3" s="232" t="s">
        <v>1045</v>
      </c>
      <c r="G3" s="232" t="s">
        <v>1046</v>
      </c>
      <c r="H3" s="240" t="s">
        <v>1129</v>
      </c>
      <c r="I3" s="241" t="s">
        <v>1048</v>
      </c>
    </row>
    <row r="4" spans="1:9" ht="19.5" customHeight="1">
      <c r="A4" s="179" t="s">
        <v>1</v>
      </c>
      <c r="B4" s="234">
        <v>226844.81</v>
      </c>
      <c r="C4" s="235"/>
      <c r="D4" s="234">
        <v>226844.81</v>
      </c>
      <c r="E4" s="234">
        <v>99937.63</v>
      </c>
      <c r="F4" s="234">
        <v>39711.64</v>
      </c>
      <c r="G4" s="234">
        <v>87195.54</v>
      </c>
    </row>
    <row r="5" spans="1:9" ht="19.5">
      <c r="A5" s="314" t="s">
        <v>191</v>
      </c>
      <c r="B5" s="236">
        <v>14528.65</v>
      </c>
      <c r="C5" s="237"/>
      <c r="D5" s="236">
        <v>14528.65</v>
      </c>
      <c r="E5" s="236">
        <v>4051.57</v>
      </c>
      <c r="F5" s="236">
        <v>3022.94</v>
      </c>
      <c r="G5" s="236">
        <v>7454.14</v>
      </c>
      <c r="H5" s="348">
        <v>20447.39</v>
      </c>
    </row>
    <row r="6" spans="1:9" ht="19.5">
      <c r="A6" s="180" t="s">
        <v>190</v>
      </c>
      <c r="B6" s="236">
        <v>18381.830000000002</v>
      </c>
      <c r="C6" s="237"/>
      <c r="D6" s="236">
        <v>18381.830000000002</v>
      </c>
      <c r="E6" s="236">
        <v>4839.07</v>
      </c>
      <c r="F6" s="236">
        <v>2960.36</v>
      </c>
      <c r="G6" s="236">
        <v>10582.4</v>
      </c>
    </row>
    <row r="7" spans="1:9" ht="19.5">
      <c r="A7" s="180" t="s">
        <v>189</v>
      </c>
      <c r="B7" s="236">
        <v>7464.12</v>
      </c>
      <c r="C7" s="237"/>
      <c r="D7" s="236">
        <v>7464.12</v>
      </c>
      <c r="E7" s="236">
        <v>3600.74</v>
      </c>
      <c r="F7" s="236">
        <v>1837.17</v>
      </c>
      <c r="G7" s="236">
        <v>2026.21</v>
      </c>
    </row>
    <row r="8" spans="1:9" ht="19.5">
      <c r="A8" s="180" t="s">
        <v>188</v>
      </c>
      <c r="B8" s="236">
        <v>17552.05</v>
      </c>
      <c r="C8" s="237"/>
      <c r="D8" s="236">
        <v>17552.05</v>
      </c>
      <c r="E8" s="236">
        <v>5037.2</v>
      </c>
      <c r="F8" s="236">
        <v>4048.3</v>
      </c>
      <c r="G8" s="236">
        <v>8466.5400000000009</v>
      </c>
    </row>
    <row r="9" spans="1:9" ht="19.5">
      <c r="A9" s="180" t="s">
        <v>187</v>
      </c>
      <c r="B9" s="236">
        <v>7832.2</v>
      </c>
      <c r="C9" s="237"/>
      <c r="D9" s="236">
        <v>7832.2</v>
      </c>
      <c r="E9" s="236">
        <v>2477.58</v>
      </c>
      <c r="F9" s="236">
        <v>1288.8900000000001</v>
      </c>
      <c r="G9" s="236">
        <v>4065.74</v>
      </c>
    </row>
    <row r="10" spans="1:9" ht="19.5">
      <c r="A10" s="180" t="s">
        <v>177</v>
      </c>
      <c r="B10" s="236">
        <v>8868.9599999999991</v>
      </c>
      <c r="C10" s="237"/>
      <c r="D10" s="236">
        <v>8868.9599999999991</v>
      </c>
      <c r="E10" s="236">
        <v>3237.69</v>
      </c>
      <c r="F10" s="236">
        <v>1996.04</v>
      </c>
      <c r="G10" s="236">
        <v>3635.24</v>
      </c>
    </row>
    <row r="11" spans="1:9" ht="19.5">
      <c r="A11" s="180" t="s">
        <v>186</v>
      </c>
      <c r="B11" s="236">
        <v>11535.83</v>
      </c>
      <c r="C11" s="237"/>
      <c r="D11" s="236">
        <v>11535.83</v>
      </c>
      <c r="E11" s="236">
        <v>2620.88</v>
      </c>
      <c r="F11" s="236">
        <v>2390.2600000000002</v>
      </c>
      <c r="G11" s="236">
        <v>6524.69</v>
      </c>
    </row>
    <row r="12" spans="1:9" ht="19.5">
      <c r="A12" s="180" t="s">
        <v>185</v>
      </c>
      <c r="B12" s="236">
        <v>6641.88</v>
      </c>
      <c r="C12" s="237"/>
      <c r="D12" s="236">
        <v>6641.88</v>
      </c>
      <c r="E12" s="236">
        <v>1705.12</v>
      </c>
      <c r="F12" s="236">
        <v>2265.4899999999998</v>
      </c>
      <c r="G12" s="236">
        <v>2671.27</v>
      </c>
    </row>
    <row r="13" spans="1:9" ht="19.5">
      <c r="A13" s="180" t="s">
        <v>184</v>
      </c>
      <c r="B13" s="236">
        <v>11034.63</v>
      </c>
      <c r="C13" s="237"/>
      <c r="D13" s="236">
        <v>11034.63</v>
      </c>
      <c r="E13" s="236">
        <v>3099.89</v>
      </c>
      <c r="F13" s="236">
        <v>2335.9499999999998</v>
      </c>
      <c r="G13" s="236">
        <v>5598.78</v>
      </c>
    </row>
    <row r="14" spans="1:9" ht="19.5">
      <c r="A14" s="180" t="s">
        <v>183</v>
      </c>
      <c r="B14" s="236">
        <v>10296.17</v>
      </c>
      <c r="C14" s="237"/>
      <c r="D14" s="236">
        <v>10296.17</v>
      </c>
      <c r="E14" s="236">
        <v>2635.28</v>
      </c>
      <c r="F14" s="236">
        <v>1748.04</v>
      </c>
      <c r="G14" s="236">
        <v>5912.84</v>
      </c>
    </row>
    <row r="15" spans="1:9" ht="19.5">
      <c r="A15" s="180" t="s">
        <v>182</v>
      </c>
      <c r="B15" s="236">
        <v>27002.58</v>
      </c>
      <c r="C15" s="237"/>
      <c r="D15" s="236">
        <v>27002.58</v>
      </c>
      <c r="E15" s="236">
        <v>14454.04</v>
      </c>
      <c r="F15" s="236">
        <v>3144.78</v>
      </c>
      <c r="G15" s="236">
        <v>9403.76</v>
      </c>
    </row>
    <row r="16" spans="1:9" ht="19.5">
      <c r="A16" s="180" t="s">
        <v>181</v>
      </c>
      <c r="B16" s="236">
        <v>6303.71</v>
      </c>
      <c r="C16" s="237"/>
      <c r="D16" s="236">
        <v>6303.71</v>
      </c>
      <c r="E16" s="236">
        <v>2291.81</v>
      </c>
      <c r="F16" s="236">
        <v>1549.18</v>
      </c>
      <c r="G16" s="236">
        <v>2462.7199999999998</v>
      </c>
    </row>
    <row r="17" spans="1:7" ht="19.5">
      <c r="A17" s="180" t="s">
        <v>180</v>
      </c>
      <c r="B17" s="236">
        <v>11224.29</v>
      </c>
      <c r="C17" s="237"/>
      <c r="D17" s="236">
        <v>11224.29</v>
      </c>
      <c r="E17" s="236">
        <v>3385.98</v>
      </c>
      <c r="F17" s="236">
        <v>3592.34</v>
      </c>
      <c r="G17" s="236">
        <v>4245.97</v>
      </c>
    </row>
    <row r="18" spans="1:7" ht="19.5">
      <c r="A18" s="180" t="s">
        <v>179</v>
      </c>
      <c r="B18" s="236">
        <v>5809.28</v>
      </c>
      <c r="C18" s="237"/>
      <c r="D18" s="236">
        <v>5809.28</v>
      </c>
      <c r="E18" s="236">
        <v>2135.75</v>
      </c>
      <c r="F18" s="236">
        <v>1097.0899999999999</v>
      </c>
      <c r="G18" s="236">
        <v>2576.44</v>
      </c>
    </row>
    <row r="19" spans="1:7" ht="19.5">
      <c r="A19" s="180" t="s">
        <v>178</v>
      </c>
      <c r="B19" s="236">
        <v>7859.01</v>
      </c>
      <c r="C19" s="237"/>
      <c r="D19" s="236">
        <v>7859.01</v>
      </c>
      <c r="E19" s="236">
        <v>2579.9299999999998</v>
      </c>
      <c r="F19" s="236">
        <v>2031.83</v>
      </c>
      <c r="G19" s="236">
        <v>3247.25</v>
      </c>
    </row>
    <row r="20" spans="1:7" ht="19.5">
      <c r="A20" s="180" t="s">
        <v>176</v>
      </c>
      <c r="B20" s="236">
        <v>10537.54</v>
      </c>
      <c r="C20" s="237"/>
      <c r="D20" s="236">
        <v>10537.54</v>
      </c>
      <c r="E20" s="236">
        <v>5521.31</v>
      </c>
      <c r="F20" s="236">
        <v>2391.92</v>
      </c>
      <c r="G20" s="236">
        <v>2624.31</v>
      </c>
    </row>
    <row r="21" spans="1:7" ht="19.5">
      <c r="A21" s="180" t="s">
        <v>175</v>
      </c>
      <c r="B21" s="236">
        <v>8178.39</v>
      </c>
      <c r="C21" s="237"/>
      <c r="D21" s="236">
        <v>8178.39</v>
      </c>
      <c r="E21" s="236">
        <v>2983.59</v>
      </c>
      <c r="F21" s="236">
        <v>1673.46</v>
      </c>
      <c r="G21" s="236">
        <v>3521.33</v>
      </c>
    </row>
    <row r="22" spans="1:7" ht="19.5">
      <c r="A22" s="238" t="s">
        <v>174</v>
      </c>
      <c r="B22" s="236">
        <v>35793.699999999997</v>
      </c>
      <c r="C22" s="237"/>
      <c r="D22" s="236">
        <v>35793.699999999997</v>
      </c>
      <c r="E22" s="236">
        <v>33280.199999999997</v>
      </c>
      <c r="F22" s="236">
        <v>337.6</v>
      </c>
      <c r="G22" s="236">
        <v>2175.9</v>
      </c>
    </row>
    <row r="23" spans="1:7" ht="19.5" customHeight="1">
      <c r="A23" s="179" t="s">
        <v>2</v>
      </c>
      <c r="B23" s="234">
        <v>167356.41</v>
      </c>
      <c r="C23" s="235"/>
      <c r="D23" s="234">
        <v>167356.41</v>
      </c>
      <c r="E23" s="234">
        <v>38046.620000000003</v>
      </c>
      <c r="F23" s="234">
        <v>24443.38</v>
      </c>
      <c r="G23" s="234">
        <v>104866.4</v>
      </c>
    </row>
    <row r="24" spans="1:7" ht="19.5">
      <c r="A24" s="180" t="s">
        <v>173</v>
      </c>
      <c r="B24" s="236">
        <v>8590.41</v>
      </c>
      <c r="C24" s="237"/>
      <c r="D24" s="236">
        <v>8590.41</v>
      </c>
      <c r="E24" s="236">
        <v>2804.74</v>
      </c>
      <c r="F24" s="236">
        <v>2464.0300000000002</v>
      </c>
      <c r="G24" s="236">
        <v>3321.63</v>
      </c>
    </row>
    <row r="25" spans="1:7" ht="19.5">
      <c r="A25" s="180" t="s">
        <v>172</v>
      </c>
      <c r="B25" s="236">
        <v>5809.02</v>
      </c>
      <c r="C25" s="237"/>
      <c r="D25" s="236">
        <v>5809.02</v>
      </c>
      <c r="E25" s="236">
        <v>2859.26</v>
      </c>
      <c r="F25" s="236">
        <v>1166.06</v>
      </c>
      <c r="G25" s="236">
        <v>1783.7</v>
      </c>
    </row>
    <row r="26" spans="1:7" ht="19.5">
      <c r="A26" s="180" t="s">
        <v>171</v>
      </c>
      <c r="B26" s="236">
        <v>11823.76</v>
      </c>
      <c r="C26" s="237"/>
      <c r="D26" s="236">
        <v>11823.76</v>
      </c>
      <c r="E26" s="236">
        <v>3824.64</v>
      </c>
      <c r="F26" s="236">
        <v>3701.98</v>
      </c>
      <c r="G26" s="236">
        <v>4297.1400000000003</v>
      </c>
    </row>
    <row r="27" spans="1:7" ht="19.5">
      <c r="A27" s="180" t="s">
        <v>169</v>
      </c>
      <c r="B27" s="236">
        <v>13078.59</v>
      </c>
      <c r="C27" s="237"/>
      <c r="D27" s="236">
        <v>13078.59</v>
      </c>
      <c r="E27" s="236">
        <v>3703.06</v>
      </c>
      <c r="F27" s="236">
        <v>2327.5500000000002</v>
      </c>
      <c r="G27" s="236">
        <v>7047.98</v>
      </c>
    </row>
    <row r="28" spans="1:7" ht="19.5">
      <c r="A28" s="180" t="s">
        <v>168</v>
      </c>
      <c r="B28" s="236">
        <v>69577.37</v>
      </c>
      <c r="C28" s="237"/>
      <c r="D28" s="236">
        <v>69577.37</v>
      </c>
      <c r="E28" s="236">
        <v>2137.9899999999998</v>
      </c>
      <c r="F28" s="236">
        <v>7707.49</v>
      </c>
      <c r="G28" s="236">
        <v>59731.88</v>
      </c>
    </row>
    <row r="29" spans="1:7" ht="19.5">
      <c r="A29" s="180" t="s">
        <v>167</v>
      </c>
      <c r="B29" s="236">
        <v>8040.42</v>
      </c>
      <c r="C29" s="237"/>
      <c r="D29" s="236">
        <v>8040.42</v>
      </c>
      <c r="E29" s="236">
        <v>4006.61</v>
      </c>
      <c r="F29" s="236">
        <v>1539.8</v>
      </c>
      <c r="G29" s="236">
        <v>2494.0100000000002</v>
      </c>
    </row>
    <row r="30" spans="1:7" ht="19.5">
      <c r="A30" s="180" t="s">
        <v>166</v>
      </c>
      <c r="B30" s="236">
        <v>5648.74</v>
      </c>
      <c r="C30" s="237"/>
      <c r="D30" s="236">
        <v>5648.74</v>
      </c>
      <c r="E30" s="236">
        <v>1943.77</v>
      </c>
      <c r="F30" s="236">
        <v>1135.22</v>
      </c>
      <c r="G30" s="236">
        <v>2569.75</v>
      </c>
    </row>
    <row r="31" spans="1:7" ht="19.5">
      <c r="A31" s="180" t="s">
        <v>165</v>
      </c>
      <c r="B31" s="236">
        <v>7251.77</v>
      </c>
      <c r="C31" s="237"/>
      <c r="D31" s="236">
        <v>7251.77</v>
      </c>
      <c r="E31" s="236">
        <v>1999.78</v>
      </c>
      <c r="F31" s="236">
        <v>1446.42</v>
      </c>
      <c r="G31" s="236">
        <v>3805.57</v>
      </c>
    </row>
    <row r="32" spans="1:7" ht="19.5">
      <c r="A32" s="180" t="s">
        <v>164</v>
      </c>
      <c r="B32" s="236">
        <v>8565.77</v>
      </c>
      <c r="C32" s="237"/>
      <c r="D32" s="236">
        <v>8565.77</v>
      </c>
      <c r="E32" s="236">
        <v>1965.18</v>
      </c>
      <c r="F32" s="236">
        <v>1587.18</v>
      </c>
      <c r="G32" s="236">
        <v>5013.3999999999996</v>
      </c>
    </row>
    <row r="33" spans="1:7" ht="19.5">
      <c r="A33" s="180" t="s">
        <v>1009</v>
      </c>
      <c r="B33" s="236">
        <v>26265.45</v>
      </c>
      <c r="C33" s="237"/>
      <c r="D33" s="236">
        <v>26265.45</v>
      </c>
      <c r="E33" s="236">
        <v>12574.66</v>
      </c>
      <c r="F33" s="236">
        <v>1233.3900000000001</v>
      </c>
      <c r="G33" s="236">
        <v>12457.4</v>
      </c>
    </row>
    <row r="34" spans="1:7" ht="19.5">
      <c r="A34" s="239" t="s">
        <v>1010</v>
      </c>
      <c r="B34" s="236">
        <v>2705.1</v>
      </c>
      <c r="C34" s="237"/>
      <c r="D34" s="236">
        <v>2705.1</v>
      </c>
      <c r="E34" s="236">
        <v>226.93</v>
      </c>
      <c r="F34" s="236">
        <v>134.24</v>
      </c>
      <c r="G34" s="236">
        <v>2343.9299999999998</v>
      </c>
    </row>
    <row r="35" spans="1:7" ht="19.5" customHeight="1">
      <c r="A35" s="179" t="s">
        <v>3</v>
      </c>
      <c r="B35" s="234">
        <v>168733.65</v>
      </c>
      <c r="C35" s="235"/>
      <c r="D35" s="234">
        <v>168733.65</v>
      </c>
      <c r="E35" s="234">
        <v>37926.06</v>
      </c>
      <c r="F35" s="234">
        <v>98504.09</v>
      </c>
      <c r="G35" s="234">
        <v>32303.5</v>
      </c>
    </row>
    <row r="36" spans="1:7" ht="19.5">
      <c r="A36" s="180" t="s">
        <v>163</v>
      </c>
      <c r="B36" s="236">
        <v>3298.63</v>
      </c>
      <c r="C36" s="237"/>
      <c r="D36" s="236">
        <v>3298.63</v>
      </c>
      <c r="E36" s="236">
        <v>899.71</v>
      </c>
      <c r="F36" s="236">
        <v>1313.52</v>
      </c>
      <c r="G36" s="236">
        <v>1085.3900000000001</v>
      </c>
    </row>
    <row r="37" spans="1:7" ht="19.5">
      <c r="A37" s="180" t="s">
        <v>161</v>
      </c>
      <c r="B37" s="236">
        <v>26452.400000000001</v>
      </c>
      <c r="C37" s="237"/>
      <c r="D37" s="236">
        <v>26452.400000000001</v>
      </c>
      <c r="E37" s="236">
        <v>13613.17</v>
      </c>
      <c r="F37" s="236">
        <v>4126.71</v>
      </c>
      <c r="G37" s="236">
        <v>8712.51</v>
      </c>
    </row>
    <row r="38" spans="1:7" ht="19.5">
      <c r="A38" s="180" t="s">
        <v>160</v>
      </c>
      <c r="B38" s="236">
        <v>5468.04</v>
      </c>
      <c r="C38" s="237"/>
      <c r="D38" s="236">
        <v>5468.04</v>
      </c>
      <c r="E38" s="236">
        <v>2364.5100000000002</v>
      </c>
      <c r="F38" s="236">
        <v>1454.33</v>
      </c>
      <c r="G38" s="236">
        <v>1649.2</v>
      </c>
    </row>
    <row r="39" spans="1:7" ht="19.5">
      <c r="A39" s="180" t="s">
        <v>159</v>
      </c>
      <c r="B39" s="236">
        <v>16344.05</v>
      </c>
      <c r="C39" s="237"/>
      <c r="D39" s="236">
        <v>16344.05</v>
      </c>
      <c r="E39" s="236">
        <v>5188.1099999999997</v>
      </c>
      <c r="F39" s="236">
        <v>4423.71</v>
      </c>
      <c r="G39" s="236">
        <v>6732.23</v>
      </c>
    </row>
    <row r="40" spans="1:7" ht="19.5">
      <c r="A40" s="180" t="s">
        <v>158</v>
      </c>
      <c r="B40" s="236">
        <v>19694.28</v>
      </c>
      <c r="C40" s="237"/>
      <c r="D40" s="236">
        <v>19694.28</v>
      </c>
      <c r="E40" s="236">
        <v>9323.09</v>
      </c>
      <c r="F40" s="236">
        <v>4470.55</v>
      </c>
      <c r="G40" s="236">
        <v>5900.65</v>
      </c>
    </row>
    <row r="41" spans="1:7" ht="19.5">
      <c r="A41" s="180" t="s">
        <v>195</v>
      </c>
      <c r="B41" s="236">
        <v>5040.66</v>
      </c>
      <c r="C41" s="237"/>
      <c r="D41" s="236">
        <v>5040.66</v>
      </c>
      <c r="E41" s="236">
        <v>1029.8900000000001</v>
      </c>
      <c r="F41" s="236">
        <v>1795.69</v>
      </c>
      <c r="G41" s="236">
        <v>2215.08</v>
      </c>
    </row>
    <row r="42" spans="1:7" ht="19.5">
      <c r="A42" s="180" t="s">
        <v>157</v>
      </c>
      <c r="B42" s="236">
        <v>11665.51</v>
      </c>
      <c r="C42" s="237"/>
      <c r="D42" s="236">
        <v>11665.51</v>
      </c>
      <c r="E42" s="236">
        <v>922.14</v>
      </c>
      <c r="F42" s="236">
        <v>9249.09</v>
      </c>
      <c r="G42" s="236">
        <v>1494.28</v>
      </c>
    </row>
    <row r="43" spans="1:7" ht="19.5">
      <c r="A43" s="180" t="s">
        <v>162</v>
      </c>
      <c r="B43" s="236">
        <v>80770.080000000002</v>
      </c>
      <c r="C43" s="237"/>
      <c r="D43" s="236">
        <v>80770.080000000002</v>
      </c>
      <c r="E43" s="236">
        <v>4585.4399999999996</v>
      </c>
      <c r="F43" s="236">
        <v>71670.490000000005</v>
      </c>
      <c r="G43" s="236">
        <v>4514.1499999999996</v>
      </c>
    </row>
    <row r="44" spans="1:7" ht="19.5" customHeight="1">
      <c r="A44" s="179" t="s">
        <v>4</v>
      </c>
      <c r="B44" s="234">
        <v>189434.03</v>
      </c>
      <c r="C44" s="235"/>
      <c r="D44" s="234">
        <v>189434.03</v>
      </c>
      <c r="E44" s="234">
        <v>68864.27</v>
      </c>
      <c r="F44" s="234">
        <v>39166.93</v>
      </c>
      <c r="G44" s="234">
        <v>81402.83</v>
      </c>
    </row>
    <row r="45" spans="1:7" ht="19.5">
      <c r="A45" s="180" t="s">
        <v>150</v>
      </c>
      <c r="B45" s="236">
        <v>24362.7</v>
      </c>
      <c r="C45" s="237"/>
      <c r="D45" s="236">
        <v>24362.7</v>
      </c>
      <c r="E45" s="236">
        <v>10959.6</v>
      </c>
      <c r="F45" s="236">
        <v>5050.2700000000004</v>
      </c>
      <c r="G45" s="236">
        <v>8352.83</v>
      </c>
    </row>
    <row r="46" spans="1:7" ht="19.5">
      <c r="A46" s="180" t="s">
        <v>149</v>
      </c>
      <c r="B46" s="236">
        <v>5987.06</v>
      </c>
      <c r="C46" s="237"/>
      <c r="D46" s="236">
        <v>5987.06</v>
      </c>
      <c r="E46" s="236">
        <v>1698.54</v>
      </c>
      <c r="F46" s="236">
        <v>1183.98</v>
      </c>
      <c r="G46" s="236">
        <v>3104.53</v>
      </c>
    </row>
    <row r="47" spans="1:7" ht="19.5">
      <c r="A47" s="180" t="s">
        <v>148</v>
      </c>
      <c r="B47" s="236">
        <v>8548.16</v>
      </c>
      <c r="C47" s="237"/>
      <c r="D47" s="236">
        <v>8548.16</v>
      </c>
      <c r="E47" s="236">
        <v>1775.24</v>
      </c>
      <c r="F47" s="236">
        <v>2517.58</v>
      </c>
      <c r="G47" s="236">
        <v>4255.3500000000004</v>
      </c>
    </row>
    <row r="48" spans="1:7" ht="19.5">
      <c r="A48" s="180" t="s">
        <v>196</v>
      </c>
      <c r="B48" s="236">
        <v>26163.77</v>
      </c>
      <c r="C48" s="237"/>
      <c r="D48" s="236">
        <v>26163.77</v>
      </c>
      <c r="E48" s="236">
        <v>7988.33</v>
      </c>
      <c r="F48" s="236">
        <v>4225.45</v>
      </c>
      <c r="G48" s="236">
        <v>13949.99</v>
      </c>
    </row>
    <row r="49" spans="1:7" ht="19.5">
      <c r="A49" s="180" t="s">
        <v>147</v>
      </c>
      <c r="B49" s="236">
        <v>10040.620000000001</v>
      </c>
      <c r="C49" s="237"/>
      <c r="D49" s="236">
        <v>10040.620000000001</v>
      </c>
      <c r="E49" s="236">
        <v>4110.25</v>
      </c>
      <c r="F49" s="236">
        <v>3000.08</v>
      </c>
      <c r="G49" s="236">
        <v>2930.29</v>
      </c>
    </row>
    <row r="50" spans="1:7" ht="19.5">
      <c r="A50" s="180" t="s">
        <v>1011</v>
      </c>
      <c r="B50" s="236">
        <v>8615.16</v>
      </c>
      <c r="C50" s="237"/>
      <c r="D50" s="236">
        <v>8615.16</v>
      </c>
      <c r="E50" s="236">
        <v>2408.5700000000002</v>
      </c>
      <c r="F50" s="236">
        <v>2966.3</v>
      </c>
      <c r="G50" s="236">
        <v>3240.29</v>
      </c>
    </row>
    <row r="51" spans="1:7" ht="19.5">
      <c r="A51" s="180" t="s">
        <v>144</v>
      </c>
      <c r="B51" s="236">
        <v>18491.48</v>
      </c>
      <c r="C51" s="237"/>
      <c r="D51" s="236">
        <v>18491.48</v>
      </c>
      <c r="E51" s="236">
        <v>7092.03</v>
      </c>
      <c r="F51" s="236">
        <v>3861.77</v>
      </c>
      <c r="G51" s="236">
        <v>7537.68</v>
      </c>
    </row>
    <row r="52" spans="1:7" ht="19.5">
      <c r="A52" s="180" t="s">
        <v>145</v>
      </c>
      <c r="B52" s="236">
        <v>9537.83</v>
      </c>
      <c r="C52" s="237"/>
      <c r="D52" s="236">
        <v>9537.83</v>
      </c>
      <c r="E52" s="236">
        <v>3696.04</v>
      </c>
      <c r="F52" s="236">
        <v>1845.89</v>
      </c>
      <c r="G52" s="236">
        <v>3995.9</v>
      </c>
    </row>
    <row r="53" spans="1:7" ht="19.5">
      <c r="A53" s="180" t="s">
        <v>141</v>
      </c>
      <c r="B53" s="236">
        <v>19756.91</v>
      </c>
      <c r="C53" s="237"/>
      <c r="D53" s="236">
        <v>19756.91</v>
      </c>
      <c r="E53" s="236">
        <v>6708.33</v>
      </c>
      <c r="F53" s="236">
        <v>4070.58</v>
      </c>
      <c r="G53" s="236">
        <v>8978</v>
      </c>
    </row>
    <row r="54" spans="1:7" ht="19.5">
      <c r="A54" s="180" t="s">
        <v>143</v>
      </c>
      <c r="B54" s="236">
        <v>13760.89</v>
      </c>
      <c r="C54" s="237"/>
      <c r="D54" s="236">
        <v>13760.89</v>
      </c>
      <c r="E54" s="236">
        <v>5506.2</v>
      </c>
      <c r="F54" s="236">
        <v>2681.35</v>
      </c>
      <c r="G54" s="236">
        <v>5573.34</v>
      </c>
    </row>
    <row r="55" spans="1:7" ht="19.5">
      <c r="A55" s="180" t="s">
        <v>142</v>
      </c>
      <c r="B55" s="236">
        <v>7961.65</v>
      </c>
      <c r="C55" s="237"/>
      <c r="D55" s="236">
        <v>7961.65</v>
      </c>
      <c r="E55" s="236">
        <v>3071.44</v>
      </c>
      <c r="F55" s="236">
        <v>1677.97</v>
      </c>
      <c r="G55" s="236">
        <v>3212.24</v>
      </c>
    </row>
    <row r="56" spans="1:7" ht="19.5">
      <c r="A56" s="180" t="s">
        <v>146</v>
      </c>
      <c r="B56" s="236">
        <v>15339.33</v>
      </c>
      <c r="C56" s="237"/>
      <c r="D56" s="236">
        <v>15339.33</v>
      </c>
      <c r="E56" s="236">
        <v>6752.18</v>
      </c>
      <c r="F56" s="236">
        <v>1616.36</v>
      </c>
      <c r="G56" s="236">
        <v>6970.79</v>
      </c>
    </row>
    <row r="57" spans="1:7" ht="19.5">
      <c r="A57" s="180" t="s">
        <v>140</v>
      </c>
      <c r="B57" s="236">
        <v>13369.02</v>
      </c>
      <c r="C57" s="237"/>
      <c r="D57" s="236">
        <v>13369.02</v>
      </c>
      <c r="E57" s="236">
        <v>4318.49</v>
      </c>
      <c r="F57" s="236">
        <v>2980.63</v>
      </c>
      <c r="G57" s="236">
        <v>6069.9</v>
      </c>
    </row>
    <row r="58" spans="1:7" ht="19.5">
      <c r="A58" s="180" t="s">
        <v>139</v>
      </c>
      <c r="B58" s="236">
        <v>7499.45</v>
      </c>
      <c r="C58" s="237"/>
      <c r="D58" s="236">
        <v>7499.45</v>
      </c>
      <c r="E58" s="236">
        <v>2779.03</v>
      </c>
      <c r="F58" s="236">
        <v>1488.72</v>
      </c>
      <c r="G58" s="236">
        <v>3231.7</v>
      </c>
    </row>
    <row r="59" spans="1:7" ht="19.5" customHeight="1">
      <c r="A59" s="179" t="s">
        <v>5</v>
      </c>
      <c r="B59" s="234">
        <v>65211.39</v>
      </c>
      <c r="C59" s="235"/>
      <c r="D59" s="234">
        <v>65211.39</v>
      </c>
      <c r="E59" s="234">
        <v>31937.35</v>
      </c>
      <c r="F59" s="234">
        <v>10190.02</v>
      </c>
      <c r="G59" s="234">
        <v>23084.02</v>
      </c>
    </row>
    <row r="60" spans="1:7" ht="19.5">
      <c r="A60" s="180" t="s">
        <v>138</v>
      </c>
      <c r="B60" s="236">
        <v>8109.9</v>
      </c>
      <c r="C60" s="237"/>
      <c r="D60" s="236">
        <v>8109.9</v>
      </c>
      <c r="E60" s="236">
        <v>2574.71</v>
      </c>
      <c r="F60" s="236">
        <v>2226.9899999999998</v>
      </c>
      <c r="G60" s="236">
        <v>3308.2</v>
      </c>
    </row>
    <row r="61" spans="1:7" ht="19.5">
      <c r="A61" s="180" t="s">
        <v>137</v>
      </c>
      <c r="B61" s="236">
        <v>19867</v>
      </c>
      <c r="C61" s="237"/>
      <c r="D61" s="236">
        <v>19867</v>
      </c>
      <c r="E61" s="236">
        <v>10549.97</v>
      </c>
      <c r="F61" s="236">
        <v>3574.55</v>
      </c>
      <c r="G61" s="236">
        <v>5742.49</v>
      </c>
    </row>
    <row r="62" spans="1:7" ht="19.5">
      <c r="A62" s="180" t="s">
        <v>136</v>
      </c>
      <c r="B62" s="236">
        <v>7790.94</v>
      </c>
      <c r="C62" s="237"/>
      <c r="D62" s="236">
        <v>7790.94</v>
      </c>
      <c r="E62" s="236">
        <v>4045.7</v>
      </c>
      <c r="F62" s="236">
        <v>679.78</v>
      </c>
      <c r="G62" s="236">
        <v>3065.46</v>
      </c>
    </row>
    <row r="63" spans="1:7" ht="19.5">
      <c r="A63" s="180" t="s">
        <v>134</v>
      </c>
      <c r="B63" s="236">
        <v>19920.400000000001</v>
      </c>
      <c r="C63" s="237"/>
      <c r="D63" s="236">
        <v>19920.400000000001</v>
      </c>
      <c r="E63" s="236">
        <v>8717.65</v>
      </c>
      <c r="F63" s="236">
        <v>2901.9</v>
      </c>
      <c r="G63" s="236">
        <v>8300.84</v>
      </c>
    </row>
    <row r="64" spans="1:7" ht="19.5">
      <c r="A64" s="180" t="s">
        <v>1012</v>
      </c>
      <c r="B64" s="236">
        <v>7540.18</v>
      </c>
      <c r="C64" s="237"/>
      <c r="D64" s="236">
        <v>7540.18</v>
      </c>
      <c r="E64" s="236">
        <v>4551.63</v>
      </c>
      <c r="F64" s="236">
        <v>732.88</v>
      </c>
      <c r="G64" s="236">
        <v>2255.67</v>
      </c>
    </row>
    <row r="65" spans="1:7" ht="19.5">
      <c r="A65" s="180" t="s">
        <v>1013</v>
      </c>
      <c r="B65" s="236">
        <v>1982.97</v>
      </c>
      <c r="C65" s="237"/>
      <c r="D65" s="236">
        <v>1982.97</v>
      </c>
      <c r="E65" s="236">
        <v>1497.7</v>
      </c>
      <c r="F65" s="236">
        <v>73.91</v>
      </c>
      <c r="G65" s="236">
        <v>411.36</v>
      </c>
    </row>
    <row r="66" spans="1:7" ht="19.5" customHeight="1">
      <c r="A66" s="179" t="s">
        <v>6</v>
      </c>
      <c r="B66" s="234">
        <v>167297.13</v>
      </c>
      <c r="C66" s="235"/>
      <c r="D66" s="234">
        <v>167297.13</v>
      </c>
      <c r="E66" s="234">
        <v>59774.81</v>
      </c>
      <c r="F66" s="234">
        <v>34468.519999999997</v>
      </c>
      <c r="G66" s="234">
        <v>73053.8</v>
      </c>
    </row>
    <row r="67" spans="1:7" ht="19.5">
      <c r="A67" s="182" t="s">
        <v>124</v>
      </c>
      <c r="B67" s="236">
        <v>15102.77</v>
      </c>
      <c r="C67" s="237"/>
      <c r="D67" s="236">
        <v>15102.77</v>
      </c>
      <c r="E67" s="236">
        <v>4104.8500000000004</v>
      </c>
      <c r="F67" s="236">
        <v>3345.18</v>
      </c>
      <c r="G67" s="236">
        <v>7652.74</v>
      </c>
    </row>
    <row r="68" spans="1:7" ht="19.5">
      <c r="A68" s="180" t="s">
        <v>132</v>
      </c>
      <c r="B68" s="236">
        <v>5179.78</v>
      </c>
      <c r="C68" s="237"/>
      <c r="D68" s="236">
        <v>5179.78</v>
      </c>
      <c r="E68" s="236">
        <v>2195.7199999999998</v>
      </c>
      <c r="F68" s="236">
        <v>1302.1099999999999</v>
      </c>
      <c r="G68" s="236">
        <v>1681.96</v>
      </c>
    </row>
    <row r="69" spans="1:7" ht="19.5">
      <c r="A69" s="180" t="s">
        <v>130</v>
      </c>
      <c r="B69" s="236">
        <v>16223.83</v>
      </c>
      <c r="C69" s="237"/>
      <c r="D69" s="236">
        <v>16223.83</v>
      </c>
      <c r="E69" s="236">
        <v>6483.44</v>
      </c>
      <c r="F69" s="236">
        <v>4594.78</v>
      </c>
      <c r="G69" s="236">
        <v>5145.6099999999997</v>
      </c>
    </row>
    <row r="70" spans="1:7" ht="19.5">
      <c r="A70" s="180" t="s">
        <v>129</v>
      </c>
      <c r="B70" s="236">
        <v>20631.09</v>
      </c>
      <c r="C70" s="237"/>
      <c r="D70" s="236">
        <v>20631.09</v>
      </c>
      <c r="E70" s="236">
        <v>9915.0300000000007</v>
      </c>
      <c r="F70" s="236">
        <v>5734.09</v>
      </c>
      <c r="G70" s="236">
        <v>4981.97</v>
      </c>
    </row>
    <row r="71" spans="1:7" ht="19.5">
      <c r="A71" s="180" t="s">
        <v>128</v>
      </c>
      <c r="B71" s="236">
        <v>33866.69</v>
      </c>
      <c r="C71" s="237"/>
      <c r="D71" s="236">
        <v>33866.69</v>
      </c>
      <c r="E71" s="236">
        <v>8196.5300000000007</v>
      </c>
      <c r="F71" s="236">
        <v>5916.19</v>
      </c>
      <c r="G71" s="236">
        <v>19753.98</v>
      </c>
    </row>
    <row r="72" spans="1:7" ht="19.5">
      <c r="A72" s="180" t="s">
        <v>197</v>
      </c>
      <c r="B72" s="236">
        <v>16334.2</v>
      </c>
      <c r="C72" s="237"/>
      <c r="D72" s="236">
        <v>16334.2</v>
      </c>
      <c r="E72" s="236">
        <v>6918.69</v>
      </c>
      <c r="F72" s="236">
        <v>2849.91</v>
      </c>
      <c r="G72" s="236">
        <v>6565.6</v>
      </c>
    </row>
    <row r="73" spans="1:7" ht="19.5">
      <c r="A73" s="180" t="s">
        <v>127</v>
      </c>
      <c r="B73" s="236">
        <v>17250.490000000002</v>
      </c>
      <c r="C73" s="237"/>
      <c r="D73" s="236">
        <v>17250.490000000002</v>
      </c>
      <c r="E73" s="236">
        <v>6543.82</v>
      </c>
      <c r="F73" s="236">
        <v>3394.09</v>
      </c>
      <c r="G73" s="236">
        <v>7312.58</v>
      </c>
    </row>
    <row r="74" spans="1:7" ht="19.5">
      <c r="A74" s="180" t="s">
        <v>126</v>
      </c>
      <c r="B74" s="236">
        <v>13286.8</v>
      </c>
      <c r="C74" s="237"/>
      <c r="D74" s="236">
        <v>13286.8</v>
      </c>
      <c r="E74" s="236">
        <v>5019.34</v>
      </c>
      <c r="F74" s="236">
        <v>2457.0700000000002</v>
      </c>
      <c r="G74" s="236">
        <v>5810.39</v>
      </c>
    </row>
    <row r="75" spans="1:7" ht="19.5">
      <c r="A75" s="180" t="s">
        <v>125</v>
      </c>
      <c r="B75" s="236">
        <v>7669.43</v>
      </c>
      <c r="C75" s="237"/>
      <c r="D75" s="236">
        <v>7669.43</v>
      </c>
      <c r="E75" s="236">
        <v>2847.07</v>
      </c>
      <c r="F75" s="236">
        <v>1225.49</v>
      </c>
      <c r="G75" s="236">
        <v>3596.88</v>
      </c>
    </row>
    <row r="76" spans="1:7" ht="19.5">
      <c r="A76" s="180" t="s">
        <v>133</v>
      </c>
      <c r="B76" s="236">
        <v>4407.1099999999997</v>
      </c>
      <c r="C76" s="237"/>
      <c r="D76" s="236">
        <v>4407.1099999999997</v>
      </c>
      <c r="E76" s="236">
        <v>1289.4000000000001</v>
      </c>
      <c r="F76" s="236">
        <v>981.77</v>
      </c>
      <c r="G76" s="236">
        <v>2135.94</v>
      </c>
    </row>
    <row r="77" spans="1:7" ht="19.5">
      <c r="A77" s="180" t="s">
        <v>131</v>
      </c>
      <c r="B77" s="236">
        <v>4056.65</v>
      </c>
      <c r="C77" s="237"/>
      <c r="D77" s="236">
        <v>4056.65</v>
      </c>
      <c r="E77" s="236">
        <v>1756.5</v>
      </c>
      <c r="F77" s="236">
        <v>1118.3699999999999</v>
      </c>
      <c r="G77" s="236">
        <v>1181.79</v>
      </c>
    </row>
    <row r="78" spans="1:7" ht="19.5">
      <c r="A78" s="182" t="s">
        <v>122</v>
      </c>
      <c r="B78" s="236">
        <v>13288.29</v>
      </c>
      <c r="C78" s="237"/>
      <c r="D78" s="236">
        <v>13288.29</v>
      </c>
      <c r="E78" s="236">
        <v>4504.4399999999996</v>
      </c>
      <c r="F78" s="236">
        <v>1549.48</v>
      </c>
      <c r="G78" s="236">
        <v>7234.37</v>
      </c>
    </row>
    <row r="79" spans="1:7" ht="19.5" customHeight="1">
      <c r="A79" s="179" t="s">
        <v>7</v>
      </c>
      <c r="B79" s="234">
        <v>124077.85</v>
      </c>
      <c r="C79" s="235"/>
      <c r="D79" s="234">
        <v>124077.85</v>
      </c>
      <c r="E79" s="234">
        <v>23079.52</v>
      </c>
      <c r="F79" s="234">
        <v>21204.7</v>
      </c>
      <c r="G79" s="234">
        <v>79793.62</v>
      </c>
    </row>
    <row r="80" spans="1:7" ht="19.5">
      <c r="A80" s="180" t="s">
        <v>123</v>
      </c>
      <c r="B80" s="236">
        <v>14622.37</v>
      </c>
      <c r="C80" s="237"/>
      <c r="D80" s="236">
        <v>14622.37</v>
      </c>
      <c r="E80" s="236">
        <v>5580.24</v>
      </c>
      <c r="F80" s="236">
        <v>3336.53</v>
      </c>
      <c r="G80" s="236">
        <v>5705.6</v>
      </c>
    </row>
    <row r="81" spans="1:7" ht="19.5">
      <c r="A81" s="180" t="s">
        <v>120</v>
      </c>
      <c r="B81" s="236">
        <v>23053.43</v>
      </c>
      <c r="C81" s="237"/>
      <c r="D81" s="236">
        <v>23053.43</v>
      </c>
      <c r="E81" s="236">
        <v>4538.24</v>
      </c>
      <c r="F81" s="236">
        <v>6381.96</v>
      </c>
      <c r="G81" s="236">
        <v>12133.24</v>
      </c>
    </row>
    <row r="82" spans="1:7" ht="19.5">
      <c r="A82" s="180" t="s">
        <v>119</v>
      </c>
      <c r="B82" s="236">
        <v>19155.39</v>
      </c>
      <c r="C82" s="237"/>
      <c r="D82" s="236">
        <v>19155.39</v>
      </c>
      <c r="E82" s="236">
        <v>4356.1499999999996</v>
      </c>
      <c r="F82" s="236">
        <v>3636.15</v>
      </c>
      <c r="G82" s="236">
        <v>11163.09</v>
      </c>
    </row>
    <row r="83" spans="1:7" ht="19.5">
      <c r="A83" s="180" t="s">
        <v>118</v>
      </c>
      <c r="B83" s="236">
        <v>14167.61</v>
      </c>
      <c r="C83" s="237"/>
      <c r="D83" s="236">
        <v>14167.61</v>
      </c>
      <c r="E83" s="236">
        <v>3613.63</v>
      </c>
      <c r="F83" s="236">
        <v>1768.9</v>
      </c>
      <c r="G83" s="236">
        <v>8785.08</v>
      </c>
    </row>
    <row r="84" spans="1:7" ht="19.5">
      <c r="A84" s="180" t="s">
        <v>121</v>
      </c>
      <c r="B84" s="236">
        <v>5285.27</v>
      </c>
      <c r="C84" s="237"/>
      <c r="D84" s="236">
        <v>5285.27</v>
      </c>
      <c r="E84" s="236">
        <v>1238</v>
      </c>
      <c r="F84" s="236">
        <v>1237.29</v>
      </c>
      <c r="G84" s="236">
        <v>2809.98</v>
      </c>
    </row>
    <row r="85" spans="1:7" ht="19.5">
      <c r="A85" s="180" t="s">
        <v>117</v>
      </c>
      <c r="B85" s="236">
        <v>3501.51</v>
      </c>
      <c r="C85" s="237"/>
      <c r="D85" s="236">
        <v>3501.51</v>
      </c>
      <c r="E85" s="236">
        <v>822.5</v>
      </c>
      <c r="F85" s="236">
        <v>1038.1199999999999</v>
      </c>
      <c r="G85" s="236">
        <v>1640.89</v>
      </c>
    </row>
    <row r="86" spans="1:7" ht="19.5">
      <c r="A86" s="180" t="s">
        <v>116</v>
      </c>
      <c r="B86" s="236">
        <v>19214.93</v>
      </c>
      <c r="C86" s="237"/>
      <c r="D86" s="236">
        <v>19214.93</v>
      </c>
      <c r="E86" s="236">
        <v>1692.55</v>
      </c>
      <c r="F86" s="236">
        <v>756.25</v>
      </c>
      <c r="G86" s="236">
        <v>16766.14</v>
      </c>
    </row>
    <row r="87" spans="1:7" ht="19.5">
      <c r="A87" s="180" t="s">
        <v>1014</v>
      </c>
      <c r="B87" s="236">
        <v>2456.0300000000002</v>
      </c>
      <c r="C87" s="237"/>
      <c r="D87" s="236">
        <v>2456.0300000000002</v>
      </c>
      <c r="E87" s="236">
        <v>786.52</v>
      </c>
      <c r="F87" s="236">
        <v>360.84</v>
      </c>
      <c r="G87" s="236">
        <v>1308.68</v>
      </c>
    </row>
    <row r="88" spans="1:7" ht="19.5">
      <c r="A88" s="180" t="s">
        <v>1015</v>
      </c>
      <c r="B88" s="236">
        <v>22621.29</v>
      </c>
      <c r="C88" s="237"/>
      <c r="D88" s="236">
        <v>22621.29</v>
      </c>
      <c r="E88" s="236">
        <v>451.7</v>
      </c>
      <c r="F88" s="236">
        <v>2688.67</v>
      </c>
      <c r="G88" s="236">
        <v>19480.919999999998</v>
      </c>
    </row>
    <row r="89" spans="1:7" ht="19.5" customHeight="1">
      <c r="A89" s="179" t="s">
        <v>8</v>
      </c>
      <c r="B89" s="234">
        <v>77623.48</v>
      </c>
      <c r="C89" s="235"/>
      <c r="D89" s="234">
        <v>77623.48</v>
      </c>
      <c r="E89" s="234">
        <v>36996.370000000003</v>
      </c>
      <c r="F89" s="234">
        <v>23962.31</v>
      </c>
      <c r="G89" s="234">
        <v>16664.8</v>
      </c>
    </row>
    <row r="90" spans="1:7" ht="19.5">
      <c r="A90" s="180" t="s">
        <v>156</v>
      </c>
      <c r="B90" s="236">
        <v>15750.69</v>
      </c>
      <c r="C90" s="237"/>
      <c r="D90" s="236">
        <v>15750.69</v>
      </c>
      <c r="E90" s="236">
        <v>8886.7999999999993</v>
      </c>
      <c r="F90" s="236">
        <v>3942.77</v>
      </c>
      <c r="G90" s="236">
        <v>2921.12</v>
      </c>
    </row>
    <row r="91" spans="1:7" ht="19.5">
      <c r="A91" s="180" t="s">
        <v>154</v>
      </c>
      <c r="B91" s="236">
        <v>6366.78</v>
      </c>
      <c r="C91" s="237"/>
      <c r="D91" s="236">
        <v>6366.78</v>
      </c>
      <c r="E91" s="236">
        <v>2497.94</v>
      </c>
      <c r="F91" s="236">
        <v>2295.4299999999998</v>
      </c>
      <c r="G91" s="236">
        <v>1573.41</v>
      </c>
    </row>
    <row r="92" spans="1:7" ht="19.5">
      <c r="A92" s="180" t="s">
        <v>1016</v>
      </c>
      <c r="B92" s="236">
        <v>8382.5</v>
      </c>
      <c r="C92" s="237"/>
      <c r="D92" s="236">
        <v>8382.5</v>
      </c>
      <c r="E92" s="236">
        <v>2018.27</v>
      </c>
      <c r="F92" s="236">
        <v>3814.25</v>
      </c>
      <c r="G92" s="236">
        <v>2549.98</v>
      </c>
    </row>
    <row r="93" spans="1:7" ht="19.5">
      <c r="A93" s="180" t="s">
        <v>155</v>
      </c>
      <c r="B93" s="236">
        <v>6432.93</v>
      </c>
      <c r="C93" s="237"/>
      <c r="D93" s="236">
        <v>6432.93</v>
      </c>
      <c r="E93" s="236">
        <v>3900.87</v>
      </c>
      <c r="F93" s="236">
        <v>1381.41</v>
      </c>
      <c r="G93" s="236">
        <v>1150.6600000000001</v>
      </c>
    </row>
    <row r="94" spans="1:7" ht="19.5">
      <c r="A94" s="180" t="s">
        <v>151</v>
      </c>
      <c r="B94" s="236">
        <v>16518.62</v>
      </c>
      <c r="C94" s="237"/>
      <c r="D94" s="236">
        <v>16518.62</v>
      </c>
      <c r="E94" s="236">
        <v>6686.68</v>
      </c>
      <c r="F94" s="236">
        <v>5650.94</v>
      </c>
      <c r="G94" s="236">
        <v>4181</v>
      </c>
    </row>
    <row r="95" spans="1:7" ht="19.5">
      <c r="A95" s="180" t="s">
        <v>153</v>
      </c>
      <c r="B95" s="236">
        <v>6232.59</v>
      </c>
      <c r="C95" s="237"/>
      <c r="D95" s="236">
        <v>6232.59</v>
      </c>
      <c r="E95" s="236">
        <v>1440.08</v>
      </c>
      <c r="F95" s="236">
        <v>3598.15</v>
      </c>
      <c r="G95" s="236">
        <v>1194.3699999999999</v>
      </c>
    </row>
    <row r="96" spans="1:7" ht="19.5">
      <c r="A96" s="180" t="s">
        <v>1017</v>
      </c>
      <c r="B96" s="236">
        <v>17939.36</v>
      </c>
      <c r="C96" s="237"/>
      <c r="D96" s="236">
        <v>17939.36</v>
      </c>
      <c r="E96" s="236">
        <v>11565.73</v>
      </c>
      <c r="F96" s="236">
        <v>3279.36</v>
      </c>
      <c r="G96" s="236">
        <v>3094.27</v>
      </c>
    </row>
  </sheetData>
  <mergeCells count="5">
    <mergeCell ref="B1:B3"/>
    <mergeCell ref="C1:G1"/>
    <mergeCell ref="C2:C3"/>
    <mergeCell ref="D2:D3"/>
    <mergeCell ref="E2:G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3"/>
  <sheetViews>
    <sheetView topLeftCell="A5" zoomScale="80" zoomScaleNormal="80" workbookViewId="0">
      <selection activeCell="E11" sqref="E11"/>
    </sheetView>
  </sheetViews>
  <sheetFormatPr defaultRowHeight="12.75"/>
  <cols>
    <col min="1" max="1" width="69.42578125" style="197" customWidth="1"/>
    <col min="2" max="3" width="28.140625" style="197" customWidth="1"/>
    <col min="4" max="4" width="33.42578125" style="197" customWidth="1"/>
    <col min="5" max="7" width="28.140625" style="197" customWidth="1"/>
    <col min="8" max="11" width="0" style="197" hidden="1" customWidth="1"/>
    <col min="12" max="12" width="5.5703125" style="197" customWidth="1"/>
    <col min="13" max="16384" width="9.140625" style="197"/>
  </cols>
  <sheetData>
    <row r="1" spans="1:12" ht="19.5">
      <c r="A1" s="487"/>
      <c r="B1" s="487"/>
      <c r="C1" s="487"/>
      <c r="D1" s="487"/>
      <c r="E1" s="487"/>
      <c r="F1" s="487"/>
      <c r="G1" s="487"/>
      <c r="H1" s="487"/>
      <c r="I1" s="487"/>
      <c r="J1" s="487"/>
      <c r="K1" s="487"/>
      <c r="L1" s="487"/>
    </row>
    <row r="2" spans="1:12" ht="19.5">
      <c r="A2" s="487"/>
      <c r="B2" s="487"/>
      <c r="C2" s="487"/>
      <c r="D2" s="487"/>
      <c r="E2" s="487"/>
      <c r="F2" s="487"/>
      <c r="G2" s="487"/>
      <c r="H2" s="487"/>
      <c r="I2" s="487"/>
      <c r="J2" s="487"/>
      <c r="K2" s="487"/>
      <c r="L2" s="487"/>
    </row>
    <row r="3" spans="1:12" ht="19.5">
      <c r="A3" s="487"/>
      <c r="B3" s="487"/>
      <c r="C3" s="487"/>
      <c r="D3" s="487"/>
      <c r="E3" s="487"/>
      <c r="F3" s="487"/>
      <c r="G3" s="487"/>
      <c r="H3" s="487"/>
      <c r="I3" s="487"/>
      <c r="J3" s="487"/>
      <c r="K3" s="487"/>
      <c r="L3" s="487"/>
    </row>
    <row r="4" spans="1:12" ht="19.5">
      <c r="A4" s="487"/>
      <c r="B4" s="487"/>
      <c r="C4" s="487"/>
      <c r="D4" s="487"/>
      <c r="E4" s="487"/>
      <c r="F4" s="487"/>
      <c r="G4" s="487"/>
      <c r="H4" s="487"/>
      <c r="I4" s="487"/>
      <c r="J4" s="487"/>
      <c r="K4" s="487"/>
      <c r="L4" s="487"/>
    </row>
    <row r="5" spans="1:12" ht="19.5">
      <c r="A5" s="487"/>
      <c r="B5" s="487"/>
      <c r="C5" s="487"/>
      <c r="D5" s="487"/>
      <c r="E5" s="487"/>
      <c r="F5" s="487"/>
      <c r="G5" s="487"/>
      <c r="H5" s="487"/>
      <c r="I5" s="487"/>
      <c r="J5" s="487"/>
      <c r="K5" s="487"/>
      <c r="L5" s="487"/>
    </row>
    <row r="6" spans="1:12">
      <c r="A6" s="488"/>
      <c r="B6" s="488"/>
      <c r="C6" s="488"/>
      <c r="D6" s="488"/>
      <c r="E6" s="488"/>
      <c r="F6" s="488"/>
      <c r="G6" s="488"/>
      <c r="H6" s="488"/>
      <c r="I6" s="488"/>
      <c r="J6" s="488"/>
      <c r="K6" s="488"/>
      <c r="L6" s="488"/>
    </row>
    <row r="7" spans="1:12" ht="39.950000000000003" customHeight="1">
      <c r="A7" s="489"/>
      <c r="B7" s="489" t="s">
        <v>1205</v>
      </c>
      <c r="C7" s="489" t="s">
        <v>9</v>
      </c>
      <c r="D7" s="489"/>
      <c r="E7" s="489"/>
      <c r="F7" s="489"/>
      <c r="G7" s="489"/>
      <c r="H7" s="212"/>
      <c r="I7" s="212"/>
      <c r="J7" s="212"/>
      <c r="K7" s="212"/>
    </row>
    <row r="8" spans="1:12" ht="99.95" customHeight="1">
      <c r="A8" s="489"/>
      <c r="B8" s="489"/>
      <c r="C8" s="489" t="s">
        <v>1204</v>
      </c>
      <c r="D8" s="489" t="s">
        <v>1203</v>
      </c>
      <c r="E8" s="489" t="s">
        <v>10</v>
      </c>
      <c r="F8" s="489"/>
      <c r="G8" s="489"/>
      <c r="H8" s="212"/>
      <c r="I8" s="212"/>
      <c r="J8" s="212"/>
      <c r="K8" s="212"/>
    </row>
    <row r="9" spans="1:12" ht="58.5">
      <c r="A9" s="489"/>
      <c r="B9" s="489"/>
      <c r="C9" s="489"/>
      <c r="D9" s="489"/>
      <c r="E9" s="287" t="s">
        <v>1202</v>
      </c>
      <c r="F9" s="287" t="s">
        <v>1201</v>
      </c>
      <c r="G9" s="287" t="s">
        <v>1200</v>
      </c>
      <c r="H9" s="212"/>
      <c r="I9" s="212"/>
      <c r="J9" s="212"/>
      <c r="K9" s="212"/>
    </row>
    <row r="10" spans="1:12" ht="19.5" customHeight="1">
      <c r="A10" s="179" t="s">
        <v>1</v>
      </c>
      <c r="B10" s="285">
        <v>157089.38</v>
      </c>
      <c r="C10" s="286"/>
      <c r="D10" s="285">
        <v>157089.38</v>
      </c>
      <c r="E10" s="285">
        <v>28477.85</v>
      </c>
      <c r="F10" s="285">
        <v>89668.160000000003</v>
      </c>
      <c r="G10" s="285">
        <v>38943.370000000003</v>
      </c>
      <c r="H10" s="203"/>
      <c r="I10" s="203"/>
      <c r="J10" s="203"/>
      <c r="K10" s="203"/>
    </row>
    <row r="11" spans="1:12" ht="19.5">
      <c r="A11" s="180" t="s">
        <v>191</v>
      </c>
      <c r="B11" s="283">
        <v>8356.65</v>
      </c>
      <c r="C11" s="284"/>
      <c r="D11" s="283">
        <v>8356.65</v>
      </c>
      <c r="E11" s="283">
        <v>1426.36</v>
      </c>
      <c r="F11" s="283">
        <v>3619.18</v>
      </c>
      <c r="G11" s="283">
        <v>3311.12</v>
      </c>
      <c r="H11" s="203"/>
      <c r="I11" s="203"/>
      <c r="J11" s="203"/>
      <c r="K11" s="203"/>
    </row>
    <row r="12" spans="1:12" ht="19.5">
      <c r="A12" s="180" t="s">
        <v>190</v>
      </c>
      <c r="B12" s="283">
        <v>11055.13</v>
      </c>
      <c r="C12" s="284"/>
      <c r="D12" s="283">
        <v>11055.13</v>
      </c>
      <c r="E12" s="283">
        <v>1378.82</v>
      </c>
      <c r="F12" s="283">
        <v>4906.68</v>
      </c>
      <c r="G12" s="283">
        <v>4769.6400000000003</v>
      </c>
      <c r="H12" s="203"/>
      <c r="I12" s="203"/>
      <c r="J12" s="203"/>
      <c r="K12" s="203"/>
    </row>
    <row r="13" spans="1:12" ht="19.5">
      <c r="A13" s="180" t="s">
        <v>189</v>
      </c>
      <c r="B13" s="283">
        <v>4574.83</v>
      </c>
      <c r="C13" s="284"/>
      <c r="D13" s="283">
        <v>4574.83</v>
      </c>
      <c r="E13" s="283">
        <v>1310.52</v>
      </c>
      <c r="F13" s="283">
        <v>3019.08</v>
      </c>
      <c r="G13" s="283">
        <v>245.23</v>
      </c>
      <c r="H13" s="203"/>
      <c r="I13" s="203"/>
      <c r="J13" s="203"/>
      <c r="K13" s="203"/>
    </row>
    <row r="14" spans="1:12" ht="19.5">
      <c r="A14" s="180" t="s">
        <v>188</v>
      </c>
      <c r="B14" s="283">
        <v>11373.93</v>
      </c>
      <c r="C14" s="284"/>
      <c r="D14" s="283">
        <v>11373.93</v>
      </c>
      <c r="E14" s="283">
        <v>2407.5700000000002</v>
      </c>
      <c r="F14" s="283">
        <v>4102.76</v>
      </c>
      <c r="G14" s="283">
        <v>4863.6000000000004</v>
      </c>
      <c r="H14" s="203"/>
      <c r="I14" s="203"/>
      <c r="J14" s="203"/>
      <c r="K14" s="203"/>
    </row>
    <row r="15" spans="1:12" ht="19.5">
      <c r="A15" s="180" t="s">
        <v>187</v>
      </c>
      <c r="B15" s="283">
        <v>3447.28</v>
      </c>
      <c r="C15" s="284"/>
      <c r="D15" s="283">
        <v>3447.28</v>
      </c>
      <c r="E15" s="283">
        <v>958.58</v>
      </c>
      <c r="F15" s="283">
        <v>1990.63</v>
      </c>
      <c r="G15" s="283">
        <v>498.07</v>
      </c>
      <c r="H15" s="203"/>
      <c r="I15" s="203"/>
      <c r="J15" s="203"/>
      <c r="K15" s="203"/>
    </row>
    <row r="16" spans="1:12" ht="19.5">
      <c r="A16" s="180" t="s">
        <v>177</v>
      </c>
      <c r="B16" s="283">
        <v>4913.9799999999996</v>
      </c>
      <c r="C16" s="284"/>
      <c r="D16" s="283">
        <v>4913.9799999999996</v>
      </c>
      <c r="E16" s="283">
        <v>1177.47</v>
      </c>
      <c r="F16" s="283">
        <v>2686.65</v>
      </c>
      <c r="G16" s="283">
        <v>1049.8699999999999</v>
      </c>
      <c r="H16" s="203"/>
      <c r="I16" s="203"/>
      <c r="J16" s="203"/>
      <c r="K16" s="203"/>
    </row>
    <row r="17" spans="1:11" ht="19.5">
      <c r="A17" s="180" t="s">
        <v>186</v>
      </c>
      <c r="B17" s="283">
        <v>8756.61</v>
      </c>
      <c r="C17" s="284"/>
      <c r="D17" s="283">
        <v>8756.61</v>
      </c>
      <c r="E17" s="283">
        <v>1916.51</v>
      </c>
      <c r="F17" s="283">
        <v>2356.71</v>
      </c>
      <c r="G17" s="283">
        <v>4483.38</v>
      </c>
      <c r="H17" s="203"/>
      <c r="I17" s="203"/>
      <c r="J17" s="203"/>
      <c r="K17" s="203"/>
    </row>
    <row r="18" spans="1:11" ht="19.5">
      <c r="A18" s="180" t="s">
        <v>185</v>
      </c>
      <c r="B18" s="283">
        <v>2795.26</v>
      </c>
      <c r="C18" s="284"/>
      <c r="D18" s="283">
        <v>2795.26</v>
      </c>
      <c r="E18" s="283">
        <v>991.7</v>
      </c>
      <c r="F18" s="283">
        <v>1370.7</v>
      </c>
      <c r="G18" s="283">
        <v>432.86</v>
      </c>
      <c r="H18" s="203"/>
      <c r="I18" s="203"/>
      <c r="J18" s="203"/>
      <c r="K18" s="203"/>
    </row>
    <row r="19" spans="1:11" ht="19.5">
      <c r="A19" s="180" t="s">
        <v>184</v>
      </c>
      <c r="B19" s="283">
        <v>6385.27</v>
      </c>
      <c r="C19" s="284"/>
      <c r="D19" s="283">
        <v>6385.27</v>
      </c>
      <c r="E19" s="283">
        <v>1664.98</v>
      </c>
      <c r="F19" s="283">
        <v>2824.23</v>
      </c>
      <c r="G19" s="283">
        <v>1896.06</v>
      </c>
      <c r="H19" s="203"/>
      <c r="I19" s="203"/>
      <c r="J19" s="203"/>
      <c r="K19" s="203"/>
    </row>
    <row r="20" spans="1:11" ht="19.5">
      <c r="A20" s="180" t="s">
        <v>183</v>
      </c>
      <c r="B20" s="283">
        <v>7467.58</v>
      </c>
      <c r="C20" s="284"/>
      <c r="D20" s="283">
        <v>7467.58</v>
      </c>
      <c r="E20" s="283">
        <v>919.29</v>
      </c>
      <c r="F20" s="283">
        <v>2230.0700000000002</v>
      </c>
      <c r="G20" s="283">
        <v>4318.22</v>
      </c>
      <c r="H20" s="203"/>
      <c r="I20" s="203"/>
      <c r="J20" s="203"/>
      <c r="K20" s="203"/>
    </row>
    <row r="21" spans="1:11" ht="19.5">
      <c r="A21" s="180" t="s">
        <v>182</v>
      </c>
      <c r="B21" s="283">
        <v>20314.97</v>
      </c>
      <c r="C21" s="284"/>
      <c r="D21" s="283">
        <v>20314.97</v>
      </c>
      <c r="E21" s="283">
        <v>3988.89</v>
      </c>
      <c r="F21" s="283">
        <v>12427.38</v>
      </c>
      <c r="G21" s="283">
        <v>3898.7</v>
      </c>
      <c r="H21" s="203"/>
      <c r="I21" s="203"/>
      <c r="J21" s="203"/>
      <c r="K21" s="203"/>
    </row>
    <row r="22" spans="1:11" ht="19.5">
      <c r="A22" s="180" t="s">
        <v>181</v>
      </c>
      <c r="B22" s="283">
        <v>4236.9799999999996</v>
      </c>
      <c r="C22" s="284"/>
      <c r="D22" s="283">
        <v>4236.9799999999996</v>
      </c>
      <c r="E22" s="283">
        <v>1367.93</v>
      </c>
      <c r="F22" s="283">
        <v>2154.6999999999998</v>
      </c>
      <c r="G22" s="283">
        <v>714.35</v>
      </c>
      <c r="H22" s="203"/>
      <c r="I22" s="203"/>
      <c r="J22" s="203"/>
      <c r="K22" s="203"/>
    </row>
    <row r="23" spans="1:11" ht="19.5">
      <c r="A23" s="180" t="s">
        <v>180</v>
      </c>
      <c r="B23" s="283">
        <v>8147.77</v>
      </c>
      <c r="C23" s="284"/>
      <c r="D23" s="283">
        <v>8147.77</v>
      </c>
      <c r="E23" s="283">
        <v>3234.32</v>
      </c>
      <c r="F23" s="283">
        <v>3092.75</v>
      </c>
      <c r="G23" s="283">
        <v>1820.69</v>
      </c>
      <c r="H23" s="203"/>
      <c r="I23" s="203"/>
      <c r="J23" s="203"/>
      <c r="K23" s="203"/>
    </row>
    <row r="24" spans="1:11" ht="19.5">
      <c r="A24" s="180" t="s">
        <v>179</v>
      </c>
      <c r="B24" s="283">
        <v>3379.74</v>
      </c>
      <c r="C24" s="284"/>
      <c r="D24" s="283">
        <v>3379.74</v>
      </c>
      <c r="E24" s="283">
        <v>1425</v>
      </c>
      <c r="F24" s="283">
        <v>1660.12</v>
      </c>
      <c r="G24" s="283">
        <v>294.62</v>
      </c>
      <c r="H24" s="203"/>
      <c r="I24" s="203"/>
      <c r="J24" s="203"/>
      <c r="K24" s="203"/>
    </row>
    <row r="25" spans="1:11" ht="19.5">
      <c r="A25" s="180" t="s">
        <v>178</v>
      </c>
      <c r="B25" s="283">
        <v>4919.4799999999996</v>
      </c>
      <c r="C25" s="284"/>
      <c r="D25" s="283">
        <v>4919.4799999999996</v>
      </c>
      <c r="E25" s="283">
        <v>1421.63</v>
      </c>
      <c r="F25" s="283">
        <v>2118.58</v>
      </c>
      <c r="G25" s="283">
        <v>1379.26</v>
      </c>
      <c r="H25" s="203"/>
      <c r="I25" s="203"/>
      <c r="J25" s="203"/>
      <c r="K25" s="203"/>
    </row>
    <row r="26" spans="1:11" ht="19.5">
      <c r="A26" s="180" t="s">
        <v>176</v>
      </c>
      <c r="B26" s="283">
        <v>8366.7800000000007</v>
      </c>
      <c r="C26" s="284"/>
      <c r="D26" s="283">
        <v>8366.7800000000007</v>
      </c>
      <c r="E26" s="283">
        <v>1437.56</v>
      </c>
      <c r="F26" s="283">
        <v>5772.29</v>
      </c>
      <c r="G26" s="283">
        <v>1156.93</v>
      </c>
      <c r="H26" s="203"/>
      <c r="I26" s="203"/>
      <c r="J26" s="203"/>
      <c r="K26" s="203"/>
    </row>
    <row r="27" spans="1:11" ht="19.5">
      <c r="A27" s="180" t="s">
        <v>175</v>
      </c>
      <c r="B27" s="283">
        <v>5632.34</v>
      </c>
      <c r="C27" s="284"/>
      <c r="D27" s="283">
        <v>5632.34</v>
      </c>
      <c r="E27" s="283">
        <v>1070.45</v>
      </c>
      <c r="F27" s="283">
        <v>2354.38</v>
      </c>
      <c r="G27" s="283">
        <v>2207.5100000000002</v>
      </c>
      <c r="H27" s="203"/>
      <c r="I27" s="203"/>
      <c r="J27" s="203"/>
      <c r="K27" s="203"/>
    </row>
    <row r="28" spans="1:11" ht="19.5">
      <c r="A28" s="238" t="s">
        <v>174</v>
      </c>
      <c r="B28" s="283">
        <v>32964.800000000003</v>
      </c>
      <c r="C28" s="284"/>
      <c r="D28" s="283">
        <v>32964.800000000003</v>
      </c>
      <c r="E28" s="283">
        <v>380.27</v>
      </c>
      <c r="F28" s="283">
        <v>30981.279999999999</v>
      </c>
      <c r="G28" s="283">
        <v>1603.25</v>
      </c>
      <c r="H28" s="203"/>
      <c r="I28" s="203"/>
      <c r="J28" s="203"/>
      <c r="K28" s="203"/>
    </row>
    <row r="29" spans="1:11" ht="19.5" customHeight="1">
      <c r="A29" s="179" t="s">
        <v>2</v>
      </c>
      <c r="B29" s="285">
        <v>125079.45</v>
      </c>
      <c r="C29" s="286"/>
      <c r="D29" s="285">
        <v>125079.45</v>
      </c>
      <c r="E29" s="285">
        <v>18940.07</v>
      </c>
      <c r="F29" s="285">
        <v>32288.11</v>
      </c>
      <c r="G29" s="285">
        <v>73851.27</v>
      </c>
      <c r="H29" s="203"/>
      <c r="I29" s="203"/>
      <c r="J29" s="203"/>
      <c r="K29" s="203"/>
    </row>
    <row r="30" spans="1:11" ht="19.5">
      <c r="A30" s="180" t="s">
        <v>173</v>
      </c>
      <c r="B30" s="283">
        <v>6091.7</v>
      </c>
      <c r="C30" s="284"/>
      <c r="D30" s="283">
        <v>6091.7</v>
      </c>
      <c r="E30" s="283">
        <v>3376.91</v>
      </c>
      <c r="F30" s="283">
        <v>2404.31</v>
      </c>
      <c r="G30" s="283">
        <v>310.47000000000003</v>
      </c>
      <c r="H30" s="203"/>
      <c r="I30" s="203"/>
      <c r="J30" s="203"/>
      <c r="K30" s="203"/>
    </row>
    <row r="31" spans="1:11" ht="19.5">
      <c r="A31" s="180" t="s">
        <v>172</v>
      </c>
      <c r="B31" s="283">
        <v>3695.52</v>
      </c>
      <c r="C31" s="284"/>
      <c r="D31" s="283">
        <v>3695.52</v>
      </c>
      <c r="E31" s="283">
        <v>895</v>
      </c>
      <c r="F31" s="283">
        <v>2302.34</v>
      </c>
      <c r="G31" s="283">
        <v>498.18</v>
      </c>
      <c r="H31" s="203"/>
      <c r="I31" s="203"/>
      <c r="J31" s="203"/>
      <c r="K31" s="203"/>
    </row>
    <row r="32" spans="1:11" ht="19.5">
      <c r="A32" s="180" t="s">
        <v>171</v>
      </c>
      <c r="B32" s="283">
        <v>6378.91</v>
      </c>
      <c r="C32" s="284"/>
      <c r="D32" s="283">
        <v>6378.91</v>
      </c>
      <c r="E32" s="283">
        <v>1970.07</v>
      </c>
      <c r="F32" s="283">
        <v>3283.19</v>
      </c>
      <c r="G32" s="283">
        <v>1125.6500000000001</v>
      </c>
      <c r="H32" s="203"/>
      <c r="I32" s="203"/>
      <c r="J32" s="203"/>
      <c r="K32" s="203"/>
    </row>
    <row r="33" spans="1:11" ht="19.5">
      <c r="A33" s="180" t="s">
        <v>169</v>
      </c>
      <c r="B33" s="283">
        <v>4714.0600000000004</v>
      </c>
      <c r="C33" s="284"/>
      <c r="D33" s="283">
        <v>4714.0600000000004</v>
      </c>
      <c r="E33" s="283">
        <v>1405.04</v>
      </c>
      <c r="F33" s="283">
        <v>2915.33</v>
      </c>
      <c r="G33" s="283">
        <v>393.69</v>
      </c>
      <c r="H33" s="203"/>
      <c r="I33" s="203"/>
      <c r="J33" s="203"/>
      <c r="K33" s="203"/>
    </row>
    <row r="34" spans="1:11" ht="19.5">
      <c r="A34" s="180" t="s">
        <v>168</v>
      </c>
      <c r="B34" s="283">
        <v>70333.34</v>
      </c>
      <c r="C34" s="284"/>
      <c r="D34" s="283">
        <v>70333.34</v>
      </c>
      <c r="E34" s="283">
        <v>6213.97</v>
      </c>
      <c r="F34" s="283">
        <v>1720.7</v>
      </c>
      <c r="G34" s="283">
        <v>62398.68</v>
      </c>
      <c r="H34" s="203"/>
      <c r="I34" s="203"/>
      <c r="J34" s="203"/>
      <c r="K34" s="203"/>
    </row>
    <row r="35" spans="1:11" ht="19.5">
      <c r="A35" s="180" t="s">
        <v>167</v>
      </c>
      <c r="B35" s="283">
        <v>5658.51</v>
      </c>
      <c r="C35" s="284"/>
      <c r="D35" s="283">
        <v>5658.51</v>
      </c>
      <c r="E35" s="283">
        <v>1039.24</v>
      </c>
      <c r="F35" s="283">
        <v>3308.41</v>
      </c>
      <c r="G35" s="283">
        <v>1310.86</v>
      </c>
      <c r="H35" s="203"/>
      <c r="I35" s="203"/>
      <c r="J35" s="203"/>
      <c r="K35" s="203"/>
    </row>
    <row r="36" spans="1:11" ht="19.5">
      <c r="A36" s="180" t="s">
        <v>166</v>
      </c>
      <c r="B36" s="283">
        <v>2497.4899999999998</v>
      </c>
      <c r="C36" s="284"/>
      <c r="D36" s="283">
        <v>2497.4899999999998</v>
      </c>
      <c r="E36" s="283">
        <v>526.1</v>
      </c>
      <c r="F36" s="283">
        <v>1614.14</v>
      </c>
      <c r="G36" s="283">
        <v>357.25</v>
      </c>
      <c r="H36" s="203"/>
      <c r="I36" s="203"/>
      <c r="J36" s="203"/>
      <c r="K36" s="203"/>
    </row>
    <row r="37" spans="1:11" ht="19.5">
      <c r="A37" s="180" t="s">
        <v>165</v>
      </c>
      <c r="B37" s="283">
        <v>5715.34</v>
      </c>
      <c r="C37" s="284"/>
      <c r="D37" s="283">
        <v>5715.34</v>
      </c>
      <c r="E37" s="283">
        <v>1059.5899999999999</v>
      </c>
      <c r="F37" s="283">
        <v>1565.27</v>
      </c>
      <c r="G37" s="283">
        <v>3090.48</v>
      </c>
      <c r="H37" s="203"/>
      <c r="I37" s="203"/>
      <c r="J37" s="203"/>
      <c r="K37" s="203"/>
    </row>
    <row r="38" spans="1:11" ht="19.5">
      <c r="A38" s="180" t="s">
        <v>164</v>
      </c>
      <c r="B38" s="283">
        <v>5693.15</v>
      </c>
      <c r="C38" s="284"/>
      <c r="D38" s="283">
        <v>5693.15</v>
      </c>
      <c r="E38" s="283">
        <v>1321.92</v>
      </c>
      <c r="F38" s="283">
        <v>1564.5</v>
      </c>
      <c r="G38" s="283">
        <v>2806.73</v>
      </c>
      <c r="H38" s="203"/>
      <c r="I38" s="203"/>
      <c r="J38" s="203"/>
      <c r="K38" s="203"/>
    </row>
    <row r="39" spans="1:11" ht="19.5">
      <c r="A39" s="180" t="s">
        <v>1009</v>
      </c>
      <c r="B39" s="283">
        <v>12914.82</v>
      </c>
      <c r="C39" s="284"/>
      <c r="D39" s="283">
        <v>12914.82</v>
      </c>
      <c r="E39" s="283">
        <v>1007.1</v>
      </c>
      <c r="F39" s="283">
        <v>11422.98</v>
      </c>
      <c r="G39" s="283">
        <v>484.73</v>
      </c>
      <c r="H39" s="203"/>
      <c r="I39" s="203"/>
      <c r="J39" s="203"/>
      <c r="K39" s="203"/>
    </row>
    <row r="40" spans="1:11" ht="19.5">
      <c r="A40" s="239" t="s">
        <v>1010</v>
      </c>
      <c r="B40" s="283">
        <v>1386.61</v>
      </c>
      <c r="C40" s="284"/>
      <c r="D40" s="283">
        <v>1386.61</v>
      </c>
      <c r="E40" s="283">
        <v>125.12</v>
      </c>
      <c r="F40" s="283">
        <v>186.94</v>
      </c>
      <c r="G40" s="283">
        <v>1074.55</v>
      </c>
      <c r="H40" s="203"/>
      <c r="I40" s="203"/>
      <c r="J40" s="203"/>
      <c r="K40" s="203"/>
    </row>
    <row r="41" spans="1:11" ht="19.5" customHeight="1">
      <c r="A41" s="179" t="s">
        <v>3</v>
      </c>
      <c r="B41" s="285">
        <v>136196.79999999999</v>
      </c>
      <c r="C41" s="286"/>
      <c r="D41" s="285">
        <v>136196.79999999999</v>
      </c>
      <c r="E41" s="285">
        <v>89049.01</v>
      </c>
      <c r="F41" s="285">
        <v>30619.77</v>
      </c>
      <c r="G41" s="285">
        <v>16528.02</v>
      </c>
      <c r="H41" s="203"/>
      <c r="I41" s="203"/>
      <c r="J41" s="203"/>
      <c r="K41" s="203"/>
    </row>
    <row r="42" spans="1:11" ht="19.5">
      <c r="A42" s="180" t="s">
        <v>163</v>
      </c>
      <c r="B42" s="283">
        <v>1497.39</v>
      </c>
      <c r="C42" s="284"/>
      <c r="D42" s="283">
        <v>1497.39</v>
      </c>
      <c r="E42" s="283">
        <v>517.83000000000004</v>
      </c>
      <c r="F42" s="283">
        <v>734.56</v>
      </c>
      <c r="G42" s="283">
        <v>245</v>
      </c>
      <c r="H42" s="203"/>
      <c r="I42" s="203"/>
      <c r="J42" s="203"/>
      <c r="K42" s="203"/>
    </row>
    <row r="43" spans="1:11" ht="19.5">
      <c r="A43" s="180" t="s">
        <v>161</v>
      </c>
      <c r="B43" s="283">
        <v>19828.689999999999</v>
      </c>
      <c r="C43" s="284"/>
      <c r="D43" s="283">
        <v>19828.689999999999</v>
      </c>
      <c r="E43" s="283">
        <v>3372.01</v>
      </c>
      <c r="F43" s="283">
        <v>11425.83</v>
      </c>
      <c r="G43" s="283">
        <v>5030.8500000000004</v>
      </c>
      <c r="H43" s="203"/>
      <c r="I43" s="203"/>
      <c r="J43" s="203"/>
      <c r="K43" s="203"/>
    </row>
    <row r="44" spans="1:11" ht="19.5">
      <c r="A44" s="180" t="s">
        <v>160</v>
      </c>
      <c r="B44" s="283">
        <v>4284.4399999999996</v>
      </c>
      <c r="C44" s="284"/>
      <c r="D44" s="283">
        <v>4284.4399999999996</v>
      </c>
      <c r="E44" s="283">
        <v>1498.68</v>
      </c>
      <c r="F44" s="283">
        <v>1818.02</v>
      </c>
      <c r="G44" s="283">
        <v>967.74</v>
      </c>
      <c r="H44" s="203"/>
      <c r="I44" s="203"/>
      <c r="J44" s="203"/>
      <c r="K44" s="203"/>
    </row>
    <row r="45" spans="1:11" ht="19.5">
      <c r="A45" s="180" t="s">
        <v>159</v>
      </c>
      <c r="B45" s="283">
        <v>10878.04</v>
      </c>
      <c r="C45" s="284"/>
      <c r="D45" s="283">
        <v>10878.04</v>
      </c>
      <c r="E45" s="283">
        <v>2897.05</v>
      </c>
      <c r="F45" s="283">
        <v>4229.45</v>
      </c>
      <c r="G45" s="283">
        <v>3751.54</v>
      </c>
      <c r="H45" s="203"/>
      <c r="I45" s="203"/>
      <c r="J45" s="203"/>
      <c r="K45" s="203"/>
    </row>
    <row r="46" spans="1:11" ht="19.5">
      <c r="A46" s="180" t="s">
        <v>158</v>
      </c>
      <c r="B46" s="283">
        <v>14014.91</v>
      </c>
      <c r="C46" s="284"/>
      <c r="D46" s="283">
        <v>14014.91</v>
      </c>
      <c r="E46" s="283">
        <v>4306.97</v>
      </c>
      <c r="F46" s="283">
        <v>7047.92</v>
      </c>
      <c r="G46" s="283">
        <v>2660.02</v>
      </c>
      <c r="H46" s="203"/>
      <c r="I46" s="203"/>
      <c r="J46" s="203"/>
      <c r="K46" s="203"/>
    </row>
    <row r="47" spans="1:11" ht="19.5">
      <c r="A47" s="180" t="s">
        <v>195</v>
      </c>
      <c r="B47" s="283">
        <v>4225.58</v>
      </c>
      <c r="C47" s="284"/>
      <c r="D47" s="283">
        <v>4225.58</v>
      </c>
      <c r="E47" s="283">
        <v>2352.14</v>
      </c>
      <c r="F47" s="283">
        <v>854.4</v>
      </c>
      <c r="G47" s="283">
        <v>1019.04</v>
      </c>
      <c r="H47" s="203"/>
      <c r="I47" s="203"/>
      <c r="J47" s="203"/>
      <c r="K47" s="203"/>
    </row>
    <row r="48" spans="1:11" ht="19.5">
      <c r="A48" s="180" t="s">
        <v>157</v>
      </c>
      <c r="B48" s="283">
        <v>6636.89</v>
      </c>
      <c r="C48" s="284"/>
      <c r="D48" s="283">
        <v>6636.89</v>
      </c>
      <c r="E48" s="283">
        <v>5534.72</v>
      </c>
      <c r="F48" s="283">
        <v>829.2</v>
      </c>
      <c r="G48" s="283">
        <v>272.97000000000003</v>
      </c>
      <c r="H48" s="203"/>
      <c r="I48" s="203"/>
      <c r="J48" s="203"/>
      <c r="K48" s="203"/>
    </row>
    <row r="49" spans="1:11" ht="19.5">
      <c r="A49" s="180" t="s">
        <v>162</v>
      </c>
      <c r="B49" s="283">
        <v>74830.86</v>
      </c>
      <c r="C49" s="284"/>
      <c r="D49" s="283">
        <v>74830.86</v>
      </c>
      <c r="E49" s="283">
        <v>68569.600000000006</v>
      </c>
      <c r="F49" s="283">
        <v>3680.39</v>
      </c>
      <c r="G49" s="283">
        <v>2580.87</v>
      </c>
      <c r="H49" s="203"/>
      <c r="I49" s="203"/>
      <c r="J49" s="203"/>
      <c r="K49" s="203"/>
    </row>
    <row r="50" spans="1:11" ht="19.5" customHeight="1">
      <c r="A50" s="179" t="s">
        <v>4</v>
      </c>
      <c r="B50" s="285">
        <v>136046.65</v>
      </c>
      <c r="C50" s="286"/>
      <c r="D50" s="285">
        <v>136046.65</v>
      </c>
      <c r="E50" s="285">
        <v>26342.74</v>
      </c>
      <c r="F50" s="285">
        <v>57024.55</v>
      </c>
      <c r="G50" s="285">
        <v>52679.35</v>
      </c>
      <c r="H50" s="203"/>
      <c r="I50" s="203"/>
      <c r="J50" s="203"/>
      <c r="K50" s="203"/>
    </row>
    <row r="51" spans="1:11" ht="19.5">
      <c r="A51" s="180" t="s">
        <v>150</v>
      </c>
      <c r="B51" s="283">
        <v>14425.6</v>
      </c>
      <c r="C51" s="284"/>
      <c r="D51" s="283">
        <v>14425.6</v>
      </c>
      <c r="E51" s="283">
        <v>3241.65</v>
      </c>
      <c r="F51" s="283">
        <v>8824.0499999999993</v>
      </c>
      <c r="G51" s="283">
        <v>2359.89</v>
      </c>
      <c r="H51" s="203"/>
      <c r="I51" s="203"/>
      <c r="J51" s="203"/>
      <c r="K51" s="203"/>
    </row>
    <row r="52" spans="1:11" ht="19.5">
      <c r="A52" s="180" t="s">
        <v>149</v>
      </c>
      <c r="B52" s="283">
        <v>2503.36</v>
      </c>
      <c r="C52" s="284"/>
      <c r="D52" s="283">
        <v>2503.36</v>
      </c>
      <c r="E52" s="283">
        <v>743.05</v>
      </c>
      <c r="F52" s="283">
        <v>1368.08</v>
      </c>
      <c r="G52" s="283">
        <v>392.23</v>
      </c>
      <c r="H52" s="203"/>
      <c r="I52" s="203"/>
      <c r="J52" s="203"/>
      <c r="K52" s="203"/>
    </row>
    <row r="53" spans="1:11" ht="19.5">
      <c r="A53" s="180" t="s">
        <v>148</v>
      </c>
      <c r="B53" s="283">
        <v>5048.12</v>
      </c>
      <c r="C53" s="284"/>
      <c r="D53" s="283">
        <v>5048.12</v>
      </c>
      <c r="E53" s="283">
        <v>1887.47</v>
      </c>
      <c r="F53" s="283">
        <v>1449.28</v>
      </c>
      <c r="G53" s="283">
        <v>1711.38</v>
      </c>
      <c r="H53" s="203"/>
      <c r="I53" s="203"/>
      <c r="J53" s="203"/>
      <c r="K53" s="203"/>
    </row>
    <row r="54" spans="1:11" ht="19.5">
      <c r="A54" s="180" t="s">
        <v>196</v>
      </c>
      <c r="B54" s="283">
        <v>29893.03</v>
      </c>
      <c r="C54" s="284"/>
      <c r="D54" s="283">
        <v>29893.03</v>
      </c>
      <c r="E54" s="283">
        <v>2950.34</v>
      </c>
      <c r="F54" s="283">
        <v>6754.77</v>
      </c>
      <c r="G54" s="283">
        <v>20187.919999999998</v>
      </c>
      <c r="H54" s="203"/>
      <c r="I54" s="203"/>
      <c r="J54" s="203"/>
      <c r="K54" s="203"/>
    </row>
    <row r="55" spans="1:11" ht="19.5">
      <c r="A55" s="180" t="s">
        <v>147</v>
      </c>
      <c r="B55" s="283">
        <v>7195.09</v>
      </c>
      <c r="C55" s="284"/>
      <c r="D55" s="283">
        <v>7195.09</v>
      </c>
      <c r="E55" s="283">
        <v>2009.61</v>
      </c>
      <c r="F55" s="283">
        <v>3267.57</v>
      </c>
      <c r="G55" s="283">
        <v>1917.91</v>
      </c>
      <c r="H55" s="203"/>
      <c r="I55" s="203"/>
      <c r="J55" s="203"/>
      <c r="K55" s="203"/>
    </row>
    <row r="56" spans="1:11" ht="19.5">
      <c r="A56" s="180" t="s">
        <v>1011</v>
      </c>
      <c r="B56" s="283">
        <v>5624.07</v>
      </c>
      <c r="C56" s="284"/>
      <c r="D56" s="283">
        <v>5624.07</v>
      </c>
      <c r="E56" s="283">
        <v>1873.05</v>
      </c>
      <c r="F56" s="283">
        <v>1909.5</v>
      </c>
      <c r="G56" s="283">
        <v>1841.52</v>
      </c>
      <c r="H56" s="203"/>
      <c r="I56" s="203"/>
      <c r="J56" s="203"/>
      <c r="K56" s="203"/>
    </row>
    <row r="57" spans="1:11" ht="19.5">
      <c r="A57" s="180" t="s">
        <v>144</v>
      </c>
      <c r="B57" s="283">
        <v>14335.71</v>
      </c>
      <c r="C57" s="284"/>
      <c r="D57" s="283">
        <v>14335.71</v>
      </c>
      <c r="E57" s="283">
        <v>2714.63</v>
      </c>
      <c r="F57" s="283">
        <v>5664.4</v>
      </c>
      <c r="G57" s="283">
        <v>5956.68</v>
      </c>
      <c r="H57" s="203"/>
      <c r="I57" s="203"/>
      <c r="J57" s="203"/>
      <c r="K57" s="203"/>
    </row>
    <row r="58" spans="1:11" ht="19.5">
      <c r="A58" s="180" t="s">
        <v>145</v>
      </c>
      <c r="B58" s="283">
        <v>6776.39</v>
      </c>
      <c r="C58" s="284"/>
      <c r="D58" s="283">
        <v>6776.39</v>
      </c>
      <c r="E58" s="283">
        <v>1252.0899999999999</v>
      </c>
      <c r="F58" s="283">
        <v>2937.11</v>
      </c>
      <c r="G58" s="283">
        <v>2587.19</v>
      </c>
      <c r="H58" s="203"/>
      <c r="I58" s="203"/>
      <c r="J58" s="203"/>
      <c r="K58" s="203"/>
    </row>
    <row r="59" spans="1:11" ht="19.5">
      <c r="A59" s="180" t="s">
        <v>141</v>
      </c>
      <c r="B59" s="283">
        <v>13290.61</v>
      </c>
      <c r="C59" s="284"/>
      <c r="D59" s="283">
        <v>13290.61</v>
      </c>
      <c r="E59" s="283">
        <v>2474.66</v>
      </c>
      <c r="F59" s="283">
        <v>5984.03</v>
      </c>
      <c r="G59" s="283">
        <v>4831.91</v>
      </c>
      <c r="H59" s="203"/>
      <c r="I59" s="203"/>
      <c r="J59" s="203"/>
      <c r="K59" s="203"/>
    </row>
    <row r="60" spans="1:11" ht="19.5">
      <c r="A60" s="180" t="s">
        <v>143</v>
      </c>
      <c r="B60" s="283">
        <v>7852.15</v>
      </c>
      <c r="C60" s="284"/>
      <c r="D60" s="283">
        <v>7852.15</v>
      </c>
      <c r="E60" s="283">
        <v>1039.74</v>
      </c>
      <c r="F60" s="283">
        <v>4432.12</v>
      </c>
      <c r="G60" s="283">
        <v>2380.29</v>
      </c>
      <c r="H60" s="203"/>
      <c r="I60" s="203"/>
      <c r="J60" s="203"/>
      <c r="K60" s="203"/>
    </row>
    <row r="61" spans="1:11" ht="19.5">
      <c r="A61" s="180" t="s">
        <v>142</v>
      </c>
      <c r="B61" s="283">
        <v>5583.01</v>
      </c>
      <c r="C61" s="284"/>
      <c r="D61" s="283">
        <v>5583.01</v>
      </c>
      <c r="E61" s="283">
        <v>1169.42</v>
      </c>
      <c r="F61" s="283">
        <v>2740.15</v>
      </c>
      <c r="G61" s="283">
        <v>1673.45</v>
      </c>
      <c r="H61" s="203"/>
      <c r="I61" s="203"/>
      <c r="J61" s="203"/>
      <c r="K61" s="203"/>
    </row>
    <row r="62" spans="1:11" ht="19.5">
      <c r="A62" s="180" t="s">
        <v>146</v>
      </c>
      <c r="B62" s="283">
        <v>9316.01</v>
      </c>
      <c r="C62" s="284"/>
      <c r="D62" s="283">
        <v>9316.01</v>
      </c>
      <c r="E62" s="283">
        <v>1865.32</v>
      </c>
      <c r="F62" s="283">
        <v>5330.84</v>
      </c>
      <c r="G62" s="283">
        <v>2119.85</v>
      </c>
      <c r="H62" s="203"/>
      <c r="I62" s="203"/>
      <c r="J62" s="203"/>
      <c r="K62" s="203"/>
    </row>
    <row r="63" spans="1:11" ht="19.5">
      <c r="A63" s="180" t="s">
        <v>140</v>
      </c>
      <c r="B63" s="283">
        <v>9292.4599999999991</v>
      </c>
      <c r="C63" s="284"/>
      <c r="D63" s="283">
        <v>9292.4599999999991</v>
      </c>
      <c r="E63" s="283">
        <v>2070.5300000000002</v>
      </c>
      <c r="F63" s="283">
        <v>3606.81</v>
      </c>
      <c r="G63" s="283">
        <v>3615.12</v>
      </c>
      <c r="H63" s="203"/>
      <c r="I63" s="203"/>
      <c r="J63" s="203"/>
      <c r="K63" s="203"/>
    </row>
    <row r="64" spans="1:11" ht="19.5">
      <c r="A64" s="180" t="s">
        <v>139</v>
      </c>
      <c r="B64" s="283">
        <v>4911.04</v>
      </c>
      <c r="C64" s="284"/>
      <c r="D64" s="283">
        <v>4911.04</v>
      </c>
      <c r="E64" s="283">
        <v>1051.18</v>
      </c>
      <c r="F64" s="283">
        <v>2755.84</v>
      </c>
      <c r="G64" s="283">
        <v>1104.02</v>
      </c>
      <c r="H64" s="203"/>
      <c r="I64" s="203"/>
      <c r="J64" s="203"/>
      <c r="K64" s="203"/>
    </row>
    <row r="65" spans="1:11" ht="19.5" customHeight="1">
      <c r="A65" s="179" t="s">
        <v>5</v>
      </c>
      <c r="B65" s="285">
        <v>40568.949999999997</v>
      </c>
      <c r="C65" s="286"/>
      <c r="D65" s="285">
        <v>40568.949999999997</v>
      </c>
      <c r="E65" s="285">
        <v>6936.32</v>
      </c>
      <c r="F65" s="285">
        <v>25583.5</v>
      </c>
      <c r="G65" s="285">
        <v>8049.13</v>
      </c>
      <c r="H65" s="203"/>
      <c r="I65" s="203"/>
      <c r="J65" s="203"/>
      <c r="K65" s="203"/>
    </row>
    <row r="66" spans="1:11" ht="19.5">
      <c r="A66" s="180" t="s">
        <v>138</v>
      </c>
      <c r="B66" s="283">
        <v>3558.59</v>
      </c>
      <c r="C66" s="284"/>
      <c r="D66" s="283">
        <v>3558.59</v>
      </c>
      <c r="E66" s="283">
        <v>1138.8900000000001</v>
      </c>
      <c r="F66" s="283">
        <v>2057.46</v>
      </c>
      <c r="G66" s="283">
        <v>362.25</v>
      </c>
      <c r="H66" s="203"/>
      <c r="I66" s="203"/>
      <c r="J66" s="203"/>
      <c r="K66" s="203"/>
    </row>
    <row r="67" spans="1:11" ht="19.5">
      <c r="A67" s="180" t="s">
        <v>137</v>
      </c>
      <c r="B67" s="283">
        <v>13811.51</v>
      </c>
      <c r="C67" s="284"/>
      <c r="D67" s="283">
        <v>13811.51</v>
      </c>
      <c r="E67" s="283">
        <v>2239.44</v>
      </c>
      <c r="F67" s="283">
        <v>8306.1299999999992</v>
      </c>
      <c r="G67" s="283">
        <v>3265.94</v>
      </c>
      <c r="H67" s="203"/>
      <c r="I67" s="203"/>
      <c r="J67" s="203"/>
      <c r="K67" s="203"/>
    </row>
    <row r="68" spans="1:11" ht="19.5">
      <c r="A68" s="180" t="s">
        <v>136</v>
      </c>
      <c r="B68" s="283">
        <v>5881.54</v>
      </c>
      <c r="C68" s="284"/>
      <c r="D68" s="283">
        <v>5881.54</v>
      </c>
      <c r="E68" s="283">
        <v>524.26</v>
      </c>
      <c r="F68" s="283">
        <v>3314.51</v>
      </c>
      <c r="G68" s="283">
        <v>2042.77</v>
      </c>
      <c r="H68" s="203"/>
      <c r="I68" s="203"/>
      <c r="J68" s="203"/>
      <c r="K68" s="203"/>
    </row>
    <row r="69" spans="1:11" ht="19.5">
      <c r="A69" s="180" t="s">
        <v>134</v>
      </c>
      <c r="B69" s="283">
        <v>11323.9</v>
      </c>
      <c r="C69" s="284"/>
      <c r="D69" s="283">
        <v>11323.9</v>
      </c>
      <c r="E69" s="283">
        <v>2267.35</v>
      </c>
      <c r="F69" s="283">
        <v>6842.3</v>
      </c>
      <c r="G69" s="283">
        <v>2214.25</v>
      </c>
      <c r="H69" s="203"/>
      <c r="I69" s="203"/>
      <c r="J69" s="203"/>
      <c r="K69" s="203"/>
    </row>
    <row r="70" spans="1:11" ht="19.5">
      <c r="A70" s="180" t="s">
        <v>1012</v>
      </c>
      <c r="B70" s="283">
        <v>4631.63</v>
      </c>
      <c r="C70" s="284"/>
      <c r="D70" s="283">
        <v>4631.63</v>
      </c>
      <c r="E70" s="283">
        <v>718.1</v>
      </c>
      <c r="F70" s="283">
        <v>3790.25</v>
      </c>
      <c r="G70" s="283">
        <v>123.28</v>
      </c>
      <c r="H70" s="203"/>
      <c r="I70" s="203"/>
      <c r="J70" s="203"/>
      <c r="K70" s="203"/>
    </row>
    <row r="71" spans="1:11" ht="19.5">
      <c r="A71" s="180" t="s">
        <v>1013</v>
      </c>
      <c r="B71" s="283">
        <v>1361.79</v>
      </c>
      <c r="C71" s="284"/>
      <c r="D71" s="283">
        <v>1361.79</v>
      </c>
      <c r="E71" s="283">
        <v>48.29</v>
      </c>
      <c r="F71" s="283">
        <v>1272.8499999999999</v>
      </c>
      <c r="G71" s="283">
        <v>40.64</v>
      </c>
      <c r="H71" s="203"/>
      <c r="I71" s="203"/>
      <c r="J71" s="203"/>
      <c r="K71" s="203"/>
    </row>
    <row r="72" spans="1:11" ht="19.5" customHeight="1">
      <c r="A72" s="179" t="s">
        <v>6</v>
      </c>
      <c r="B72" s="285">
        <v>100079.66</v>
      </c>
      <c r="C72" s="286"/>
      <c r="D72" s="285">
        <v>100079.66</v>
      </c>
      <c r="E72" s="285">
        <v>30978.03</v>
      </c>
      <c r="F72" s="285">
        <v>47777.25</v>
      </c>
      <c r="G72" s="285">
        <v>21324.38</v>
      </c>
      <c r="H72" s="203"/>
      <c r="I72" s="203"/>
      <c r="J72" s="203"/>
      <c r="K72" s="203"/>
    </row>
    <row r="73" spans="1:11" ht="19.5">
      <c r="A73" s="182" t="s">
        <v>124</v>
      </c>
      <c r="B73" s="283">
        <v>8128.09</v>
      </c>
      <c r="C73" s="284"/>
      <c r="D73" s="283">
        <v>8128.09</v>
      </c>
      <c r="E73" s="283">
        <v>3225.72</v>
      </c>
      <c r="F73" s="283">
        <v>3152.44</v>
      </c>
      <c r="G73" s="283">
        <v>1749.92</v>
      </c>
      <c r="H73" s="203"/>
      <c r="I73" s="203"/>
      <c r="J73" s="203"/>
      <c r="K73" s="203"/>
    </row>
    <row r="74" spans="1:11" ht="19.5">
      <c r="A74" s="180" t="s">
        <v>132</v>
      </c>
      <c r="B74" s="283">
        <v>3730.72</v>
      </c>
      <c r="C74" s="284"/>
      <c r="D74" s="283">
        <v>3730.72</v>
      </c>
      <c r="E74" s="283">
        <v>1393.04</v>
      </c>
      <c r="F74" s="283">
        <v>1744.13</v>
      </c>
      <c r="G74" s="283">
        <v>593.54999999999995</v>
      </c>
      <c r="H74" s="203"/>
      <c r="I74" s="203"/>
      <c r="J74" s="203"/>
      <c r="K74" s="203"/>
    </row>
    <row r="75" spans="1:11" ht="19.5">
      <c r="A75" s="180" t="s">
        <v>130</v>
      </c>
      <c r="B75" s="283">
        <v>10167.219999999999</v>
      </c>
      <c r="C75" s="284"/>
      <c r="D75" s="283">
        <v>10167.219999999999</v>
      </c>
      <c r="E75" s="283">
        <v>3078.2</v>
      </c>
      <c r="F75" s="283">
        <v>5230.6499999999996</v>
      </c>
      <c r="G75" s="283">
        <v>1858.37</v>
      </c>
      <c r="H75" s="203"/>
      <c r="I75" s="203"/>
      <c r="J75" s="203"/>
      <c r="K75" s="203"/>
    </row>
    <row r="76" spans="1:11" ht="19.5">
      <c r="A76" s="180" t="s">
        <v>129</v>
      </c>
      <c r="B76" s="283">
        <v>20397.89</v>
      </c>
      <c r="C76" s="284"/>
      <c r="D76" s="283">
        <v>20397.89</v>
      </c>
      <c r="E76" s="283">
        <v>8174.94</v>
      </c>
      <c r="F76" s="283">
        <v>7852.55</v>
      </c>
      <c r="G76" s="283">
        <v>4370.3900000000003</v>
      </c>
      <c r="H76" s="203"/>
      <c r="I76" s="203"/>
      <c r="J76" s="203"/>
      <c r="K76" s="203"/>
    </row>
    <row r="77" spans="1:11" ht="19.5">
      <c r="A77" s="180" t="s">
        <v>128</v>
      </c>
      <c r="B77" s="283">
        <v>11603.76</v>
      </c>
      <c r="C77" s="284"/>
      <c r="D77" s="283">
        <v>11603.76</v>
      </c>
      <c r="E77" s="283">
        <v>3717.19</v>
      </c>
      <c r="F77" s="283">
        <v>6384.88</v>
      </c>
      <c r="G77" s="283">
        <v>1501.7</v>
      </c>
      <c r="H77" s="203"/>
      <c r="I77" s="203"/>
      <c r="J77" s="203"/>
      <c r="K77" s="203"/>
    </row>
    <row r="78" spans="1:11" ht="19.5">
      <c r="A78" s="180" t="s">
        <v>197</v>
      </c>
      <c r="B78" s="283">
        <v>13276.22</v>
      </c>
      <c r="C78" s="284"/>
      <c r="D78" s="283">
        <v>13276.22</v>
      </c>
      <c r="E78" s="283">
        <v>2552.14</v>
      </c>
      <c r="F78" s="283">
        <v>5773.7</v>
      </c>
      <c r="G78" s="283">
        <v>4950.38</v>
      </c>
      <c r="H78" s="203"/>
      <c r="I78" s="203"/>
      <c r="J78" s="203"/>
      <c r="K78" s="203"/>
    </row>
    <row r="79" spans="1:11" ht="19.5">
      <c r="A79" s="180" t="s">
        <v>127</v>
      </c>
      <c r="B79" s="283">
        <v>9160.0400000000009</v>
      </c>
      <c r="C79" s="284"/>
      <c r="D79" s="283">
        <v>9160.0400000000009</v>
      </c>
      <c r="E79" s="283">
        <v>1760.49</v>
      </c>
      <c r="F79" s="283">
        <v>4900.03</v>
      </c>
      <c r="G79" s="283">
        <v>2499.52</v>
      </c>
      <c r="H79" s="203"/>
      <c r="I79" s="203"/>
      <c r="J79" s="203"/>
      <c r="K79" s="203"/>
    </row>
    <row r="80" spans="1:11" ht="19.5">
      <c r="A80" s="180" t="s">
        <v>126</v>
      </c>
      <c r="B80" s="283">
        <v>7307.9</v>
      </c>
      <c r="C80" s="284"/>
      <c r="D80" s="283">
        <v>7307.9</v>
      </c>
      <c r="E80" s="283">
        <v>1925.14</v>
      </c>
      <c r="F80" s="283">
        <v>3980.54</v>
      </c>
      <c r="G80" s="283">
        <v>1402.21</v>
      </c>
      <c r="H80" s="203"/>
      <c r="I80" s="203"/>
      <c r="J80" s="203"/>
      <c r="K80" s="203"/>
    </row>
    <row r="81" spans="1:11" ht="19.5">
      <c r="A81" s="180" t="s">
        <v>125</v>
      </c>
      <c r="B81" s="283">
        <v>4751.3</v>
      </c>
      <c r="C81" s="284"/>
      <c r="D81" s="283">
        <v>4751.3</v>
      </c>
      <c r="E81" s="283">
        <v>818.62</v>
      </c>
      <c r="F81" s="283">
        <v>2586.4899999999998</v>
      </c>
      <c r="G81" s="283">
        <v>1346.19</v>
      </c>
      <c r="H81" s="203"/>
      <c r="I81" s="203"/>
      <c r="J81" s="203"/>
      <c r="K81" s="203"/>
    </row>
    <row r="82" spans="1:11" ht="19.5">
      <c r="A82" s="180" t="s">
        <v>133</v>
      </c>
      <c r="B82" s="283">
        <v>3054.26</v>
      </c>
      <c r="C82" s="284"/>
      <c r="D82" s="283">
        <v>3054.26</v>
      </c>
      <c r="E82" s="283">
        <v>1760.27</v>
      </c>
      <c r="F82" s="283">
        <v>1040.82</v>
      </c>
      <c r="G82" s="283">
        <v>253.16</v>
      </c>
      <c r="H82" s="203"/>
      <c r="I82" s="203"/>
      <c r="J82" s="203"/>
      <c r="K82" s="203"/>
    </row>
    <row r="83" spans="1:11" ht="19.5">
      <c r="A83" s="180" t="s">
        <v>131</v>
      </c>
      <c r="B83" s="283">
        <v>2821.8</v>
      </c>
      <c r="C83" s="284"/>
      <c r="D83" s="283">
        <v>2821.8</v>
      </c>
      <c r="E83" s="283">
        <v>1196.94</v>
      </c>
      <c r="F83" s="283">
        <v>1324.09</v>
      </c>
      <c r="G83" s="283">
        <v>300.76</v>
      </c>
      <c r="H83" s="203"/>
      <c r="I83" s="203"/>
      <c r="J83" s="203"/>
      <c r="K83" s="203"/>
    </row>
    <row r="84" spans="1:11" ht="19.5">
      <c r="A84" s="182" t="s">
        <v>122</v>
      </c>
      <c r="B84" s="283">
        <v>5680.47</v>
      </c>
      <c r="C84" s="284"/>
      <c r="D84" s="283">
        <v>5680.47</v>
      </c>
      <c r="E84" s="283">
        <v>1375.31</v>
      </c>
      <c r="F84" s="283">
        <v>3806.94</v>
      </c>
      <c r="G84" s="283">
        <v>498.22</v>
      </c>
      <c r="H84" s="203"/>
      <c r="I84" s="203"/>
      <c r="J84" s="203"/>
      <c r="K84" s="203"/>
    </row>
    <row r="85" spans="1:11" ht="19.5" customHeight="1">
      <c r="A85" s="179" t="s">
        <v>7</v>
      </c>
      <c r="B85" s="285">
        <v>77151.490000000005</v>
      </c>
      <c r="C85" s="286"/>
      <c r="D85" s="285">
        <v>77151.490000000005</v>
      </c>
      <c r="E85" s="285">
        <v>14200.38</v>
      </c>
      <c r="F85" s="285">
        <v>18781.57</v>
      </c>
      <c r="G85" s="285">
        <v>44169.54</v>
      </c>
      <c r="H85" s="203"/>
      <c r="I85" s="203"/>
      <c r="J85" s="203"/>
      <c r="K85" s="203"/>
    </row>
    <row r="86" spans="1:11" ht="19.5">
      <c r="A86" s="180" t="s">
        <v>123</v>
      </c>
      <c r="B86" s="283">
        <v>9796.92</v>
      </c>
      <c r="C86" s="284"/>
      <c r="D86" s="283">
        <v>9796.92</v>
      </c>
      <c r="E86" s="283">
        <v>2103.5</v>
      </c>
      <c r="F86" s="283">
        <v>4309.24</v>
      </c>
      <c r="G86" s="283">
        <v>3384.18</v>
      </c>
      <c r="H86" s="203"/>
      <c r="I86" s="203"/>
      <c r="J86" s="203"/>
      <c r="K86" s="203"/>
    </row>
    <row r="87" spans="1:11" ht="19.5">
      <c r="A87" s="180" t="s">
        <v>120</v>
      </c>
      <c r="B87" s="283">
        <v>12989.34</v>
      </c>
      <c r="C87" s="284"/>
      <c r="D87" s="283">
        <v>12989.34</v>
      </c>
      <c r="E87" s="283">
        <v>4788.58</v>
      </c>
      <c r="F87" s="283">
        <v>3739.31</v>
      </c>
      <c r="G87" s="283">
        <v>4461.45</v>
      </c>
      <c r="H87" s="203"/>
      <c r="I87" s="203"/>
      <c r="J87" s="203"/>
      <c r="K87" s="203"/>
    </row>
    <row r="88" spans="1:11" ht="19.5">
      <c r="A88" s="180" t="s">
        <v>119</v>
      </c>
      <c r="B88" s="283">
        <v>16379.32</v>
      </c>
      <c r="C88" s="284"/>
      <c r="D88" s="283">
        <v>16379.32</v>
      </c>
      <c r="E88" s="283">
        <v>3409.76</v>
      </c>
      <c r="F88" s="283">
        <v>3485.6</v>
      </c>
      <c r="G88" s="283">
        <v>9483.9599999999991</v>
      </c>
      <c r="H88" s="203"/>
      <c r="I88" s="203"/>
      <c r="J88" s="203"/>
      <c r="K88" s="203"/>
    </row>
    <row r="89" spans="1:11" ht="19.5">
      <c r="A89" s="180" t="s">
        <v>118</v>
      </c>
      <c r="B89" s="283">
        <v>6623.63</v>
      </c>
      <c r="C89" s="284"/>
      <c r="D89" s="283">
        <v>6623.63</v>
      </c>
      <c r="E89" s="283">
        <v>913.6</v>
      </c>
      <c r="F89" s="283">
        <v>3156.69</v>
      </c>
      <c r="G89" s="283">
        <v>2553.33</v>
      </c>
      <c r="H89" s="203"/>
      <c r="I89" s="203"/>
      <c r="J89" s="203"/>
      <c r="K89" s="203"/>
    </row>
    <row r="90" spans="1:11" ht="19.5">
      <c r="A90" s="180" t="s">
        <v>121</v>
      </c>
      <c r="B90" s="283">
        <v>4834.37</v>
      </c>
      <c r="C90" s="284"/>
      <c r="D90" s="283">
        <v>4834.37</v>
      </c>
      <c r="E90" s="283">
        <v>899.27</v>
      </c>
      <c r="F90" s="283">
        <v>1091.02</v>
      </c>
      <c r="G90" s="283">
        <v>2844.09</v>
      </c>
      <c r="H90" s="203"/>
      <c r="I90" s="203"/>
      <c r="J90" s="203"/>
      <c r="K90" s="203"/>
    </row>
    <row r="91" spans="1:11" ht="19.5">
      <c r="A91" s="180" t="s">
        <v>117</v>
      </c>
      <c r="B91" s="283">
        <v>1532.38</v>
      </c>
      <c r="C91" s="284"/>
      <c r="D91" s="283">
        <v>1532.38</v>
      </c>
      <c r="E91" s="283">
        <v>318.14999999999998</v>
      </c>
      <c r="F91" s="283">
        <v>660.78</v>
      </c>
      <c r="G91" s="283">
        <v>553.45000000000005</v>
      </c>
      <c r="H91" s="203"/>
      <c r="I91" s="203"/>
      <c r="J91" s="203"/>
      <c r="K91" s="203"/>
    </row>
    <row r="92" spans="1:11" ht="19.5">
      <c r="A92" s="180" t="s">
        <v>116</v>
      </c>
      <c r="B92" s="283">
        <v>17495.599999999999</v>
      </c>
      <c r="C92" s="284"/>
      <c r="D92" s="283">
        <v>17495.599999999999</v>
      </c>
      <c r="E92" s="283">
        <v>351.16</v>
      </c>
      <c r="F92" s="283">
        <v>1384.71</v>
      </c>
      <c r="G92" s="283">
        <v>15759.74</v>
      </c>
      <c r="H92" s="203"/>
      <c r="I92" s="203"/>
      <c r="J92" s="203"/>
      <c r="K92" s="203"/>
    </row>
    <row r="93" spans="1:11" ht="19.5">
      <c r="A93" s="180" t="s">
        <v>1014</v>
      </c>
      <c r="B93" s="283">
        <v>1342.45</v>
      </c>
      <c r="C93" s="284"/>
      <c r="D93" s="283">
        <v>1342.45</v>
      </c>
      <c r="E93" s="283">
        <v>165.74</v>
      </c>
      <c r="F93" s="283">
        <v>662.29</v>
      </c>
      <c r="G93" s="283">
        <v>514.41999999999996</v>
      </c>
      <c r="H93" s="203"/>
      <c r="I93" s="203"/>
      <c r="J93" s="203"/>
      <c r="K93" s="203"/>
    </row>
    <row r="94" spans="1:11" ht="19.5">
      <c r="A94" s="180" t="s">
        <v>1015</v>
      </c>
      <c r="B94" s="283">
        <v>6157.48</v>
      </c>
      <c r="C94" s="284"/>
      <c r="D94" s="283">
        <v>6157.48</v>
      </c>
      <c r="E94" s="283">
        <v>1250.6199999999999</v>
      </c>
      <c r="F94" s="283">
        <v>291.93</v>
      </c>
      <c r="G94" s="283">
        <v>4614.93</v>
      </c>
      <c r="H94" s="203"/>
      <c r="I94" s="203"/>
      <c r="J94" s="203"/>
      <c r="K94" s="203"/>
    </row>
    <row r="95" spans="1:11" ht="19.5" customHeight="1">
      <c r="A95" s="179" t="s">
        <v>8</v>
      </c>
      <c r="B95" s="285">
        <v>56372.51</v>
      </c>
      <c r="C95" s="286"/>
      <c r="D95" s="285">
        <v>56372.51</v>
      </c>
      <c r="E95" s="285">
        <v>18070.29</v>
      </c>
      <c r="F95" s="285">
        <v>29902.799999999999</v>
      </c>
      <c r="G95" s="285">
        <v>8399.41</v>
      </c>
      <c r="H95" s="203"/>
      <c r="I95" s="203"/>
      <c r="J95" s="203"/>
      <c r="K95" s="203"/>
    </row>
    <row r="96" spans="1:11" ht="19.5">
      <c r="A96" s="180" t="s">
        <v>156</v>
      </c>
      <c r="B96" s="283">
        <v>13518.8</v>
      </c>
      <c r="C96" s="284"/>
      <c r="D96" s="283">
        <v>13518.8</v>
      </c>
      <c r="E96" s="283">
        <v>4498.09</v>
      </c>
      <c r="F96" s="283">
        <v>7459.92</v>
      </c>
      <c r="G96" s="283">
        <v>1560.79</v>
      </c>
      <c r="H96" s="203"/>
      <c r="I96" s="203"/>
      <c r="J96" s="203"/>
      <c r="K96" s="203"/>
    </row>
    <row r="97" spans="1:12" ht="19.5">
      <c r="A97" s="180" t="s">
        <v>154</v>
      </c>
      <c r="B97" s="283">
        <v>4124.58</v>
      </c>
      <c r="C97" s="284"/>
      <c r="D97" s="283">
        <v>4124.58</v>
      </c>
      <c r="E97" s="283">
        <v>1782.53</v>
      </c>
      <c r="F97" s="283">
        <v>1958.61</v>
      </c>
      <c r="G97" s="283">
        <v>383.44</v>
      </c>
      <c r="H97" s="203"/>
      <c r="I97" s="203"/>
      <c r="J97" s="203"/>
      <c r="K97" s="203"/>
    </row>
    <row r="98" spans="1:12" ht="19.5">
      <c r="A98" s="180" t="s">
        <v>1016</v>
      </c>
      <c r="B98" s="283">
        <v>3970.72</v>
      </c>
      <c r="C98" s="284"/>
      <c r="D98" s="283">
        <v>3970.72</v>
      </c>
      <c r="E98" s="283">
        <v>1724.1</v>
      </c>
      <c r="F98" s="283">
        <v>1547.17</v>
      </c>
      <c r="G98" s="283">
        <v>699.45</v>
      </c>
      <c r="H98" s="203"/>
      <c r="I98" s="203"/>
      <c r="J98" s="203"/>
      <c r="K98" s="203"/>
    </row>
    <row r="99" spans="1:12" ht="19.5">
      <c r="A99" s="180" t="s">
        <v>155</v>
      </c>
      <c r="B99" s="283">
        <v>5751.21</v>
      </c>
      <c r="C99" s="284"/>
      <c r="D99" s="283">
        <v>5751.21</v>
      </c>
      <c r="E99" s="283">
        <v>1499.94</v>
      </c>
      <c r="F99" s="283">
        <v>3500.67</v>
      </c>
      <c r="G99" s="283">
        <v>750.61</v>
      </c>
      <c r="H99" s="203"/>
      <c r="I99" s="203"/>
      <c r="J99" s="203"/>
      <c r="K99" s="203"/>
    </row>
    <row r="100" spans="1:12" ht="19.5">
      <c r="A100" s="180" t="s">
        <v>151</v>
      </c>
      <c r="B100" s="283">
        <v>10942.68</v>
      </c>
      <c r="C100" s="284"/>
      <c r="D100" s="283">
        <v>10942.68</v>
      </c>
      <c r="E100" s="283">
        <v>3265.93</v>
      </c>
      <c r="F100" s="283">
        <v>5578.21</v>
      </c>
      <c r="G100" s="283">
        <v>2098.54</v>
      </c>
      <c r="H100" s="203"/>
      <c r="I100" s="203"/>
      <c r="J100" s="203"/>
      <c r="K100" s="203"/>
    </row>
    <row r="101" spans="1:12" ht="19.5">
      <c r="A101" s="180" t="s">
        <v>153</v>
      </c>
      <c r="B101" s="283">
        <v>3916.31</v>
      </c>
      <c r="C101" s="284"/>
      <c r="D101" s="283">
        <v>3916.31</v>
      </c>
      <c r="E101" s="283">
        <v>2400.8200000000002</v>
      </c>
      <c r="F101" s="283">
        <v>1171.93</v>
      </c>
      <c r="G101" s="283">
        <v>343.56</v>
      </c>
      <c r="H101" s="203"/>
      <c r="I101" s="203"/>
      <c r="J101" s="203"/>
      <c r="K101" s="203"/>
    </row>
    <row r="102" spans="1:12" ht="19.5">
      <c r="A102" s="180" t="s">
        <v>1017</v>
      </c>
      <c r="B102" s="283">
        <v>14148.2</v>
      </c>
      <c r="C102" s="284"/>
      <c r="D102" s="283">
        <v>14148.2</v>
      </c>
      <c r="E102" s="283">
        <v>2898.88</v>
      </c>
      <c r="F102" s="283">
        <v>8686.2900000000009</v>
      </c>
      <c r="G102" s="283">
        <v>2563.02</v>
      </c>
      <c r="H102" s="203"/>
      <c r="I102" s="203"/>
      <c r="J102" s="203"/>
      <c r="K102" s="203"/>
    </row>
    <row r="103" spans="1:12">
      <c r="A103" s="488"/>
      <c r="B103" s="488"/>
      <c r="C103" s="488"/>
      <c r="D103" s="488"/>
      <c r="E103" s="488"/>
      <c r="F103" s="488"/>
      <c r="G103" s="488"/>
      <c r="H103" s="488"/>
      <c r="I103" s="488"/>
      <c r="J103" s="488"/>
      <c r="K103" s="488"/>
      <c r="L103" s="488"/>
    </row>
  </sheetData>
  <mergeCells count="13">
    <mergeCell ref="A103:L103"/>
    <mergeCell ref="A6:L6"/>
    <mergeCell ref="A7:A9"/>
    <mergeCell ref="B7:B9"/>
    <mergeCell ref="C7:G7"/>
    <mergeCell ref="C8:C9"/>
    <mergeCell ref="D8:D9"/>
    <mergeCell ref="E8:G8"/>
    <mergeCell ref="A1:L1"/>
    <mergeCell ref="A2:L2"/>
    <mergeCell ref="A3:L3"/>
    <mergeCell ref="A4:L4"/>
    <mergeCell ref="A5:L5"/>
  </mergeCells>
  <pageMargins left="0.2" right="0.2" top="0.2" bottom="0.2" header="0" footer="0"/>
  <pageSetup paperSize="9" orientation="landscape"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3"/>
  <sheetViews>
    <sheetView zoomScale="75" workbookViewId="0">
      <selection activeCell="C19" sqref="C19"/>
    </sheetView>
  </sheetViews>
  <sheetFormatPr defaultRowHeight="12.75"/>
  <cols>
    <col min="1" max="1" width="69.42578125" style="197" customWidth="1"/>
    <col min="2" max="3" width="28.140625" style="197" customWidth="1"/>
    <col min="4" max="4" width="33.42578125" style="197" customWidth="1"/>
    <col min="5" max="7" width="28.140625" style="197" customWidth="1"/>
    <col min="8" max="11" width="0" style="197" hidden="1" customWidth="1"/>
    <col min="12" max="12" width="5.5703125" style="197" customWidth="1"/>
    <col min="13" max="16384" width="9.140625" style="197"/>
  </cols>
  <sheetData>
    <row r="1" spans="1:12" ht="19.5">
      <c r="A1" s="487"/>
      <c r="B1" s="487"/>
      <c r="C1" s="487"/>
      <c r="D1" s="487"/>
      <c r="E1" s="487"/>
      <c r="F1" s="487"/>
      <c r="G1" s="487"/>
      <c r="H1" s="487"/>
      <c r="I1" s="487"/>
      <c r="J1" s="487"/>
      <c r="K1" s="487"/>
      <c r="L1" s="487"/>
    </row>
    <row r="2" spans="1:12" ht="19.5">
      <c r="A2" s="487"/>
      <c r="B2" s="487"/>
      <c r="C2" s="487"/>
      <c r="D2" s="487"/>
      <c r="E2" s="487"/>
      <c r="F2" s="487"/>
      <c r="G2" s="487"/>
      <c r="H2" s="487"/>
      <c r="I2" s="487"/>
      <c r="J2" s="487"/>
      <c r="K2" s="487"/>
      <c r="L2" s="487"/>
    </row>
    <row r="3" spans="1:12" ht="19.5">
      <c r="A3" s="487"/>
      <c r="B3" s="487"/>
      <c r="C3" s="487"/>
      <c r="D3" s="487"/>
      <c r="E3" s="487"/>
      <c r="F3" s="487"/>
      <c r="G3" s="487"/>
      <c r="H3" s="487"/>
      <c r="I3" s="487"/>
      <c r="J3" s="487"/>
      <c r="K3" s="487"/>
      <c r="L3" s="487"/>
    </row>
    <row r="4" spans="1:12" ht="19.5">
      <c r="A4" s="487"/>
      <c r="B4" s="487"/>
      <c r="C4" s="487"/>
      <c r="D4" s="487"/>
      <c r="E4" s="487"/>
      <c r="F4" s="487"/>
      <c r="G4" s="487"/>
      <c r="H4" s="487"/>
      <c r="I4" s="487"/>
      <c r="J4" s="487"/>
      <c r="K4" s="487"/>
      <c r="L4" s="487"/>
    </row>
    <row r="5" spans="1:12" ht="19.5">
      <c r="A5" s="487"/>
      <c r="B5" s="487"/>
      <c r="C5" s="487"/>
      <c r="D5" s="487"/>
      <c r="E5" s="487"/>
      <c r="F5" s="487"/>
      <c r="G5" s="487"/>
      <c r="H5" s="487"/>
      <c r="I5" s="487"/>
      <c r="J5" s="487"/>
      <c r="K5" s="487"/>
      <c r="L5" s="487"/>
    </row>
    <row r="6" spans="1:12">
      <c r="A6" s="488"/>
      <c r="B6" s="488"/>
      <c r="C6" s="488"/>
      <c r="D6" s="488"/>
      <c r="E6" s="488"/>
      <c r="F6" s="488"/>
      <c r="G6" s="488"/>
      <c r="H6" s="488"/>
      <c r="I6" s="488"/>
      <c r="J6" s="488"/>
      <c r="K6" s="488"/>
      <c r="L6" s="488"/>
    </row>
    <row r="7" spans="1:12" ht="39.950000000000003" customHeight="1">
      <c r="A7" s="489"/>
      <c r="B7" s="489" t="s">
        <v>1205</v>
      </c>
      <c r="C7" s="489" t="s">
        <v>9</v>
      </c>
      <c r="D7" s="489"/>
      <c r="E7" s="489"/>
      <c r="F7" s="489"/>
      <c r="G7" s="489"/>
      <c r="H7" s="212"/>
      <c r="I7" s="212"/>
      <c r="J7" s="212"/>
      <c r="K7" s="212"/>
    </row>
    <row r="8" spans="1:12" ht="99.95" customHeight="1">
      <c r="A8" s="489"/>
      <c r="B8" s="489"/>
      <c r="C8" s="489" t="s">
        <v>1204</v>
      </c>
      <c r="D8" s="489" t="s">
        <v>1203</v>
      </c>
      <c r="E8" s="489" t="s">
        <v>10</v>
      </c>
      <c r="F8" s="489"/>
      <c r="G8" s="489"/>
      <c r="H8" s="212"/>
      <c r="I8" s="212"/>
      <c r="J8" s="212"/>
      <c r="K8" s="212"/>
    </row>
    <row r="9" spans="1:12" ht="58.5">
      <c r="A9" s="489"/>
      <c r="B9" s="489"/>
      <c r="C9" s="489"/>
      <c r="D9" s="489"/>
      <c r="E9" s="288" t="s">
        <v>1202</v>
      </c>
      <c r="F9" s="288" t="s">
        <v>1201</v>
      </c>
      <c r="G9" s="288" t="s">
        <v>1200</v>
      </c>
      <c r="H9" s="212"/>
      <c r="I9" s="212"/>
      <c r="J9" s="212"/>
      <c r="K9" s="212"/>
    </row>
    <row r="10" spans="1:12" ht="19.5" customHeight="1">
      <c r="A10" s="179" t="s">
        <v>1</v>
      </c>
      <c r="B10" s="285">
        <v>151788.95000000001</v>
      </c>
      <c r="C10" s="286"/>
      <c r="D10" s="285">
        <v>151788.95000000001</v>
      </c>
      <c r="E10" s="285">
        <v>30896.5</v>
      </c>
      <c r="F10" s="285">
        <v>91464.52</v>
      </c>
      <c r="G10" s="285">
        <v>29427.94</v>
      </c>
      <c r="H10" s="203"/>
      <c r="I10" s="203"/>
      <c r="J10" s="203"/>
      <c r="K10" s="203"/>
    </row>
    <row r="11" spans="1:12" ht="19.5">
      <c r="A11" s="180" t="s">
        <v>191</v>
      </c>
      <c r="B11" s="283">
        <v>6711.82</v>
      </c>
      <c r="C11" s="284"/>
      <c r="D11" s="283">
        <v>6711.82</v>
      </c>
      <c r="E11" s="283">
        <v>2463.17</v>
      </c>
      <c r="F11" s="283">
        <v>3684.05</v>
      </c>
      <c r="G11" s="283">
        <v>564.6</v>
      </c>
      <c r="H11" s="203"/>
      <c r="I11" s="203"/>
      <c r="J11" s="203"/>
      <c r="K11" s="203"/>
    </row>
    <row r="12" spans="1:12" ht="19.5">
      <c r="A12" s="180" t="s">
        <v>190</v>
      </c>
      <c r="B12" s="283">
        <v>7818.66</v>
      </c>
      <c r="C12" s="284"/>
      <c r="D12" s="283">
        <v>7818.66</v>
      </c>
      <c r="E12" s="283">
        <v>1888.17</v>
      </c>
      <c r="F12" s="283">
        <v>5375.24</v>
      </c>
      <c r="G12" s="283">
        <v>555.25</v>
      </c>
      <c r="H12" s="203"/>
      <c r="I12" s="203"/>
      <c r="J12" s="203"/>
      <c r="K12" s="203"/>
    </row>
    <row r="13" spans="1:12" ht="19.5">
      <c r="A13" s="180" t="s">
        <v>189</v>
      </c>
      <c r="B13" s="283">
        <v>5024.92</v>
      </c>
      <c r="C13" s="284"/>
      <c r="D13" s="283">
        <v>5024.92</v>
      </c>
      <c r="E13" s="283">
        <v>1437.39</v>
      </c>
      <c r="F13" s="283">
        <v>2947.59</v>
      </c>
      <c r="G13" s="283">
        <v>639.92999999999995</v>
      </c>
      <c r="H13" s="203"/>
      <c r="I13" s="203"/>
      <c r="J13" s="203"/>
      <c r="K13" s="203"/>
    </row>
    <row r="14" spans="1:12" ht="19.5">
      <c r="A14" s="180" t="s">
        <v>188</v>
      </c>
      <c r="B14" s="283">
        <v>10186.41</v>
      </c>
      <c r="C14" s="284"/>
      <c r="D14" s="283">
        <v>10186.41</v>
      </c>
      <c r="E14" s="283">
        <v>4049.06</v>
      </c>
      <c r="F14" s="283">
        <v>4713.38</v>
      </c>
      <c r="G14" s="283">
        <v>1423.97</v>
      </c>
      <c r="H14" s="203"/>
      <c r="I14" s="203"/>
      <c r="J14" s="203"/>
      <c r="K14" s="203"/>
    </row>
    <row r="15" spans="1:12" ht="19.5">
      <c r="A15" s="180" t="s">
        <v>187</v>
      </c>
      <c r="B15" s="283">
        <v>3029.76</v>
      </c>
      <c r="C15" s="284"/>
      <c r="D15" s="283">
        <v>3029.76</v>
      </c>
      <c r="E15" s="283">
        <v>829.56</v>
      </c>
      <c r="F15" s="283">
        <v>1917.1</v>
      </c>
      <c r="G15" s="283">
        <v>283.10000000000002</v>
      </c>
      <c r="H15" s="203"/>
      <c r="I15" s="203"/>
      <c r="J15" s="203"/>
      <c r="K15" s="203"/>
    </row>
    <row r="16" spans="1:12" ht="19.5">
      <c r="A16" s="180" t="s">
        <v>177</v>
      </c>
      <c r="B16" s="283">
        <v>4452.25</v>
      </c>
      <c r="C16" s="284"/>
      <c r="D16" s="283">
        <v>4452.25</v>
      </c>
      <c r="E16" s="283">
        <v>1278.25</v>
      </c>
      <c r="F16" s="283">
        <v>2645.59</v>
      </c>
      <c r="G16" s="283">
        <v>528.41999999999996</v>
      </c>
      <c r="H16" s="203"/>
      <c r="I16" s="203"/>
      <c r="J16" s="203"/>
      <c r="K16" s="203"/>
    </row>
    <row r="17" spans="1:11" ht="19.5">
      <c r="A17" s="180" t="s">
        <v>186</v>
      </c>
      <c r="B17" s="283">
        <v>8368.66</v>
      </c>
      <c r="C17" s="284"/>
      <c r="D17" s="283">
        <v>8368.66</v>
      </c>
      <c r="E17" s="283">
        <v>1988.17</v>
      </c>
      <c r="F17" s="283">
        <v>2389.5</v>
      </c>
      <c r="G17" s="283">
        <v>3990.99</v>
      </c>
      <c r="H17" s="203"/>
      <c r="I17" s="203"/>
      <c r="J17" s="203"/>
      <c r="K17" s="203"/>
    </row>
    <row r="18" spans="1:11" ht="19.5">
      <c r="A18" s="180" t="s">
        <v>185</v>
      </c>
      <c r="B18" s="283">
        <v>2676.3</v>
      </c>
      <c r="C18" s="284"/>
      <c r="D18" s="283">
        <v>2676.3</v>
      </c>
      <c r="E18" s="283">
        <v>866.02</v>
      </c>
      <c r="F18" s="283">
        <v>1300.01</v>
      </c>
      <c r="G18" s="283">
        <v>510.26</v>
      </c>
      <c r="H18" s="203"/>
      <c r="I18" s="203"/>
      <c r="J18" s="203"/>
      <c r="K18" s="203"/>
    </row>
    <row r="19" spans="1:11" ht="19.5">
      <c r="A19" s="180" t="s">
        <v>184</v>
      </c>
      <c r="B19" s="283">
        <v>5079.3999999999996</v>
      </c>
      <c r="C19" s="284"/>
      <c r="D19" s="283">
        <v>5079.3999999999996</v>
      </c>
      <c r="E19" s="283">
        <v>1236.6400000000001</v>
      </c>
      <c r="F19" s="283">
        <v>3406.21</v>
      </c>
      <c r="G19" s="283">
        <v>436.56</v>
      </c>
      <c r="H19" s="203"/>
      <c r="I19" s="203"/>
      <c r="J19" s="203"/>
      <c r="K19" s="203"/>
    </row>
    <row r="20" spans="1:11" ht="19.5">
      <c r="A20" s="180" t="s">
        <v>183</v>
      </c>
      <c r="B20" s="283">
        <v>4733.28</v>
      </c>
      <c r="C20" s="284"/>
      <c r="D20" s="283">
        <v>4733.28</v>
      </c>
      <c r="E20" s="283">
        <v>1648.65</v>
      </c>
      <c r="F20" s="283">
        <v>2172.9499999999998</v>
      </c>
      <c r="G20" s="283">
        <v>911.67</v>
      </c>
      <c r="H20" s="203"/>
      <c r="I20" s="203"/>
      <c r="J20" s="203"/>
      <c r="K20" s="203"/>
    </row>
    <row r="21" spans="1:11" ht="19.5">
      <c r="A21" s="180" t="s">
        <v>182</v>
      </c>
      <c r="B21" s="283">
        <v>28641.7</v>
      </c>
      <c r="C21" s="284"/>
      <c r="D21" s="283">
        <v>28641.7</v>
      </c>
      <c r="E21" s="283">
        <v>3760.95</v>
      </c>
      <c r="F21" s="283">
        <v>12015.12</v>
      </c>
      <c r="G21" s="283">
        <v>12865.63</v>
      </c>
      <c r="H21" s="203"/>
      <c r="I21" s="203"/>
      <c r="J21" s="203"/>
      <c r="K21" s="203"/>
    </row>
    <row r="22" spans="1:11" ht="19.5">
      <c r="A22" s="180" t="s">
        <v>181</v>
      </c>
      <c r="B22" s="283">
        <v>3715.63</v>
      </c>
      <c r="C22" s="284"/>
      <c r="D22" s="283">
        <v>3715.63</v>
      </c>
      <c r="E22" s="283">
        <v>826.86</v>
      </c>
      <c r="F22" s="283">
        <v>2557.0100000000002</v>
      </c>
      <c r="G22" s="283">
        <v>331.76</v>
      </c>
      <c r="H22" s="203"/>
      <c r="I22" s="203"/>
      <c r="J22" s="203"/>
      <c r="K22" s="203"/>
    </row>
    <row r="23" spans="1:11" ht="19.5">
      <c r="A23" s="180" t="s">
        <v>180</v>
      </c>
      <c r="B23" s="283">
        <v>5939.66</v>
      </c>
      <c r="C23" s="284"/>
      <c r="D23" s="283">
        <v>5939.66</v>
      </c>
      <c r="E23" s="283">
        <v>1806.22</v>
      </c>
      <c r="F23" s="283">
        <v>3235.83</v>
      </c>
      <c r="G23" s="283">
        <v>897.61</v>
      </c>
      <c r="H23" s="203"/>
      <c r="I23" s="203"/>
      <c r="J23" s="203"/>
      <c r="K23" s="203"/>
    </row>
    <row r="24" spans="1:11" ht="19.5">
      <c r="A24" s="180" t="s">
        <v>179</v>
      </c>
      <c r="B24" s="283">
        <v>3554.9</v>
      </c>
      <c r="C24" s="284"/>
      <c r="D24" s="283">
        <v>3554.9</v>
      </c>
      <c r="E24" s="283">
        <v>965.7</v>
      </c>
      <c r="F24" s="283">
        <v>1649.12</v>
      </c>
      <c r="G24" s="283">
        <v>940.07</v>
      </c>
      <c r="H24" s="203"/>
      <c r="I24" s="203"/>
      <c r="J24" s="203"/>
      <c r="K24" s="203"/>
    </row>
    <row r="25" spans="1:11" ht="19.5">
      <c r="A25" s="180" t="s">
        <v>178</v>
      </c>
      <c r="B25" s="283">
        <v>5404.48</v>
      </c>
      <c r="C25" s="284"/>
      <c r="D25" s="283">
        <v>5404.48</v>
      </c>
      <c r="E25" s="283">
        <v>2791.77</v>
      </c>
      <c r="F25" s="283">
        <v>2244.2800000000002</v>
      </c>
      <c r="G25" s="283">
        <v>368.44</v>
      </c>
      <c r="H25" s="203"/>
      <c r="I25" s="203"/>
      <c r="J25" s="203"/>
      <c r="K25" s="203"/>
    </row>
    <row r="26" spans="1:11" ht="19.5">
      <c r="A26" s="180" t="s">
        <v>176</v>
      </c>
      <c r="B26" s="283">
        <v>8694.42</v>
      </c>
      <c r="C26" s="284"/>
      <c r="D26" s="283">
        <v>8694.42</v>
      </c>
      <c r="E26" s="283">
        <v>1415.59</v>
      </c>
      <c r="F26" s="283">
        <v>6061.56</v>
      </c>
      <c r="G26" s="283">
        <v>1217.27</v>
      </c>
      <c r="H26" s="203"/>
      <c r="I26" s="203"/>
      <c r="J26" s="203"/>
      <c r="K26" s="203"/>
    </row>
    <row r="27" spans="1:11" ht="19.5">
      <c r="A27" s="180" t="s">
        <v>175</v>
      </c>
      <c r="B27" s="283">
        <v>4819.87</v>
      </c>
      <c r="C27" s="284"/>
      <c r="D27" s="283">
        <v>4819.87</v>
      </c>
      <c r="E27" s="283">
        <v>1062.97</v>
      </c>
      <c r="F27" s="283">
        <v>2406.0700000000002</v>
      </c>
      <c r="G27" s="283">
        <v>1350.84</v>
      </c>
      <c r="H27" s="203"/>
      <c r="I27" s="203"/>
      <c r="J27" s="203"/>
      <c r="K27" s="203"/>
    </row>
    <row r="28" spans="1:11" ht="19.5">
      <c r="A28" s="238" t="s">
        <v>174</v>
      </c>
      <c r="B28" s="283">
        <v>32936.839999999997</v>
      </c>
      <c r="C28" s="284"/>
      <c r="D28" s="283">
        <v>32936.839999999997</v>
      </c>
      <c r="E28" s="283">
        <v>581.36</v>
      </c>
      <c r="F28" s="283">
        <v>30743.91</v>
      </c>
      <c r="G28" s="283">
        <v>1611.57</v>
      </c>
      <c r="H28" s="203"/>
      <c r="I28" s="203"/>
      <c r="J28" s="203"/>
      <c r="K28" s="203"/>
    </row>
    <row r="29" spans="1:11" ht="19.5" customHeight="1">
      <c r="A29" s="179" t="s">
        <v>2</v>
      </c>
      <c r="B29" s="285">
        <v>118474.58</v>
      </c>
      <c r="C29" s="286"/>
      <c r="D29" s="285">
        <v>118474.58</v>
      </c>
      <c r="E29" s="285">
        <v>20754.68</v>
      </c>
      <c r="F29" s="285">
        <v>31994.61</v>
      </c>
      <c r="G29" s="285">
        <v>65725.289999999994</v>
      </c>
      <c r="H29" s="203"/>
      <c r="I29" s="203"/>
      <c r="J29" s="203"/>
      <c r="K29" s="203"/>
    </row>
    <row r="30" spans="1:11" ht="19.5">
      <c r="A30" s="180" t="s">
        <v>173</v>
      </c>
      <c r="B30" s="283">
        <v>4105.83</v>
      </c>
      <c r="C30" s="284"/>
      <c r="D30" s="283">
        <v>4105.83</v>
      </c>
      <c r="E30" s="283">
        <v>1270.45</v>
      </c>
      <c r="F30" s="283">
        <v>2305.44</v>
      </c>
      <c r="G30" s="283">
        <v>529.95000000000005</v>
      </c>
      <c r="H30" s="203"/>
      <c r="I30" s="203"/>
      <c r="J30" s="203"/>
      <c r="K30" s="203"/>
    </row>
    <row r="31" spans="1:11" ht="19.5">
      <c r="A31" s="180" t="s">
        <v>172</v>
      </c>
      <c r="B31" s="283">
        <v>5053.25</v>
      </c>
      <c r="C31" s="284"/>
      <c r="D31" s="283">
        <v>5053.25</v>
      </c>
      <c r="E31" s="283">
        <v>1189.82</v>
      </c>
      <c r="F31" s="283">
        <v>2186.2800000000002</v>
      </c>
      <c r="G31" s="283">
        <v>1677.15</v>
      </c>
      <c r="H31" s="203"/>
      <c r="I31" s="203"/>
      <c r="J31" s="203"/>
      <c r="K31" s="203"/>
    </row>
    <row r="32" spans="1:11" ht="19.5">
      <c r="A32" s="180" t="s">
        <v>171</v>
      </c>
      <c r="B32" s="283">
        <v>6538.36</v>
      </c>
      <c r="C32" s="284"/>
      <c r="D32" s="283">
        <v>6538.36</v>
      </c>
      <c r="E32" s="283">
        <v>1997.78</v>
      </c>
      <c r="F32" s="283">
        <v>3092.49</v>
      </c>
      <c r="G32" s="283">
        <v>1448.1</v>
      </c>
      <c r="H32" s="203"/>
      <c r="I32" s="203"/>
      <c r="J32" s="203"/>
      <c r="K32" s="203"/>
    </row>
    <row r="33" spans="1:11" ht="19.5">
      <c r="A33" s="180" t="s">
        <v>169</v>
      </c>
      <c r="B33" s="283">
        <v>4806.84</v>
      </c>
      <c r="C33" s="284"/>
      <c r="D33" s="283">
        <v>4806.84</v>
      </c>
      <c r="E33" s="283">
        <v>1376.18</v>
      </c>
      <c r="F33" s="283">
        <v>2961.93</v>
      </c>
      <c r="G33" s="283">
        <v>468.73</v>
      </c>
      <c r="H33" s="203"/>
      <c r="I33" s="203"/>
      <c r="J33" s="203"/>
      <c r="K33" s="203"/>
    </row>
    <row r="34" spans="1:11" ht="19.5">
      <c r="A34" s="180" t="s">
        <v>168</v>
      </c>
      <c r="B34" s="283">
        <v>61937.62</v>
      </c>
      <c r="C34" s="284"/>
      <c r="D34" s="283">
        <v>61937.62</v>
      </c>
      <c r="E34" s="283">
        <v>8902.4599999999991</v>
      </c>
      <c r="F34" s="283">
        <v>1673.22</v>
      </c>
      <c r="G34" s="283">
        <v>51361.94</v>
      </c>
      <c r="H34" s="203"/>
      <c r="I34" s="203"/>
      <c r="J34" s="203"/>
      <c r="K34" s="203"/>
    </row>
    <row r="35" spans="1:11" ht="19.5">
      <c r="A35" s="180" t="s">
        <v>167</v>
      </c>
      <c r="B35" s="283">
        <v>5016.58</v>
      </c>
      <c r="C35" s="284"/>
      <c r="D35" s="283">
        <v>5016.58</v>
      </c>
      <c r="E35" s="283">
        <v>1374.06</v>
      </c>
      <c r="F35" s="283">
        <v>3271.26</v>
      </c>
      <c r="G35" s="283">
        <v>371.27</v>
      </c>
      <c r="H35" s="203"/>
      <c r="I35" s="203"/>
      <c r="J35" s="203"/>
      <c r="K35" s="203"/>
    </row>
    <row r="36" spans="1:11" ht="19.5">
      <c r="A36" s="180" t="s">
        <v>166</v>
      </c>
      <c r="B36" s="283">
        <v>2552.2600000000002</v>
      </c>
      <c r="C36" s="284"/>
      <c r="D36" s="283">
        <v>2552.2600000000002</v>
      </c>
      <c r="E36" s="283">
        <v>625.62</v>
      </c>
      <c r="F36" s="283">
        <v>1462.19</v>
      </c>
      <c r="G36" s="283">
        <v>464.45</v>
      </c>
      <c r="H36" s="203"/>
      <c r="I36" s="203"/>
      <c r="J36" s="203"/>
      <c r="K36" s="203"/>
    </row>
    <row r="37" spans="1:11" ht="19.5">
      <c r="A37" s="180" t="s">
        <v>165</v>
      </c>
      <c r="B37" s="283">
        <v>4629.45</v>
      </c>
      <c r="C37" s="284"/>
      <c r="D37" s="283">
        <v>4629.45</v>
      </c>
      <c r="E37" s="283">
        <v>1484.16</v>
      </c>
      <c r="F37" s="283">
        <v>1575.1</v>
      </c>
      <c r="G37" s="283">
        <v>1570.19</v>
      </c>
      <c r="H37" s="203"/>
      <c r="I37" s="203"/>
      <c r="J37" s="203"/>
      <c r="K37" s="203"/>
    </row>
    <row r="38" spans="1:11" ht="19.5">
      <c r="A38" s="180" t="s">
        <v>164</v>
      </c>
      <c r="B38" s="283">
        <v>4253.5600000000004</v>
      </c>
      <c r="C38" s="284"/>
      <c r="D38" s="283">
        <v>4253.5600000000004</v>
      </c>
      <c r="E38" s="283">
        <v>1712.61</v>
      </c>
      <c r="F38" s="283">
        <v>1466.29</v>
      </c>
      <c r="G38" s="283">
        <v>1074.6600000000001</v>
      </c>
      <c r="H38" s="203"/>
      <c r="I38" s="203"/>
      <c r="J38" s="203"/>
      <c r="K38" s="203"/>
    </row>
    <row r="39" spans="1:11" ht="19.5">
      <c r="A39" s="180" t="s">
        <v>1009</v>
      </c>
      <c r="B39" s="283">
        <v>18294.36</v>
      </c>
      <c r="C39" s="284"/>
      <c r="D39" s="283">
        <v>18294.36</v>
      </c>
      <c r="E39" s="283">
        <v>460.63</v>
      </c>
      <c r="F39" s="283">
        <v>11825.28</v>
      </c>
      <c r="G39" s="283">
        <v>6008.45</v>
      </c>
      <c r="H39" s="203"/>
      <c r="I39" s="203"/>
      <c r="J39" s="203"/>
      <c r="K39" s="203"/>
    </row>
    <row r="40" spans="1:11" ht="19.5">
      <c r="A40" s="239" t="s">
        <v>1010</v>
      </c>
      <c r="B40" s="283">
        <v>1286.49</v>
      </c>
      <c r="C40" s="284"/>
      <c r="D40" s="283">
        <v>1286.49</v>
      </c>
      <c r="E40" s="283">
        <v>360.93</v>
      </c>
      <c r="F40" s="283">
        <v>175.15</v>
      </c>
      <c r="G40" s="283">
        <v>750.42</v>
      </c>
      <c r="H40" s="203"/>
      <c r="I40" s="203"/>
      <c r="J40" s="203"/>
      <c r="K40" s="203"/>
    </row>
    <row r="41" spans="1:11" ht="19.5" customHeight="1">
      <c r="A41" s="179" t="s">
        <v>3</v>
      </c>
      <c r="B41" s="285">
        <v>122054.36</v>
      </c>
      <c r="C41" s="286"/>
      <c r="D41" s="285">
        <v>122054.36</v>
      </c>
      <c r="E41" s="285">
        <v>80185.2</v>
      </c>
      <c r="F41" s="285">
        <v>28889.55</v>
      </c>
      <c r="G41" s="285">
        <v>12979.61</v>
      </c>
      <c r="H41" s="203"/>
      <c r="I41" s="203"/>
      <c r="J41" s="203"/>
      <c r="K41" s="203"/>
    </row>
    <row r="42" spans="1:11" ht="19.5">
      <c r="A42" s="180" t="s">
        <v>163</v>
      </c>
      <c r="B42" s="283">
        <v>1357.02</v>
      </c>
      <c r="C42" s="284"/>
      <c r="D42" s="283">
        <v>1357.02</v>
      </c>
      <c r="E42" s="283">
        <v>551.45000000000005</v>
      </c>
      <c r="F42" s="283">
        <v>686.53</v>
      </c>
      <c r="G42" s="283">
        <v>119.04</v>
      </c>
      <c r="H42" s="203"/>
      <c r="I42" s="203"/>
      <c r="J42" s="203"/>
      <c r="K42" s="203"/>
    </row>
    <row r="43" spans="1:11" ht="19.5">
      <c r="A43" s="180" t="s">
        <v>161</v>
      </c>
      <c r="B43" s="283">
        <v>18333.64</v>
      </c>
      <c r="C43" s="284"/>
      <c r="D43" s="283">
        <v>18333.64</v>
      </c>
      <c r="E43" s="283">
        <v>5189.3599999999997</v>
      </c>
      <c r="F43" s="283">
        <v>10628.6</v>
      </c>
      <c r="G43" s="283">
        <v>2515.6799999999998</v>
      </c>
      <c r="H43" s="203"/>
      <c r="I43" s="203"/>
      <c r="J43" s="203"/>
      <c r="K43" s="203"/>
    </row>
    <row r="44" spans="1:11" ht="19.5">
      <c r="A44" s="180" t="s">
        <v>160</v>
      </c>
      <c r="B44" s="283">
        <v>3062.77</v>
      </c>
      <c r="C44" s="284"/>
      <c r="D44" s="283">
        <v>3062.77</v>
      </c>
      <c r="E44" s="283">
        <v>513</v>
      </c>
      <c r="F44" s="283">
        <v>1818.52</v>
      </c>
      <c r="G44" s="283">
        <v>731.24</v>
      </c>
      <c r="H44" s="203"/>
      <c r="I44" s="203"/>
      <c r="J44" s="203"/>
      <c r="K44" s="203"/>
    </row>
    <row r="45" spans="1:11" ht="19.5">
      <c r="A45" s="180" t="s">
        <v>159</v>
      </c>
      <c r="B45" s="283">
        <v>11988.56</v>
      </c>
      <c r="C45" s="284"/>
      <c r="D45" s="283">
        <v>11988.56</v>
      </c>
      <c r="E45" s="283">
        <v>5406.09</v>
      </c>
      <c r="F45" s="283">
        <v>3930.8</v>
      </c>
      <c r="G45" s="283">
        <v>2651.68</v>
      </c>
      <c r="H45" s="203"/>
      <c r="I45" s="203"/>
      <c r="J45" s="203"/>
      <c r="K45" s="203"/>
    </row>
    <row r="46" spans="1:11" ht="19.5">
      <c r="A46" s="180" t="s">
        <v>158</v>
      </c>
      <c r="B46" s="283">
        <v>14248.53</v>
      </c>
      <c r="C46" s="284"/>
      <c r="D46" s="283">
        <v>14248.53</v>
      </c>
      <c r="E46" s="283">
        <v>3554.41</v>
      </c>
      <c r="F46" s="283">
        <v>7248.37</v>
      </c>
      <c r="G46" s="283">
        <v>3445.74</v>
      </c>
      <c r="H46" s="203"/>
      <c r="I46" s="203"/>
      <c r="J46" s="203"/>
      <c r="K46" s="203"/>
    </row>
    <row r="47" spans="1:11" ht="19.5">
      <c r="A47" s="180" t="s">
        <v>195</v>
      </c>
      <c r="B47" s="283">
        <v>1983.09</v>
      </c>
      <c r="C47" s="284"/>
      <c r="D47" s="283">
        <v>1983.09</v>
      </c>
      <c r="E47" s="283">
        <v>1025.3599999999999</v>
      </c>
      <c r="F47" s="283">
        <v>810.19</v>
      </c>
      <c r="G47" s="283">
        <v>147.54</v>
      </c>
      <c r="H47" s="203"/>
      <c r="I47" s="203"/>
      <c r="J47" s="203"/>
      <c r="K47" s="203"/>
    </row>
    <row r="48" spans="1:11" ht="19.5">
      <c r="A48" s="180" t="s">
        <v>157</v>
      </c>
      <c r="B48" s="283">
        <v>10172.64</v>
      </c>
      <c r="C48" s="284"/>
      <c r="D48" s="283">
        <v>10172.64</v>
      </c>
      <c r="E48" s="283">
        <v>8652.14</v>
      </c>
      <c r="F48" s="283">
        <v>571.79</v>
      </c>
      <c r="G48" s="283">
        <v>948.71</v>
      </c>
      <c r="H48" s="203"/>
      <c r="I48" s="203"/>
      <c r="J48" s="203"/>
      <c r="K48" s="203"/>
    </row>
    <row r="49" spans="1:11" ht="19.5">
      <c r="A49" s="180" t="s">
        <v>162</v>
      </c>
      <c r="B49" s="283">
        <v>60908.1</v>
      </c>
      <c r="C49" s="284"/>
      <c r="D49" s="283">
        <v>60908.1</v>
      </c>
      <c r="E49" s="283">
        <v>55293.38</v>
      </c>
      <c r="F49" s="283">
        <v>3194.74</v>
      </c>
      <c r="G49" s="283">
        <v>2419.98</v>
      </c>
      <c r="H49" s="203"/>
      <c r="I49" s="203"/>
      <c r="J49" s="203"/>
      <c r="K49" s="203"/>
    </row>
    <row r="50" spans="1:11" ht="19.5" customHeight="1">
      <c r="A50" s="179" t="s">
        <v>4</v>
      </c>
      <c r="B50" s="285">
        <v>129765.15</v>
      </c>
      <c r="C50" s="286"/>
      <c r="D50" s="285">
        <v>129765.15</v>
      </c>
      <c r="E50" s="285">
        <v>46267.14</v>
      </c>
      <c r="F50" s="285">
        <v>55578.89</v>
      </c>
      <c r="G50" s="285">
        <v>27919.119999999999</v>
      </c>
      <c r="H50" s="203"/>
      <c r="I50" s="203"/>
      <c r="J50" s="203"/>
      <c r="K50" s="203"/>
    </row>
    <row r="51" spans="1:11" ht="19.5">
      <c r="A51" s="180" t="s">
        <v>150</v>
      </c>
      <c r="B51" s="283">
        <v>13942.26</v>
      </c>
      <c r="C51" s="284"/>
      <c r="D51" s="283">
        <v>13942.26</v>
      </c>
      <c r="E51" s="283">
        <v>3732.48</v>
      </c>
      <c r="F51" s="283">
        <v>8584.23</v>
      </c>
      <c r="G51" s="283">
        <v>1625.55</v>
      </c>
      <c r="H51" s="203"/>
      <c r="I51" s="203"/>
      <c r="J51" s="203"/>
      <c r="K51" s="203"/>
    </row>
    <row r="52" spans="1:11" ht="19.5">
      <c r="A52" s="180" t="s">
        <v>149</v>
      </c>
      <c r="B52" s="283">
        <v>2303.4</v>
      </c>
      <c r="C52" s="284"/>
      <c r="D52" s="283">
        <v>2303.4</v>
      </c>
      <c r="E52" s="283">
        <v>853.24</v>
      </c>
      <c r="F52" s="283">
        <v>1294.46</v>
      </c>
      <c r="G52" s="283">
        <v>155.69999999999999</v>
      </c>
      <c r="H52" s="203"/>
      <c r="I52" s="203"/>
      <c r="J52" s="203"/>
      <c r="K52" s="203"/>
    </row>
    <row r="53" spans="1:11" ht="19.5">
      <c r="A53" s="180" t="s">
        <v>148</v>
      </c>
      <c r="B53" s="283">
        <v>5884.68</v>
      </c>
      <c r="C53" s="284"/>
      <c r="D53" s="283">
        <v>5884.68</v>
      </c>
      <c r="E53" s="283">
        <v>2249.27</v>
      </c>
      <c r="F53" s="283">
        <v>1417.17</v>
      </c>
      <c r="G53" s="283">
        <v>2218.2399999999998</v>
      </c>
      <c r="H53" s="203"/>
      <c r="I53" s="203"/>
      <c r="J53" s="203"/>
      <c r="K53" s="203"/>
    </row>
    <row r="54" spans="1:11" ht="19.5">
      <c r="A54" s="180" t="s">
        <v>196</v>
      </c>
      <c r="B54" s="283">
        <v>16103.44</v>
      </c>
      <c r="C54" s="284"/>
      <c r="D54" s="283">
        <v>16103.44</v>
      </c>
      <c r="E54" s="283">
        <v>5717.3</v>
      </c>
      <c r="F54" s="283">
        <v>6577.42</v>
      </c>
      <c r="G54" s="283">
        <v>3808.71</v>
      </c>
      <c r="H54" s="203"/>
      <c r="I54" s="203"/>
      <c r="J54" s="203"/>
      <c r="K54" s="203"/>
    </row>
    <row r="55" spans="1:11" ht="19.5">
      <c r="A55" s="180" t="s">
        <v>147</v>
      </c>
      <c r="B55" s="283">
        <v>6838.82</v>
      </c>
      <c r="C55" s="284"/>
      <c r="D55" s="283">
        <v>6838.82</v>
      </c>
      <c r="E55" s="283">
        <v>2661.55</v>
      </c>
      <c r="F55" s="283">
        <v>3003.58</v>
      </c>
      <c r="G55" s="283">
        <v>1173.7</v>
      </c>
      <c r="H55" s="203"/>
      <c r="I55" s="203"/>
      <c r="J55" s="203"/>
      <c r="K55" s="203"/>
    </row>
    <row r="56" spans="1:11" ht="19.5">
      <c r="A56" s="180" t="s">
        <v>1011</v>
      </c>
      <c r="B56" s="283">
        <v>5049.6000000000004</v>
      </c>
      <c r="C56" s="284"/>
      <c r="D56" s="283">
        <v>5049.6000000000004</v>
      </c>
      <c r="E56" s="283">
        <v>2041.05</v>
      </c>
      <c r="F56" s="283">
        <v>1788.55</v>
      </c>
      <c r="G56" s="283">
        <v>1220</v>
      </c>
      <c r="H56" s="203"/>
      <c r="I56" s="203"/>
      <c r="J56" s="203"/>
      <c r="K56" s="203"/>
    </row>
    <row r="57" spans="1:11" ht="19.5">
      <c r="A57" s="180" t="s">
        <v>144</v>
      </c>
      <c r="B57" s="283">
        <v>15667.84</v>
      </c>
      <c r="C57" s="284"/>
      <c r="D57" s="283">
        <v>15667.84</v>
      </c>
      <c r="E57" s="283">
        <v>5336.78</v>
      </c>
      <c r="F57" s="283">
        <v>5470.81</v>
      </c>
      <c r="G57" s="283">
        <v>4860.25</v>
      </c>
      <c r="H57" s="203"/>
      <c r="I57" s="203"/>
      <c r="J57" s="203"/>
      <c r="K57" s="203"/>
    </row>
    <row r="58" spans="1:11" ht="19.5">
      <c r="A58" s="180" t="s">
        <v>145</v>
      </c>
      <c r="B58" s="283">
        <v>6375.63</v>
      </c>
      <c r="C58" s="284"/>
      <c r="D58" s="283">
        <v>6375.63</v>
      </c>
      <c r="E58" s="283">
        <v>2052.2800000000002</v>
      </c>
      <c r="F58" s="283">
        <v>2884.46</v>
      </c>
      <c r="G58" s="283">
        <v>1438.89</v>
      </c>
      <c r="H58" s="203"/>
      <c r="I58" s="203"/>
      <c r="J58" s="203"/>
      <c r="K58" s="203"/>
    </row>
    <row r="59" spans="1:11" ht="19.5">
      <c r="A59" s="180" t="s">
        <v>141</v>
      </c>
      <c r="B59" s="283">
        <v>19622.919999999998</v>
      </c>
      <c r="C59" s="284"/>
      <c r="D59" s="283">
        <v>19622.919999999998</v>
      </c>
      <c r="E59" s="283">
        <v>10017.030000000001</v>
      </c>
      <c r="F59" s="283">
        <v>5853.84</v>
      </c>
      <c r="G59" s="283">
        <v>3752.06</v>
      </c>
      <c r="H59" s="203"/>
      <c r="I59" s="203"/>
      <c r="J59" s="203"/>
      <c r="K59" s="203"/>
    </row>
    <row r="60" spans="1:11" ht="19.5">
      <c r="A60" s="180" t="s">
        <v>143</v>
      </c>
      <c r="B60" s="283">
        <v>8787.2999999999993</v>
      </c>
      <c r="C60" s="284"/>
      <c r="D60" s="283">
        <v>8787.2999999999993</v>
      </c>
      <c r="E60" s="283">
        <v>2246.4499999999998</v>
      </c>
      <c r="F60" s="283">
        <v>4408.82</v>
      </c>
      <c r="G60" s="283">
        <v>2132.0300000000002</v>
      </c>
      <c r="H60" s="203"/>
      <c r="I60" s="203"/>
      <c r="J60" s="203"/>
      <c r="K60" s="203"/>
    </row>
    <row r="61" spans="1:11" ht="19.5">
      <c r="A61" s="180" t="s">
        <v>142</v>
      </c>
      <c r="B61" s="283">
        <v>4957.3100000000004</v>
      </c>
      <c r="C61" s="284"/>
      <c r="D61" s="283">
        <v>4957.3100000000004</v>
      </c>
      <c r="E61" s="283">
        <v>1245.05</v>
      </c>
      <c r="F61" s="283">
        <v>2753.91</v>
      </c>
      <c r="G61" s="283">
        <v>958.36</v>
      </c>
      <c r="H61" s="203"/>
      <c r="I61" s="203"/>
      <c r="J61" s="203"/>
      <c r="K61" s="203"/>
    </row>
    <row r="62" spans="1:11" ht="19.5">
      <c r="A62" s="180" t="s">
        <v>146</v>
      </c>
      <c r="B62" s="283">
        <v>9844.2800000000007</v>
      </c>
      <c r="C62" s="284"/>
      <c r="D62" s="283">
        <v>9844.2800000000007</v>
      </c>
      <c r="E62" s="283">
        <v>2791.07</v>
      </c>
      <c r="F62" s="283">
        <v>5283.86</v>
      </c>
      <c r="G62" s="283">
        <v>1769.34</v>
      </c>
      <c r="H62" s="203"/>
      <c r="I62" s="203"/>
      <c r="J62" s="203"/>
      <c r="K62" s="203"/>
    </row>
    <row r="63" spans="1:11" ht="19.5">
      <c r="A63" s="180" t="s">
        <v>140</v>
      </c>
      <c r="B63" s="283">
        <v>8608.93</v>
      </c>
      <c r="C63" s="284"/>
      <c r="D63" s="283">
        <v>8608.93</v>
      </c>
      <c r="E63" s="283">
        <v>3114.48</v>
      </c>
      <c r="F63" s="283">
        <v>3491.25</v>
      </c>
      <c r="G63" s="283">
        <v>2003.2</v>
      </c>
      <c r="H63" s="203"/>
      <c r="I63" s="203"/>
      <c r="J63" s="203"/>
      <c r="K63" s="203"/>
    </row>
    <row r="64" spans="1:11" ht="19.5">
      <c r="A64" s="180" t="s">
        <v>139</v>
      </c>
      <c r="B64" s="283">
        <v>5778.74</v>
      </c>
      <c r="C64" s="284"/>
      <c r="D64" s="283">
        <v>5778.74</v>
      </c>
      <c r="E64" s="283">
        <v>2209.12</v>
      </c>
      <c r="F64" s="283">
        <v>2766.53</v>
      </c>
      <c r="G64" s="283">
        <v>803.09</v>
      </c>
      <c r="H64" s="203"/>
      <c r="I64" s="203"/>
      <c r="J64" s="203"/>
      <c r="K64" s="203"/>
    </row>
    <row r="65" spans="1:11" ht="19.5" customHeight="1">
      <c r="A65" s="179" t="s">
        <v>5</v>
      </c>
      <c r="B65" s="285">
        <v>40115.39</v>
      </c>
      <c r="C65" s="286"/>
      <c r="D65" s="285">
        <v>40115.39</v>
      </c>
      <c r="E65" s="285">
        <v>8535.81</v>
      </c>
      <c r="F65" s="285">
        <v>25596.12</v>
      </c>
      <c r="G65" s="285">
        <v>5983.47</v>
      </c>
      <c r="H65" s="203"/>
      <c r="I65" s="203"/>
      <c r="J65" s="203"/>
      <c r="K65" s="203"/>
    </row>
    <row r="66" spans="1:11" ht="19.5">
      <c r="A66" s="180" t="s">
        <v>138</v>
      </c>
      <c r="B66" s="283">
        <v>3851.97</v>
      </c>
      <c r="C66" s="284"/>
      <c r="D66" s="283">
        <v>3851.97</v>
      </c>
      <c r="E66" s="283">
        <v>1626.88</v>
      </c>
      <c r="F66" s="283">
        <v>2004.58</v>
      </c>
      <c r="G66" s="283">
        <v>220.5</v>
      </c>
      <c r="H66" s="203"/>
      <c r="I66" s="203"/>
      <c r="J66" s="203"/>
      <c r="K66" s="203"/>
    </row>
    <row r="67" spans="1:11" ht="19.5">
      <c r="A67" s="180" t="s">
        <v>137</v>
      </c>
      <c r="B67" s="283">
        <v>14759.06</v>
      </c>
      <c r="C67" s="284"/>
      <c r="D67" s="283">
        <v>14759.06</v>
      </c>
      <c r="E67" s="283">
        <v>3554.85</v>
      </c>
      <c r="F67" s="283">
        <v>8171.51</v>
      </c>
      <c r="G67" s="283">
        <v>3032.71</v>
      </c>
      <c r="H67" s="203"/>
      <c r="I67" s="203"/>
      <c r="J67" s="203"/>
      <c r="K67" s="203"/>
    </row>
    <row r="68" spans="1:11" ht="19.5">
      <c r="A68" s="180" t="s">
        <v>136</v>
      </c>
      <c r="B68" s="283">
        <v>5113.7299999999996</v>
      </c>
      <c r="C68" s="284"/>
      <c r="D68" s="283">
        <v>5113.7299999999996</v>
      </c>
      <c r="E68" s="283">
        <v>554.96</v>
      </c>
      <c r="F68" s="283">
        <v>3733.94</v>
      </c>
      <c r="G68" s="283">
        <v>824.82</v>
      </c>
      <c r="H68" s="203"/>
      <c r="I68" s="203"/>
      <c r="J68" s="203"/>
      <c r="K68" s="203"/>
    </row>
    <row r="69" spans="1:11" ht="19.5">
      <c r="A69" s="180" t="s">
        <v>134</v>
      </c>
      <c r="B69" s="283">
        <v>10403.870000000001</v>
      </c>
      <c r="C69" s="284"/>
      <c r="D69" s="283">
        <v>10403.870000000001</v>
      </c>
      <c r="E69" s="283">
        <v>2025.05</v>
      </c>
      <c r="F69" s="283">
        <v>7108.76</v>
      </c>
      <c r="G69" s="283">
        <v>1270.05</v>
      </c>
      <c r="H69" s="203"/>
      <c r="I69" s="203"/>
      <c r="J69" s="203"/>
      <c r="K69" s="203"/>
    </row>
    <row r="70" spans="1:11" ht="19.5">
      <c r="A70" s="180" t="s">
        <v>1012</v>
      </c>
      <c r="B70" s="283">
        <v>4440.49</v>
      </c>
      <c r="C70" s="284"/>
      <c r="D70" s="283">
        <v>4440.49</v>
      </c>
      <c r="E70" s="283">
        <v>657.37</v>
      </c>
      <c r="F70" s="283">
        <v>3333.07</v>
      </c>
      <c r="G70" s="283">
        <v>450.04</v>
      </c>
      <c r="H70" s="203"/>
      <c r="I70" s="203"/>
      <c r="J70" s="203"/>
      <c r="K70" s="203"/>
    </row>
    <row r="71" spans="1:11" ht="19.5">
      <c r="A71" s="180" t="s">
        <v>1013</v>
      </c>
      <c r="B71" s="283">
        <v>1546.28</v>
      </c>
      <c r="C71" s="284"/>
      <c r="D71" s="283">
        <v>1546.28</v>
      </c>
      <c r="E71" s="283">
        <v>116.69</v>
      </c>
      <c r="F71" s="283">
        <v>1244.25</v>
      </c>
      <c r="G71" s="283">
        <v>185.34</v>
      </c>
      <c r="H71" s="203"/>
      <c r="I71" s="203"/>
      <c r="J71" s="203"/>
      <c r="K71" s="203"/>
    </row>
    <row r="72" spans="1:11" ht="19.5" customHeight="1">
      <c r="A72" s="179" t="s">
        <v>6</v>
      </c>
      <c r="B72" s="285">
        <v>92904.1</v>
      </c>
      <c r="C72" s="286"/>
      <c r="D72" s="285">
        <v>92904.1</v>
      </c>
      <c r="E72" s="285">
        <v>39824.699999999997</v>
      </c>
      <c r="F72" s="285">
        <v>50651.95</v>
      </c>
      <c r="G72" s="285">
        <v>12009.04</v>
      </c>
      <c r="H72" s="203"/>
      <c r="I72" s="203"/>
      <c r="J72" s="203"/>
      <c r="K72" s="203"/>
    </row>
    <row r="73" spans="1:11" ht="19.5">
      <c r="A73" s="182" t="s">
        <v>124</v>
      </c>
      <c r="B73" s="283">
        <v>7613.72</v>
      </c>
      <c r="C73" s="284"/>
      <c r="D73" s="283">
        <v>7613.72</v>
      </c>
      <c r="E73" s="283">
        <v>7613.72</v>
      </c>
      <c r="F73" s="283">
        <v>7616.14</v>
      </c>
      <c r="G73" s="283">
        <v>1965.45</v>
      </c>
      <c r="H73" s="203"/>
      <c r="I73" s="203"/>
      <c r="J73" s="203"/>
      <c r="K73" s="203"/>
    </row>
    <row r="74" spans="1:11" ht="19.5">
      <c r="A74" s="180" t="s">
        <v>132</v>
      </c>
      <c r="B74" s="283">
        <v>3288.07</v>
      </c>
      <c r="C74" s="284"/>
      <c r="D74" s="283">
        <v>3288.07</v>
      </c>
      <c r="E74" s="283">
        <v>1244.3399999999999</v>
      </c>
      <c r="F74" s="283">
        <v>1633.95</v>
      </c>
      <c r="G74" s="283">
        <v>409.78</v>
      </c>
      <c r="H74" s="203"/>
      <c r="I74" s="203"/>
      <c r="J74" s="203"/>
      <c r="K74" s="203"/>
    </row>
    <row r="75" spans="1:11" ht="19.5">
      <c r="A75" s="180" t="s">
        <v>130</v>
      </c>
      <c r="B75" s="283">
        <v>8989.52</v>
      </c>
      <c r="C75" s="284"/>
      <c r="D75" s="283">
        <v>8989.52</v>
      </c>
      <c r="E75" s="283">
        <v>3064.3</v>
      </c>
      <c r="F75" s="283">
        <v>5098.8999999999996</v>
      </c>
      <c r="G75" s="283">
        <v>826.31</v>
      </c>
      <c r="H75" s="203"/>
      <c r="I75" s="203"/>
      <c r="J75" s="203"/>
      <c r="K75" s="203"/>
    </row>
    <row r="76" spans="1:11" ht="19.5">
      <c r="A76" s="180" t="s">
        <v>129</v>
      </c>
      <c r="B76" s="283">
        <v>20332.7</v>
      </c>
      <c r="C76" s="284"/>
      <c r="D76" s="283">
        <v>20332.7</v>
      </c>
      <c r="E76" s="283">
        <v>11431.84</v>
      </c>
      <c r="F76" s="283">
        <v>7697.51</v>
      </c>
      <c r="G76" s="283">
        <v>1203.3599999999999</v>
      </c>
      <c r="H76" s="203"/>
      <c r="I76" s="203"/>
      <c r="J76" s="203"/>
      <c r="K76" s="203"/>
    </row>
    <row r="77" spans="1:11" ht="19.5">
      <c r="A77" s="180" t="s">
        <v>128</v>
      </c>
      <c r="B77" s="283">
        <v>11717.82</v>
      </c>
      <c r="C77" s="284"/>
      <c r="D77" s="283">
        <v>11717.82</v>
      </c>
      <c r="E77" s="283">
        <v>5121.3100000000004</v>
      </c>
      <c r="F77" s="283">
        <v>5768.91</v>
      </c>
      <c r="G77" s="283">
        <v>827.61</v>
      </c>
      <c r="H77" s="203"/>
      <c r="I77" s="203"/>
      <c r="J77" s="203"/>
      <c r="K77" s="203"/>
    </row>
    <row r="78" spans="1:11" ht="19.5">
      <c r="A78" s="180" t="s">
        <v>197</v>
      </c>
      <c r="B78" s="283">
        <v>12267.98</v>
      </c>
      <c r="C78" s="284"/>
      <c r="D78" s="283">
        <v>12267.98</v>
      </c>
      <c r="E78" s="283">
        <v>3834.89</v>
      </c>
      <c r="F78" s="283">
        <v>5840.02</v>
      </c>
      <c r="G78" s="283">
        <v>2593.06</v>
      </c>
      <c r="H78" s="203"/>
      <c r="I78" s="203"/>
      <c r="J78" s="203"/>
      <c r="K78" s="203"/>
    </row>
    <row r="79" spans="1:11" ht="19.5">
      <c r="A79" s="180" t="s">
        <v>127</v>
      </c>
      <c r="B79" s="283">
        <v>8250.9</v>
      </c>
      <c r="C79" s="284"/>
      <c r="D79" s="283">
        <v>8250.9</v>
      </c>
      <c r="E79" s="283">
        <v>2316.7800000000002</v>
      </c>
      <c r="F79" s="283">
        <v>4694.95</v>
      </c>
      <c r="G79" s="283">
        <v>1239.1600000000001</v>
      </c>
      <c r="H79" s="203"/>
      <c r="I79" s="203"/>
      <c r="J79" s="203"/>
      <c r="K79" s="203"/>
    </row>
    <row r="80" spans="1:11" ht="19.5">
      <c r="A80" s="180" t="s">
        <v>126</v>
      </c>
      <c r="B80" s="283">
        <v>6511.32</v>
      </c>
      <c r="C80" s="284"/>
      <c r="D80" s="283">
        <v>6511.32</v>
      </c>
      <c r="E80" s="283">
        <v>1426.85</v>
      </c>
      <c r="F80" s="283">
        <v>3904.93</v>
      </c>
      <c r="G80" s="283">
        <v>1179.54</v>
      </c>
      <c r="H80" s="203"/>
      <c r="I80" s="203"/>
      <c r="J80" s="203"/>
      <c r="K80" s="203"/>
    </row>
    <row r="81" spans="1:11" ht="19.5">
      <c r="A81" s="180" t="s">
        <v>125</v>
      </c>
      <c r="B81" s="283">
        <v>4855.3900000000003</v>
      </c>
      <c r="C81" s="284"/>
      <c r="D81" s="283">
        <v>4855.3900000000003</v>
      </c>
      <c r="E81" s="283">
        <v>1055.28</v>
      </c>
      <c r="F81" s="283">
        <v>2780.6</v>
      </c>
      <c r="G81" s="283">
        <v>1019.51</v>
      </c>
      <c r="H81" s="203"/>
      <c r="I81" s="203"/>
      <c r="J81" s="203"/>
      <c r="K81" s="203"/>
    </row>
    <row r="82" spans="1:11" ht="19.5">
      <c r="A82" s="180" t="s">
        <v>133</v>
      </c>
      <c r="B82" s="283">
        <v>2007.31</v>
      </c>
      <c r="C82" s="284"/>
      <c r="D82" s="283">
        <v>2007.31</v>
      </c>
      <c r="E82" s="283">
        <v>788.57</v>
      </c>
      <c r="F82" s="283">
        <v>1016.86</v>
      </c>
      <c r="G82" s="283">
        <v>201.87</v>
      </c>
      <c r="H82" s="203"/>
      <c r="I82" s="203"/>
      <c r="J82" s="203"/>
      <c r="K82" s="203"/>
    </row>
    <row r="83" spans="1:11" ht="19.5">
      <c r="A83" s="180" t="s">
        <v>131</v>
      </c>
      <c r="B83" s="283">
        <v>2082.2600000000002</v>
      </c>
      <c r="C83" s="284"/>
      <c r="D83" s="283">
        <v>2082.2600000000002</v>
      </c>
      <c r="E83" s="283">
        <v>656.6</v>
      </c>
      <c r="F83" s="283">
        <v>1272.03</v>
      </c>
      <c r="G83" s="283">
        <v>153.63999999999999</v>
      </c>
      <c r="H83" s="203"/>
      <c r="I83" s="203"/>
      <c r="J83" s="203"/>
      <c r="K83" s="203"/>
    </row>
    <row r="84" spans="1:11" ht="19.5">
      <c r="A84" s="182" t="s">
        <v>122</v>
      </c>
      <c r="B84" s="283">
        <v>4987.12</v>
      </c>
      <c r="C84" s="284"/>
      <c r="D84" s="283">
        <v>4987.12</v>
      </c>
      <c r="E84" s="283">
        <v>1270.22</v>
      </c>
      <c r="F84" s="283">
        <v>3327.16</v>
      </c>
      <c r="G84" s="283">
        <v>389.74</v>
      </c>
      <c r="H84" s="203"/>
      <c r="I84" s="203"/>
      <c r="J84" s="203"/>
      <c r="K84" s="203"/>
    </row>
    <row r="85" spans="1:11" ht="19.5" customHeight="1">
      <c r="A85" s="179" t="s">
        <v>7</v>
      </c>
      <c r="B85" s="285">
        <v>49831.88</v>
      </c>
      <c r="C85" s="286"/>
      <c r="D85" s="285">
        <v>49831.88</v>
      </c>
      <c r="E85" s="285">
        <v>20684.89</v>
      </c>
      <c r="F85" s="285">
        <v>16964.09</v>
      </c>
      <c r="G85" s="285">
        <v>12182.9</v>
      </c>
      <c r="H85" s="203"/>
      <c r="I85" s="203"/>
      <c r="J85" s="203"/>
      <c r="K85" s="203"/>
    </row>
    <row r="86" spans="1:11" ht="19.5">
      <c r="A86" s="180" t="s">
        <v>123</v>
      </c>
      <c r="B86" s="283">
        <v>8622.31</v>
      </c>
      <c r="C86" s="284"/>
      <c r="D86" s="283">
        <v>8622.31</v>
      </c>
      <c r="E86" s="283">
        <v>3159.33</v>
      </c>
      <c r="F86" s="283">
        <v>3773.92</v>
      </c>
      <c r="G86" s="283">
        <v>1689.05</v>
      </c>
      <c r="H86" s="203"/>
      <c r="I86" s="203"/>
      <c r="J86" s="203"/>
      <c r="K86" s="203"/>
    </row>
    <row r="87" spans="1:11" ht="19.5">
      <c r="A87" s="180" t="s">
        <v>120</v>
      </c>
      <c r="B87" s="283">
        <v>11184.41</v>
      </c>
      <c r="C87" s="284"/>
      <c r="D87" s="283">
        <v>11184.41</v>
      </c>
      <c r="E87" s="283">
        <v>4156.59</v>
      </c>
      <c r="F87" s="283">
        <v>3539.44</v>
      </c>
      <c r="G87" s="283">
        <v>3488.38</v>
      </c>
      <c r="H87" s="203"/>
      <c r="I87" s="203"/>
      <c r="J87" s="203"/>
      <c r="K87" s="203"/>
    </row>
    <row r="88" spans="1:11" ht="19.5">
      <c r="A88" s="180" t="s">
        <v>119</v>
      </c>
      <c r="B88" s="283">
        <v>11520.45</v>
      </c>
      <c r="C88" s="284"/>
      <c r="D88" s="283">
        <v>11520.45</v>
      </c>
      <c r="E88" s="283">
        <v>4625.1000000000004</v>
      </c>
      <c r="F88" s="283">
        <v>3223.3</v>
      </c>
      <c r="G88" s="283">
        <v>3672.05</v>
      </c>
      <c r="H88" s="203"/>
      <c r="I88" s="203"/>
      <c r="J88" s="203"/>
      <c r="K88" s="203"/>
    </row>
    <row r="89" spans="1:11" ht="19.5">
      <c r="A89" s="180" t="s">
        <v>118</v>
      </c>
      <c r="B89" s="283">
        <v>4676.54</v>
      </c>
      <c r="C89" s="284"/>
      <c r="D89" s="283">
        <v>4676.54</v>
      </c>
      <c r="E89" s="283">
        <v>1702.52</v>
      </c>
      <c r="F89" s="283">
        <v>2647.13</v>
      </c>
      <c r="G89" s="283">
        <v>326.89</v>
      </c>
      <c r="H89" s="203"/>
      <c r="I89" s="203"/>
      <c r="J89" s="203"/>
      <c r="K89" s="203"/>
    </row>
    <row r="90" spans="1:11" ht="19.5">
      <c r="A90" s="180" t="s">
        <v>121</v>
      </c>
      <c r="B90" s="283">
        <v>4187.83</v>
      </c>
      <c r="C90" s="284"/>
      <c r="D90" s="283">
        <v>4187.83</v>
      </c>
      <c r="E90" s="283">
        <v>1845.89</v>
      </c>
      <c r="F90" s="283">
        <v>1081.17</v>
      </c>
      <c r="G90" s="283">
        <v>1260.77</v>
      </c>
      <c r="H90" s="203"/>
      <c r="I90" s="203"/>
      <c r="J90" s="203"/>
      <c r="K90" s="203"/>
    </row>
    <row r="91" spans="1:11" ht="19.5">
      <c r="A91" s="180" t="s">
        <v>117</v>
      </c>
      <c r="B91" s="283">
        <v>3160.79</v>
      </c>
      <c r="C91" s="284"/>
      <c r="D91" s="283">
        <v>3160.79</v>
      </c>
      <c r="E91" s="283">
        <v>1626.41</v>
      </c>
      <c r="F91" s="283">
        <v>585.77</v>
      </c>
      <c r="G91" s="283">
        <v>948.6</v>
      </c>
      <c r="H91" s="203"/>
      <c r="I91" s="203"/>
      <c r="J91" s="203"/>
      <c r="K91" s="203"/>
    </row>
    <row r="92" spans="1:11" ht="19.5">
      <c r="A92" s="180" t="s">
        <v>116</v>
      </c>
      <c r="B92" s="283">
        <v>2114.8000000000002</v>
      </c>
      <c r="C92" s="284"/>
      <c r="D92" s="283">
        <v>2114.8000000000002</v>
      </c>
      <c r="E92" s="283">
        <v>556.79999999999995</v>
      </c>
      <c r="F92" s="283">
        <v>1233.26</v>
      </c>
      <c r="G92" s="283">
        <v>324.74</v>
      </c>
      <c r="H92" s="203"/>
      <c r="I92" s="203"/>
      <c r="J92" s="203"/>
      <c r="K92" s="203"/>
    </row>
    <row r="93" spans="1:11" ht="19.5">
      <c r="A93" s="180" t="s">
        <v>1014</v>
      </c>
      <c r="B93" s="283">
        <v>1043.04</v>
      </c>
      <c r="C93" s="284"/>
      <c r="D93" s="283">
        <v>1043.04</v>
      </c>
      <c r="E93" s="283">
        <v>236.31</v>
      </c>
      <c r="F93" s="283">
        <v>596.07000000000005</v>
      </c>
      <c r="G93" s="283">
        <v>210.66</v>
      </c>
      <c r="H93" s="203"/>
      <c r="I93" s="203"/>
      <c r="J93" s="203"/>
      <c r="K93" s="203"/>
    </row>
    <row r="94" spans="1:11" ht="19.5">
      <c r="A94" s="180" t="s">
        <v>1015</v>
      </c>
      <c r="B94" s="283">
        <v>3321.72</v>
      </c>
      <c r="C94" s="284"/>
      <c r="D94" s="283">
        <v>3321.72</v>
      </c>
      <c r="E94" s="283">
        <v>2775.94</v>
      </c>
      <c r="F94" s="283">
        <v>284.02999999999997</v>
      </c>
      <c r="G94" s="283">
        <v>261.75</v>
      </c>
      <c r="H94" s="203"/>
      <c r="I94" s="203"/>
      <c r="J94" s="203"/>
      <c r="K94" s="203"/>
    </row>
    <row r="95" spans="1:11" ht="19.5" customHeight="1">
      <c r="A95" s="179" t="s">
        <v>8</v>
      </c>
      <c r="B95" s="285">
        <v>62221.14</v>
      </c>
      <c r="C95" s="286"/>
      <c r="D95" s="285">
        <v>62221.14</v>
      </c>
      <c r="E95" s="285">
        <v>25013.23</v>
      </c>
      <c r="F95" s="285">
        <v>29588.93</v>
      </c>
      <c r="G95" s="285">
        <v>7618.98</v>
      </c>
      <c r="H95" s="203"/>
      <c r="I95" s="203"/>
      <c r="J95" s="203"/>
      <c r="K95" s="203"/>
    </row>
    <row r="96" spans="1:11" ht="19.5">
      <c r="A96" s="180" t="s">
        <v>156</v>
      </c>
      <c r="B96" s="283">
        <v>16091.2</v>
      </c>
      <c r="C96" s="284"/>
      <c r="D96" s="283">
        <v>16091.2</v>
      </c>
      <c r="E96" s="283">
        <v>6509.62</v>
      </c>
      <c r="F96" s="283">
        <v>7616.14</v>
      </c>
      <c r="G96" s="283">
        <v>1965.45</v>
      </c>
      <c r="H96" s="203"/>
      <c r="I96" s="203"/>
      <c r="J96" s="203"/>
      <c r="K96" s="203"/>
    </row>
    <row r="97" spans="1:12" ht="19.5">
      <c r="A97" s="180" t="s">
        <v>154</v>
      </c>
      <c r="B97" s="283">
        <v>3632.27</v>
      </c>
      <c r="C97" s="284"/>
      <c r="D97" s="283">
        <v>3632.27</v>
      </c>
      <c r="E97" s="283">
        <v>1656.96</v>
      </c>
      <c r="F97" s="283">
        <v>1792.95</v>
      </c>
      <c r="G97" s="283">
        <v>182.35</v>
      </c>
      <c r="H97" s="203"/>
      <c r="I97" s="203"/>
      <c r="J97" s="203"/>
      <c r="K97" s="203"/>
    </row>
    <row r="98" spans="1:12" ht="19.5">
      <c r="A98" s="180" t="s">
        <v>1016</v>
      </c>
      <c r="B98" s="283">
        <v>4040.17</v>
      </c>
      <c r="C98" s="284"/>
      <c r="D98" s="283">
        <v>4040.17</v>
      </c>
      <c r="E98" s="283">
        <v>1919.43</v>
      </c>
      <c r="F98" s="283">
        <v>1645.19</v>
      </c>
      <c r="G98" s="283">
        <v>475.55</v>
      </c>
      <c r="H98" s="203"/>
      <c r="I98" s="203"/>
      <c r="J98" s="203"/>
      <c r="K98" s="203"/>
    </row>
    <row r="99" spans="1:12" ht="19.5">
      <c r="A99" s="180" t="s">
        <v>155</v>
      </c>
      <c r="B99" s="283">
        <v>8581.25</v>
      </c>
      <c r="C99" s="284"/>
      <c r="D99" s="283">
        <v>8581.25</v>
      </c>
      <c r="E99" s="283">
        <v>3535.03</v>
      </c>
      <c r="F99" s="283">
        <v>4299.1000000000004</v>
      </c>
      <c r="G99" s="283">
        <v>747.13</v>
      </c>
      <c r="H99" s="203"/>
      <c r="I99" s="203"/>
      <c r="J99" s="203"/>
      <c r="K99" s="203"/>
    </row>
    <row r="100" spans="1:12" ht="19.5">
      <c r="A100" s="180" t="s">
        <v>151</v>
      </c>
      <c r="B100" s="283">
        <v>9315.76</v>
      </c>
      <c r="C100" s="284"/>
      <c r="D100" s="283">
        <v>9315.76</v>
      </c>
      <c r="E100" s="283">
        <v>2759.38</v>
      </c>
      <c r="F100" s="283">
        <v>5175.57</v>
      </c>
      <c r="G100" s="283">
        <v>1380.82</v>
      </c>
      <c r="H100" s="203"/>
      <c r="I100" s="203"/>
      <c r="J100" s="203"/>
      <c r="K100" s="203"/>
    </row>
    <row r="101" spans="1:12" ht="19.5">
      <c r="A101" s="180" t="s">
        <v>153</v>
      </c>
      <c r="B101" s="283">
        <v>5979.07</v>
      </c>
      <c r="C101" s="284"/>
      <c r="D101" s="283">
        <v>5979.07</v>
      </c>
      <c r="E101" s="283">
        <v>4653.75</v>
      </c>
      <c r="F101" s="283">
        <v>1075.18</v>
      </c>
      <c r="G101" s="283">
        <v>250.14</v>
      </c>
      <c r="H101" s="203"/>
      <c r="I101" s="203"/>
      <c r="J101" s="203"/>
      <c r="K101" s="203"/>
    </row>
    <row r="102" spans="1:12" ht="19.5">
      <c r="A102" s="180" t="s">
        <v>1017</v>
      </c>
      <c r="B102" s="283">
        <v>14581.42</v>
      </c>
      <c r="C102" s="284"/>
      <c r="D102" s="283">
        <v>14581.42</v>
      </c>
      <c r="E102" s="283">
        <v>3979.07</v>
      </c>
      <c r="F102" s="283">
        <v>7984.81</v>
      </c>
      <c r="G102" s="283">
        <v>2617.54</v>
      </c>
      <c r="H102" s="203"/>
      <c r="I102" s="203"/>
      <c r="J102" s="203"/>
      <c r="K102" s="203"/>
    </row>
    <row r="103" spans="1:12">
      <c r="A103" s="488"/>
      <c r="B103" s="488"/>
      <c r="C103" s="488"/>
      <c r="D103" s="488"/>
      <c r="E103" s="488"/>
      <c r="F103" s="488"/>
      <c r="G103" s="488"/>
      <c r="H103" s="488"/>
      <c r="I103" s="488"/>
      <c r="J103" s="488"/>
      <c r="K103" s="488"/>
      <c r="L103" s="488"/>
    </row>
  </sheetData>
  <mergeCells count="13">
    <mergeCell ref="A1:L1"/>
    <mergeCell ref="A2:L2"/>
    <mergeCell ref="A3:L3"/>
    <mergeCell ref="A4:L4"/>
    <mergeCell ref="A5:L5"/>
    <mergeCell ref="A103:L103"/>
    <mergeCell ref="A6:L6"/>
    <mergeCell ref="A7:A9"/>
    <mergeCell ref="B7:B9"/>
    <mergeCell ref="C7:G7"/>
    <mergeCell ref="C8:C9"/>
    <mergeCell ref="D8:D9"/>
    <mergeCell ref="E8:G8"/>
  </mergeCells>
  <pageMargins left="0.2" right="0.2" top="0.2" bottom="0.2" header="0" footer="0"/>
  <pageSetup paperSize="9" orientation="landscape"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1"/>
  <sheetViews>
    <sheetView zoomScale="65" workbookViewId="0">
      <selection activeCell="C107" sqref="C107"/>
    </sheetView>
  </sheetViews>
  <sheetFormatPr defaultRowHeight="12.75"/>
  <cols>
    <col min="1" max="1" width="59.42578125" style="197" customWidth="1"/>
    <col min="2" max="3" width="28.140625" style="197" customWidth="1"/>
    <col min="4" max="4" width="33.42578125" style="197" customWidth="1"/>
    <col min="5" max="7" width="28.140625" style="197" customWidth="1"/>
    <col min="8" max="11" width="0" style="197" hidden="1" customWidth="1"/>
    <col min="12" max="12" width="5.5703125" style="197" customWidth="1"/>
    <col min="13" max="16384" width="9.140625" style="197"/>
  </cols>
  <sheetData>
    <row r="1" spans="1:12" ht="19.5">
      <c r="A1" s="487"/>
      <c r="B1" s="487"/>
      <c r="C1" s="487"/>
      <c r="D1" s="487"/>
      <c r="E1" s="487"/>
      <c r="F1" s="487"/>
      <c r="G1" s="487"/>
      <c r="H1" s="487"/>
      <c r="I1" s="487"/>
      <c r="J1" s="487"/>
      <c r="K1" s="487"/>
      <c r="L1" s="487"/>
    </row>
    <row r="2" spans="1:12" ht="19.5">
      <c r="A2" s="487"/>
      <c r="B2" s="487"/>
      <c r="C2" s="487"/>
      <c r="D2" s="487"/>
      <c r="E2" s="487"/>
      <c r="F2" s="487"/>
      <c r="G2" s="487"/>
      <c r="H2" s="487"/>
      <c r="I2" s="487"/>
      <c r="J2" s="487"/>
      <c r="K2" s="487"/>
      <c r="L2" s="487"/>
    </row>
    <row r="3" spans="1:12" ht="19.5">
      <c r="A3" s="487"/>
      <c r="B3" s="487"/>
      <c r="C3" s="487"/>
      <c r="D3" s="487"/>
      <c r="E3" s="487"/>
      <c r="F3" s="487"/>
      <c r="G3" s="487"/>
      <c r="H3" s="487"/>
      <c r="I3" s="487"/>
      <c r="J3" s="487"/>
      <c r="K3" s="487"/>
      <c r="L3" s="487"/>
    </row>
    <row r="4" spans="1:12" ht="19.5">
      <c r="A4" s="487"/>
      <c r="B4" s="487"/>
      <c r="C4" s="487"/>
      <c r="D4" s="487"/>
      <c r="E4" s="487"/>
      <c r="F4" s="487"/>
      <c r="G4" s="487"/>
      <c r="H4" s="487"/>
      <c r="I4" s="487"/>
      <c r="J4" s="487"/>
      <c r="K4" s="487"/>
      <c r="L4" s="487"/>
    </row>
    <row r="5" spans="1:12" ht="19.5">
      <c r="A5" s="487"/>
      <c r="B5" s="487"/>
      <c r="C5" s="487"/>
      <c r="D5" s="487"/>
      <c r="E5" s="487"/>
      <c r="F5" s="487"/>
      <c r="G5" s="487"/>
      <c r="H5" s="487"/>
      <c r="I5" s="487"/>
      <c r="J5" s="487"/>
      <c r="K5" s="487"/>
      <c r="L5" s="487"/>
    </row>
    <row r="6" spans="1:12">
      <c r="A6" s="488"/>
      <c r="B6" s="488"/>
      <c r="C6" s="488"/>
      <c r="D6" s="488"/>
      <c r="E6" s="488"/>
      <c r="F6" s="488"/>
      <c r="G6" s="488"/>
      <c r="H6" s="488"/>
      <c r="I6" s="488"/>
      <c r="J6" s="488"/>
      <c r="K6" s="488"/>
      <c r="L6" s="488"/>
    </row>
    <row r="7" spans="1:12" ht="39.950000000000003" customHeight="1">
      <c r="A7" s="489"/>
      <c r="B7" s="489" t="s">
        <v>1205</v>
      </c>
      <c r="C7" s="489" t="s">
        <v>9</v>
      </c>
      <c r="D7" s="489"/>
      <c r="E7" s="489"/>
      <c r="F7" s="489"/>
      <c r="G7" s="489"/>
      <c r="H7" s="212"/>
      <c r="I7" s="212"/>
      <c r="J7" s="212"/>
      <c r="K7" s="212"/>
    </row>
    <row r="8" spans="1:12" ht="99.95" customHeight="1">
      <c r="A8" s="489"/>
      <c r="B8" s="489"/>
      <c r="C8" s="489" t="s">
        <v>1204</v>
      </c>
      <c r="D8" s="489" t="s">
        <v>1203</v>
      </c>
      <c r="E8" s="489" t="s">
        <v>10</v>
      </c>
      <c r="F8" s="489"/>
      <c r="G8" s="489"/>
      <c r="H8" s="212"/>
      <c r="I8" s="212"/>
      <c r="J8" s="212"/>
      <c r="K8" s="212"/>
    </row>
    <row r="9" spans="1:12" ht="58.5">
      <c r="A9" s="489"/>
      <c r="B9" s="489"/>
      <c r="C9" s="489"/>
      <c r="D9" s="489"/>
      <c r="E9" s="288" t="s">
        <v>1202</v>
      </c>
      <c r="F9" s="288" t="s">
        <v>1201</v>
      </c>
      <c r="G9" s="288" t="s">
        <v>1200</v>
      </c>
      <c r="H9" s="212"/>
      <c r="I9" s="212"/>
      <c r="J9" s="212"/>
      <c r="K9" s="212"/>
    </row>
    <row r="10" spans="1:12" ht="19.5" customHeight="1">
      <c r="A10" s="179" t="s">
        <v>1</v>
      </c>
      <c r="B10" s="285">
        <v>240088.29</v>
      </c>
      <c r="C10" s="286"/>
      <c r="D10" s="285">
        <v>240088.29</v>
      </c>
      <c r="E10" s="285">
        <v>90085.87</v>
      </c>
      <c r="F10" s="285">
        <v>81805.820000000007</v>
      </c>
      <c r="G10" s="285">
        <v>68196.600000000006</v>
      </c>
      <c r="H10" s="203"/>
      <c r="I10" s="203"/>
      <c r="J10" s="203"/>
      <c r="K10" s="203"/>
    </row>
    <row r="11" spans="1:12" ht="19.5">
      <c r="A11" s="180" t="s">
        <v>191</v>
      </c>
      <c r="B11" s="283">
        <v>16301.83</v>
      </c>
      <c r="C11" s="284"/>
      <c r="D11" s="283">
        <v>16301.83</v>
      </c>
      <c r="E11" s="283">
        <v>3785.41</v>
      </c>
      <c r="F11" s="283">
        <v>11365.95</v>
      </c>
      <c r="G11" s="283">
        <v>1150.47</v>
      </c>
      <c r="H11" s="203"/>
      <c r="I11" s="203"/>
      <c r="J11" s="203"/>
      <c r="K11" s="203"/>
    </row>
    <row r="12" spans="1:12" ht="19.5">
      <c r="A12" s="180" t="s">
        <v>190</v>
      </c>
      <c r="B12" s="283">
        <v>17549.29</v>
      </c>
      <c r="C12" s="284"/>
      <c r="D12" s="283">
        <v>17549.29</v>
      </c>
      <c r="E12" s="283">
        <v>5908.2</v>
      </c>
      <c r="F12" s="283">
        <v>10807.19</v>
      </c>
      <c r="G12" s="283">
        <v>833.9</v>
      </c>
      <c r="H12" s="203"/>
      <c r="I12" s="203"/>
      <c r="J12" s="203"/>
      <c r="K12" s="203"/>
    </row>
    <row r="13" spans="1:12" ht="19.5">
      <c r="A13" s="180" t="s">
        <v>189</v>
      </c>
      <c r="B13" s="283">
        <v>6411.84</v>
      </c>
      <c r="C13" s="284"/>
      <c r="D13" s="283">
        <v>6411.84</v>
      </c>
      <c r="E13" s="283">
        <v>3053.6</v>
      </c>
      <c r="F13" s="283">
        <v>2035.87</v>
      </c>
      <c r="G13" s="283">
        <v>1322.38</v>
      </c>
      <c r="H13" s="203"/>
      <c r="I13" s="203"/>
      <c r="J13" s="203"/>
      <c r="K13" s="203"/>
    </row>
    <row r="14" spans="1:12" ht="19.5">
      <c r="A14" s="180" t="s">
        <v>188</v>
      </c>
      <c r="B14" s="283">
        <v>15187.95</v>
      </c>
      <c r="C14" s="284"/>
      <c r="D14" s="283">
        <v>15187.95</v>
      </c>
      <c r="E14" s="283">
        <v>4772.99</v>
      </c>
      <c r="F14" s="283">
        <v>9211.74</v>
      </c>
      <c r="G14" s="283">
        <v>1203.21</v>
      </c>
      <c r="H14" s="203"/>
      <c r="I14" s="203"/>
      <c r="J14" s="203"/>
      <c r="K14" s="203"/>
    </row>
    <row r="15" spans="1:12" ht="19.5">
      <c r="A15" s="180" t="s">
        <v>187</v>
      </c>
      <c r="B15" s="283">
        <v>3454.8</v>
      </c>
      <c r="C15" s="284"/>
      <c r="D15" s="283">
        <v>3454.8</v>
      </c>
      <c r="E15" s="283">
        <v>2148.1999999999998</v>
      </c>
      <c r="F15" s="283">
        <v>750.17</v>
      </c>
      <c r="G15" s="283">
        <v>556.42999999999995</v>
      </c>
      <c r="H15" s="203"/>
      <c r="I15" s="203"/>
      <c r="J15" s="203"/>
      <c r="K15" s="203"/>
    </row>
    <row r="16" spans="1:12" ht="19.5">
      <c r="A16" s="180" t="s">
        <v>177</v>
      </c>
      <c r="B16" s="283">
        <v>6569.68</v>
      </c>
      <c r="C16" s="284"/>
      <c r="D16" s="283">
        <v>6569.68</v>
      </c>
      <c r="E16" s="283">
        <v>3012.34</v>
      </c>
      <c r="F16" s="283">
        <v>2189.15</v>
      </c>
      <c r="G16" s="283">
        <v>1368.19</v>
      </c>
      <c r="H16" s="203"/>
      <c r="I16" s="203"/>
      <c r="J16" s="203"/>
      <c r="K16" s="203"/>
    </row>
    <row r="17" spans="1:11" ht="19.5">
      <c r="A17" s="180" t="s">
        <v>186</v>
      </c>
      <c r="B17" s="283">
        <v>10175.049999999999</v>
      </c>
      <c r="C17" s="284"/>
      <c r="D17" s="283">
        <v>10175.049999999999</v>
      </c>
      <c r="E17" s="283">
        <v>2514.9299999999998</v>
      </c>
      <c r="F17" s="283">
        <v>3567.93</v>
      </c>
      <c r="G17" s="283">
        <v>4092.19</v>
      </c>
      <c r="H17" s="203"/>
      <c r="I17" s="203"/>
      <c r="J17" s="203"/>
      <c r="K17" s="203"/>
    </row>
    <row r="18" spans="1:11" ht="19.5">
      <c r="A18" s="180" t="s">
        <v>185</v>
      </c>
      <c r="B18" s="283">
        <v>2989.05</v>
      </c>
      <c r="C18" s="284"/>
      <c r="D18" s="283">
        <v>2989.05</v>
      </c>
      <c r="E18" s="283">
        <v>1328.47</v>
      </c>
      <c r="F18" s="283">
        <v>832.52</v>
      </c>
      <c r="G18" s="283">
        <v>828.06</v>
      </c>
      <c r="H18" s="203"/>
      <c r="I18" s="203"/>
      <c r="J18" s="203"/>
      <c r="K18" s="203"/>
    </row>
    <row r="19" spans="1:11" ht="19.5">
      <c r="A19" s="180" t="s">
        <v>184</v>
      </c>
      <c r="B19" s="283">
        <v>10242.52</v>
      </c>
      <c r="C19" s="284"/>
      <c r="D19" s="283">
        <v>10242.52</v>
      </c>
      <c r="E19" s="283">
        <v>3387.74</v>
      </c>
      <c r="F19" s="283">
        <v>6130.1</v>
      </c>
      <c r="G19" s="283">
        <v>724.68</v>
      </c>
      <c r="H19" s="203"/>
      <c r="I19" s="203"/>
      <c r="J19" s="203"/>
      <c r="K19" s="203"/>
    </row>
    <row r="20" spans="1:11" ht="19.5">
      <c r="A20" s="180" t="s">
        <v>183</v>
      </c>
      <c r="B20" s="283">
        <v>8613.49</v>
      </c>
      <c r="C20" s="284"/>
      <c r="D20" s="283">
        <v>8613.49</v>
      </c>
      <c r="E20" s="283">
        <v>2105.4699999999998</v>
      </c>
      <c r="F20" s="283">
        <v>5965.64</v>
      </c>
      <c r="G20" s="283">
        <v>542.38</v>
      </c>
      <c r="H20" s="203"/>
      <c r="I20" s="203"/>
      <c r="J20" s="203"/>
      <c r="K20" s="203"/>
    </row>
    <row r="21" spans="1:11" ht="19.5">
      <c r="A21" s="180" t="s">
        <v>182</v>
      </c>
      <c r="B21" s="283">
        <v>30441.71</v>
      </c>
      <c r="C21" s="284"/>
      <c r="D21" s="283">
        <v>30441.71</v>
      </c>
      <c r="E21" s="283">
        <v>11924.09</v>
      </c>
      <c r="F21" s="283">
        <v>7444.98</v>
      </c>
      <c r="G21" s="283">
        <v>11072.64</v>
      </c>
      <c r="H21" s="203"/>
      <c r="I21" s="203"/>
      <c r="J21" s="203"/>
      <c r="K21" s="203"/>
    </row>
    <row r="22" spans="1:11" ht="19.5">
      <c r="A22" s="180" t="s">
        <v>181</v>
      </c>
      <c r="B22" s="283">
        <v>6123.55</v>
      </c>
      <c r="C22" s="284"/>
      <c r="D22" s="283">
        <v>6123.55</v>
      </c>
      <c r="E22" s="283">
        <v>2548.59</v>
      </c>
      <c r="F22" s="283">
        <v>2816.59</v>
      </c>
      <c r="G22" s="283">
        <v>758.37</v>
      </c>
      <c r="H22" s="203"/>
      <c r="I22" s="203"/>
      <c r="J22" s="203"/>
      <c r="K22" s="203"/>
    </row>
    <row r="23" spans="1:11" ht="19.5">
      <c r="A23" s="180" t="s">
        <v>180</v>
      </c>
      <c r="B23" s="283">
        <v>8074.56</v>
      </c>
      <c r="C23" s="284"/>
      <c r="D23" s="283">
        <v>8074.56</v>
      </c>
      <c r="E23" s="283">
        <v>3282.64</v>
      </c>
      <c r="F23" s="283">
        <v>3681.2</v>
      </c>
      <c r="G23" s="283">
        <v>1110.72</v>
      </c>
      <c r="H23" s="203"/>
      <c r="I23" s="203"/>
      <c r="J23" s="203"/>
      <c r="K23" s="203"/>
    </row>
    <row r="24" spans="1:11" ht="19.5">
      <c r="A24" s="180" t="s">
        <v>179</v>
      </c>
      <c r="B24" s="283">
        <v>4118.88</v>
      </c>
      <c r="C24" s="284"/>
      <c r="D24" s="283">
        <v>4118.88</v>
      </c>
      <c r="E24" s="283">
        <v>1802.04</v>
      </c>
      <c r="F24" s="283">
        <v>1586.92</v>
      </c>
      <c r="G24" s="283">
        <v>729.92</v>
      </c>
      <c r="H24" s="203"/>
      <c r="I24" s="203"/>
      <c r="J24" s="203"/>
      <c r="K24" s="203"/>
    </row>
    <row r="25" spans="1:11" ht="19.5">
      <c r="A25" s="180" t="s">
        <v>178</v>
      </c>
      <c r="B25" s="283">
        <v>10162.030000000001</v>
      </c>
      <c r="C25" s="284"/>
      <c r="D25" s="283">
        <v>10162.030000000001</v>
      </c>
      <c r="E25" s="283">
        <v>2816.88</v>
      </c>
      <c r="F25" s="283">
        <v>6533.97</v>
      </c>
      <c r="G25" s="283">
        <v>811.18</v>
      </c>
      <c r="H25" s="203"/>
      <c r="I25" s="203"/>
      <c r="J25" s="203"/>
      <c r="K25" s="203"/>
    </row>
    <row r="26" spans="1:11" ht="19.5">
      <c r="A26" s="180" t="s">
        <v>176</v>
      </c>
      <c r="B26" s="283">
        <v>8560.6</v>
      </c>
      <c r="C26" s="284"/>
      <c r="D26" s="283">
        <v>8560.6</v>
      </c>
      <c r="E26" s="283">
        <v>5856.42</v>
      </c>
      <c r="F26" s="283">
        <v>1843.69</v>
      </c>
      <c r="G26" s="283">
        <v>860.49</v>
      </c>
      <c r="H26" s="203"/>
      <c r="I26" s="203"/>
      <c r="J26" s="203"/>
      <c r="K26" s="203"/>
    </row>
    <row r="27" spans="1:11" ht="19.5">
      <c r="A27" s="180" t="s">
        <v>175</v>
      </c>
      <c r="B27" s="283">
        <v>4875.2700000000004</v>
      </c>
      <c r="C27" s="284"/>
      <c r="D27" s="283">
        <v>4875.2700000000004</v>
      </c>
      <c r="E27" s="283">
        <v>2596.1799999999998</v>
      </c>
      <c r="F27" s="283">
        <v>1724.27</v>
      </c>
      <c r="G27" s="283">
        <v>554.82000000000005</v>
      </c>
      <c r="H27" s="203"/>
      <c r="I27" s="203"/>
      <c r="J27" s="203"/>
      <c r="K27" s="203"/>
    </row>
    <row r="28" spans="1:11" ht="19.5">
      <c r="A28" s="238" t="s">
        <v>174</v>
      </c>
      <c r="B28" s="283">
        <v>70236.179999999993</v>
      </c>
      <c r="C28" s="284"/>
      <c r="D28" s="283">
        <v>70236.179999999993</v>
      </c>
      <c r="E28" s="283">
        <v>27241.67</v>
      </c>
      <c r="F28" s="283">
        <v>3317.93</v>
      </c>
      <c r="G28" s="283">
        <v>39676.58</v>
      </c>
      <c r="H28" s="203"/>
      <c r="I28" s="203"/>
      <c r="J28" s="203"/>
      <c r="K28" s="203"/>
    </row>
    <row r="29" spans="1:11" ht="19.5" customHeight="1">
      <c r="A29" s="179" t="s">
        <v>2</v>
      </c>
      <c r="B29" s="285">
        <v>108163.57</v>
      </c>
      <c r="C29" s="286"/>
      <c r="D29" s="285">
        <v>108163.57</v>
      </c>
      <c r="E29" s="285">
        <v>31669.279999999999</v>
      </c>
      <c r="F29" s="285">
        <v>30667.31</v>
      </c>
      <c r="G29" s="285">
        <v>45826.98</v>
      </c>
      <c r="H29" s="203"/>
      <c r="I29" s="203"/>
      <c r="J29" s="203"/>
      <c r="K29" s="203"/>
    </row>
    <row r="30" spans="1:11" ht="19.5">
      <c r="A30" s="180" t="s">
        <v>173</v>
      </c>
      <c r="B30" s="283">
        <v>4977.7700000000004</v>
      </c>
      <c r="C30" s="284"/>
      <c r="D30" s="283">
        <v>4977.7700000000004</v>
      </c>
      <c r="E30" s="283">
        <v>2426.87</v>
      </c>
      <c r="F30" s="283">
        <v>890.33</v>
      </c>
      <c r="G30" s="283">
        <v>1660.58</v>
      </c>
      <c r="H30" s="203"/>
      <c r="I30" s="203"/>
      <c r="J30" s="203"/>
      <c r="K30" s="203"/>
    </row>
    <row r="31" spans="1:11" ht="19.5">
      <c r="A31" s="180" t="s">
        <v>172</v>
      </c>
      <c r="B31" s="283">
        <v>4396.4399999999996</v>
      </c>
      <c r="C31" s="284"/>
      <c r="D31" s="283">
        <v>4396.4399999999996</v>
      </c>
      <c r="E31" s="283">
        <v>2239.87</v>
      </c>
      <c r="F31" s="283">
        <v>902.52</v>
      </c>
      <c r="G31" s="283">
        <v>1254.04</v>
      </c>
      <c r="H31" s="203"/>
      <c r="I31" s="203"/>
      <c r="J31" s="203"/>
      <c r="K31" s="203"/>
    </row>
    <row r="32" spans="1:11" ht="19.5">
      <c r="A32" s="180" t="s">
        <v>171</v>
      </c>
      <c r="B32" s="283">
        <v>7155.04</v>
      </c>
      <c r="C32" s="284"/>
      <c r="D32" s="283">
        <v>7155.04</v>
      </c>
      <c r="E32" s="283">
        <v>3125.02</v>
      </c>
      <c r="F32" s="283">
        <v>1498.65</v>
      </c>
      <c r="G32" s="283">
        <v>2531.37</v>
      </c>
      <c r="H32" s="203"/>
      <c r="I32" s="203"/>
      <c r="J32" s="203"/>
      <c r="K32" s="203"/>
    </row>
    <row r="33" spans="1:11" ht="19.5">
      <c r="A33" s="180" t="s">
        <v>169</v>
      </c>
      <c r="B33" s="283">
        <v>6072.71</v>
      </c>
      <c r="C33" s="284"/>
      <c r="D33" s="283">
        <v>6072.71</v>
      </c>
      <c r="E33" s="283">
        <v>2963.42</v>
      </c>
      <c r="F33" s="283">
        <v>1982.06</v>
      </c>
      <c r="G33" s="283">
        <v>1127.23</v>
      </c>
      <c r="H33" s="203"/>
      <c r="I33" s="203"/>
      <c r="J33" s="203"/>
      <c r="K33" s="203"/>
    </row>
    <row r="34" spans="1:11" ht="19.5">
      <c r="A34" s="180" t="s">
        <v>168</v>
      </c>
      <c r="B34" s="283">
        <v>41740.39</v>
      </c>
      <c r="C34" s="284"/>
      <c r="D34" s="283">
        <v>41740.39</v>
      </c>
      <c r="E34" s="283">
        <v>1706.88</v>
      </c>
      <c r="F34" s="283">
        <v>12956.79</v>
      </c>
      <c r="G34" s="283">
        <v>27076.73</v>
      </c>
      <c r="H34" s="203"/>
      <c r="I34" s="203"/>
      <c r="J34" s="203"/>
      <c r="K34" s="203"/>
    </row>
    <row r="35" spans="1:11" ht="19.5">
      <c r="A35" s="180" t="s">
        <v>167</v>
      </c>
      <c r="B35" s="283">
        <v>7550.85</v>
      </c>
      <c r="C35" s="284"/>
      <c r="D35" s="283">
        <v>7550.85</v>
      </c>
      <c r="E35" s="283">
        <v>3365.04</v>
      </c>
      <c r="F35" s="283">
        <v>3256.29</v>
      </c>
      <c r="G35" s="283">
        <v>929.52</v>
      </c>
      <c r="H35" s="203"/>
      <c r="I35" s="203"/>
      <c r="J35" s="203"/>
      <c r="K35" s="203"/>
    </row>
    <row r="36" spans="1:11" ht="19.5">
      <c r="A36" s="180" t="s">
        <v>166</v>
      </c>
      <c r="B36" s="283">
        <v>3153.66</v>
      </c>
      <c r="C36" s="284"/>
      <c r="D36" s="283">
        <v>3153.66</v>
      </c>
      <c r="E36" s="283">
        <v>1454.57</v>
      </c>
      <c r="F36" s="283">
        <v>850.3</v>
      </c>
      <c r="G36" s="283">
        <v>848.79</v>
      </c>
      <c r="H36" s="203"/>
      <c r="I36" s="203"/>
      <c r="J36" s="203"/>
      <c r="K36" s="203"/>
    </row>
    <row r="37" spans="1:11" ht="19.5">
      <c r="A37" s="180" t="s">
        <v>165</v>
      </c>
      <c r="B37" s="283">
        <v>4077.83</v>
      </c>
      <c r="C37" s="284"/>
      <c r="D37" s="283">
        <v>4077.83</v>
      </c>
      <c r="E37" s="283">
        <v>1674.04</v>
      </c>
      <c r="F37" s="283">
        <v>1861.52</v>
      </c>
      <c r="G37" s="283">
        <v>542.27</v>
      </c>
      <c r="H37" s="203"/>
      <c r="I37" s="203"/>
      <c r="J37" s="203"/>
      <c r="K37" s="203"/>
    </row>
    <row r="38" spans="1:11" ht="19.5">
      <c r="A38" s="180" t="s">
        <v>164</v>
      </c>
      <c r="B38" s="283">
        <v>6295.17</v>
      </c>
      <c r="C38" s="284"/>
      <c r="D38" s="283">
        <v>6295.17</v>
      </c>
      <c r="E38" s="283">
        <v>1613.29</v>
      </c>
      <c r="F38" s="283">
        <v>3581.25</v>
      </c>
      <c r="G38" s="283">
        <v>1100.6300000000001</v>
      </c>
      <c r="H38" s="203"/>
      <c r="I38" s="203"/>
      <c r="J38" s="203"/>
      <c r="K38" s="203"/>
    </row>
    <row r="39" spans="1:11" ht="19.5">
      <c r="A39" s="180" t="s">
        <v>1009</v>
      </c>
      <c r="B39" s="283">
        <v>21663.9</v>
      </c>
      <c r="C39" s="284"/>
      <c r="D39" s="283">
        <v>21663.9</v>
      </c>
      <c r="E39" s="283">
        <v>10931.78</v>
      </c>
      <c r="F39" s="283">
        <v>2626.92</v>
      </c>
      <c r="G39" s="283">
        <v>8105.2</v>
      </c>
      <c r="H39" s="203"/>
      <c r="I39" s="203"/>
      <c r="J39" s="203"/>
      <c r="K39" s="203"/>
    </row>
    <row r="40" spans="1:11" ht="19.5">
      <c r="A40" s="239" t="s">
        <v>1010</v>
      </c>
      <c r="B40" s="283">
        <v>1079.81</v>
      </c>
      <c r="C40" s="284"/>
      <c r="D40" s="283">
        <v>1079.81</v>
      </c>
      <c r="E40" s="283">
        <v>168.5</v>
      </c>
      <c r="F40" s="283">
        <v>260.69</v>
      </c>
      <c r="G40" s="283">
        <v>650.63</v>
      </c>
      <c r="H40" s="203"/>
      <c r="I40" s="203"/>
      <c r="J40" s="203"/>
      <c r="K40" s="203"/>
    </row>
    <row r="41" spans="1:11" ht="19.5" customHeight="1">
      <c r="A41" s="179" t="s">
        <v>3</v>
      </c>
      <c r="B41" s="285">
        <v>108962.37</v>
      </c>
      <c r="C41" s="286"/>
      <c r="D41" s="285">
        <v>108962.37</v>
      </c>
      <c r="E41" s="285">
        <v>31749.51</v>
      </c>
      <c r="F41" s="285">
        <v>62395.28</v>
      </c>
      <c r="G41" s="285">
        <v>14817.58</v>
      </c>
      <c r="H41" s="203"/>
      <c r="I41" s="203"/>
      <c r="J41" s="203"/>
      <c r="K41" s="203"/>
    </row>
    <row r="42" spans="1:11" ht="19.5">
      <c r="A42" s="180" t="s">
        <v>163</v>
      </c>
      <c r="B42" s="283">
        <v>2700.17</v>
      </c>
      <c r="C42" s="284"/>
      <c r="D42" s="283">
        <v>2700.17</v>
      </c>
      <c r="E42" s="283">
        <v>744.52</v>
      </c>
      <c r="F42" s="283">
        <v>1607.06</v>
      </c>
      <c r="G42" s="283">
        <v>348.59</v>
      </c>
      <c r="H42" s="203"/>
      <c r="I42" s="203"/>
      <c r="J42" s="203"/>
      <c r="K42" s="203"/>
    </row>
    <row r="43" spans="1:11" ht="19.5">
      <c r="A43" s="180" t="s">
        <v>161</v>
      </c>
      <c r="B43" s="283">
        <v>20378.5</v>
      </c>
      <c r="C43" s="284"/>
      <c r="D43" s="283">
        <v>20378.5</v>
      </c>
      <c r="E43" s="283">
        <v>10867.93</v>
      </c>
      <c r="F43" s="283">
        <v>6792.65</v>
      </c>
      <c r="G43" s="283">
        <v>2717.92</v>
      </c>
      <c r="H43" s="203"/>
      <c r="I43" s="203"/>
      <c r="J43" s="203"/>
      <c r="K43" s="203"/>
    </row>
    <row r="44" spans="1:11" ht="19.5">
      <c r="A44" s="180" t="s">
        <v>160</v>
      </c>
      <c r="B44" s="283">
        <v>3036.28</v>
      </c>
      <c r="C44" s="284"/>
      <c r="D44" s="283">
        <v>3036.28</v>
      </c>
      <c r="E44" s="283">
        <v>1839.79</v>
      </c>
      <c r="F44" s="283">
        <v>644.84</v>
      </c>
      <c r="G44" s="283">
        <v>551.65</v>
      </c>
      <c r="H44" s="203"/>
      <c r="I44" s="203"/>
      <c r="J44" s="203"/>
      <c r="K44" s="203"/>
    </row>
    <row r="45" spans="1:11" ht="19.5">
      <c r="A45" s="180" t="s">
        <v>159</v>
      </c>
      <c r="B45" s="283">
        <v>12032.19</v>
      </c>
      <c r="C45" s="284"/>
      <c r="D45" s="283">
        <v>12032.19</v>
      </c>
      <c r="E45" s="283">
        <v>4204.29</v>
      </c>
      <c r="F45" s="283">
        <v>5998.51</v>
      </c>
      <c r="G45" s="283">
        <v>1829.39</v>
      </c>
      <c r="H45" s="203"/>
      <c r="I45" s="203"/>
      <c r="J45" s="203"/>
      <c r="K45" s="203"/>
    </row>
    <row r="46" spans="1:11" ht="19.5">
      <c r="A46" s="180" t="s">
        <v>158</v>
      </c>
      <c r="B46" s="283">
        <v>21915.66</v>
      </c>
      <c r="C46" s="284"/>
      <c r="D46" s="283">
        <v>21915.66</v>
      </c>
      <c r="E46" s="283">
        <v>9829.25</v>
      </c>
      <c r="F46" s="283">
        <v>7823.25</v>
      </c>
      <c r="G46" s="283">
        <v>4263.16</v>
      </c>
      <c r="H46" s="203"/>
      <c r="I46" s="203"/>
      <c r="J46" s="203"/>
      <c r="K46" s="203"/>
    </row>
    <row r="47" spans="1:11" ht="19.5">
      <c r="A47" s="180" t="s">
        <v>195</v>
      </c>
      <c r="B47" s="283">
        <v>2551.9</v>
      </c>
      <c r="C47" s="284"/>
      <c r="D47" s="283">
        <v>2551.9</v>
      </c>
      <c r="E47" s="283">
        <v>932.09</v>
      </c>
      <c r="F47" s="283">
        <v>1259.72</v>
      </c>
      <c r="G47" s="283">
        <v>360.08</v>
      </c>
      <c r="H47" s="203"/>
      <c r="I47" s="203"/>
      <c r="J47" s="203"/>
      <c r="K47" s="203"/>
    </row>
    <row r="48" spans="1:11" ht="19.5">
      <c r="A48" s="180" t="s">
        <v>157</v>
      </c>
      <c r="B48" s="283">
        <v>4829.3999999999996</v>
      </c>
      <c r="C48" s="284"/>
      <c r="D48" s="283">
        <v>4829.3999999999996</v>
      </c>
      <c r="E48" s="283">
        <v>619.88</v>
      </c>
      <c r="F48" s="283">
        <v>3570.15</v>
      </c>
      <c r="G48" s="283">
        <v>639.37</v>
      </c>
      <c r="H48" s="203"/>
      <c r="I48" s="203"/>
      <c r="J48" s="203"/>
      <c r="K48" s="203"/>
    </row>
    <row r="49" spans="1:11" ht="19.5">
      <c r="A49" s="180" t="s">
        <v>162</v>
      </c>
      <c r="B49" s="283">
        <v>41518.269999999997</v>
      </c>
      <c r="C49" s="284"/>
      <c r="D49" s="283">
        <v>41518.269999999997</v>
      </c>
      <c r="E49" s="283">
        <v>2711.76</v>
      </c>
      <c r="F49" s="283">
        <v>34699.1</v>
      </c>
      <c r="G49" s="283">
        <v>4107.41</v>
      </c>
      <c r="H49" s="203"/>
      <c r="I49" s="203"/>
      <c r="J49" s="203"/>
      <c r="K49" s="203"/>
    </row>
    <row r="50" spans="1:11" ht="19.5" customHeight="1">
      <c r="A50" s="179" t="s">
        <v>4</v>
      </c>
      <c r="B50" s="285">
        <v>158780.44</v>
      </c>
      <c r="C50" s="286"/>
      <c r="D50" s="285">
        <v>158780.44</v>
      </c>
      <c r="E50" s="285">
        <v>60488.23</v>
      </c>
      <c r="F50" s="285">
        <v>64655.12</v>
      </c>
      <c r="G50" s="285">
        <v>33637.089999999997</v>
      </c>
      <c r="H50" s="203"/>
      <c r="I50" s="203"/>
      <c r="J50" s="203"/>
      <c r="K50" s="203"/>
    </row>
    <row r="51" spans="1:11" ht="19.5">
      <c r="A51" s="180" t="s">
        <v>150</v>
      </c>
      <c r="B51" s="283">
        <v>19152.990000000002</v>
      </c>
      <c r="C51" s="284"/>
      <c r="D51" s="283">
        <v>19152.990000000002</v>
      </c>
      <c r="E51" s="283">
        <v>9350.5499999999993</v>
      </c>
      <c r="F51" s="283">
        <v>6402.35</v>
      </c>
      <c r="G51" s="283">
        <v>3400.08</v>
      </c>
      <c r="H51" s="203"/>
      <c r="I51" s="203"/>
      <c r="J51" s="203"/>
      <c r="K51" s="203"/>
    </row>
    <row r="52" spans="1:11" ht="19.5">
      <c r="A52" s="180" t="s">
        <v>149</v>
      </c>
      <c r="B52" s="283">
        <v>3982.02</v>
      </c>
      <c r="C52" s="284"/>
      <c r="D52" s="283">
        <v>3982.02</v>
      </c>
      <c r="E52" s="283">
        <v>1323.73</v>
      </c>
      <c r="F52" s="283">
        <v>2005.91</v>
      </c>
      <c r="G52" s="283">
        <v>652.38</v>
      </c>
      <c r="H52" s="203"/>
      <c r="I52" s="203"/>
      <c r="J52" s="203"/>
      <c r="K52" s="203"/>
    </row>
    <row r="53" spans="1:11" ht="19.5">
      <c r="A53" s="180" t="s">
        <v>148</v>
      </c>
      <c r="B53" s="283">
        <v>8441.6299999999992</v>
      </c>
      <c r="C53" s="284"/>
      <c r="D53" s="283">
        <v>8441.6299999999992</v>
      </c>
      <c r="E53" s="283">
        <v>1485.74</v>
      </c>
      <c r="F53" s="283">
        <v>4825.05</v>
      </c>
      <c r="G53" s="283">
        <v>2130.84</v>
      </c>
      <c r="H53" s="203"/>
      <c r="I53" s="203"/>
      <c r="J53" s="203"/>
      <c r="K53" s="203"/>
    </row>
    <row r="54" spans="1:11" ht="19.5">
      <c r="A54" s="180" t="s">
        <v>196</v>
      </c>
      <c r="B54" s="283">
        <v>23175.9</v>
      </c>
      <c r="C54" s="284"/>
      <c r="D54" s="283">
        <v>23175.9</v>
      </c>
      <c r="E54" s="283">
        <v>6923.13</v>
      </c>
      <c r="F54" s="283">
        <v>12558.71</v>
      </c>
      <c r="G54" s="283">
        <v>3694.06</v>
      </c>
      <c r="H54" s="203"/>
      <c r="I54" s="203"/>
      <c r="J54" s="203"/>
      <c r="K54" s="203"/>
    </row>
    <row r="55" spans="1:11" ht="19.5">
      <c r="A55" s="180" t="s">
        <v>147</v>
      </c>
      <c r="B55" s="283">
        <v>7672.31</v>
      </c>
      <c r="C55" s="284"/>
      <c r="D55" s="283">
        <v>7672.31</v>
      </c>
      <c r="E55" s="283">
        <v>3579.86</v>
      </c>
      <c r="F55" s="283">
        <v>2776.81</v>
      </c>
      <c r="G55" s="283">
        <v>1315.64</v>
      </c>
      <c r="H55" s="203"/>
      <c r="I55" s="203"/>
      <c r="J55" s="203"/>
      <c r="K55" s="203"/>
    </row>
    <row r="56" spans="1:11" ht="19.5">
      <c r="A56" s="180" t="s">
        <v>1011</v>
      </c>
      <c r="B56" s="283">
        <v>7402.75</v>
      </c>
      <c r="C56" s="284"/>
      <c r="D56" s="283">
        <v>7402.75</v>
      </c>
      <c r="E56" s="283">
        <v>1963.36</v>
      </c>
      <c r="F56" s="283">
        <v>4180.45</v>
      </c>
      <c r="G56" s="283">
        <v>1258.94</v>
      </c>
      <c r="H56" s="203"/>
      <c r="I56" s="203"/>
      <c r="J56" s="203"/>
      <c r="K56" s="203"/>
    </row>
    <row r="57" spans="1:11" ht="19.5">
      <c r="A57" s="180" t="s">
        <v>144</v>
      </c>
      <c r="B57" s="283">
        <v>16106.88</v>
      </c>
      <c r="C57" s="284"/>
      <c r="D57" s="283">
        <v>16106.88</v>
      </c>
      <c r="E57" s="283">
        <v>5817.48</v>
      </c>
      <c r="F57" s="283">
        <v>3364.97</v>
      </c>
      <c r="G57" s="283">
        <v>6924.43</v>
      </c>
      <c r="H57" s="203"/>
      <c r="I57" s="203"/>
      <c r="J57" s="203"/>
      <c r="K57" s="203"/>
    </row>
    <row r="58" spans="1:11" ht="19.5">
      <c r="A58" s="180" t="s">
        <v>145</v>
      </c>
      <c r="B58" s="283">
        <v>7684.01</v>
      </c>
      <c r="C58" s="284"/>
      <c r="D58" s="283">
        <v>7684.01</v>
      </c>
      <c r="E58" s="283">
        <v>3030.82</v>
      </c>
      <c r="F58" s="283">
        <v>3177.58</v>
      </c>
      <c r="G58" s="283">
        <v>1475.61</v>
      </c>
      <c r="H58" s="203"/>
      <c r="I58" s="203"/>
      <c r="J58" s="203"/>
      <c r="K58" s="203"/>
    </row>
    <row r="59" spans="1:11" ht="19.5">
      <c r="A59" s="180" t="s">
        <v>141</v>
      </c>
      <c r="B59" s="283">
        <v>18750.89</v>
      </c>
      <c r="C59" s="284"/>
      <c r="D59" s="283">
        <v>18750.89</v>
      </c>
      <c r="E59" s="283">
        <v>7676.81</v>
      </c>
      <c r="F59" s="283">
        <v>7271.81</v>
      </c>
      <c r="G59" s="283">
        <v>3802.26</v>
      </c>
      <c r="H59" s="203"/>
      <c r="I59" s="203"/>
      <c r="J59" s="203"/>
      <c r="K59" s="203"/>
    </row>
    <row r="60" spans="1:11" ht="19.5">
      <c r="A60" s="180" t="s">
        <v>143</v>
      </c>
      <c r="B60" s="283">
        <v>11294.39</v>
      </c>
      <c r="C60" s="284"/>
      <c r="D60" s="283">
        <v>11294.39</v>
      </c>
      <c r="E60" s="283">
        <v>4513.66</v>
      </c>
      <c r="F60" s="283">
        <v>4210.49</v>
      </c>
      <c r="G60" s="283">
        <v>2570.2399999999998</v>
      </c>
      <c r="H60" s="203"/>
      <c r="I60" s="203"/>
      <c r="J60" s="203"/>
      <c r="K60" s="203"/>
    </row>
    <row r="61" spans="1:11" ht="19.5">
      <c r="A61" s="180" t="s">
        <v>142</v>
      </c>
      <c r="B61" s="283">
        <v>7760.65</v>
      </c>
      <c r="C61" s="284"/>
      <c r="D61" s="283">
        <v>7760.65</v>
      </c>
      <c r="E61" s="283">
        <v>2943.75</v>
      </c>
      <c r="F61" s="283">
        <v>3884.16</v>
      </c>
      <c r="G61" s="283">
        <v>932.74</v>
      </c>
      <c r="H61" s="203"/>
      <c r="I61" s="203"/>
      <c r="J61" s="203"/>
      <c r="K61" s="203"/>
    </row>
    <row r="62" spans="1:11" ht="19.5">
      <c r="A62" s="180" t="s">
        <v>146</v>
      </c>
      <c r="B62" s="283">
        <v>11302.35</v>
      </c>
      <c r="C62" s="284"/>
      <c r="D62" s="283">
        <v>11302.35</v>
      </c>
      <c r="E62" s="283">
        <v>5369.96</v>
      </c>
      <c r="F62" s="283">
        <v>3866.16</v>
      </c>
      <c r="G62" s="283">
        <v>2066.23</v>
      </c>
      <c r="H62" s="203"/>
      <c r="I62" s="203"/>
      <c r="J62" s="203"/>
      <c r="K62" s="203"/>
    </row>
    <row r="63" spans="1:11" ht="19.5">
      <c r="A63" s="180" t="s">
        <v>140</v>
      </c>
      <c r="B63" s="283">
        <v>9908.83</v>
      </c>
      <c r="C63" s="284"/>
      <c r="D63" s="283">
        <v>9908.83</v>
      </c>
      <c r="E63" s="283">
        <v>3684.8</v>
      </c>
      <c r="F63" s="283">
        <v>3775.82</v>
      </c>
      <c r="G63" s="283">
        <v>2448.1999999999998</v>
      </c>
      <c r="H63" s="203"/>
      <c r="I63" s="203"/>
      <c r="J63" s="203"/>
      <c r="K63" s="203"/>
    </row>
    <row r="64" spans="1:11" ht="19.5">
      <c r="A64" s="180" t="s">
        <v>139</v>
      </c>
      <c r="B64" s="283">
        <v>6144.83</v>
      </c>
      <c r="C64" s="284"/>
      <c r="D64" s="283">
        <v>6144.83</v>
      </c>
      <c r="E64" s="283">
        <v>2824.57</v>
      </c>
      <c r="F64" s="283">
        <v>2354.84</v>
      </c>
      <c r="G64" s="283">
        <v>965.42</v>
      </c>
      <c r="H64" s="203"/>
      <c r="I64" s="203"/>
      <c r="J64" s="203"/>
      <c r="K64" s="203"/>
    </row>
    <row r="65" spans="1:11" ht="19.5" customHeight="1">
      <c r="A65" s="179" t="s">
        <v>5</v>
      </c>
      <c r="B65" s="285">
        <v>53090.3</v>
      </c>
      <c r="C65" s="286"/>
      <c r="D65" s="285">
        <v>53090.3</v>
      </c>
      <c r="E65" s="285">
        <v>26735.83</v>
      </c>
      <c r="F65" s="285">
        <v>13995.08</v>
      </c>
      <c r="G65" s="285">
        <v>12359.39</v>
      </c>
      <c r="H65" s="203"/>
      <c r="I65" s="203"/>
      <c r="J65" s="203"/>
      <c r="K65" s="203"/>
    </row>
    <row r="66" spans="1:11" ht="19.5">
      <c r="A66" s="180" t="s">
        <v>138</v>
      </c>
      <c r="B66" s="283">
        <v>4684.5200000000004</v>
      </c>
      <c r="C66" s="284"/>
      <c r="D66" s="283">
        <v>4684.5200000000004</v>
      </c>
      <c r="E66" s="283">
        <v>2061.6799999999998</v>
      </c>
      <c r="F66" s="283">
        <v>1995.34</v>
      </c>
      <c r="G66" s="283">
        <v>627.5</v>
      </c>
      <c r="H66" s="203"/>
      <c r="I66" s="203"/>
      <c r="J66" s="203"/>
      <c r="K66" s="203"/>
    </row>
    <row r="67" spans="1:11" ht="19.5">
      <c r="A67" s="180" t="s">
        <v>137</v>
      </c>
      <c r="B67" s="283">
        <v>18827.5</v>
      </c>
      <c r="C67" s="284"/>
      <c r="D67" s="283">
        <v>18827.5</v>
      </c>
      <c r="E67" s="283">
        <v>8289.81</v>
      </c>
      <c r="F67" s="283">
        <v>4181.12</v>
      </c>
      <c r="G67" s="283">
        <v>6356.57</v>
      </c>
      <c r="H67" s="203"/>
      <c r="I67" s="203"/>
      <c r="J67" s="203"/>
      <c r="K67" s="203"/>
    </row>
    <row r="68" spans="1:11" ht="19.5">
      <c r="A68" s="180" t="s">
        <v>136</v>
      </c>
      <c r="B68" s="283">
        <v>7060.43</v>
      </c>
      <c r="C68" s="284"/>
      <c r="D68" s="283">
        <v>7060.43</v>
      </c>
      <c r="E68" s="283">
        <v>3805.53</v>
      </c>
      <c r="F68" s="283">
        <v>2187.8000000000002</v>
      </c>
      <c r="G68" s="283">
        <v>1067.0999999999999</v>
      </c>
      <c r="H68" s="203"/>
      <c r="I68" s="203"/>
      <c r="J68" s="203"/>
      <c r="K68" s="203"/>
    </row>
    <row r="69" spans="1:11" ht="19.5">
      <c r="A69" s="180" t="s">
        <v>134</v>
      </c>
      <c r="B69" s="283">
        <v>14627.67</v>
      </c>
      <c r="C69" s="284"/>
      <c r="D69" s="283">
        <v>14627.67</v>
      </c>
      <c r="E69" s="283">
        <v>8013.46</v>
      </c>
      <c r="F69" s="283">
        <v>4456.88</v>
      </c>
      <c r="G69" s="283">
        <v>2157.3200000000002</v>
      </c>
      <c r="H69" s="203"/>
      <c r="I69" s="203"/>
      <c r="J69" s="203"/>
      <c r="K69" s="203"/>
    </row>
    <row r="70" spans="1:11" ht="19.5">
      <c r="A70" s="180" t="s">
        <v>1012</v>
      </c>
      <c r="B70" s="283">
        <v>6001.91</v>
      </c>
      <c r="C70" s="284"/>
      <c r="D70" s="283">
        <v>6001.91</v>
      </c>
      <c r="E70" s="283">
        <v>3307.78</v>
      </c>
      <c r="F70" s="283">
        <v>921.52</v>
      </c>
      <c r="G70" s="283">
        <v>1772.61</v>
      </c>
      <c r="H70" s="203"/>
      <c r="I70" s="203"/>
      <c r="J70" s="203"/>
      <c r="K70" s="203"/>
    </row>
    <row r="71" spans="1:11" ht="19.5">
      <c r="A71" s="180" t="s">
        <v>1013</v>
      </c>
      <c r="B71" s="283">
        <v>1888.28</v>
      </c>
      <c r="C71" s="284"/>
      <c r="D71" s="283">
        <v>1888.28</v>
      </c>
      <c r="E71" s="283">
        <v>1257.56</v>
      </c>
      <c r="F71" s="283">
        <v>252.41</v>
      </c>
      <c r="G71" s="283">
        <v>378.3</v>
      </c>
      <c r="H71" s="203"/>
      <c r="I71" s="203"/>
      <c r="J71" s="203"/>
      <c r="K71" s="203"/>
    </row>
    <row r="72" spans="1:11" ht="19.5" customHeight="1">
      <c r="A72" s="179" t="s">
        <v>6</v>
      </c>
      <c r="B72" s="285">
        <v>103683.12</v>
      </c>
      <c r="C72" s="286"/>
      <c r="D72" s="285">
        <v>103683.12</v>
      </c>
      <c r="E72" s="285">
        <v>47073.83</v>
      </c>
      <c r="F72" s="285">
        <v>42343.41</v>
      </c>
      <c r="G72" s="285">
        <v>14265.88</v>
      </c>
      <c r="H72" s="203"/>
      <c r="I72" s="203"/>
      <c r="J72" s="203"/>
      <c r="K72" s="203"/>
    </row>
    <row r="73" spans="1:11" ht="19.5">
      <c r="A73" s="182" t="s">
        <v>124</v>
      </c>
      <c r="B73" s="283">
        <v>6036.92</v>
      </c>
      <c r="C73" s="284"/>
      <c r="D73" s="283">
        <v>6036.92</v>
      </c>
      <c r="E73" s="283">
        <v>3182.21</v>
      </c>
      <c r="F73" s="283">
        <v>2321.39</v>
      </c>
      <c r="G73" s="283">
        <v>533.32000000000005</v>
      </c>
      <c r="H73" s="203"/>
      <c r="I73" s="203"/>
      <c r="J73" s="203"/>
      <c r="K73" s="203"/>
    </row>
    <row r="74" spans="1:11" ht="19.5">
      <c r="A74" s="180" t="s">
        <v>132</v>
      </c>
      <c r="B74" s="283">
        <v>4000.78</v>
      </c>
      <c r="C74" s="284"/>
      <c r="D74" s="283">
        <v>4000.78</v>
      </c>
      <c r="E74" s="283">
        <v>1642.32</v>
      </c>
      <c r="F74" s="283">
        <v>1800.87</v>
      </c>
      <c r="G74" s="283">
        <v>557.59</v>
      </c>
      <c r="H74" s="203"/>
      <c r="I74" s="203"/>
      <c r="J74" s="203"/>
      <c r="K74" s="203"/>
    </row>
    <row r="75" spans="1:11" ht="19.5">
      <c r="A75" s="180" t="s">
        <v>130</v>
      </c>
      <c r="B75" s="283">
        <v>13595.17</v>
      </c>
      <c r="C75" s="284"/>
      <c r="D75" s="283">
        <v>13595.17</v>
      </c>
      <c r="E75" s="283">
        <v>5498.64</v>
      </c>
      <c r="F75" s="283">
        <v>6559.56</v>
      </c>
      <c r="G75" s="283">
        <v>1536.97</v>
      </c>
      <c r="H75" s="203"/>
      <c r="I75" s="203"/>
      <c r="J75" s="203"/>
      <c r="K75" s="203"/>
    </row>
    <row r="76" spans="1:11" ht="19.5">
      <c r="A76" s="180" t="s">
        <v>129</v>
      </c>
      <c r="B76" s="283">
        <v>17254.240000000002</v>
      </c>
      <c r="C76" s="284"/>
      <c r="D76" s="283">
        <v>17254.240000000002</v>
      </c>
      <c r="E76" s="283">
        <v>7273.35</v>
      </c>
      <c r="F76" s="283">
        <v>8287.24</v>
      </c>
      <c r="G76" s="283">
        <v>1693.65</v>
      </c>
      <c r="H76" s="203"/>
      <c r="I76" s="203"/>
      <c r="J76" s="203"/>
      <c r="K76" s="203"/>
    </row>
    <row r="77" spans="1:11" ht="19.5">
      <c r="A77" s="180" t="s">
        <v>128</v>
      </c>
      <c r="B77" s="283">
        <v>13362.38</v>
      </c>
      <c r="C77" s="284"/>
      <c r="D77" s="283">
        <v>13362.38</v>
      </c>
      <c r="E77" s="283">
        <v>6030.32</v>
      </c>
      <c r="F77" s="283">
        <v>5742.25</v>
      </c>
      <c r="G77" s="283">
        <v>1589.81</v>
      </c>
      <c r="H77" s="203"/>
      <c r="I77" s="203"/>
      <c r="J77" s="203"/>
      <c r="K77" s="203"/>
    </row>
    <row r="78" spans="1:11" ht="19.5">
      <c r="A78" s="180" t="s">
        <v>197</v>
      </c>
      <c r="B78" s="283">
        <v>12482.6</v>
      </c>
      <c r="C78" s="284"/>
      <c r="D78" s="283">
        <v>12482.6</v>
      </c>
      <c r="E78" s="283">
        <v>6087.64</v>
      </c>
      <c r="F78" s="283">
        <v>4117.3900000000003</v>
      </c>
      <c r="G78" s="283">
        <v>2277.56</v>
      </c>
      <c r="H78" s="203"/>
      <c r="I78" s="203"/>
      <c r="J78" s="203"/>
      <c r="K78" s="203"/>
    </row>
    <row r="79" spans="1:11" ht="19.5">
      <c r="A79" s="180" t="s">
        <v>127</v>
      </c>
      <c r="B79" s="283">
        <v>10066.11</v>
      </c>
      <c r="C79" s="284"/>
      <c r="D79" s="283">
        <v>10066.11</v>
      </c>
      <c r="E79" s="283">
        <v>4837.96</v>
      </c>
      <c r="F79" s="283">
        <v>3720.09</v>
      </c>
      <c r="G79" s="283">
        <v>1508.07</v>
      </c>
      <c r="H79" s="203"/>
      <c r="I79" s="203"/>
      <c r="J79" s="203"/>
      <c r="K79" s="203"/>
    </row>
    <row r="80" spans="1:11" ht="19.5">
      <c r="A80" s="180" t="s">
        <v>126</v>
      </c>
      <c r="B80" s="283">
        <v>9768.5499999999993</v>
      </c>
      <c r="C80" s="284"/>
      <c r="D80" s="283">
        <v>9768.5499999999993</v>
      </c>
      <c r="E80" s="283">
        <v>4161.8599999999997</v>
      </c>
      <c r="F80" s="283">
        <v>4009.41</v>
      </c>
      <c r="G80" s="283">
        <v>1597.28</v>
      </c>
      <c r="H80" s="203"/>
      <c r="I80" s="203"/>
      <c r="J80" s="203"/>
      <c r="K80" s="203"/>
    </row>
    <row r="81" spans="1:11" ht="19.5">
      <c r="A81" s="180" t="s">
        <v>125</v>
      </c>
      <c r="B81" s="283">
        <v>5168.29</v>
      </c>
      <c r="C81" s="284"/>
      <c r="D81" s="283">
        <v>5168.29</v>
      </c>
      <c r="E81" s="283">
        <v>2579.83</v>
      </c>
      <c r="F81" s="283">
        <v>1600.33</v>
      </c>
      <c r="G81" s="283">
        <v>988.13</v>
      </c>
      <c r="H81" s="203"/>
      <c r="I81" s="203"/>
      <c r="J81" s="203"/>
      <c r="K81" s="203"/>
    </row>
    <row r="82" spans="1:11" ht="19.5">
      <c r="A82" s="180" t="s">
        <v>133</v>
      </c>
      <c r="B82" s="283">
        <v>2977.32</v>
      </c>
      <c r="C82" s="284"/>
      <c r="D82" s="283">
        <v>2977.32</v>
      </c>
      <c r="E82" s="283">
        <v>1019.45</v>
      </c>
      <c r="F82" s="283">
        <v>979.57</v>
      </c>
      <c r="G82" s="283">
        <v>978.29</v>
      </c>
      <c r="H82" s="203"/>
      <c r="I82" s="203"/>
      <c r="J82" s="203"/>
      <c r="K82" s="203"/>
    </row>
    <row r="83" spans="1:11" ht="19.5">
      <c r="A83" s="180" t="s">
        <v>131</v>
      </c>
      <c r="B83" s="283">
        <v>2753.26</v>
      </c>
      <c r="C83" s="284"/>
      <c r="D83" s="283">
        <v>2753.26</v>
      </c>
      <c r="E83" s="283">
        <v>1330.18</v>
      </c>
      <c r="F83" s="283">
        <v>1103.98</v>
      </c>
      <c r="G83" s="283">
        <v>319.08999999999997</v>
      </c>
      <c r="H83" s="203"/>
      <c r="I83" s="203"/>
      <c r="J83" s="203"/>
      <c r="K83" s="203"/>
    </row>
    <row r="84" spans="1:11" ht="19.5">
      <c r="A84" s="182" t="s">
        <v>122</v>
      </c>
      <c r="B84" s="283">
        <v>6217.5</v>
      </c>
      <c r="C84" s="284"/>
      <c r="D84" s="283">
        <v>6217.5</v>
      </c>
      <c r="E84" s="283">
        <v>3430.06</v>
      </c>
      <c r="F84" s="283">
        <v>2101.3200000000002</v>
      </c>
      <c r="G84" s="283">
        <v>686.12</v>
      </c>
      <c r="H84" s="203"/>
      <c r="I84" s="203"/>
      <c r="J84" s="203"/>
      <c r="K84" s="203"/>
    </row>
    <row r="85" spans="1:11" ht="19.5" customHeight="1">
      <c r="A85" s="179" t="s">
        <v>7</v>
      </c>
      <c r="B85" s="285">
        <v>50577.64</v>
      </c>
      <c r="C85" s="286"/>
      <c r="D85" s="285">
        <v>50577.64</v>
      </c>
      <c r="E85" s="285">
        <v>17234.09</v>
      </c>
      <c r="F85" s="285">
        <v>23421.43</v>
      </c>
      <c r="G85" s="285">
        <v>9922.11</v>
      </c>
      <c r="H85" s="203"/>
      <c r="I85" s="203"/>
      <c r="J85" s="203"/>
      <c r="K85" s="203"/>
    </row>
    <row r="86" spans="1:11" ht="19.5">
      <c r="A86" s="180" t="s">
        <v>123</v>
      </c>
      <c r="B86" s="283">
        <v>8552.6</v>
      </c>
      <c r="C86" s="284"/>
      <c r="D86" s="283">
        <v>8552.6</v>
      </c>
      <c r="E86" s="283">
        <v>3721.89</v>
      </c>
      <c r="F86" s="283">
        <v>2760.25</v>
      </c>
      <c r="G86" s="283">
        <v>2070.46</v>
      </c>
      <c r="H86" s="203"/>
      <c r="I86" s="203"/>
      <c r="J86" s="203"/>
      <c r="K86" s="203"/>
    </row>
    <row r="87" spans="1:11" ht="19.5">
      <c r="A87" s="180" t="s">
        <v>120</v>
      </c>
      <c r="B87" s="283">
        <v>8981.5400000000009</v>
      </c>
      <c r="C87" s="284"/>
      <c r="D87" s="283">
        <v>8981.5400000000009</v>
      </c>
      <c r="E87" s="283">
        <v>3514.57</v>
      </c>
      <c r="F87" s="283">
        <v>4162.2700000000004</v>
      </c>
      <c r="G87" s="283">
        <v>1304.7</v>
      </c>
      <c r="H87" s="203"/>
      <c r="I87" s="203"/>
      <c r="J87" s="203"/>
      <c r="K87" s="203"/>
    </row>
    <row r="88" spans="1:11" ht="19.5">
      <c r="A88" s="180" t="s">
        <v>119</v>
      </c>
      <c r="B88" s="283">
        <v>10245.129999999999</v>
      </c>
      <c r="C88" s="284"/>
      <c r="D88" s="283">
        <v>10245.129999999999</v>
      </c>
      <c r="E88" s="283">
        <v>3303</v>
      </c>
      <c r="F88" s="283">
        <v>3331.87</v>
      </c>
      <c r="G88" s="283">
        <v>3610.26</v>
      </c>
      <c r="H88" s="203"/>
      <c r="I88" s="203"/>
      <c r="J88" s="203"/>
      <c r="K88" s="203"/>
    </row>
    <row r="89" spans="1:11" ht="19.5">
      <c r="A89" s="180" t="s">
        <v>118</v>
      </c>
      <c r="B89" s="283">
        <v>5891.67</v>
      </c>
      <c r="C89" s="284"/>
      <c r="D89" s="283">
        <v>5891.67</v>
      </c>
      <c r="E89" s="283">
        <v>2856.11</v>
      </c>
      <c r="F89" s="283">
        <v>2594.37</v>
      </c>
      <c r="G89" s="283">
        <v>441.18</v>
      </c>
      <c r="H89" s="203"/>
      <c r="I89" s="203"/>
      <c r="J89" s="203"/>
      <c r="K89" s="203"/>
    </row>
    <row r="90" spans="1:11" ht="19.5">
      <c r="A90" s="180" t="s">
        <v>121</v>
      </c>
      <c r="B90" s="283">
        <v>5109.6000000000004</v>
      </c>
      <c r="C90" s="284"/>
      <c r="D90" s="283">
        <v>5109.6000000000004</v>
      </c>
      <c r="E90" s="283">
        <v>1112.7</v>
      </c>
      <c r="F90" s="283">
        <v>3212.13</v>
      </c>
      <c r="G90" s="283">
        <v>784.77</v>
      </c>
      <c r="H90" s="203"/>
      <c r="I90" s="203"/>
      <c r="J90" s="203"/>
      <c r="K90" s="203"/>
    </row>
    <row r="91" spans="1:11" ht="19.5">
      <c r="A91" s="180" t="s">
        <v>117</v>
      </c>
      <c r="B91" s="283">
        <v>3614.47</v>
      </c>
      <c r="C91" s="284"/>
      <c r="D91" s="283">
        <v>3614.47</v>
      </c>
      <c r="E91" s="283">
        <v>606.58000000000004</v>
      </c>
      <c r="F91" s="283">
        <v>2661.16</v>
      </c>
      <c r="G91" s="283">
        <v>346.72</v>
      </c>
      <c r="H91" s="203"/>
      <c r="I91" s="203"/>
      <c r="J91" s="203"/>
      <c r="K91" s="203"/>
    </row>
    <row r="92" spans="1:11" ht="19.5">
      <c r="A92" s="180" t="s">
        <v>116</v>
      </c>
      <c r="B92" s="283">
        <v>3079.32</v>
      </c>
      <c r="C92" s="284"/>
      <c r="D92" s="283">
        <v>3079.32</v>
      </c>
      <c r="E92" s="283">
        <v>1224.26</v>
      </c>
      <c r="F92" s="283">
        <v>1111.08</v>
      </c>
      <c r="G92" s="283">
        <v>743.98</v>
      </c>
      <c r="H92" s="203"/>
      <c r="I92" s="203"/>
      <c r="J92" s="203"/>
      <c r="K92" s="203"/>
    </row>
    <row r="93" spans="1:11" ht="19.5">
      <c r="A93" s="180" t="s">
        <v>1014</v>
      </c>
      <c r="B93" s="283">
        <v>1485.41</v>
      </c>
      <c r="C93" s="284"/>
      <c r="D93" s="283">
        <v>1485.41</v>
      </c>
      <c r="E93" s="283">
        <v>619.57000000000005</v>
      </c>
      <c r="F93" s="283">
        <v>499.7</v>
      </c>
      <c r="G93" s="283">
        <v>366.14</v>
      </c>
      <c r="H93" s="203"/>
      <c r="I93" s="203"/>
      <c r="J93" s="203"/>
      <c r="K93" s="203"/>
    </row>
    <row r="94" spans="1:11" ht="19.5">
      <c r="A94" s="180" t="s">
        <v>1015</v>
      </c>
      <c r="B94" s="283">
        <v>3617.91</v>
      </c>
      <c r="C94" s="284"/>
      <c r="D94" s="283">
        <v>3617.91</v>
      </c>
      <c r="E94" s="283">
        <v>275.39999999999998</v>
      </c>
      <c r="F94" s="283">
        <v>3088.61</v>
      </c>
      <c r="G94" s="283">
        <v>253.9</v>
      </c>
      <c r="H94" s="203"/>
      <c r="I94" s="203"/>
      <c r="J94" s="203"/>
      <c r="K94" s="203"/>
    </row>
    <row r="95" spans="1:11" ht="19.5" customHeight="1">
      <c r="A95" s="179" t="s">
        <v>8</v>
      </c>
      <c r="B95" s="285">
        <v>71007.929999999993</v>
      </c>
      <c r="C95" s="286"/>
      <c r="D95" s="285">
        <v>71007.929999999993</v>
      </c>
      <c r="E95" s="285">
        <v>29241.47</v>
      </c>
      <c r="F95" s="285">
        <v>35411.74</v>
      </c>
      <c r="G95" s="285">
        <v>6354.72</v>
      </c>
      <c r="H95" s="203"/>
      <c r="I95" s="203"/>
      <c r="J95" s="203"/>
      <c r="K95" s="203"/>
    </row>
    <row r="96" spans="1:11" ht="19.5">
      <c r="A96" s="454" t="s">
        <v>156</v>
      </c>
      <c r="B96" s="283">
        <v>14787.06</v>
      </c>
      <c r="C96" s="284"/>
      <c r="D96" s="283">
        <v>14787.06</v>
      </c>
      <c r="E96" s="283">
        <v>7498.57</v>
      </c>
      <c r="F96" s="283">
        <v>6062.83</v>
      </c>
      <c r="G96" s="283">
        <v>1225.67</v>
      </c>
      <c r="H96" s="203"/>
      <c r="I96" s="203"/>
      <c r="J96" s="203"/>
      <c r="K96" s="203"/>
    </row>
    <row r="97" spans="1:12" ht="19.5">
      <c r="A97" s="349" t="s">
        <v>154</v>
      </c>
      <c r="B97" s="283">
        <v>6071.98</v>
      </c>
      <c r="C97" s="284"/>
      <c r="D97" s="283">
        <v>6071.98</v>
      </c>
      <c r="E97" s="283">
        <v>1813.54</v>
      </c>
      <c r="F97" s="283">
        <v>3869.1</v>
      </c>
      <c r="G97" s="283">
        <v>389.35</v>
      </c>
      <c r="H97" s="203"/>
      <c r="I97" s="203"/>
      <c r="J97" s="203"/>
      <c r="K97" s="203"/>
    </row>
    <row r="98" spans="1:12" ht="19.5">
      <c r="A98" s="349" t="s">
        <v>1016</v>
      </c>
      <c r="B98" s="283">
        <v>2892.28</v>
      </c>
      <c r="C98" s="284"/>
      <c r="D98" s="283">
        <v>2892.28</v>
      </c>
      <c r="E98" s="283">
        <v>1715.36</v>
      </c>
      <c r="F98" s="283">
        <v>769.05</v>
      </c>
      <c r="G98" s="283">
        <v>407.87</v>
      </c>
      <c r="H98" s="203"/>
      <c r="I98" s="203"/>
      <c r="J98" s="203"/>
      <c r="K98" s="203"/>
    </row>
    <row r="99" spans="1:12" ht="19.5">
      <c r="A99" s="349" t="s">
        <v>155</v>
      </c>
      <c r="B99" s="283">
        <v>13908.21</v>
      </c>
      <c r="C99" s="284"/>
      <c r="D99" s="283">
        <v>13908.21</v>
      </c>
      <c r="E99" s="283">
        <v>4312.24</v>
      </c>
      <c r="F99" s="283">
        <v>9232.94</v>
      </c>
      <c r="G99" s="283">
        <v>363.03</v>
      </c>
      <c r="H99" s="203"/>
      <c r="I99" s="203"/>
      <c r="J99" s="203"/>
      <c r="K99" s="203"/>
    </row>
    <row r="100" spans="1:12" ht="19.5">
      <c r="A100" s="349" t="s">
        <v>151</v>
      </c>
      <c r="B100" s="283">
        <v>13120.38</v>
      </c>
      <c r="C100" s="284"/>
      <c r="D100" s="283">
        <v>13120.38</v>
      </c>
      <c r="E100" s="283">
        <v>5285.96</v>
      </c>
      <c r="F100" s="283">
        <v>6915.46</v>
      </c>
      <c r="G100" s="283">
        <v>918.96</v>
      </c>
      <c r="H100" s="203"/>
      <c r="I100" s="203"/>
      <c r="J100" s="203"/>
      <c r="K100" s="203"/>
    </row>
    <row r="101" spans="1:12" ht="19.5">
      <c r="A101" s="349" t="s">
        <v>153</v>
      </c>
      <c r="B101" s="283">
        <v>5635.42</v>
      </c>
      <c r="C101" s="284"/>
      <c r="D101" s="283">
        <v>5635.42</v>
      </c>
      <c r="E101" s="283">
        <v>1084.26</v>
      </c>
      <c r="F101" s="283">
        <v>3992.62</v>
      </c>
      <c r="G101" s="283">
        <v>558.54</v>
      </c>
      <c r="H101" s="203"/>
      <c r="I101" s="203"/>
      <c r="J101" s="203"/>
      <c r="K101" s="203"/>
    </row>
    <row r="102" spans="1:12" ht="19.5">
      <c r="A102" s="349" t="s">
        <v>1017</v>
      </c>
      <c r="B102" s="283">
        <v>14592.6</v>
      </c>
      <c r="C102" s="284"/>
      <c r="D102" s="283">
        <v>14592.6</v>
      </c>
      <c r="E102" s="283">
        <v>7531.55</v>
      </c>
      <c r="F102" s="283">
        <v>4569.75</v>
      </c>
      <c r="G102" s="283">
        <v>2491.3000000000002</v>
      </c>
      <c r="H102" s="203"/>
      <c r="I102" s="203"/>
      <c r="J102" s="203"/>
      <c r="K102" s="203"/>
    </row>
    <row r="103" spans="1:12">
      <c r="A103" s="488"/>
      <c r="B103" s="488"/>
      <c r="C103" s="488"/>
      <c r="D103" s="488"/>
      <c r="E103" s="488"/>
      <c r="F103" s="488"/>
      <c r="G103" s="488"/>
      <c r="H103" s="488"/>
      <c r="I103" s="488"/>
      <c r="J103" s="488"/>
      <c r="K103" s="488"/>
      <c r="L103" s="488"/>
    </row>
    <row r="106" spans="1:12" ht="15">
      <c r="B106" s="349" t="s">
        <v>154</v>
      </c>
    </row>
    <row r="107" spans="1:12" ht="15">
      <c r="B107" s="349" t="s">
        <v>1016</v>
      </c>
    </row>
    <row r="108" spans="1:12" ht="15">
      <c r="B108" s="349" t="s">
        <v>155</v>
      </c>
    </row>
    <row r="109" spans="1:12" ht="15">
      <c r="B109" s="349" t="s">
        <v>151</v>
      </c>
    </row>
    <row r="110" spans="1:12" ht="15">
      <c r="B110" s="349" t="s">
        <v>153</v>
      </c>
    </row>
    <row r="111" spans="1:12" ht="15">
      <c r="B111" s="349" t="s">
        <v>1017</v>
      </c>
    </row>
  </sheetData>
  <mergeCells count="13">
    <mergeCell ref="A1:L1"/>
    <mergeCell ref="A2:L2"/>
    <mergeCell ref="A3:L3"/>
    <mergeCell ref="A4:L4"/>
    <mergeCell ref="A5:L5"/>
    <mergeCell ref="A6:L6"/>
    <mergeCell ref="A103:L103"/>
    <mergeCell ref="A7:A9"/>
    <mergeCell ref="B7:B9"/>
    <mergeCell ref="C7:G7"/>
    <mergeCell ref="C8:C9"/>
    <mergeCell ref="D8:D9"/>
    <mergeCell ref="E8:G8"/>
  </mergeCells>
  <pageMargins left="0.2" right="0.2" top="0.2" bottom="0.2" header="0" footer="0"/>
  <pageSetup paperSize="9" orientation="landscape"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I32" sqref="I32"/>
    </sheetView>
  </sheetViews>
  <sheetFormatPr defaultRowHeight="15"/>
  <cols>
    <col min="1" max="1" width="29.7109375" bestFit="1" customWidth="1"/>
    <col min="2" max="2" width="15.42578125" customWidth="1"/>
    <col min="3" max="3" width="18.5703125" customWidth="1"/>
  </cols>
  <sheetData>
    <row r="1" spans="1:12">
      <c r="A1" s="491" t="s">
        <v>1102</v>
      </c>
      <c r="B1" s="491"/>
      <c r="C1" s="491"/>
      <c r="D1" s="491"/>
      <c r="E1" s="491"/>
      <c r="F1" s="491"/>
      <c r="G1" s="491"/>
      <c r="H1" s="491"/>
      <c r="I1" s="491"/>
      <c r="J1" s="491"/>
      <c r="K1" s="491"/>
      <c r="L1" s="491"/>
    </row>
    <row r="2" spans="1:12">
      <c r="A2" s="491" t="s">
        <v>1112</v>
      </c>
      <c r="B2" s="491"/>
      <c r="C2" s="491"/>
      <c r="D2" s="491"/>
      <c r="E2" s="491"/>
      <c r="F2" s="491"/>
      <c r="G2" s="491"/>
      <c r="H2" s="491"/>
      <c r="I2" s="491"/>
      <c r="J2" s="491"/>
      <c r="K2" s="491"/>
      <c r="L2" s="491"/>
    </row>
    <row r="3" spans="1:12">
      <c r="A3" s="491" t="s">
        <v>1113</v>
      </c>
      <c r="B3" s="491"/>
      <c r="C3" s="491"/>
      <c r="D3" s="491"/>
      <c r="E3" s="491"/>
      <c r="F3" s="491"/>
      <c r="G3" s="491"/>
      <c r="H3" s="491"/>
      <c r="I3" s="491"/>
      <c r="J3" s="491"/>
      <c r="K3" s="491"/>
      <c r="L3" s="491"/>
    </row>
    <row r="4" spans="1:12">
      <c r="A4" s="491" t="s">
        <v>1099</v>
      </c>
      <c r="B4" s="491"/>
      <c r="C4" s="491"/>
      <c r="D4" s="491"/>
      <c r="E4" s="491"/>
      <c r="F4" s="491"/>
      <c r="G4" s="491"/>
      <c r="H4" s="491"/>
      <c r="I4" s="491"/>
      <c r="J4" s="491"/>
      <c r="K4" s="491"/>
      <c r="L4" s="491"/>
    </row>
    <row r="5" spans="1:12">
      <c r="A5" s="491" t="s">
        <v>1098</v>
      </c>
      <c r="B5" s="491"/>
      <c r="C5" s="491"/>
      <c r="D5" s="491"/>
      <c r="E5" s="491"/>
      <c r="F5" s="491"/>
      <c r="G5" s="491"/>
      <c r="H5" s="491"/>
      <c r="I5" s="491"/>
      <c r="J5" s="491"/>
      <c r="K5" s="491"/>
      <c r="L5" s="491"/>
    </row>
    <row r="6" spans="1:12">
      <c r="A6" s="492"/>
      <c r="B6" s="492"/>
      <c r="C6" s="492"/>
      <c r="D6" s="492"/>
      <c r="E6" s="492"/>
      <c r="F6" s="492"/>
      <c r="G6" s="492"/>
      <c r="H6" s="492"/>
      <c r="I6" s="492"/>
      <c r="J6" s="492"/>
      <c r="K6" s="492"/>
      <c r="L6" s="492"/>
    </row>
    <row r="7" spans="1:12">
      <c r="A7" s="490" t="s">
        <v>1097</v>
      </c>
      <c r="B7" s="490"/>
      <c r="C7" s="490"/>
      <c r="D7" s="490"/>
      <c r="E7" s="490"/>
      <c r="F7" s="216"/>
      <c r="G7" s="216"/>
      <c r="H7" s="216"/>
      <c r="I7" s="216"/>
      <c r="J7" s="216"/>
      <c r="K7" s="216"/>
    </row>
    <row r="8" spans="1:12">
      <c r="A8" s="490"/>
      <c r="B8" s="490" t="s">
        <v>1096</v>
      </c>
      <c r="C8" s="490"/>
      <c r="D8" s="490"/>
      <c r="E8" s="490"/>
      <c r="F8" s="216"/>
      <c r="G8" s="216"/>
      <c r="H8" s="216"/>
      <c r="I8" s="216"/>
      <c r="J8" s="216"/>
      <c r="K8" s="216"/>
    </row>
    <row r="9" spans="1:12" ht="45">
      <c r="A9" s="490"/>
      <c r="B9" s="217" t="s">
        <v>1095</v>
      </c>
      <c r="C9" s="217" t="s">
        <v>1094</v>
      </c>
      <c r="D9" s="490" t="s">
        <v>1093</v>
      </c>
      <c r="E9" s="490"/>
      <c r="F9" s="216"/>
      <c r="G9" s="216"/>
      <c r="H9" s="216"/>
      <c r="I9" s="216"/>
      <c r="J9" s="216"/>
      <c r="K9" s="216"/>
    </row>
    <row r="10" spans="1:12">
      <c r="A10" s="221" t="s">
        <v>191</v>
      </c>
      <c r="B10" s="222">
        <v>184232558</v>
      </c>
      <c r="C10" s="222">
        <v>158754025</v>
      </c>
      <c r="D10" s="223" t="s">
        <v>1114</v>
      </c>
      <c r="E10" s="224"/>
      <c r="F10" s="225"/>
      <c r="G10" s="225"/>
      <c r="H10" s="225"/>
      <c r="I10" s="225"/>
      <c r="J10" s="225"/>
      <c r="K10" s="225"/>
    </row>
    <row r="11" spans="1:12">
      <c r="A11" s="226" t="s">
        <v>190</v>
      </c>
      <c r="B11" s="227">
        <v>94310852</v>
      </c>
      <c r="C11" s="227">
        <v>84352208</v>
      </c>
      <c r="D11" s="228" t="s">
        <v>1063</v>
      </c>
      <c r="E11" s="219"/>
      <c r="F11" s="220"/>
      <c r="G11" s="220"/>
      <c r="H11" s="220"/>
      <c r="I11" s="220"/>
      <c r="J11" s="220"/>
      <c r="K11" s="220"/>
    </row>
    <row r="12" spans="1:12">
      <c r="A12" s="226" t="s">
        <v>189</v>
      </c>
      <c r="B12" s="227">
        <v>109213173</v>
      </c>
      <c r="C12" s="227">
        <v>92833450</v>
      </c>
      <c r="D12" s="228" t="s">
        <v>1075</v>
      </c>
      <c r="E12" s="219"/>
      <c r="F12" s="220"/>
      <c r="G12" s="220"/>
      <c r="H12" s="220"/>
      <c r="I12" s="220"/>
      <c r="J12" s="220"/>
      <c r="K12" s="220"/>
    </row>
    <row r="13" spans="1:12">
      <c r="A13" s="226" t="s">
        <v>188</v>
      </c>
      <c r="B13" s="227">
        <v>190968548</v>
      </c>
      <c r="C13" s="227">
        <v>163944637</v>
      </c>
      <c r="D13" s="228" t="s">
        <v>1059</v>
      </c>
      <c r="E13" s="219"/>
      <c r="F13" s="220"/>
      <c r="G13" s="220"/>
      <c r="H13" s="220"/>
      <c r="I13" s="220"/>
      <c r="J13" s="220"/>
      <c r="K13" s="220"/>
    </row>
    <row r="14" spans="1:12">
      <c r="A14" s="226" t="s">
        <v>187</v>
      </c>
      <c r="B14" s="227">
        <v>71459398</v>
      </c>
      <c r="C14" s="227">
        <v>63402094</v>
      </c>
      <c r="D14" s="228" t="s">
        <v>1060</v>
      </c>
      <c r="E14" s="219"/>
      <c r="F14" s="220"/>
      <c r="G14" s="220"/>
      <c r="H14" s="220"/>
      <c r="I14" s="220"/>
      <c r="J14" s="220"/>
      <c r="K14" s="220"/>
    </row>
    <row r="15" spans="1:12">
      <c r="A15" s="226" t="s">
        <v>177</v>
      </c>
      <c r="B15" s="227">
        <v>108471839</v>
      </c>
      <c r="C15" s="227">
        <v>92352448</v>
      </c>
      <c r="D15" s="228" t="s">
        <v>1069</v>
      </c>
      <c r="E15" s="219"/>
      <c r="F15" s="220"/>
      <c r="G15" s="220"/>
      <c r="H15" s="220"/>
      <c r="I15" s="220"/>
      <c r="J15" s="220"/>
      <c r="K15" s="220"/>
    </row>
    <row r="16" spans="1:12">
      <c r="A16" s="226" t="s">
        <v>186</v>
      </c>
      <c r="B16" s="227">
        <v>101164807</v>
      </c>
      <c r="C16" s="227">
        <v>83482996</v>
      </c>
      <c r="D16" s="228" t="s">
        <v>1068</v>
      </c>
      <c r="E16" s="219"/>
      <c r="F16" s="220"/>
      <c r="G16" s="220"/>
      <c r="H16" s="220"/>
      <c r="I16" s="220"/>
      <c r="J16" s="220"/>
      <c r="K16" s="220"/>
    </row>
    <row r="17" spans="1:11">
      <c r="A17" s="226" t="s">
        <v>185</v>
      </c>
      <c r="B17" s="227">
        <v>53943150</v>
      </c>
      <c r="C17" s="227">
        <v>46964055</v>
      </c>
      <c r="D17" s="228" t="s">
        <v>1077</v>
      </c>
      <c r="E17" s="219"/>
      <c r="F17" s="220"/>
      <c r="G17" s="220"/>
      <c r="H17" s="220"/>
      <c r="I17" s="220"/>
      <c r="J17" s="220"/>
      <c r="K17" s="220"/>
    </row>
    <row r="18" spans="1:11">
      <c r="A18" s="221" t="s">
        <v>184</v>
      </c>
      <c r="B18" s="222">
        <v>112884672</v>
      </c>
      <c r="C18" s="222">
        <v>97335536</v>
      </c>
      <c r="D18" s="223" t="s">
        <v>1084</v>
      </c>
      <c r="E18" s="224"/>
      <c r="F18" s="225"/>
      <c r="G18" s="225"/>
      <c r="H18" s="225"/>
      <c r="I18" s="225"/>
      <c r="J18" s="225"/>
      <c r="K18" s="225"/>
    </row>
    <row r="19" spans="1:11">
      <c r="A19" s="221" t="s">
        <v>183</v>
      </c>
      <c r="B19" s="222">
        <v>127729956</v>
      </c>
      <c r="C19" s="222">
        <v>113211535</v>
      </c>
      <c r="D19" s="223" t="s">
        <v>1115</v>
      </c>
      <c r="E19" s="224"/>
      <c r="F19" s="225"/>
      <c r="G19" s="225"/>
      <c r="H19" s="225"/>
      <c r="I19" s="225"/>
      <c r="J19" s="225"/>
      <c r="K19" s="225"/>
    </row>
    <row r="20" spans="1:11">
      <c r="A20" s="226" t="s">
        <v>182</v>
      </c>
      <c r="B20" s="227">
        <v>927292113</v>
      </c>
      <c r="C20" s="227">
        <v>730650532</v>
      </c>
      <c r="D20" s="228" t="s">
        <v>1077</v>
      </c>
      <c r="E20" s="219"/>
      <c r="F20" s="220"/>
      <c r="G20" s="220"/>
      <c r="H20" s="220"/>
      <c r="I20" s="220"/>
      <c r="J20" s="220"/>
      <c r="K20" s="220"/>
    </row>
    <row r="21" spans="1:11">
      <c r="A21" s="226" t="s">
        <v>181</v>
      </c>
      <c r="B21" s="227">
        <v>56301156</v>
      </c>
      <c r="C21" s="227">
        <v>48316839</v>
      </c>
      <c r="D21" s="228" t="s">
        <v>1077</v>
      </c>
      <c r="E21" s="219"/>
      <c r="F21" s="220"/>
      <c r="G21" s="220"/>
      <c r="H21" s="220"/>
      <c r="I21" s="220"/>
      <c r="J21" s="220"/>
      <c r="K21" s="220"/>
    </row>
    <row r="22" spans="1:11">
      <c r="A22" s="226" t="s">
        <v>180</v>
      </c>
      <c r="B22" s="227">
        <v>92085609</v>
      </c>
      <c r="C22" s="227">
        <v>78988365</v>
      </c>
      <c r="D22" s="228" t="s">
        <v>1053</v>
      </c>
      <c r="E22" s="219"/>
      <c r="F22" s="220"/>
      <c r="G22" s="220"/>
      <c r="H22" s="220"/>
      <c r="I22" s="220"/>
      <c r="J22" s="220"/>
      <c r="K22" s="220"/>
    </row>
    <row r="23" spans="1:11">
      <c r="A23" s="226" t="s">
        <v>179</v>
      </c>
      <c r="B23" s="227">
        <v>71790889</v>
      </c>
      <c r="C23" s="227">
        <v>63129324</v>
      </c>
      <c r="D23" s="228" t="s">
        <v>1090</v>
      </c>
      <c r="E23" s="219"/>
      <c r="F23" s="220"/>
      <c r="G23" s="220"/>
      <c r="H23" s="220"/>
      <c r="I23" s="220"/>
      <c r="J23" s="220"/>
      <c r="K23" s="220"/>
    </row>
    <row r="24" spans="1:11">
      <c r="A24" s="226" t="s">
        <v>178</v>
      </c>
      <c r="B24" s="227">
        <v>71152215</v>
      </c>
      <c r="C24" s="227">
        <v>61679248</v>
      </c>
      <c r="D24" s="228" t="s">
        <v>1061</v>
      </c>
      <c r="E24" s="219"/>
      <c r="F24" s="220"/>
      <c r="G24" s="220"/>
      <c r="H24" s="220"/>
      <c r="I24" s="220"/>
      <c r="J24" s="220"/>
      <c r="K24" s="220"/>
    </row>
    <row r="25" spans="1:11">
      <c r="A25" s="226" t="s">
        <v>176</v>
      </c>
      <c r="B25" s="227">
        <v>131264637</v>
      </c>
      <c r="C25" s="227">
        <v>110554327</v>
      </c>
      <c r="D25" s="228" t="s">
        <v>1053</v>
      </c>
      <c r="E25" s="219"/>
      <c r="F25" s="220"/>
      <c r="G25" s="220"/>
      <c r="H25" s="220"/>
      <c r="I25" s="220"/>
      <c r="J25" s="220"/>
      <c r="K25" s="220"/>
    </row>
    <row r="26" spans="1:11">
      <c r="A26" s="226" t="s">
        <v>175</v>
      </c>
      <c r="B26" s="227">
        <v>109227226</v>
      </c>
      <c r="C26" s="227">
        <v>95192787</v>
      </c>
      <c r="D26" s="228" t="s">
        <v>1059</v>
      </c>
      <c r="E26" s="219"/>
      <c r="F26" s="220"/>
      <c r="G26" s="220"/>
      <c r="H26" s="220"/>
      <c r="I26" s="220"/>
      <c r="J26" s="220"/>
      <c r="K26" s="220"/>
    </row>
    <row r="27" spans="1:11">
      <c r="A27" s="226" t="s">
        <v>174</v>
      </c>
      <c r="B27" s="229">
        <v>3349408012</v>
      </c>
      <c r="C27" s="229" t="s">
        <v>1116</v>
      </c>
      <c r="D27" s="228" t="s">
        <v>1069</v>
      </c>
      <c r="E27" s="219"/>
      <c r="F27" s="220"/>
      <c r="G27" s="220"/>
      <c r="H27" s="220"/>
      <c r="I27" s="220"/>
      <c r="J27" s="220"/>
      <c r="K27" s="220"/>
    </row>
    <row r="28" spans="1:11">
      <c r="A28" s="226" t="s">
        <v>173</v>
      </c>
      <c r="B28" s="227">
        <v>80993619</v>
      </c>
      <c r="C28" s="227">
        <v>73066547</v>
      </c>
      <c r="D28" s="228" t="s">
        <v>1091</v>
      </c>
      <c r="E28" s="219"/>
      <c r="F28" s="220"/>
      <c r="G28" s="220"/>
      <c r="H28" s="220"/>
      <c r="I28" s="220"/>
      <c r="J28" s="220"/>
      <c r="K28" s="220"/>
    </row>
    <row r="29" spans="1:11">
      <c r="A29" s="226" t="s">
        <v>172</v>
      </c>
      <c r="B29" s="227">
        <v>118579144</v>
      </c>
      <c r="C29" s="227">
        <v>105111058</v>
      </c>
      <c r="D29" s="228" t="s">
        <v>1069</v>
      </c>
      <c r="E29" s="219"/>
      <c r="F29" s="220"/>
      <c r="G29" s="220"/>
      <c r="H29" s="220"/>
      <c r="I29" s="220"/>
      <c r="J29" s="220"/>
      <c r="K29" s="220"/>
    </row>
    <row r="30" spans="1:11">
      <c r="A30" s="226" t="s">
        <v>171</v>
      </c>
      <c r="B30" s="227">
        <v>134048008</v>
      </c>
      <c r="C30" s="227">
        <v>117296115</v>
      </c>
      <c r="D30" s="228" t="s">
        <v>1064</v>
      </c>
      <c r="E30" s="219"/>
      <c r="F30" s="220"/>
      <c r="G30" s="220"/>
      <c r="H30" s="220"/>
      <c r="I30" s="220"/>
      <c r="J30" s="220"/>
      <c r="K30" s="220"/>
    </row>
    <row r="31" spans="1:11">
      <c r="A31" s="221" t="s">
        <v>169</v>
      </c>
      <c r="B31" s="222">
        <v>159397388</v>
      </c>
      <c r="C31" s="222">
        <v>142589767</v>
      </c>
      <c r="D31" s="223" t="s">
        <v>1117</v>
      </c>
      <c r="E31" s="224"/>
      <c r="F31" s="225"/>
      <c r="G31" s="225"/>
      <c r="H31" s="225"/>
      <c r="I31" s="225"/>
      <c r="J31" s="225"/>
      <c r="K31" s="225"/>
    </row>
    <row r="32" spans="1:11">
      <c r="A32" s="226" t="s">
        <v>168</v>
      </c>
      <c r="B32" s="227">
        <v>141569219</v>
      </c>
      <c r="C32" s="227">
        <v>122216714</v>
      </c>
      <c r="D32" s="228" t="s">
        <v>1079</v>
      </c>
      <c r="E32" s="219"/>
      <c r="F32" s="220"/>
      <c r="G32" s="220"/>
      <c r="H32" s="220"/>
      <c r="I32" s="220"/>
      <c r="J32" s="220"/>
      <c r="K32" s="220"/>
    </row>
    <row r="33" spans="1:11">
      <c r="A33" s="226" t="s">
        <v>167</v>
      </c>
      <c r="B33" s="227">
        <v>208061426</v>
      </c>
      <c r="C33" s="227">
        <v>168087790</v>
      </c>
      <c r="D33" s="228" t="s">
        <v>1068</v>
      </c>
      <c r="E33" s="219"/>
      <c r="F33" s="220"/>
      <c r="G33" s="220"/>
      <c r="H33" s="220"/>
      <c r="I33" s="220"/>
      <c r="J33" s="220"/>
      <c r="K33" s="220"/>
    </row>
    <row r="34" spans="1:11">
      <c r="A34" s="221" t="s">
        <v>166</v>
      </c>
      <c r="B34" s="222">
        <v>141990178</v>
      </c>
      <c r="C34" s="222">
        <v>118651093</v>
      </c>
      <c r="D34" s="223" t="s">
        <v>1118</v>
      </c>
      <c r="E34" s="224"/>
      <c r="F34" s="225"/>
      <c r="G34" s="225"/>
      <c r="H34" s="225"/>
      <c r="I34" s="225"/>
      <c r="J34" s="225"/>
      <c r="K34" s="225"/>
    </row>
    <row r="35" spans="1:11">
      <c r="A35" s="221" t="s">
        <v>165</v>
      </c>
      <c r="B35" s="222">
        <v>62645274</v>
      </c>
      <c r="C35" s="222">
        <v>55167384</v>
      </c>
      <c r="D35" s="223" t="s">
        <v>1119</v>
      </c>
      <c r="E35" s="224"/>
      <c r="F35" s="225"/>
      <c r="G35" s="225"/>
      <c r="H35" s="225"/>
      <c r="I35" s="225"/>
      <c r="J35" s="225"/>
      <c r="K35" s="225"/>
    </row>
    <row r="36" spans="1:11">
      <c r="A36" s="226" t="s">
        <v>164</v>
      </c>
      <c r="B36" s="227">
        <v>55096910</v>
      </c>
      <c r="C36" s="227">
        <v>49526824</v>
      </c>
      <c r="D36" s="228" t="s">
        <v>1092</v>
      </c>
      <c r="E36" s="219"/>
      <c r="F36" s="220"/>
      <c r="G36" s="220"/>
      <c r="H36" s="220"/>
      <c r="I36" s="220"/>
      <c r="J36" s="220"/>
      <c r="K36" s="220"/>
    </row>
    <row r="37" spans="1:11">
      <c r="A37" s="226" t="s">
        <v>1009</v>
      </c>
      <c r="B37" s="227">
        <v>846022660</v>
      </c>
      <c r="C37" s="227">
        <v>843344745</v>
      </c>
      <c r="D37" s="228" t="s">
        <v>1086</v>
      </c>
      <c r="E37" s="219"/>
      <c r="F37" s="220"/>
      <c r="G37" s="220"/>
      <c r="H37" s="220"/>
      <c r="I37" s="220"/>
      <c r="J37" s="220"/>
      <c r="K37" s="220"/>
    </row>
    <row r="38" spans="1:11">
      <c r="A38" s="221" t="s">
        <v>1010</v>
      </c>
      <c r="B38" s="222">
        <v>31124255</v>
      </c>
      <c r="C38" s="222">
        <v>29003670</v>
      </c>
      <c r="D38" s="223" t="s">
        <v>1082</v>
      </c>
      <c r="E38" s="224"/>
      <c r="F38" s="225"/>
      <c r="G38" s="225"/>
      <c r="H38" s="225"/>
      <c r="I38" s="225"/>
      <c r="J38" s="225"/>
      <c r="K38" s="225"/>
    </row>
    <row r="39" spans="1:11">
      <c r="A39" s="109" t="s">
        <v>195</v>
      </c>
      <c r="B39" s="227">
        <v>40473651</v>
      </c>
      <c r="C39" s="227">
        <v>35361337</v>
      </c>
      <c r="D39" s="228" t="s">
        <v>1077</v>
      </c>
      <c r="E39" s="219"/>
      <c r="F39" s="220"/>
      <c r="G39" s="220"/>
      <c r="H39" s="220"/>
      <c r="I39" s="220"/>
      <c r="J39" s="220"/>
      <c r="K39" s="220"/>
    </row>
    <row r="40" spans="1:11">
      <c r="A40" s="226" t="s">
        <v>163</v>
      </c>
      <c r="B40" s="227">
        <v>23496198</v>
      </c>
      <c r="C40" s="227">
        <v>20953076</v>
      </c>
      <c r="D40" s="228" t="s">
        <v>1067</v>
      </c>
      <c r="E40" s="219"/>
      <c r="F40" s="220"/>
      <c r="G40" s="220"/>
      <c r="H40" s="220"/>
      <c r="I40" s="220"/>
      <c r="J40" s="220"/>
      <c r="K40" s="220"/>
    </row>
    <row r="41" spans="1:11">
      <c r="A41" s="226" t="s">
        <v>161</v>
      </c>
      <c r="B41" s="227">
        <v>452626846</v>
      </c>
      <c r="C41" s="227">
        <v>362739034</v>
      </c>
      <c r="D41" s="228" t="s">
        <v>1053</v>
      </c>
      <c r="E41" s="219"/>
      <c r="F41" s="220"/>
      <c r="G41" s="220"/>
      <c r="H41" s="220"/>
      <c r="I41" s="220"/>
      <c r="J41" s="220"/>
      <c r="K41" s="220"/>
    </row>
    <row r="42" spans="1:11">
      <c r="A42" s="226" t="s">
        <v>160</v>
      </c>
      <c r="B42" s="227">
        <v>76267664</v>
      </c>
      <c r="C42" s="227">
        <v>66859672</v>
      </c>
      <c r="D42" s="228" t="s">
        <v>1064</v>
      </c>
      <c r="E42" s="219"/>
      <c r="F42" s="220"/>
      <c r="G42" s="220"/>
      <c r="H42" s="220"/>
      <c r="I42" s="220"/>
      <c r="J42" s="220"/>
      <c r="K42" s="220"/>
    </row>
    <row r="43" spans="1:11">
      <c r="A43" s="226" t="s">
        <v>159</v>
      </c>
      <c r="B43" s="227">
        <v>165084830</v>
      </c>
      <c r="C43" s="227">
        <v>144151436</v>
      </c>
      <c r="D43" s="228" t="s">
        <v>1068</v>
      </c>
      <c r="E43" s="219"/>
      <c r="F43" s="220"/>
      <c r="G43" s="220"/>
      <c r="H43" s="220"/>
      <c r="I43" s="220"/>
      <c r="J43" s="220"/>
      <c r="K43" s="220"/>
    </row>
    <row r="44" spans="1:11">
      <c r="A44" s="226" t="s">
        <v>158</v>
      </c>
      <c r="B44" s="227">
        <v>299339877</v>
      </c>
      <c r="C44" s="227">
        <v>249068131</v>
      </c>
      <c r="D44" s="228" t="s">
        <v>1069</v>
      </c>
      <c r="E44" s="219"/>
      <c r="F44" s="220"/>
      <c r="G44" s="220"/>
      <c r="H44" s="220"/>
      <c r="I44" s="220"/>
      <c r="J44" s="220"/>
      <c r="K44" s="220"/>
    </row>
    <row r="45" spans="1:11">
      <c r="A45" s="226" t="s">
        <v>156</v>
      </c>
      <c r="B45" s="227">
        <v>185900004</v>
      </c>
      <c r="C45" s="227">
        <v>172846816</v>
      </c>
      <c r="D45" s="228" t="s">
        <v>1067</v>
      </c>
      <c r="E45" s="219"/>
      <c r="F45" s="220"/>
      <c r="G45" s="220"/>
      <c r="H45" s="220"/>
      <c r="I45" s="220"/>
      <c r="J45" s="220"/>
      <c r="K45" s="220"/>
    </row>
    <row r="46" spans="1:11">
      <c r="A46" s="226" t="s">
        <v>155</v>
      </c>
      <c r="B46" s="227">
        <v>39571192</v>
      </c>
      <c r="C46" s="227">
        <v>38331623</v>
      </c>
      <c r="D46" s="228" t="s">
        <v>1061</v>
      </c>
      <c r="E46" s="219"/>
      <c r="F46" s="220"/>
      <c r="G46" s="220"/>
      <c r="H46" s="220"/>
      <c r="I46" s="220"/>
      <c r="J46" s="220"/>
      <c r="K46" s="220"/>
    </row>
    <row r="47" spans="1:11" ht="28.5">
      <c r="A47" s="226" t="s">
        <v>154</v>
      </c>
      <c r="B47" s="227">
        <v>57219112</v>
      </c>
      <c r="C47" s="227">
        <v>51910870</v>
      </c>
      <c r="D47" s="228" t="s">
        <v>1067</v>
      </c>
      <c r="E47" s="219"/>
      <c r="F47" s="220"/>
      <c r="G47" s="220"/>
      <c r="H47" s="220"/>
      <c r="I47" s="220"/>
      <c r="J47" s="220"/>
      <c r="K47" s="220"/>
    </row>
    <row r="48" spans="1:11" ht="28.5">
      <c r="A48" s="226" t="s">
        <v>153</v>
      </c>
      <c r="B48" s="227">
        <v>38918646</v>
      </c>
      <c r="C48" s="227">
        <v>36139369</v>
      </c>
      <c r="D48" s="228" t="s">
        <v>1092</v>
      </c>
      <c r="E48" s="219"/>
      <c r="F48" s="220"/>
      <c r="G48" s="220"/>
      <c r="H48" s="220"/>
      <c r="I48" s="220"/>
      <c r="J48" s="220"/>
      <c r="K48" s="220"/>
    </row>
    <row r="49" spans="1:11" ht="30">
      <c r="A49" s="214" t="s">
        <v>1016</v>
      </c>
      <c r="B49" s="227">
        <v>51424571</v>
      </c>
      <c r="C49" s="227">
        <v>45748806</v>
      </c>
      <c r="D49" s="228" t="s">
        <v>1088</v>
      </c>
      <c r="E49" s="219"/>
      <c r="F49" s="220"/>
      <c r="G49" s="220"/>
      <c r="H49" s="220"/>
      <c r="I49" s="220"/>
      <c r="J49" s="220"/>
      <c r="K49" s="220"/>
    </row>
    <row r="50" spans="1:11">
      <c r="A50" s="226" t="s">
        <v>1017</v>
      </c>
      <c r="B50" s="227">
        <v>138140383</v>
      </c>
      <c r="C50" s="227">
        <v>131776059</v>
      </c>
      <c r="D50" s="228" t="s">
        <v>1062</v>
      </c>
      <c r="E50" s="219"/>
      <c r="F50" s="220"/>
      <c r="G50" s="220"/>
      <c r="H50" s="220"/>
      <c r="I50" s="220"/>
      <c r="J50" s="220"/>
      <c r="K50" s="220"/>
    </row>
    <row r="51" spans="1:11">
      <c r="A51" s="226" t="s">
        <v>151</v>
      </c>
      <c r="B51" s="227">
        <v>184895082</v>
      </c>
      <c r="C51" s="227">
        <v>159643382</v>
      </c>
      <c r="D51" s="228" t="s">
        <v>1059</v>
      </c>
      <c r="E51" s="219"/>
      <c r="F51" s="220"/>
      <c r="G51" s="220"/>
      <c r="H51" s="220"/>
      <c r="I51" s="220"/>
      <c r="J51" s="220"/>
      <c r="K51" s="220"/>
    </row>
    <row r="52" spans="1:11">
      <c r="A52" s="226" t="s">
        <v>150</v>
      </c>
      <c r="B52" s="227">
        <v>290224429</v>
      </c>
      <c r="C52" s="227">
        <v>245966136</v>
      </c>
      <c r="D52" s="228" t="s">
        <v>1061</v>
      </c>
      <c r="E52" s="219"/>
      <c r="F52" s="220"/>
      <c r="G52" s="220"/>
      <c r="H52" s="220"/>
      <c r="I52" s="220"/>
      <c r="J52" s="220"/>
      <c r="K52" s="220"/>
    </row>
    <row r="53" spans="1:11">
      <c r="A53" s="226" t="s">
        <v>149</v>
      </c>
      <c r="B53" s="227">
        <v>55162114</v>
      </c>
      <c r="C53" s="227">
        <v>49922737</v>
      </c>
      <c r="D53" s="228" t="s">
        <v>1053</v>
      </c>
      <c r="E53" s="219"/>
      <c r="F53" s="220"/>
      <c r="G53" s="220"/>
      <c r="H53" s="220"/>
      <c r="I53" s="220"/>
      <c r="J53" s="220"/>
      <c r="K53" s="220"/>
    </row>
    <row r="54" spans="1:11">
      <c r="A54" s="226" t="s">
        <v>148</v>
      </c>
      <c r="B54" s="227">
        <v>66107337</v>
      </c>
      <c r="C54" s="227">
        <v>60006766</v>
      </c>
      <c r="D54" s="228" t="s">
        <v>1077</v>
      </c>
      <c r="E54" s="219"/>
      <c r="F54" s="220"/>
      <c r="G54" s="220"/>
      <c r="H54" s="220"/>
      <c r="I54" s="220"/>
      <c r="J54" s="220"/>
      <c r="K54" s="220"/>
    </row>
    <row r="55" spans="1:11" ht="28.5">
      <c r="A55" s="226" t="s">
        <v>196</v>
      </c>
      <c r="B55" s="227">
        <v>410945831</v>
      </c>
      <c r="C55" s="227">
        <v>355194460</v>
      </c>
      <c r="D55" s="228" t="s">
        <v>1076</v>
      </c>
      <c r="E55" s="219"/>
      <c r="F55" s="220"/>
      <c r="G55" s="220"/>
      <c r="H55" s="220"/>
      <c r="I55" s="220"/>
      <c r="J55" s="220"/>
      <c r="K55" s="220"/>
    </row>
    <row r="56" spans="1:11">
      <c r="A56" s="226" t="s">
        <v>1078</v>
      </c>
      <c r="B56" s="227">
        <v>117721813</v>
      </c>
      <c r="C56" s="227">
        <v>103338663</v>
      </c>
      <c r="D56" s="228" t="s">
        <v>1075</v>
      </c>
      <c r="E56" s="219"/>
      <c r="F56" s="220"/>
      <c r="G56" s="220"/>
      <c r="H56" s="220"/>
      <c r="I56" s="220"/>
      <c r="J56" s="220"/>
      <c r="K56" s="220"/>
    </row>
    <row r="57" spans="1:11" ht="30">
      <c r="A57" s="109" t="s">
        <v>1011</v>
      </c>
      <c r="B57" s="227">
        <v>85336679</v>
      </c>
      <c r="C57" s="227">
        <v>77387871</v>
      </c>
      <c r="D57" s="228" t="s">
        <v>1061</v>
      </c>
      <c r="E57" s="219"/>
      <c r="F57" s="220"/>
      <c r="G57" s="220"/>
      <c r="H57" s="220"/>
      <c r="I57" s="220"/>
      <c r="J57" s="220"/>
      <c r="K57" s="220"/>
    </row>
    <row r="58" spans="1:11">
      <c r="A58" s="221" t="s">
        <v>146</v>
      </c>
      <c r="B58" s="222">
        <v>249384419</v>
      </c>
      <c r="C58" s="222">
        <v>211639322</v>
      </c>
      <c r="D58" s="223" t="s">
        <v>1120</v>
      </c>
      <c r="E58" s="224"/>
      <c r="F58" s="225"/>
      <c r="G58" s="225"/>
      <c r="H58" s="225"/>
      <c r="I58" s="225"/>
      <c r="J58" s="225"/>
      <c r="K58" s="225"/>
    </row>
    <row r="59" spans="1:11">
      <c r="A59" s="226" t="s">
        <v>145</v>
      </c>
      <c r="B59" s="227">
        <v>98046317</v>
      </c>
      <c r="C59" s="227">
        <v>83597319</v>
      </c>
      <c r="D59" s="228" t="s">
        <v>1091</v>
      </c>
      <c r="E59" s="219"/>
      <c r="F59" s="220"/>
      <c r="G59" s="220"/>
      <c r="H59" s="220"/>
      <c r="I59" s="220"/>
      <c r="J59" s="220"/>
      <c r="K59" s="220"/>
    </row>
    <row r="60" spans="1:11">
      <c r="A60" s="226" t="s">
        <v>144</v>
      </c>
      <c r="B60" s="227">
        <v>288163678</v>
      </c>
      <c r="C60" s="227">
        <v>245105938</v>
      </c>
      <c r="D60" s="228" t="s">
        <v>1077</v>
      </c>
      <c r="E60" s="219"/>
      <c r="F60" s="220"/>
      <c r="G60" s="220"/>
      <c r="H60" s="220"/>
      <c r="I60" s="220"/>
      <c r="J60" s="220"/>
      <c r="K60" s="220"/>
    </row>
    <row r="61" spans="1:11">
      <c r="A61" s="226" t="s">
        <v>141</v>
      </c>
      <c r="B61" s="227">
        <v>306133621</v>
      </c>
      <c r="C61" s="227">
        <v>266447646</v>
      </c>
      <c r="D61" s="228" t="s">
        <v>1080</v>
      </c>
      <c r="E61" s="219"/>
      <c r="F61" s="220"/>
      <c r="G61" s="220"/>
      <c r="H61" s="220"/>
      <c r="I61" s="220"/>
      <c r="J61" s="220"/>
      <c r="K61" s="220"/>
    </row>
    <row r="62" spans="1:11">
      <c r="A62" s="226" t="s">
        <v>143</v>
      </c>
      <c r="B62" s="227">
        <v>161941837</v>
      </c>
      <c r="C62" s="227">
        <v>139354110</v>
      </c>
      <c r="D62" s="228" t="s">
        <v>1080</v>
      </c>
      <c r="E62" s="219"/>
      <c r="F62" s="220"/>
      <c r="G62" s="220"/>
      <c r="H62" s="220"/>
      <c r="I62" s="220"/>
      <c r="J62" s="220"/>
      <c r="K62" s="220"/>
    </row>
    <row r="63" spans="1:11">
      <c r="A63" s="226" t="s">
        <v>142</v>
      </c>
      <c r="B63" s="227">
        <v>88691439</v>
      </c>
      <c r="C63" s="227">
        <v>77094727</v>
      </c>
      <c r="D63" s="228" t="s">
        <v>1062</v>
      </c>
      <c r="E63" s="219"/>
      <c r="F63" s="220"/>
      <c r="G63" s="220"/>
      <c r="H63" s="220"/>
      <c r="I63" s="220"/>
      <c r="J63" s="220"/>
      <c r="K63" s="220"/>
    </row>
    <row r="64" spans="1:11">
      <c r="A64" s="226" t="s">
        <v>140</v>
      </c>
      <c r="B64" s="227">
        <v>168373634</v>
      </c>
      <c r="C64" s="227">
        <v>145327558</v>
      </c>
      <c r="D64" s="228" t="s">
        <v>1077</v>
      </c>
      <c r="E64" s="219"/>
      <c r="F64" s="220"/>
      <c r="G64" s="220"/>
      <c r="H64" s="220"/>
      <c r="I64" s="220"/>
      <c r="J64" s="220"/>
      <c r="K64" s="220"/>
    </row>
    <row r="65" spans="1:11">
      <c r="A65" s="226" t="s">
        <v>139</v>
      </c>
      <c r="B65" s="227">
        <v>92648361</v>
      </c>
      <c r="C65" s="227">
        <v>82393738</v>
      </c>
      <c r="D65" s="228" t="s">
        <v>1059</v>
      </c>
      <c r="E65" s="219"/>
      <c r="F65" s="220"/>
      <c r="G65" s="220"/>
      <c r="H65" s="220"/>
      <c r="I65" s="220"/>
      <c r="J65" s="220"/>
      <c r="K65" s="220"/>
    </row>
    <row r="66" spans="1:11">
      <c r="A66" s="226" t="s">
        <v>138</v>
      </c>
      <c r="B66" s="227">
        <v>67893073</v>
      </c>
      <c r="C66" s="227">
        <v>61464992</v>
      </c>
      <c r="D66" s="228" t="s">
        <v>1092</v>
      </c>
      <c r="E66" s="219"/>
      <c r="F66" s="220"/>
      <c r="G66" s="220"/>
      <c r="H66" s="220"/>
      <c r="I66" s="220"/>
      <c r="J66" s="220"/>
      <c r="K66" s="220"/>
    </row>
    <row r="67" spans="1:11">
      <c r="A67" s="226" t="s">
        <v>137</v>
      </c>
      <c r="B67" s="227">
        <v>427622455</v>
      </c>
      <c r="C67" s="227">
        <v>359122094</v>
      </c>
      <c r="D67" s="228" t="s">
        <v>1080</v>
      </c>
      <c r="E67" s="219"/>
      <c r="F67" s="220"/>
      <c r="G67" s="220"/>
      <c r="H67" s="220"/>
      <c r="I67" s="220"/>
      <c r="J67" s="220"/>
      <c r="K67" s="220"/>
    </row>
    <row r="68" spans="1:11">
      <c r="A68" s="221" t="s">
        <v>136</v>
      </c>
      <c r="B68" s="222">
        <v>274276006</v>
      </c>
      <c r="C68" s="222">
        <v>249290450</v>
      </c>
      <c r="D68" s="223" t="s">
        <v>1070</v>
      </c>
      <c r="E68" s="224"/>
      <c r="F68" s="225"/>
      <c r="G68" s="225"/>
      <c r="H68" s="225"/>
      <c r="I68" s="225"/>
      <c r="J68" s="225"/>
      <c r="K68" s="225"/>
    </row>
    <row r="69" spans="1:11">
      <c r="A69" s="221" t="s">
        <v>134</v>
      </c>
      <c r="B69" s="222">
        <v>320817263</v>
      </c>
      <c r="C69" s="222">
        <v>274401540</v>
      </c>
      <c r="D69" s="223" t="s">
        <v>1085</v>
      </c>
      <c r="E69" s="224"/>
      <c r="F69" s="225"/>
      <c r="G69" s="225"/>
      <c r="H69" s="225"/>
      <c r="I69" s="225"/>
      <c r="J69" s="225"/>
      <c r="K69" s="225"/>
    </row>
    <row r="70" spans="1:11">
      <c r="A70" s="109" t="s">
        <v>1012</v>
      </c>
      <c r="B70" s="227">
        <v>336818411</v>
      </c>
      <c r="C70" s="227">
        <v>274651996</v>
      </c>
      <c r="D70" s="228" t="s">
        <v>1065</v>
      </c>
      <c r="E70" s="219"/>
      <c r="F70" s="220"/>
      <c r="G70" s="220"/>
      <c r="H70" s="220"/>
      <c r="I70" s="220"/>
      <c r="J70" s="220"/>
      <c r="K70" s="220"/>
    </row>
    <row r="71" spans="1:11">
      <c r="A71" s="109" t="s">
        <v>1013</v>
      </c>
      <c r="B71" s="227">
        <v>285091325</v>
      </c>
      <c r="C71" s="227">
        <v>256867104</v>
      </c>
      <c r="D71" s="228" t="s">
        <v>1058</v>
      </c>
      <c r="E71" s="219"/>
      <c r="F71" s="220"/>
      <c r="G71" s="220"/>
      <c r="H71" s="220"/>
      <c r="I71" s="220"/>
      <c r="J71" s="220"/>
      <c r="K71" s="220"/>
    </row>
    <row r="72" spans="1:11">
      <c r="A72" s="226" t="s">
        <v>133</v>
      </c>
      <c r="B72" s="227">
        <v>31772924</v>
      </c>
      <c r="C72" s="227">
        <v>28766177</v>
      </c>
      <c r="D72" s="228" t="s">
        <v>1068</v>
      </c>
      <c r="E72" s="219"/>
      <c r="F72" s="220"/>
      <c r="G72" s="220"/>
      <c r="H72" s="220"/>
      <c r="I72" s="220"/>
      <c r="J72" s="220"/>
      <c r="K72" s="220"/>
    </row>
    <row r="73" spans="1:11">
      <c r="A73" s="226" t="s">
        <v>124</v>
      </c>
      <c r="B73" s="227">
        <v>105771933</v>
      </c>
      <c r="C73" s="227">
        <v>96438176</v>
      </c>
      <c r="D73" s="228" t="s">
        <v>1090</v>
      </c>
      <c r="E73" s="219"/>
      <c r="F73" s="220"/>
      <c r="G73" s="220"/>
      <c r="H73" s="220"/>
      <c r="I73" s="220"/>
      <c r="J73" s="220"/>
      <c r="K73" s="220"/>
    </row>
    <row r="74" spans="1:11">
      <c r="A74" s="226" t="s">
        <v>132</v>
      </c>
      <c r="B74" s="227">
        <v>53498187</v>
      </c>
      <c r="C74" s="227">
        <v>50819633</v>
      </c>
      <c r="D74" s="228" t="s">
        <v>1061</v>
      </c>
      <c r="E74" s="219"/>
      <c r="F74" s="220"/>
      <c r="G74" s="220"/>
      <c r="H74" s="220"/>
      <c r="I74" s="220"/>
      <c r="J74" s="220"/>
      <c r="K74" s="220"/>
    </row>
    <row r="75" spans="1:11">
      <c r="A75" s="226" t="s">
        <v>131</v>
      </c>
      <c r="B75" s="227">
        <v>54124206</v>
      </c>
      <c r="C75" s="227">
        <v>46928149</v>
      </c>
      <c r="D75" s="228" t="s">
        <v>1086</v>
      </c>
      <c r="E75" s="219"/>
      <c r="F75" s="220"/>
      <c r="G75" s="220"/>
      <c r="H75" s="220"/>
      <c r="I75" s="220"/>
      <c r="J75" s="220"/>
      <c r="K75" s="220"/>
    </row>
    <row r="76" spans="1:11">
      <c r="A76" s="226" t="s">
        <v>130</v>
      </c>
      <c r="B76" s="227">
        <v>173339319</v>
      </c>
      <c r="C76" s="227">
        <v>150851350</v>
      </c>
      <c r="D76" s="228" t="s">
        <v>1090</v>
      </c>
      <c r="E76" s="219"/>
      <c r="F76" s="220"/>
      <c r="G76" s="220"/>
      <c r="H76" s="220"/>
      <c r="I76" s="220"/>
      <c r="J76" s="220"/>
      <c r="K76" s="220"/>
    </row>
    <row r="77" spans="1:11">
      <c r="A77" s="226" t="s">
        <v>122</v>
      </c>
      <c r="B77" s="227">
        <v>113925096</v>
      </c>
      <c r="C77" s="227">
        <v>101504374</v>
      </c>
      <c r="D77" s="228" t="s">
        <v>1064</v>
      </c>
      <c r="E77" s="219"/>
      <c r="F77" s="220"/>
      <c r="G77" s="220"/>
      <c r="H77" s="220"/>
      <c r="I77" s="220"/>
      <c r="J77" s="220"/>
      <c r="K77" s="220"/>
    </row>
    <row r="78" spans="1:11">
      <c r="A78" s="221" t="s">
        <v>129</v>
      </c>
      <c r="B78" s="222">
        <v>464956985</v>
      </c>
      <c r="C78" s="222">
        <v>395779600</v>
      </c>
      <c r="D78" s="223" t="s">
        <v>1114</v>
      </c>
      <c r="E78" s="224"/>
      <c r="F78" s="225"/>
      <c r="G78" s="225"/>
      <c r="H78" s="225"/>
      <c r="I78" s="225"/>
      <c r="J78" s="225"/>
      <c r="K78" s="225"/>
    </row>
    <row r="79" spans="1:11">
      <c r="A79" s="226" t="s">
        <v>128</v>
      </c>
      <c r="B79" s="227">
        <v>291266789</v>
      </c>
      <c r="C79" s="227">
        <v>253069560</v>
      </c>
      <c r="D79" s="228" t="s">
        <v>1075</v>
      </c>
      <c r="E79" s="219"/>
      <c r="F79" s="220"/>
      <c r="G79" s="220"/>
      <c r="H79" s="220"/>
      <c r="I79" s="220"/>
      <c r="J79" s="220"/>
      <c r="K79" s="220"/>
    </row>
    <row r="80" spans="1:11">
      <c r="A80" s="221" t="s">
        <v>197</v>
      </c>
      <c r="B80" s="222">
        <v>278034756</v>
      </c>
      <c r="C80" s="222">
        <v>237092023</v>
      </c>
      <c r="D80" s="223" t="s">
        <v>1114</v>
      </c>
      <c r="E80" s="224"/>
      <c r="F80" s="225"/>
      <c r="G80" s="225"/>
      <c r="H80" s="225"/>
      <c r="I80" s="225"/>
      <c r="J80" s="225"/>
      <c r="K80" s="225"/>
    </row>
    <row r="81" spans="1:11">
      <c r="A81" s="226" t="s">
        <v>127</v>
      </c>
      <c r="B81" s="227">
        <v>280439753</v>
      </c>
      <c r="C81" s="227">
        <v>237730077</v>
      </c>
      <c r="D81" s="228" t="s">
        <v>1075</v>
      </c>
      <c r="E81" s="219"/>
      <c r="F81" s="220"/>
      <c r="G81" s="220"/>
      <c r="H81" s="220"/>
      <c r="I81" s="220"/>
      <c r="J81" s="220"/>
      <c r="K81" s="220"/>
    </row>
    <row r="82" spans="1:11">
      <c r="A82" s="226" t="s">
        <v>126</v>
      </c>
      <c r="B82" s="227">
        <v>146601048</v>
      </c>
      <c r="C82" s="227">
        <v>126758330</v>
      </c>
      <c r="D82" s="228" t="s">
        <v>1061</v>
      </c>
      <c r="E82" s="219"/>
      <c r="F82" s="220"/>
      <c r="G82" s="220"/>
      <c r="H82" s="220"/>
      <c r="I82" s="220"/>
      <c r="J82" s="220"/>
      <c r="K82" s="220"/>
    </row>
    <row r="83" spans="1:11">
      <c r="A83" s="226" t="s">
        <v>125</v>
      </c>
      <c r="B83" s="227">
        <v>99721777</v>
      </c>
      <c r="C83" s="227">
        <v>86371534</v>
      </c>
      <c r="D83" s="228" t="s">
        <v>1092</v>
      </c>
      <c r="E83" s="219"/>
      <c r="F83" s="220"/>
      <c r="G83" s="220"/>
      <c r="H83" s="220"/>
      <c r="I83" s="220"/>
      <c r="J83" s="220"/>
      <c r="K83" s="220"/>
    </row>
    <row r="84" spans="1:11">
      <c r="A84" s="221" t="s">
        <v>123</v>
      </c>
      <c r="B84" s="222">
        <v>358304613</v>
      </c>
      <c r="C84" s="222">
        <v>320787005</v>
      </c>
      <c r="D84" s="223" t="s">
        <v>1082</v>
      </c>
      <c r="E84" s="224"/>
      <c r="F84" s="225"/>
      <c r="G84" s="225"/>
      <c r="H84" s="225"/>
      <c r="I84" s="225"/>
      <c r="J84" s="225"/>
      <c r="K84" s="225"/>
    </row>
    <row r="85" spans="1:11">
      <c r="A85" s="226" t="s">
        <v>121</v>
      </c>
      <c r="B85" s="227">
        <v>115359694</v>
      </c>
      <c r="C85" s="227">
        <v>100307286</v>
      </c>
      <c r="D85" s="228" t="s">
        <v>1062</v>
      </c>
      <c r="E85" s="219"/>
      <c r="F85" s="220"/>
      <c r="G85" s="220"/>
      <c r="H85" s="220"/>
      <c r="I85" s="220"/>
      <c r="J85" s="220"/>
      <c r="K85" s="220"/>
    </row>
    <row r="86" spans="1:11">
      <c r="A86" s="226" t="s">
        <v>120</v>
      </c>
      <c r="B86" s="227">
        <v>199109126</v>
      </c>
      <c r="C86" s="227">
        <v>167954432</v>
      </c>
      <c r="D86" s="228" t="s">
        <v>1059</v>
      </c>
      <c r="E86" s="219"/>
      <c r="F86" s="220"/>
      <c r="G86" s="220"/>
      <c r="H86" s="220"/>
      <c r="I86" s="220"/>
      <c r="J86" s="220"/>
      <c r="K86" s="220"/>
    </row>
    <row r="87" spans="1:11">
      <c r="A87" s="226" t="s">
        <v>119</v>
      </c>
      <c r="B87" s="227">
        <v>165526742</v>
      </c>
      <c r="C87" s="227">
        <v>140553180</v>
      </c>
      <c r="D87" s="228" t="s">
        <v>1063</v>
      </c>
      <c r="E87" s="219"/>
      <c r="F87" s="220"/>
      <c r="G87" s="220"/>
      <c r="H87" s="220"/>
      <c r="I87" s="220"/>
      <c r="J87" s="220"/>
      <c r="K87" s="220"/>
    </row>
    <row r="88" spans="1:11">
      <c r="A88" s="226" t="s">
        <v>118</v>
      </c>
      <c r="B88" s="227">
        <v>118629563</v>
      </c>
      <c r="C88" s="227">
        <v>104296521</v>
      </c>
      <c r="D88" s="228" t="s">
        <v>1092</v>
      </c>
      <c r="E88" s="219"/>
      <c r="F88" s="220"/>
      <c r="G88" s="220"/>
      <c r="H88" s="220"/>
      <c r="I88" s="220"/>
      <c r="J88" s="220"/>
      <c r="K88" s="220"/>
    </row>
    <row r="89" spans="1:11">
      <c r="A89" s="226" t="s">
        <v>117</v>
      </c>
      <c r="B89" s="227">
        <v>57680571</v>
      </c>
      <c r="C89" s="227">
        <v>51735949</v>
      </c>
      <c r="D89" s="228" t="s">
        <v>1062</v>
      </c>
      <c r="E89" s="219"/>
      <c r="F89" s="220"/>
      <c r="G89" s="220"/>
      <c r="H89" s="220"/>
      <c r="I89" s="220"/>
      <c r="J89" s="220"/>
      <c r="K89" s="220"/>
    </row>
    <row r="90" spans="1:11">
      <c r="A90" s="226" t="s">
        <v>116</v>
      </c>
      <c r="B90" s="227">
        <v>187448137</v>
      </c>
      <c r="C90" s="227">
        <v>164702066</v>
      </c>
      <c r="D90" s="228" t="s">
        <v>1072</v>
      </c>
      <c r="E90" s="219"/>
      <c r="F90" s="220"/>
      <c r="G90" s="220"/>
      <c r="H90" s="220"/>
      <c r="I90" s="220"/>
      <c r="J90" s="220"/>
      <c r="K90" s="220"/>
    </row>
    <row r="91" spans="1:11">
      <c r="A91" s="109" t="s">
        <v>1014</v>
      </c>
      <c r="B91" s="227">
        <v>24315335</v>
      </c>
      <c r="C91" s="227">
        <v>22431693</v>
      </c>
      <c r="D91" s="228" t="s">
        <v>1069</v>
      </c>
      <c r="E91" s="219"/>
      <c r="F91" s="220"/>
      <c r="G91" s="220"/>
      <c r="H91" s="220"/>
      <c r="I91" s="220"/>
      <c r="J91" s="220"/>
      <c r="K91" s="220"/>
    </row>
    <row r="92" spans="1:11">
      <c r="A92" s="109" t="s">
        <v>1015</v>
      </c>
      <c r="B92" s="222">
        <v>53866380</v>
      </c>
      <c r="C92" s="222">
        <v>51237594</v>
      </c>
      <c r="D92" s="223" t="s">
        <v>1074</v>
      </c>
      <c r="E92" s="224"/>
      <c r="F92" s="225"/>
      <c r="G92" s="225"/>
      <c r="H92" s="225"/>
      <c r="I92" s="225"/>
      <c r="J92" s="225"/>
      <c r="K92" s="225"/>
    </row>
    <row r="93" spans="1:11">
      <c r="A93" s="221" t="s">
        <v>162</v>
      </c>
      <c r="B93" s="222">
        <v>218129728</v>
      </c>
      <c r="C93" s="222">
        <v>197716265</v>
      </c>
      <c r="D93" s="223" t="s">
        <v>1122</v>
      </c>
      <c r="E93" s="224"/>
      <c r="F93" s="225"/>
      <c r="G93" s="225"/>
      <c r="H93" s="225"/>
      <c r="I93" s="225"/>
      <c r="J93" s="225"/>
      <c r="K93" s="225"/>
    </row>
    <row r="94" spans="1:11">
      <c r="A94" s="226" t="s">
        <v>157</v>
      </c>
      <c r="B94" s="227">
        <v>63672170</v>
      </c>
      <c r="C94" s="227">
        <v>63622937</v>
      </c>
      <c r="D94" s="228" t="s">
        <v>1060</v>
      </c>
      <c r="E94" s="219"/>
      <c r="F94" s="220"/>
      <c r="G94" s="220"/>
      <c r="H94" s="220"/>
      <c r="I94" s="220"/>
      <c r="J94" s="220"/>
      <c r="K94" s="220"/>
    </row>
    <row r="95" spans="1:11">
      <c r="B95" s="451">
        <f>AVERAGE(B10:B94)/1000</f>
        <v>206384.4920117647</v>
      </c>
    </row>
  </sheetData>
  <mergeCells count="10">
    <mergeCell ref="A7:A9"/>
    <mergeCell ref="B7:E7"/>
    <mergeCell ref="B8:E8"/>
    <mergeCell ref="D9:E9"/>
    <mergeCell ref="A1:L1"/>
    <mergeCell ref="A2:L2"/>
    <mergeCell ref="A3:L3"/>
    <mergeCell ref="A4:L4"/>
    <mergeCell ref="A5:L5"/>
    <mergeCell ref="A6:L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59" workbookViewId="0">
      <selection activeCell="B95" sqref="B95"/>
    </sheetView>
  </sheetViews>
  <sheetFormatPr defaultRowHeight="12.75"/>
  <cols>
    <col min="1" max="1" width="41.5703125" style="197" customWidth="1"/>
    <col min="2" max="2" width="17.85546875" style="197" customWidth="1"/>
    <col min="3" max="3" width="15.5703125" style="197" customWidth="1"/>
    <col min="4" max="4" width="17.7109375" style="197" customWidth="1"/>
    <col min="5" max="11" width="5.5703125" style="197" customWidth="1"/>
    <col min="12" max="12" width="22.7109375" style="197" customWidth="1"/>
    <col min="13" max="16384" width="9.140625" style="197"/>
  </cols>
  <sheetData>
    <row r="1" spans="1:12" ht="14.25">
      <c r="A1" s="493" t="s">
        <v>1102</v>
      </c>
      <c r="B1" s="493"/>
      <c r="C1" s="493"/>
      <c r="D1" s="493"/>
      <c r="E1" s="493"/>
      <c r="F1" s="493"/>
      <c r="G1" s="493"/>
      <c r="H1" s="493"/>
      <c r="I1" s="493"/>
      <c r="J1" s="493"/>
      <c r="K1" s="493"/>
      <c r="L1" s="493"/>
    </row>
    <row r="2" spans="1:12" ht="14.25">
      <c r="A2" s="493" t="s">
        <v>1101</v>
      </c>
      <c r="B2" s="493"/>
      <c r="C2" s="493"/>
      <c r="D2" s="493"/>
      <c r="E2" s="493"/>
      <c r="F2" s="493"/>
      <c r="G2" s="493"/>
      <c r="H2" s="493"/>
      <c r="I2" s="493"/>
      <c r="J2" s="493"/>
      <c r="K2" s="493"/>
      <c r="L2" s="493"/>
    </row>
    <row r="3" spans="1:12" ht="14.25">
      <c r="A3" s="493" t="s">
        <v>1100</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1098</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213" t="s">
        <v>1095</v>
      </c>
      <c r="C9" s="213" t="s">
        <v>1094</v>
      </c>
      <c r="D9" s="494" t="s">
        <v>1093</v>
      </c>
      <c r="E9" s="494"/>
      <c r="F9" s="212"/>
      <c r="G9" s="212"/>
      <c r="H9" s="212"/>
      <c r="I9" s="212"/>
      <c r="J9" s="212"/>
      <c r="K9" s="212"/>
    </row>
    <row r="10" spans="1:12" ht="14.25">
      <c r="A10" s="207" t="s">
        <v>191</v>
      </c>
      <c r="B10" s="206">
        <v>133464022</v>
      </c>
      <c r="C10" s="206">
        <v>111375858</v>
      </c>
      <c r="D10" s="205" t="s">
        <v>1068</v>
      </c>
      <c r="E10" s="204"/>
      <c r="F10" s="203"/>
      <c r="G10" s="203"/>
      <c r="H10" s="203"/>
      <c r="I10" s="203"/>
      <c r="J10" s="203"/>
      <c r="K10" s="203"/>
    </row>
    <row r="11" spans="1:12" ht="14.25">
      <c r="A11" s="207" t="s">
        <v>190</v>
      </c>
      <c r="B11" s="206">
        <v>85935007</v>
      </c>
      <c r="C11" s="206">
        <v>76704942</v>
      </c>
      <c r="D11" s="205" t="s">
        <v>1069</v>
      </c>
      <c r="E11" s="204"/>
      <c r="F11" s="203"/>
      <c r="G11" s="203"/>
      <c r="H11" s="203"/>
      <c r="I11" s="203"/>
      <c r="J11" s="203"/>
      <c r="K11" s="203"/>
    </row>
    <row r="12" spans="1:12" ht="14.25">
      <c r="A12" s="207" t="s">
        <v>189</v>
      </c>
      <c r="B12" s="206">
        <v>90131838</v>
      </c>
      <c r="C12" s="206">
        <v>75045927</v>
      </c>
      <c r="D12" s="205" t="s">
        <v>1077</v>
      </c>
      <c r="E12" s="204"/>
      <c r="F12" s="203"/>
      <c r="G12" s="203"/>
      <c r="H12" s="203"/>
      <c r="I12" s="203"/>
      <c r="J12" s="203"/>
      <c r="K12" s="203"/>
    </row>
    <row r="13" spans="1:12" ht="14.25">
      <c r="A13" s="207" t="s">
        <v>188</v>
      </c>
      <c r="B13" s="206">
        <v>168139487</v>
      </c>
      <c r="C13" s="206">
        <v>143939195</v>
      </c>
      <c r="D13" s="205" t="s">
        <v>1064</v>
      </c>
      <c r="E13" s="204"/>
      <c r="F13" s="203"/>
      <c r="G13" s="203"/>
      <c r="H13" s="203"/>
      <c r="I13" s="203"/>
      <c r="J13" s="203"/>
      <c r="K13" s="203"/>
    </row>
    <row r="14" spans="1:12" ht="14.25">
      <c r="A14" s="202" t="s">
        <v>187</v>
      </c>
      <c r="B14" s="201">
        <v>66837973</v>
      </c>
      <c r="C14" s="201">
        <v>59458460</v>
      </c>
      <c r="D14" s="200" t="s">
        <v>1082</v>
      </c>
      <c r="E14" s="199"/>
      <c r="F14" s="198"/>
      <c r="G14" s="198"/>
      <c r="H14" s="198"/>
      <c r="I14" s="198"/>
      <c r="J14" s="198"/>
      <c r="K14" s="198"/>
    </row>
    <row r="15" spans="1:12" ht="14.25">
      <c r="A15" s="207" t="s">
        <v>177</v>
      </c>
      <c r="B15" s="206">
        <v>93811490</v>
      </c>
      <c r="C15" s="206">
        <v>79235608</v>
      </c>
      <c r="D15" s="205" t="s">
        <v>1053</v>
      </c>
      <c r="E15" s="204"/>
      <c r="F15" s="203"/>
      <c r="G15" s="203"/>
      <c r="H15" s="203"/>
      <c r="I15" s="203"/>
      <c r="J15" s="203"/>
      <c r="K15" s="203"/>
    </row>
    <row r="16" spans="1:12" ht="14.25">
      <c r="A16" s="207" t="s">
        <v>186</v>
      </c>
      <c r="B16" s="206">
        <v>93722432</v>
      </c>
      <c r="C16" s="206">
        <v>78621109</v>
      </c>
      <c r="D16" s="205" t="s">
        <v>1061</v>
      </c>
      <c r="E16" s="204"/>
      <c r="F16" s="203"/>
      <c r="G16" s="203"/>
      <c r="H16" s="203"/>
      <c r="I16" s="203"/>
      <c r="J16" s="203"/>
      <c r="K16" s="203"/>
    </row>
    <row r="17" spans="1:11" ht="14.25">
      <c r="A17" s="207" t="s">
        <v>185</v>
      </c>
      <c r="B17" s="206">
        <v>46991542</v>
      </c>
      <c r="C17" s="206">
        <v>40965617</v>
      </c>
      <c r="D17" s="205" t="s">
        <v>1090</v>
      </c>
      <c r="E17" s="204"/>
      <c r="F17" s="203"/>
      <c r="G17" s="203"/>
      <c r="H17" s="203"/>
      <c r="I17" s="203"/>
      <c r="J17" s="203"/>
      <c r="K17" s="203"/>
    </row>
    <row r="18" spans="1:11" ht="14.25">
      <c r="A18" s="207" t="s">
        <v>184</v>
      </c>
      <c r="B18" s="206">
        <v>83635069</v>
      </c>
      <c r="C18" s="206">
        <v>70074353</v>
      </c>
      <c r="D18" s="205" t="s">
        <v>1062</v>
      </c>
      <c r="E18" s="204"/>
      <c r="F18" s="203"/>
      <c r="G18" s="203"/>
      <c r="H18" s="203"/>
      <c r="I18" s="203"/>
      <c r="J18" s="203"/>
      <c r="K18" s="203"/>
    </row>
    <row r="19" spans="1:11" ht="14.25">
      <c r="A19" s="207" t="s">
        <v>183</v>
      </c>
      <c r="B19" s="206">
        <v>85868968</v>
      </c>
      <c r="C19" s="206">
        <v>73342100</v>
      </c>
      <c r="D19" s="205" t="s">
        <v>1092</v>
      </c>
      <c r="E19" s="204"/>
      <c r="F19" s="203"/>
      <c r="G19" s="203"/>
      <c r="H19" s="203"/>
      <c r="I19" s="203"/>
      <c r="J19" s="203"/>
      <c r="K19" s="203"/>
    </row>
    <row r="20" spans="1:11" ht="14.25">
      <c r="A20" s="207" t="s">
        <v>182</v>
      </c>
      <c r="B20" s="206">
        <v>805481065</v>
      </c>
      <c r="C20" s="206">
        <v>634944765</v>
      </c>
      <c r="D20" s="205" t="s">
        <v>1062</v>
      </c>
      <c r="E20" s="204"/>
      <c r="F20" s="203"/>
      <c r="G20" s="203"/>
      <c r="H20" s="203"/>
      <c r="I20" s="203"/>
      <c r="J20" s="203"/>
      <c r="K20" s="203"/>
    </row>
    <row r="21" spans="1:11" ht="14.25">
      <c r="A21" s="207" t="s">
        <v>181</v>
      </c>
      <c r="B21" s="206">
        <v>48823652</v>
      </c>
      <c r="C21" s="206">
        <v>42002260</v>
      </c>
      <c r="D21" s="205" t="s">
        <v>1064</v>
      </c>
      <c r="E21" s="204"/>
      <c r="F21" s="203"/>
      <c r="G21" s="203"/>
      <c r="H21" s="203"/>
      <c r="I21" s="203"/>
      <c r="J21" s="203"/>
      <c r="K21" s="203"/>
    </row>
    <row r="22" spans="1:11" ht="14.25">
      <c r="A22" s="207" t="s">
        <v>180</v>
      </c>
      <c r="B22" s="206">
        <v>78388892</v>
      </c>
      <c r="C22" s="206">
        <v>66425256</v>
      </c>
      <c r="D22" s="205" t="s">
        <v>1063</v>
      </c>
      <c r="E22" s="204"/>
      <c r="F22" s="203"/>
      <c r="G22" s="203"/>
      <c r="H22" s="203"/>
      <c r="I22" s="203"/>
      <c r="J22" s="203"/>
      <c r="K22" s="203"/>
    </row>
    <row r="23" spans="1:11" ht="14.25">
      <c r="A23" s="207" t="s">
        <v>179</v>
      </c>
      <c r="B23" s="206">
        <v>64383377</v>
      </c>
      <c r="C23" s="206">
        <v>56209074</v>
      </c>
      <c r="D23" s="205" t="s">
        <v>1091</v>
      </c>
      <c r="E23" s="204"/>
      <c r="F23" s="203"/>
      <c r="G23" s="203"/>
      <c r="H23" s="203"/>
      <c r="I23" s="203"/>
      <c r="J23" s="203"/>
      <c r="K23" s="203"/>
    </row>
    <row r="24" spans="1:11" ht="14.25">
      <c r="A24" s="207" t="s">
        <v>178</v>
      </c>
      <c r="B24" s="206">
        <v>64058825</v>
      </c>
      <c r="C24" s="206">
        <v>55471056</v>
      </c>
      <c r="D24" s="205" t="s">
        <v>1053</v>
      </c>
      <c r="E24" s="204"/>
      <c r="F24" s="203"/>
      <c r="G24" s="203"/>
      <c r="H24" s="203"/>
      <c r="I24" s="203"/>
      <c r="J24" s="203"/>
      <c r="K24" s="203"/>
    </row>
    <row r="25" spans="1:11" ht="14.25">
      <c r="A25" s="207" t="s">
        <v>176</v>
      </c>
      <c r="B25" s="206">
        <v>112533885</v>
      </c>
      <c r="C25" s="206">
        <v>94360118</v>
      </c>
      <c r="D25" s="205" t="s">
        <v>1090</v>
      </c>
      <c r="E25" s="204"/>
      <c r="F25" s="203"/>
      <c r="G25" s="203"/>
      <c r="H25" s="203"/>
      <c r="I25" s="203"/>
      <c r="J25" s="203"/>
      <c r="K25" s="203"/>
    </row>
    <row r="26" spans="1:11" ht="14.25">
      <c r="A26" s="207" t="s">
        <v>175</v>
      </c>
      <c r="B26" s="206">
        <v>96012528</v>
      </c>
      <c r="C26" s="206">
        <v>82718459</v>
      </c>
      <c r="D26" s="205" t="s">
        <v>1053</v>
      </c>
      <c r="E26" s="204"/>
      <c r="F26" s="203"/>
      <c r="G26" s="203"/>
      <c r="H26" s="203"/>
      <c r="I26" s="203"/>
      <c r="J26" s="203"/>
      <c r="K26" s="203"/>
    </row>
    <row r="27" spans="1:11" ht="14.25">
      <c r="A27" s="207" t="s">
        <v>174</v>
      </c>
      <c r="B27" s="211">
        <v>2880723712</v>
      </c>
      <c r="C27" s="211" t="s">
        <v>1089</v>
      </c>
      <c r="D27" s="205" t="s">
        <v>1062</v>
      </c>
      <c r="E27" s="204"/>
      <c r="F27" s="203"/>
      <c r="G27" s="203"/>
      <c r="H27" s="203"/>
      <c r="I27" s="203"/>
      <c r="J27" s="203"/>
      <c r="K27" s="203"/>
    </row>
    <row r="28" spans="1:11" ht="14.25">
      <c r="A28" s="207" t="s">
        <v>173</v>
      </c>
      <c r="B28" s="206">
        <v>68182143</v>
      </c>
      <c r="C28" s="206">
        <v>60597379</v>
      </c>
      <c r="D28" s="205" t="s">
        <v>1069</v>
      </c>
      <c r="E28" s="204"/>
      <c r="F28" s="203"/>
      <c r="G28" s="203"/>
      <c r="H28" s="203"/>
      <c r="I28" s="203"/>
      <c r="J28" s="203"/>
      <c r="K28" s="203"/>
    </row>
    <row r="29" spans="1:11" ht="14.25">
      <c r="A29" s="207" t="s">
        <v>172</v>
      </c>
      <c r="B29" s="206">
        <v>102417115</v>
      </c>
      <c r="C29" s="206">
        <v>89861532</v>
      </c>
      <c r="D29" s="205" t="s">
        <v>1067</v>
      </c>
      <c r="E29" s="204"/>
      <c r="F29" s="203"/>
      <c r="G29" s="203"/>
      <c r="H29" s="203"/>
      <c r="I29" s="203"/>
      <c r="J29" s="203"/>
      <c r="K29" s="203"/>
    </row>
    <row r="30" spans="1:11" ht="14.25">
      <c r="A30" s="207" t="s">
        <v>171</v>
      </c>
      <c r="B30" s="206">
        <v>113301393</v>
      </c>
      <c r="C30" s="206">
        <v>98008810</v>
      </c>
      <c r="D30" s="205" t="s">
        <v>1088</v>
      </c>
      <c r="E30" s="204"/>
      <c r="F30" s="203"/>
      <c r="G30" s="203"/>
      <c r="H30" s="203"/>
      <c r="I30" s="203"/>
      <c r="J30" s="203"/>
      <c r="K30" s="203"/>
    </row>
    <row r="31" spans="1:11" ht="14.25">
      <c r="A31" s="207" t="s">
        <v>169</v>
      </c>
      <c r="B31" s="206">
        <v>114790708</v>
      </c>
      <c r="C31" s="206">
        <v>99823064</v>
      </c>
      <c r="D31" s="205" t="s">
        <v>1062</v>
      </c>
      <c r="E31" s="204"/>
      <c r="F31" s="203"/>
      <c r="G31" s="203"/>
      <c r="H31" s="203"/>
      <c r="I31" s="203"/>
      <c r="J31" s="203"/>
      <c r="K31" s="203"/>
    </row>
    <row r="32" spans="1:11" ht="14.25">
      <c r="A32" s="207" t="s">
        <v>168</v>
      </c>
      <c r="B32" s="206">
        <v>140104621</v>
      </c>
      <c r="C32" s="206">
        <v>124500813</v>
      </c>
      <c r="D32" s="205" t="s">
        <v>1060</v>
      </c>
      <c r="E32" s="204"/>
      <c r="F32" s="203"/>
      <c r="G32" s="203"/>
      <c r="H32" s="203"/>
      <c r="I32" s="203"/>
      <c r="J32" s="203"/>
      <c r="K32" s="203"/>
    </row>
    <row r="33" spans="1:11" ht="14.25">
      <c r="A33" s="207" t="s">
        <v>167</v>
      </c>
      <c r="B33" s="206">
        <v>193286687</v>
      </c>
      <c r="C33" s="206">
        <v>158415214</v>
      </c>
      <c r="D33" s="205" t="s">
        <v>1063</v>
      </c>
      <c r="E33" s="204"/>
      <c r="F33" s="203"/>
      <c r="G33" s="203"/>
      <c r="H33" s="203"/>
      <c r="I33" s="203"/>
      <c r="J33" s="203"/>
      <c r="K33" s="203"/>
    </row>
    <row r="34" spans="1:11" ht="14.25">
      <c r="A34" s="207" t="s">
        <v>166</v>
      </c>
      <c r="B34" s="206">
        <v>108196643</v>
      </c>
      <c r="C34" s="206">
        <v>87999066</v>
      </c>
      <c r="D34" s="205" t="s">
        <v>1066</v>
      </c>
      <c r="E34" s="204"/>
      <c r="F34" s="203"/>
      <c r="G34" s="203"/>
      <c r="H34" s="203"/>
      <c r="I34" s="203"/>
      <c r="J34" s="203"/>
      <c r="K34" s="203"/>
    </row>
    <row r="35" spans="1:11" ht="14.25">
      <c r="A35" s="207" t="s">
        <v>165</v>
      </c>
      <c r="B35" s="206">
        <v>48984478</v>
      </c>
      <c r="C35" s="206">
        <v>42003274</v>
      </c>
      <c r="D35" s="205" t="s">
        <v>1077</v>
      </c>
      <c r="E35" s="204"/>
      <c r="F35" s="203"/>
      <c r="G35" s="203"/>
      <c r="H35" s="203"/>
      <c r="I35" s="203"/>
      <c r="J35" s="203"/>
      <c r="K35" s="203"/>
    </row>
    <row r="36" spans="1:11" ht="14.25">
      <c r="A36" s="207" t="s">
        <v>164</v>
      </c>
      <c r="B36" s="206">
        <v>48614391</v>
      </c>
      <c r="C36" s="206">
        <v>43539113</v>
      </c>
      <c r="D36" s="205" t="s">
        <v>1064</v>
      </c>
      <c r="E36" s="204"/>
      <c r="F36" s="203"/>
      <c r="G36" s="203"/>
      <c r="H36" s="203"/>
      <c r="I36" s="203"/>
      <c r="J36" s="203"/>
      <c r="K36" s="203"/>
    </row>
    <row r="37" spans="1:11" ht="14.25">
      <c r="A37" s="207" t="s">
        <v>1009</v>
      </c>
      <c r="B37" s="206">
        <v>679519088</v>
      </c>
      <c r="C37" s="206">
        <v>670691207</v>
      </c>
      <c r="D37" s="205" t="s">
        <v>1088</v>
      </c>
      <c r="E37" s="204"/>
      <c r="F37" s="203"/>
      <c r="G37" s="203"/>
      <c r="H37" s="203"/>
      <c r="I37" s="203"/>
      <c r="J37" s="203"/>
      <c r="K37" s="203"/>
    </row>
    <row r="38" spans="1:11" ht="14.25">
      <c r="A38" s="202" t="s">
        <v>1010</v>
      </c>
      <c r="B38" s="201">
        <v>23983134</v>
      </c>
      <c r="C38" s="201">
        <v>21920858</v>
      </c>
      <c r="D38" s="200" t="s">
        <v>1087</v>
      </c>
      <c r="E38" s="199"/>
      <c r="F38" s="198"/>
      <c r="G38" s="198"/>
      <c r="H38" s="198"/>
      <c r="I38" s="198"/>
      <c r="J38" s="198"/>
      <c r="K38" s="198"/>
    </row>
    <row r="39" spans="1:11" ht="14.25">
      <c r="A39" s="207" t="s">
        <v>195</v>
      </c>
      <c r="B39" s="206">
        <v>35309185</v>
      </c>
      <c r="C39" s="206">
        <v>31203588</v>
      </c>
      <c r="D39" s="205" t="s">
        <v>1086</v>
      </c>
      <c r="E39" s="204"/>
      <c r="F39" s="203"/>
      <c r="G39" s="203"/>
      <c r="H39" s="203"/>
      <c r="I39" s="203"/>
      <c r="J39" s="203"/>
      <c r="K39" s="203"/>
    </row>
    <row r="40" spans="1:11" ht="14.25">
      <c r="A40" s="207" t="s">
        <v>163</v>
      </c>
      <c r="B40" s="206">
        <v>22721464</v>
      </c>
      <c r="C40" s="206">
        <v>20352639</v>
      </c>
      <c r="D40" s="205" t="s">
        <v>1086</v>
      </c>
      <c r="E40" s="204"/>
      <c r="F40" s="203"/>
      <c r="G40" s="203"/>
      <c r="H40" s="203"/>
      <c r="I40" s="203"/>
      <c r="J40" s="203"/>
      <c r="K40" s="203"/>
    </row>
    <row r="41" spans="1:11" ht="14.25">
      <c r="A41" s="207" t="s">
        <v>161</v>
      </c>
      <c r="B41" s="206">
        <v>387083863</v>
      </c>
      <c r="C41" s="206">
        <v>314879762</v>
      </c>
      <c r="D41" s="205" t="s">
        <v>1066</v>
      </c>
      <c r="E41" s="204"/>
      <c r="F41" s="203"/>
      <c r="G41" s="203"/>
      <c r="H41" s="203"/>
      <c r="I41" s="203"/>
      <c r="J41" s="203"/>
      <c r="K41" s="203"/>
    </row>
    <row r="42" spans="1:11" ht="14.25">
      <c r="A42" s="207" t="s">
        <v>160</v>
      </c>
      <c r="B42" s="206">
        <v>64462639</v>
      </c>
      <c r="C42" s="206">
        <v>55575045</v>
      </c>
      <c r="D42" s="205" t="s">
        <v>1062</v>
      </c>
      <c r="E42" s="204"/>
      <c r="F42" s="203"/>
      <c r="G42" s="203"/>
      <c r="H42" s="203"/>
      <c r="I42" s="203"/>
      <c r="J42" s="203"/>
      <c r="K42" s="203"/>
    </row>
    <row r="43" spans="1:11" ht="14.25">
      <c r="A43" s="207" t="s">
        <v>159</v>
      </c>
      <c r="B43" s="206">
        <v>152467762</v>
      </c>
      <c r="C43" s="206">
        <v>131000285</v>
      </c>
      <c r="D43" s="205" t="s">
        <v>1069</v>
      </c>
      <c r="E43" s="204"/>
      <c r="F43" s="203"/>
      <c r="G43" s="203"/>
      <c r="H43" s="203"/>
      <c r="I43" s="203"/>
      <c r="J43" s="203"/>
      <c r="K43" s="203"/>
    </row>
    <row r="44" spans="1:11" ht="14.25">
      <c r="A44" s="207" t="s">
        <v>158</v>
      </c>
      <c r="B44" s="206">
        <v>257191492</v>
      </c>
      <c r="C44" s="206">
        <v>214044853</v>
      </c>
      <c r="D44" s="205" t="s">
        <v>1069</v>
      </c>
      <c r="E44" s="204"/>
      <c r="F44" s="203"/>
      <c r="G44" s="203"/>
      <c r="H44" s="203"/>
      <c r="I44" s="203"/>
      <c r="J44" s="203"/>
      <c r="K44" s="203"/>
    </row>
    <row r="45" spans="1:11" ht="14.25">
      <c r="A45" s="202" t="s">
        <v>156</v>
      </c>
      <c r="B45" s="201">
        <v>181313008</v>
      </c>
      <c r="C45" s="201">
        <v>169673329</v>
      </c>
      <c r="D45" s="200" t="s">
        <v>1084</v>
      </c>
      <c r="E45" s="199"/>
      <c r="F45" s="198"/>
      <c r="G45" s="198"/>
      <c r="H45" s="198"/>
      <c r="I45" s="198"/>
      <c r="J45" s="198"/>
      <c r="K45" s="198"/>
    </row>
    <row r="46" spans="1:11" ht="14.25">
      <c r="A46" s="202" t="s">
        <v>155</v>
      </c>
      <c r="B46" s="201">
        <v>35791039</v>
      </c>
      <c r="C46" s="201">
        <v>34528445</v>
      </c>
      <c r="D46" s="200" t="s">
        <v>1085</v>
      </c>
      <c r="E46" s="199"/>
      <c r="F46" s="198"/>
      <c r="G46" s="198"/>
      <c r="H46" s="198"/>
      <c r="I46" s="198"/>
      <c r="J46" s="198"/>
      <c r="K46" s="198"/>
    </row>
    <row r="47" spans="1:11" ht="14.25">
      <c r="A47" s="202" t="s">
        <v>154</v>
      </c>
      <c r="B47" s="201">
        <v>55722589</v>
      </c>
      <c r="C47" s="201">
        <v>50830176</v>
      </c>
      <c r="D47" s="200" t="s">
        <v>1084</v>
      </c>
      <c r="E47" s="199"/>
      <c r="F47" s="198"/>
      <c r="G47" s="198"/>
      <c r="H47" s="198"/>
      <c r="I47" s="198"/>
      <c r="J47" s="198"/>
      <c r="K47" s="198"/>
    </row>
    <row r="48" spans="1:11" ht="14.25">
      <c r="A48" s="207" t="s">
        <v>153</v>
      </c>
      <c r="B48" s="206">
        <v>34587583</v>
      </c>
      <c r="C48" s="206">
        <v>32129649</v>
      </c>
      <c r="D48" s="205" t="s">
        <v>1059</v>
      </c>
      <c r="E48" s="204"/>
      <c r="F48" s="203"/>
      <c r="G48" s="203"/>
      <c r="H48" s="203"/>
      <c r="I48" s="203"/>
      <c r="J48" s="203"/>
      <c r="K48" s="203"/>
    </row>
    <row r="49" spans="1:11" ht="15">
      <c r="A49" s="109" t="s">
        <v>1016</v>
      </c>
      <c r="B49" s="201">
        <v>48855022</v>
      </c>
      <c r="C49" s="201">
        <v>43970319</v>
      </c>
      <c r="D49" s="200" t="s">
        <v>1083</v>
      </c>
      <c r="E49" s="199"/>
      <c r="F49" s="198"/>
      <c r="G49" s="198"/>
      <c r="H49" s="198"/>
      <c r="I49" s="198"/>
      <c r="J49" s="198"/>
      <c r="K49" s="198"/>
    </row>
    <row r="50" spans="1:11" ht="14.25">
      <c r="A50" s="202" t="s">
        <v>1017</v>
      </c>
      <c r="B50" s="201">
        <v>127102632</v>
      </c>
      <c r="C50" s="201">
        <v>121509644</v>
      </c>
      <c r="D50" s="200" t="s">
        <v>1082</v>
      </c>
      <c r="E50" s="199"/>
      <c r="F50" s="198"/>
      <c r="G50" s="198"/>
      <c r="H50" s="198"/>
      <c r="I50" s="198"/>
      <c r="J50" s="198"/>
      <c r="K50" s="198"/>
    </row>
    <row r="51" spans="1:11" ht="14.25">
      <c r="A51" s="207" t="s">
        <v>151</v>
      </c>
      <c r="B51" s="206">
        <v>162121050</v>
      </c>
      <c r="C51" s="206">
        <v>139782913</v>
      </c>
      <c r="D51" s="205" t="s">
        <v>1053</v>
      </c>
      <c r="E51" s="204"/>
      <c r="F51" s="203"/>
      <c r="G51" s="203"/>
      <c r="H51" s="203"/>
      <c r="I51" s="203"/>
      <c r="J51" s="203"/>
      <c r="K51" s="203"/>
    </row>
    <row r="52" spans="1:11" ht="14.25">
      <c r="A52" s="207" t="s">
        <v>150</v>
      </c>
      <c r="B52" s="206">
        <v>261542816</v>
      </c>
      <c r="C52" s="206">
        <v>219895149</v>
      </c>
      <c r="D52" s="205" t="s">
        <v>1062</v>
      </c>
      <c r="E52" s="204"/>
      <c r="F52" s="203"/>
      <c r="G52" s="203"/>
      <c r="H52" s="203"/>
      <c r="I52" s="203"/>
      <c r="J52" s="203"/>
      <c r="K52" s="203"/>
    </row>
    <row r="53" spans="1:11" ht="14.25">
      <c r="A53" s="202" t="s">
        <v>149</v>
      </c>
      <c r="B53" s="201">
        <v>47346297</v>
      </c>
      <c r="C53" s="201">
        <v>42796085</v>
      </c>
      <c r="D53" s="200" t="s">
        <v>1081</v>
      </c>
      <c r="E53" s="199"/>
      <c r="F53" s="198"/>
      <c r="G53" s="198"/>
      <c r="H53" s="198"/>
      <c r="I53" s="198"/>
      <c r="J53" s="198"/>
      <c r="K53" s="198"/>
    </row>
    <row r="54" spans="1:11" ht="14.25">
      <c r="A54" s="207" t="s">
        <v>148</v>
      </c>
      <c r="B54" s="206">
        <v>57433378</v>
      </c>
      <c r="C54" s="206">
        <v>51945380</v>
      </c>
      <c r="D54" s="205" t="s">
        <v>1080</v>
      </c>
      <c r="E54" s="204"/>
      <c r="F54" s="203"/>
      <c r="G54" s="203"/>
      <c r="H54" s="203"/>
      <c r="I54" s="203"/>
      <c r="J54" s="203"/>
      <c r="K54" s="203"/>
    </row>
    <row r="55" spans="1:11" ht="14.25">
      <c r="A55" s="207" t="s">
        <v>196</v>
      </c>
      <c r="B55" s="206">
        <v>341217006</v>
      </c>
      <c r="C55" s="206">
        <v>293389800</v>
      </c>
      <c r="D55" s="205" t="s">
        <v>1079</v>
      </c>
      <c r="E55" s="204"/>
      <c r="F55" s="203"/>
      <c r="G55" s="203"/>
      <c r="H55" s="203"/>
      <c r="I55" s="203"/>
      <c r="J55" s="203"/>
      <c r="K55" s="203"/>
    </row>
    <row r="56" spans="1:11" ht="14.25">
      <c r="A56" s="207" t="s">
        <v>1078</v>
      </c>
      <c r="B56" s="206">
        <v>97609987</v>
      </c>
      <c r="C56" s="206">
        <v>85262660</v>
      </c>
      <c r="D56" s="205" t="s">
        <v>1067</v>
      </c>
      <c r="E56" s="204"/>
      <c r="F56" s="203"/>
      <c r="G56" s="203"/>
      <c r="H56" s="203"/>
      <c r="I56" s="203"/>
      <c r="J56" s="203"/>
      <c r="K56" s="203"/>
    </row>
    <row r="57" spans="1:11" ht="15">
      <c r="A57" s="109" t="s">
        <v>1011</v>
      </c>
      <c r="B57" s="206">
        <v>76614100</v>
      </c>
      <c r="C57" s="206">
        <v>70244011</v>
      </c>
      <c r="D57" s="205" t="s">
        <v>1077</v>
      </c>
      <c r="E57" s="204"/>
      <c r="F57" s="203"/>
      <c r="G57" s="203"/>
      <c r="H57" s="203"/>
      <c r="I57" s="203"/>
      <c r="J57" s="203"/>
      <c r="K57" s="203"/>
    </row>
    <row r="58" spans="1:11" ht="14.25">
      <c r="A58" s="207" t="s">
        <v>146</v>
      </c>
      <c r="B58" s="206">
        <v>189436505</v>
      </c>
      <c r="C58" s="206">
        <v>155024905</v>
      </c>
      <c r="D58" s="205" t="s">
        <v>1067</v>
      </c>
      <c r="E58" s="204"/>
      <c r="F58" s="203"/>
      <c r="G58" s="203"/>
      <c r="H58" s="203"/>
      <c r="I58" s="203"/>
      <c r="J58" s="203"/>
      <c r="K58" s="203"/>
    </row>
    <row r="59" spans="1:11" ht="14.25">
      <c r="A59" s="207" t="s">
        <v>145</v>
      </c>
      <c r="B59" s="206">
        <v>82180077</v>
      </c>
      <c r="C59" s="206">
        <v>69969325</v>
      </c>
      <c r="D59" s="205" t="s">
        <v>1059</v>
      </c>
      <c r="E59" s="204"/>
      <c r="F59" s="203"/>
      <c r="G59" s="203"/>
      <c r="H59" s="203"/>
      <c r="I59" s="203"/>
      <c r="J59" s="203"/>
      <c r="K59" s="203"/>
    </row>
    <row r="60" spans="1:11" ht="14.25">
      <c r="A60" s="207" t="s">
        <v>144</v>
      </c>
      <c r="B60" s="206">
        <v>250378730</v>
      </c>
      <c r="C60" s="206">
        <v>211865053</v>
      </c>
      <c r="D60" s="205" t="s">
        <v>1053</v>
      </c>
      <c r="E60" s="204"/>
      <c r="F60" s="203"/>
      <c r="G60" s="203"/>
      <c r="H60" s="203"/>
      <c r="I60" s="203"/>
      <c r="J60" s="203"/>
      <c r="K60" s="203"/>
    </row>
    <row r="61" spans="1:11" ht="14.25">
      <c r="A61" s="207" t="s">
        <v>141</v>
      </c>
      <c r="B61" s="206">
        <v>248778327</v>
      </c>
      <c r="C61" s="206">
        <v>211963574</v>
      </c>
      <c r="D61" s="205" t="s">
        <v>1069</v>
      </c>
      <c r="E61" s="204"/>
      <c r="F61" s="203"/>
      <c r="G61" s="203"/>
      <c r="H61" s="203"/>
      <c r="I61" s="203"/>
      <c r="J61" s="203"/>
      <c r="K61" s="203"/>
    </row>
    <row r="62" spans="1:11" ht="14.25">
      <c r="A62" s="207" t="s">
        <v>143</v>
      </c>
      <c r="B62" s="206">
        <v>131218408</v>
      </c>
      <c r="C62" s="206">
        <v>111502463</v>
      </c>
      <c r="D62" s="205" t="s">
        <v>1061</v>
      </c>
      <c r="E62" s="204"/>
      <c r="F62" s="203"/>
      <c r="G62" s="203"/>
      <c r="H62" s="203"/>
      <c r="I62" s="203"/>
      <c r="J62" s="203"/>
      <c r="K62" s="203"/>
    </row>
    <row r="63" spans="1:11" ht="14.25">
      <c r="A63" s="207" t="s">
        <v>142</v>
      </c>
      <c r="B63" s="206">
        <v>81382742</v>
      </c>
      <c r="C63" s="206">
        <v>71147112</v>
      </c>
      <c r="D63" s="205" t="s">
        <v>1076</v>
      </c>
      <c r="E63" s="204"/>
      <c r="F63" s="203"/>
      <c r="G63" s="203"/>
      <c r="H63" s="203"/>
      <c r="I63" s="203"/>
      <c r="J63" s="203"/>
      <c r="K63" s="203"/>
    </row>
    <row r="64" spans="1:11" ht="14.25">
      <c r="A64" s="207" t="s">
        <v>140</v>
      </c>
      <c r="B64" s="206">
        <v>146440767</v>
      </c>
      <c r="C64" s="206">
        <v>128363163</v>
      </c>
      <c r="D64" s="205" t="s">
        <v>1075</v>
      </c>
      <c r="E64" s="204"/>
      <c r="F64" s="203"/>
      <c r="G64" s="203"/>
      <c r="H64" s="203"/>
      <c r="I64" s="203"/>
      <c r="J64" s="203"/>
      <c r="K64" s="203"/>
    </row>
    <row r="65" spans="1:11" ht="14.25">
      <c r="A65" s="207" t="s">
        <v>139</v>
      </c>
      <c r="B65" s="206">
        <v>81131240</v>
      </c>
      <c r="C65" s="206">
        <v>72277235</v>
      </c>
      <c r="D65" s="205" t="s">
        <v>1053</v>
      </c>
      <c r="E65" s="204"/>
      <c r="F65" s="203"/>
      <c r="G65" s="203"/>
      <c r="H65" s="203"/>
      <c r="I65" s="203"/>
      <c r="J65" s="203"/>
      <c r="K65" s="203"/>
    </row>
    <row r="66" spans="1:11" ht="14.25">
      <c r="A66" s="207" t="s">
        <v>138</v>
      </c>
      <c r="B66" s="206">
        <v>60214137</v>
      </c>
      <c r="C66" s="206">
        <v>54173553</v>
      </c>
      <c r="D66" s="205" t="s">
        <v>1061</v>
      </c>
      <c r="E66" s="204"/>
      <c r="F66" s="203"/>
      <c r="G66" s="203"/>
      <c r="H66" s="203"/>
      <c r="I66" s="203"/>
      <c r="J66" s="203"/>
      <c r="K66" s="203"/>
    </row>
    <row r="67" spans="1:11" ht="14.25">
      <c r="A67" s="207" t="s">
        <v>137</v>
      </c>
      <c r="B67" s="206">
        <v>349047158</v>
      </c>
      <c r="C67" s="206">
        <v>286382710</v>
      </c>
      <c r="D67" s="205" t="s">
        <v>1061</v>
      </c>
      <c r="E67" s="204"/>
      <c r="F67" s="203"/>
      <c r="G67" s="203"/>
      <c r="H67" s="203"/>
      <c r="I67" s="203"/>
      <c r="J67" s="203"/>
      <c r="K67" s="203"/>
    </row>
    <row r="68" spans="1:11" ht="14.25">
      <c r="A68" s="202" t="s">
        <v>136</v>
      </c>
      <c r="B68" s="201">
        <v>192132306</v>
      </c>
      <c r="C68" s="201">
        <v>168792666</v>
      </c>
      <c r="D68" s="200" t="s">
        <v>1073</v>
      </c>
      <c r="E68" s="199"/>
      <c r="F68" s="198"/>
      <c r="G68" s="198"/>
      <c r="H68" s="198"/>
      <c r="I68" s="198"/>
      <c r="J68" s="198"/>
      <c r="K68" s="198"/>
    </row>
    <row r="69" spans="1:11" ht="14.25">
      <c r="A69" s="207" t="s">
        <v>134</v>
      </c>
      <c r="B69" s="206">
        <v>239619828</v>
      </c>
      <c r="C69" s="206">
        <v>198009434</v>
      </c>
      <c r="D69" s="205" t="s">
        <v>1061</v>
      </c>
      <c r="E69" s="204"/>
      <c r="F69" s="203"/>
      <c r="G69" s="203"/>
      <c r="H69" s="203"/>
      <c r="I69" s="203"/>
      <c r="J69" s="203"/>
      <c r="K69" s="203"/>
    </row>
    <row r="70" spans="1:11" ht="15">
      <c r="A70" s="109" t="s">
        <v>1012</v>
      </c>
      <c r="B70" s="206">
        <v>324546976</v>
      </c>
      <c r="C70" s="206">
        <v>261727587</v>
      </c>
      <c r="D70" s="205" t="s">
        <v>1072</v>
      </c>
      <c r="E70" s="204"/>
      <c r="F70" s="203"/>
      <c r="G70" s="203"/>
      <c r="H70" s="203"/>
      <c r="I70" s="203"/>
      <c r="J70" s="203"/>
      <c r="K70" s="203"/>
    </row>
    <row r="71" spans="1:11" ht="15">
      <c r="A71" s="109" t="s">
        <v>1013</v>
      </c>
      <c r="B71" s="201">
        <v>226720809</v>
      </c>
      <c r="C71" s="201">
        <v>201956062</v>
      </c>
      <c r="D71" s="200" t="s">
        <v>1071</v>
      </c>
      <c r="E71" s="199"/>
      <c r="F71" s="198"/>
      <c r="G71" s="198"/>
      <c r="H71" s="198"/>
      <c r="I71" s="198"/>
      <c r="J71" s="198"/>
      <c r="K71" s="198"/>
    </row>
    <row r="72" spans="1:11" ht="14.25">
      <c r="A72" s="207" t="s">
        <v>133</v>
      </c>
      <c r="B72" s="206">
        <v>29542602</v>
      </c>
      <c r="C72" s="206">
        <v>27186774</v>
      </c>
      <c r="D72" s="205" t="s">
        <v>1064</v>
      </c>
      <c r="E72" s="204"/>
      <c r="F72" s="203"/>
      <c r="G72" s="203"/>
      <c r="H72" s="203"/>
      <c r="I72" s="203"/>
      <c r="J72" s="203"/>
      <c r="K72" s="203"/>
    </row>
    <row r="73" spans="1:11" ht="14.25">
      <c r="A73" s="207" t="s">
        <v>124</v>
      </c>
      <c r="B73" s="206">
        <v>94718693</v>
      </c>
      <c r="C73" s="206">
        <v>85784085</v>
      </c>
      <c r="D73" s="205" t="s">
        <v>1064</v>
      </c>
      <c r="E73" s="204"/>
      <c r="F73" s="203"/>
      <c r="G73" s="203"/>
      <c r="H73" s="203"/>
      <c r="I73" s="203"/>
      <c r="J73" s="203"/>
      <c r="K73" s="203"/>
    </row>
    <row r="74" spans="1:11" ht="14.25">
      <c r="A74" s="202" t="s">
        <v>132</v>
      </c>
      <c r="B74" s="201">
        <v>48260494</v>
      </c>
      <c r="C74" s="201">
        <v>46092525</v>
      </c>
      <c r="D74" s="200" t="s">
        <v>1070</v>
      </c>
      <c r="E74" s="199"/>
      <c r="F74" s="198"/>
      <c r="G74" s="198"/>
      <c r="H74" s="198"/>
      <c r="I74" s="198"/>
      <c r="J74" s="198"/>
      <c r="K74" s="198"/>
    </row>
    <row r="75" spans="1:11" ht="14.25">
      <c r="A75" s="207" t="s">
        <v>131</v>
      </c>
      <c r="B75" s="206">
        <v>43196341</v>
      </c>
      <c r="C75" s="206">
        <v>37012660</v>
      </c>
      <c r="D75" s="205" t="s">
        <v>1069</v>
      </c>
      <c r="E75" s="204"/>
      <c r="F75" s="203"/>
      <c r="G75" s="203"/>
      <c r="H75" s="203"/>
      <c r="I75" s="203"/>
      <c r="J75" s="203"/>
      <c r="K75" s="203"/>
    </row>
    <row r="76" spans="1:11" ht="14.25">
      <c r="A76" s="207" t="s">
        <v>130</v>
      </c>
      <c r="B76" s="206">
        <v>154273090</v>
      </c>
      <c r="C76" s="206">
        <v>134281271</v>
      </c>
      <c r="D76" s="205" t="s">
        <v>1057</v>
      </c>
      <c r="E76" s="204"/>
      <c r="F76" s="203"/>
      <c r="G76" s="203"/>
      <c r="H76" s="203"/>
      <c r="I76" s="203"/>
      <c r="J76" s="203"/>
      <c r="K76" s="203"/>
    </row>
    <row r="77" spans="1:11" ht="14.25">
      <c r="A77" s="207" t="s">
        <v>122</v>
      </c>
      <c r="B77" s="206">
        <v>96628742</v>
      </c>
      <c r="C77" s="206">
        <v>85610544</v>
      </c>
      <c r="D77" s="205" t="s">
        <v>1068</v>
      </c>
      <c r="E77" s="204"/>
      <c r="F77" s="203"/>
      <c r="G77" s="203"/>
      <c r="H77" s="203"/>
      <c r="I77" s="203"/>
      <c r="J77" s="203"/>
      <c r="K77" s="203"/>
    </row>
    <row r="78" spans="1:11" ht="14.25">
      <c r="A78" s="207" t="s">
        <v>129</v>
      </c>
      <c r="B78" s="206">
        <v>337705510</v>
      </c>
      <c r="C78" s="206">
        <v>288697922</v>
      </c>
      <c r="D78" s="205" t="s">
        <v>1067</v>
      </c>
      <c r="E78" s="204"/>
      <c r="F78" s="203"/>
      <c r="G78" s="203"/>
      <c r="H78" s="203"/>
      <c r="I78" s="203"/>
      <c r="J78" s="203"/>
      <c r="K78" s="203"/>
    </row>
    <row r="79" spans="1:11" ht="14.25">
      <c r="A79" s="207" t="s">
        <v>128</v>
      </c>
      <c r="B79" s="206">
        <v>241413715</v>
      </c>
      <c r="C79" s="206">
        <v>207710380</v>
      </c>
      <c r="D79" s="205" t="s">
        <v>1066</v>
      </c>
      <c r="E79" s="204"/>
      <c r="F79" s="203"/>
      <c r="G79" s="203"/>
      <c r="H79" s="203"/>
      <c r="I79" s="203"/>
      <c r="J79" s="203"/>
      <c r="K79" s="203"/>
    </row>
    <row r="80" spans="1:11" ht="15">
      <c r="A80" s="109" t="s">
        <v>197</v>
      </c>
      <c r="B80" s="206">
        <v>201174055</v>
      </c>
      <c r="C80" s="206">
        <v>165361291</v>
      </c>
      <c r="D80" s="205" t="s">
        <v>1065</v>
      </c>
      <c r="E80" s="204"/>
      <c r="F80" s="203"/>
      <c r="G80" s="203"/>
      <c r="H80" s="203"/>
      <c r="I80" s="203"/>
      <c r="J80" s="203"/>
      <c r="K80" s="203"/>
    </row>
    <row r="81" spans="1:12" ht="14.25">
      <c r="A81" s="207" t="s">
        <v>127</v>
      </c>
      <c r="B81" s="206">
        <v>232151993</v>
      </c>
      <c r="C81" s="206">
        <v>194731257</v>
      </c>
      <c r="D81" s="205" t="s">
        <v>1064</v>
      </c>
      <c r="E81" s="204"/>
      <c r="F81" s="203"/>
      <c r="G81" s="203"/>
      <c r="H81" s="203"/>
      <c r="I81" s="203"/>
      <c r="J81" s="203"/>
      <c r="K81" s="203"/>
    </row>
    <row r="82" spans="1:12" ht="14.25">
      <c r="A82" s="207" t="s">
        <v>126</v>
      </c>
      <c r="B82" s="206">
        <v>132540550</v>
      </c>
      <c r="C82" s="206">
        <v>115015429</v>
      </c>
      <c r="D82" s="205" t="s">
        <v>1064</v>
      </c>
      <c r="E82" s="204"/>
      <c r="F82" s="203"/>
      <c r="G82" s="203"/>
      <c r="H82" s="203"/>
      <c r="I82" s="203"/>
      <c r="J82" s="203"/>
      <c r="K82" s="203"/>
    </row>
    <row r="83" spans="1:12" ht="14.25">
      <c r="A83" s="207" t="s">
        <v>125</v>
      </c>
      <c r="B83" s="206">
        <v>88212207</v>
      </c>
      <c r="C83" s="206">
        <v>76209528</v>
      </c>
      <c r="D83" s="205" t="s">
        <v>1063</v>
      </c>
      <c r="E83" s="204"/>
      <c r="F83" s="203"/>
      <c r="G83" s="203"/>
      <c r="H83" s="203"/>
      <c r="I83" s="203"/>
      <c r="J83" s="203"/>
      <c r="K83" s="203"/>
    </row>
    <row r="84" spans="1:12" ht="14.25">
      <c r="A84" s="207" t="s">
        <v>123</v>
      </c>
      <c r="B84" s="206">
        <v>275174116</v>
      </c>
      <c r="C84" s="206">
        <v>249785158</v>
      </c>
      <c r="D84" s="205" t="s">
        <v>1061</v>
      </c>
      <c r="E84" s="204"/>
      <c r="F84" s="203"/>
      <c r="G84" s="203"/>
      <c r="H84" s="203"/>
      <c r="I84" s="203"/>
      <c r="J84" s="203"/>
      <c r="K84" s="203"/>
    </row>
    <row r="85" spans="1:12" ht="14.25">
      <c r="A85" s="207" t="s">
        <v>121</v>
      </c>
      <c r="B85" s="206">
        <v>105740038</v>
      </c>
      <c r="C85" s="206">
        <v>92038994</v>
      </c>
      <c r="D85" s="205" t="s">
        <v>1059</v>
      </c>
      <c r="E85" s="204"/>
      <c r="F85" s="203"/>
      <c r="G85" s="203"/>
      <c r="H85" s="203"/>
      <c r="I85" s="203"/>
      <c r="J85" s="203"/>
      <c r="K85" s="203"/>
    </row>
    <row r="86" spans="1:12" ht="14.25">
      <c r="A86" s="207" t="s">
        <v>120</v>
      </c>
      <c r="B86" s="206">
        <v>173976809</v>
      </c>
      <c r="C86" s="206">
        <v>144811320</v>
      </c>
      <c r="D86" s="205" t="s">
        <v>1060</v>
      </c>
      <c r="E86" s="204"/>
      <c r="F86" s="203"/>
      <c r="G86" s="203"/>
      <c r="H86" s="203"/>
      <c r="I86" s="203"/>
      <c r="J86" s="203"/>
      <c r="K86" s="203"/>
    </row>
    <row r="87" spans="1:12" ht="14.25">
      <c r="A87" s="207" t="s">
        <v>119</v>
      </c>
      <c r="B87" s="206">
        <v>150749355</v>
      </c>
      <c r="C87" s="206">
        <v>128067275</v>
      </c>
      <c r="D87" s="205" t="s">
        <v>1059</v>
      </c>
      <c r="E87" s="204"/>
      <c r="F87" s="203"/>
      <c r="G87" s="203"/>
      <c r="H87" s="203"/>
      <c r="I87" s="203"/>
      <c r="J87" s="203"/>
      <c r="K87" s="203"/>
    </row>
    <row r="88" spans="1:12" ht="14.25">
      <c r="A88" s="202" t="s">
        <v>118</v>
      </c>
      <c r="B88" s="201">
        <v>105151338</v>
      </c>
      <c r="C88" s="201">
        <v>92388348</v>
      </c>
      <c r="D88" s="200" t="s">
        <v>1058</v>
      </c>
      <c r="E88" s="199"/>
      <c r="F88" s="198"/>
      <c r="G88" s="198"/>
      <c r="H88" s="198"/>
      <c r="I88" s="198"/>
      <c r="J88" s="198"/>
      <c r="K88" s="198"/>
    </row>
    <row r="89" spans="1:12" ht="14.25">
      <c r="A89" s="207" t="s">
        <v>117</v>
      </c>
      <c r="B89" s="206">
        <v>53118581</v>
      </c>
      <c r="C89" s="206">
        <v>47713685</v>
      </c>
      <c r="D89" s="205" t="s">
        <v>1057</v>
      </c>
      <c r="E89" s="204"/>
      <c r="F89" s="203"/>
      <c r="G89" s="203"/>
      <c r="H89" s="203"/>
      <c r="I89" s="203"/>
      <c r="J89" s="203"/>
      <c r="K89" s="203"/>
    </row>
    <row r="90" spans="1:12" ht="14.25">
      <c r="A90" s="202" t="s">
        <v>116</v>
      </c>
      <c r="B90" s="201">
        <v>184002838</v>
      </c>
      <c r="C90" s="201">
        <v>161839390</v>
      </c>
      <c r="D90" s="200" t="s">
        <v>1056</v>
      </c>
      <c r="E90" s="199"/>
      <c r="F90" s="198"/>
      <c r="G90" s="198"/>
      <c r="H90" s="198"/>
      <c r="I90" s="198"/>
      <c r="J90" s="198"/>
      <c r="K90" s="198"/>
    </row>
    <row r="91" spans="1:12" ht="15">
      <c r="A91" s="109" t="s">
        <v>1014</v>
      </c>
      <c r="B91" s="201">
        <v>21032420</v>
      </c>
      <c r="C91" s="201">
        <v>19283591</v>
      </c>
      <c r="D91" s="200" t="s">
        <v>1055</v>
      </c>
      <c r="E91" s="199"/>
      <c r="F91" s="198"/>
      <c r="G91" s="198"/>
      <c r="H91" s="198"/>
      <c r="I91" s="198"/>
      <c r="J91" s="198"/>
      <c r="K91" s="198"/>
    </row>
    <row r="92" spans="1:12" ht="15">
      <c r="A92" s="109" t="s">
        <v>1015</v>
      </c>
      <c r="B92" s="201">
        <v>54335434</v>
      </c>
      <c r="C92" s="201">
        <v>51836018</v>
      </c>
      <c r="D92" s="200" t="s">
        <v>1054</v>
      </c>
      <c r="E92" s="199"/>
      <c r="F92" s="198"/>
      <c r="G92" s="198"/>
      <c r="H92" s="198"/>
      <c r="I92" s="198"/>
      <c r="J92" s="198"/>
      <c r="K92" s="198"/>
    </row>
    <row r="93" spans="1:12" ht="14.25">
      <c r="A93" s="207" t="s">
        <v>162</v>
      </c>
      <c r="B93" s="206">
        <v>225018537</v>
      </c>
      <c r="C93" s="206">
        <v>209449017</v>
      </c>
      <c r="D93" s="205" t="s">
        <v>1053</v>
      </c>
      <c r="E93" s="204"/>
      <c r="F93" s="203"/>
      <c r="G93" s="203"/>
      <c r="H93" s="203"/>
      <c r="I93" s="203"/>
      <c r="J93" s="203"/>
      <c r="K93" s="203"/>
    </row>
    <row r="94" spans="1:12" ht="14.25">
      <c r="A94" s="202" t="s">
        <v>157</v>
      </c>
      <c r="B94" s="201">
        <v>59378217</v>
      </c>
      <c r="C94" s="201">
        <v>59335951</v>
      </c>
      <c r="D94" s="200" t="s">
        <v>1052</v>
      </c>
      <c r="E94" s="199"/>
      <c r="F94" s="198"/>
      <c r="G94" s="198"/>
      <c r="H94" s="198"/>
      <c r="I94" s="198"/>
      <c r="J94" s="198"/>
      <c r="K94" s="198"/>
    </row>
    <row r="95" spans="1:12">
      <c r="A95" s="433"/>
      <c r="B95" s="468">
        <f>AVERAGE(B10:B94)/1000</f>
        <v>175265.18543529412</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B95" sqref="B95"/>
    </sheetView>
  </sheetViews>
  <sheetFormatPr defaultRowHeight="12.75"/>
  <cols>
    <col min="1" max="1" width="41.5703125" style="254" customWidth="1"/>
    <col min="2" max="2" width="17.7109375" style="254" customWidth="1"/>
    <col min="3" max="3" width="15.7109375" style="254" customWidth="1"/>
    <col min="4" max="4" width="17.5703125" style="254" customWidth="1"/>
    <col min="5" max="5" width="2.28515625" style="254" customWidth="1"/>
    <col min="6" max="11" width="0" style="254" hidden="1" customWidth="1"/>
    <col min="12" max="12" width="22.5703125" style="254" customWidth="1"/>
    <col min="13" max="16384" width="9.140625" style="254"/>
  </cols>
  <sheetData>
    <row r="1" spans="1:12" ht="14.25">
      <c r="A1" s="497" t="s">
        <v>1102</v>
      </c>
      <c r="B1" s="497"/>
      <c r="C1" s="497"/>
      <c r="D1" s="497"/>
      <c r="E1" s="497"/>
      <c r="F1" s="497"/>
      <c r="G1" s="497"/>
      <c r="H1" s="497"/>
      <c r="I1" s="497"/>
      <c r="J1" s="497"/>
      <c r="K1" s="497"/>
      <c r="L1" s="497"/>
    </row>
    <row r="2" spans="1:12" ht="14.25">
      <c r="A2" s="497" t="s">
        <v>1184</v>
      </c>
      <c r="B2" s="497"/>
      <c r="C2" s="497"/>
      <c r="D2" s="497"/>
      <c r="E2" s="497"/>
      <c r="F2" s="497"/>
      <c r="G2" s="497"/>
      <c r="H2" s="497"/>
      <c r="I2" s="497"/>
      <c r="J2" s="497"/>
      <c r="K2" s="497"/>
      <c r="L2" s="497"/>
    </row>
    <row r="3" spans="1:12" ht="14.25">
      <c r="A3" s="497" t="s">
        <v>1183</v>
      </c>
      <c r="B3" s="497"/>
      <c r="C3" s="497"/>
      <c r="D3" s="497"/>
      <c r="E3" s="497"/>
      <c r="F3" s="497"/>
      <c r="G3" s="497"/>
      <c r="H3" s="497"/>
      <c r="I3" s="497"/>
      <c r="J3" s="497"/>
      <c r="K3" s="497"/>
      <c r="L3" s="497"/>
    </row>
    <row r="4" spans="1:12" ht="14.25">
      <c r="A4" s="497" t="s">
        <v>1099</v>
      </c>
      <c r="B4" s="497"/>
      <c r="C4" s="497"/>
      <c r="D4" s="497"/>
      <c r="E4" s="497"/>
      <c r="F4" s="497"/>
      <c r="G4" s="497"/>
      <c r="H4" s="497"/>
      <c r="I4" s="497"/>
      <c r="J4" s="497"/>
      <c r="K4" s="497"/>
      <c r="L4" s="497"/>
    </row>
    <row r="5" spans="1:12" ht="14.25">
      <c r="A5" s="497" t="s">
        <v>1098</v>
      </c>
      <c r="B5" s="497"/>
      <c r="C5" s="497"/>
      <c r="D5" s="497"/>
      <c r="E5" s="497"/>
      <c r="F5" s="497"/>
      <c r="G5" s="497"/>
      <c r="H5" s="497"/>
      <c r="I5" s="497"/>
      <c r="J5" s="497"/>
      <c r="K5" s="497"/>
      <c r="L5" s="497"/>
    </row>
    <row r="6" spans="1:12">
      <c r="A6" s="495"/>
      <c r="B6" s="495"/>
      <c r="C6" s="495"/>
      <c r="D6" s="495"/>
      <c r="E6" s="495"/>
      <c r="F6" s="495"/>
      <c r="G6" s="495"/>
      <c r="H6" s="495"/>
      <c r="I6" s="495"/>
      <c r="J6" s="495"/>
      <c r="K6" s="495"/>
      <c r="L6" s="495"/>
    </row>
    <row r="7" spans="1:12" ht="15">
      <c r="A7" s="496" t="s">
        <v>1097</v>
      </c>
      <c r="B7" s="496"/>
      <c r="C7" s="496"/>
      <c r="D7" s="496"/>
      <c r="E7" s="496"/>
      <c r="F7" s="275"/>
      <c r="G7" s="275"/>
      <c r="H7" s="275"/>
      <c r="I7" s="275"/>
      <c r="J7" s="275"/>
      <c r="K7" s="275"/>
    </row>
    <row r="8" spans="1:12" ht="60" customHeight="1">
      <c r="A8" s="496"/>
      <c r="B8" s="496" t="s">
        <v>1096</v>
      </c>
      <c r="C8" s="496"/>
      <c r="D8" s="496"/>
      <c r="E8" s="496"/>
      <c r="F8" s="275"/>
      <c r="G8" s="275"/>
      <c r="H8" s="275"/>
      <c r="I8" s="275"/>
      <c r="J8" s="275"/>
      <c r="K8" s="275"/>
    </row>
    <row r="9" spans="1:12" ht="45" customHeight="1">
      <c r="A9" s="496"/>
      <c r="B9" s="276" t="s">
        <v>1095</v>
      </c>
      <c r="C9" s="276" t="s">
        <v>1094</v>
      </c>
      <c r="D9" s="496" t="s">
        <v>1093</v>
      </c>
      <c r="E9" s="496"/>
      <c r="F9" s="275"/>
      <c r="G9" s="275"/>
      <c r="H9" s="275"/>
      <c r="I9" s="275"/>
      <c r="J9" s="275"/>
      <c r="K9" s="275"/>
    </row>
    <row r="10" spans="1:12" ht="14.25">
      <c r="A10" s="207" t="s">
        <v>191</v>
      </c>
      <c r="B10" s="273">
        <v>123221538</v>
      </c>
      <c r="C10" s="273">
        <v>101847412</v>
      </c>
      <c r="D10" s="272" t="s">
        <v>1062</v>
      </c>
      <c r="E10" s="271"/>
      <c r="F10" s="270"/>
      <c r="G10" s="270"/>
      <c r="H10" s="270"/>
      <c r="I10" s="270"/>
      <c r="J10" s="270"/>
      <c r="K10" s="270"/>
    </row>
    <row r="11" spans="1:12" ht="14.25">
      <c r="A11" s="207" t="s">
        <v>190</v>
      </c>
      <c r="B11" s="273">
        <v>74255374</v>
      </c>
      <c r="C11" s="273">
        <v>65559243</v>
      </c>
      <c r="D11" s="272" t="s">
        <v>1090</v>
      </c>
      <c r="E11" s="271"/>
      <c r="F11" s="270"/>
      <c r="G11" s="270"/>
      <c r="H11" s="270"/>
      <c r="I11" s="270"/>
      <c r="J11" s="270"/>
      <c r="K11" s="270"/>
    </row>
    <row r="12" spans="1:12" ht="14.25">
      <c r="A12" s="207" t="s">
        <v>189</v>
      </c>
      <c r="B12" s="273">
        <v>78339000</v>
      </c>
      <c r="C12" s="273">
        <v>65381156</v>
      </c>
      <c r="D12" s="272" t="s">
        <v>1062</v>
      </c>
      <c r="E12" s="271"/>
      <c r="F12" s="270"/>
      <c r="G12" s="270"/>
      <c r="H12" s="270"/>
      <c r="I12" s="270"/>
      <c r="J12" s="270"/>
      <c r="K12" s="270"/>
    </row>
    <row r="13" spans="1:12" ht="14.25">
      <c r="A13" s="207" t="s">
        <v>188</v>
      </c>
      <c r="B13" s="273">
        <v>142042413</v>
      </c>
      <c r="C13" s="273">
        <v>118833938</v>
      </c>
      <c r="D13" s="272" t="s">
        <v>1088</v>
      </c>
      <c r="E13" s="271"/>
      <c r="F13" s="270"/>
      <c r="G13" s="270"/>
      <c r="H13" s="270"/>
      <c r="I13" s="270"/>
      <c r="J13" s="270"/>
      <c r="K13" s="270"/>
    </row>
    <row r="14" spans="1:12" ht="14.25">
      <c r="A14" s="202" t="s">
        <v>187</v>
      </c>
      <c r="B14" s="273">
        <v>51289344</v>
      </c>
      <c r="C14" s="273">
        <v>43967578</v>
      </c>
      <c r="D14" s="272" t="s">
        <v>1063</v>
      </c>
      <c r="E14" s="271"/>
      <c r="F14" s="270"/>
      <c r="G14" s="270"/>
      <c r="H14" s="270"/>
      <c r="I14" s="270"/>
      <c r="J14" s="270"/>
      <c r="K14" s="270"/>
    </row>
    <row r="15" spans="1:12" ht="14.25">
      <c r="A15" s="207" t="s">
        <v>177</v>
      </c>
      <c r="B15" s="273">
        <v>80161790</v>
      </c>
      <c r="C15" s="273">
        <v>66357751</v>
      </c>
      <c r="D15" s="272" t="s">
        <v>1063</v>
      </c>
      <c r="E15" s="271"/>
      <c r="F15" s="270"/>
      <c r="G15" s="270"/>
      <c r="H15" s="270"/>
      <c r="I15" s="270"/>
      <c r="J15" s="270"/>
      <c r="K15" s="270"/>
    </row>
    <row r="16" spans="1:12" ht="14.25">
      <c r="A16" s="207" t="s">
        <v>186</v>
      </c>
      <c r="B16" s="269">
        <v>84430684</v>
      </c>
      <c r="C16" s="269">
        <v>69216994</v>
      </c>
      <c r="D16" s="268" t="s">
        <v>1074</v>
      </c>
      <c r="E16" s="267"/>
      <c r="F16" s="266"/>
      <c r="G16" s="266"/>
      <c r="H16" s="266"/>
      <c r="I16" s="266"/>
      <c r="J16" s="266"/>
      <c r="K16" s="266"/>
    </row>
    <row r="17" spans="1:11" ht="14.25">
      <c r="A17" s="207" t="s">
        <v>185</v>
      </c>
      <c r="B17" s="273">
        <v>41926120</v>
      </c>
      <c r="C17" s="273">
        <v>35726661</v>
      </c>
      <c r="D17" s="272" t="s">
        <v>1053</v>
      </c>
      <c r="E17" s="271"/>
      <c r="F17" s="270"/>
      <c r="G17" s="270"/>
      <c r="H17" s="270"/>
      <c r="I17" s="270"/>
      <c r="J17" s="270"/>
      <c r="K17" s="270"/>
    </row>
    <row r="18" spans="1:11" ht="14.25">
      <c r="A18" s="207" t="s">
        <v>184</v>
      </c>
      <c r="B18" s="273">
        <v>76576020</v>
      </c>
      <c r="C18" s="273">
        <v>65317135</v>
      </c>
      <c r="D18" s="272" t="s">
        <v>1069</v>
      </c>
      <c r="E18" s="271"/>
      <c r="F18" s="270"/>
      <c r="G18" s="270"/>
      <c r="H18" s="270"/>
      <c r="I18" s="270"/>
      <c r="J18" s="270"/>
      <c r="K18" s="270"/>
    </row>
    <row r="19" spans="1:11" ht="14.25">
      <c r="A19" s="207" t="s">
        <v>183</v>
      </c>
      <c r="B19" s="273">
        <v>75943186</v>
      </c>
      <c r="C19" s="273">
        <v>64197003</v>
      </c>
      <c r="D19" s="272" t="s">
        <v>1079</v>
      </c>
      <c r="E19" s="271"/>
      <c r="F19" s="270"/>
      <c r="G19" s="270"/>
      <c r="H19" s="270"/>
      <c r="I19" s="270"/>
      <c r="J19" s="270"/>
      <c r="K19" s="270"/>
    </row>
    <row r="20" spans="1:11" ht="14.25">
      <c r="A20" s="207" t="s">
        <v>182</v>
      </c>
      <c r="B20" s="273">
        <v>739341869</v>
      </c>
      <c r="C20" s="273">
        <v>572357483</v>
      </c>
      <c r="D20" s="272" t="s">
        <v>1063</v>
      </c>
      <c r="E20" s="271"/>
      <c r="F20" s="270"/>
      <c r="G20" s="270"/>
      <c r="H20" s="270"/>
      <c r="I20" s="270"/>
      <c r="J20" s="270"/>
      <c r="K20" s="270"/>
    </row>
    <row r="21" spans="1:11" ht="14.25">
      <c r="A21" s="207" t="s">
        <v>181</v>
      </c>
      <c r="B21" s="273">
        <v>41378383</v>
      </c>
      <c r="C21" s="273">
        <v>35119439</v>
      </c>
      <c r="D21" s="272" t="s">
        <v>1088</v>
      </c>
      <c r="E21" s="271"/>
      <c r="F21" s="270"/>
      <c r="G21" s="270"/>
      <c r="H21" s="270"/>
      <c r="I21" s="270"/>
      <c r="J21" s="270"/>
      <c r="K21" s="270"/>
    </row>
    <row r="22" spans="1:11" ht="14.25">
      <c r="A22" s="207" t="s">
        <v>180</v>
      </c>
      <c r="B22" s="273">
        <v>71127350</v>
      </c>
      <c r="C22" s="273">
        <v>59544035</v>
      </c>
      <c r="D22" s="272" t="s">
        <v>1061</v>
      </c>
      <c r="E22" s="271"/>
      <c r="F22" s="270"/>
      <c r="G22" s="270"/>
      <c r="H22" s="270"/>
      <c r="I22" s="270"/>
      <c r="J22" s="270"/>
      <c r="K22" s="270"/>
    </row>
    <row r="23" spans="1:11" ht="14.25">
      <c r="A23" s="207" t="s">
        <v>179</v>
      </c>
      <c r="B23" s="273">
        <v>53997705</v>
      </c>
      <c r="C23" s="273">
        <v>46163112</v>
      </c>
      <c r="D23" s="272" t="s">
        <v>1062</v>
      </c>
      <c r="E23" s="271"/>
      <c r="F23" s="270"/>
      <c r="G23" s="270"/>
      <c r="H23" s="270"/>
      <c r="I23" s="270"/>
      <c r="J23" s="270"/>
      <c r="K23" s="270"/>
    </row>
    <row r="24" spans="1:11" ht="14.25">
      <c r="A24" s="207" t="s">
        <v>178</v>
      </c>
      <c r="B24" s="273">
        <v>54575524</v>
      </c>
      <c r="C24" s="273">
        <v>46132889</v>
      </c>
      <c r="D24" s="272" t="s">
        <v>1065</v>
      </c>
      <c r="E24" s="271"/>
      <c r="F24" s="270"/>
      <c r="G24" s="270"/>
      <c r="H24" s="270"/>
      <c r="I24" s="270"/>
      <c r="J24" s="270"/>
      <c r="K24" s="270"/>
    </row>
    <row r="25" spans="1:11" ht="14.25">
      <c r="A25" s="207" t="s">
        <v>176</v>
      </c>
      <c r="B25" s="273">
        <v>100697619</v>
      </c>
      <c r="C25" s="273">
        <v>82314463</v>
      </c>
      <c r="D25" s="272" t="s">
        <v>1062</v>
      </c>
      <c r="E25" s="271"/>
      <c r="F25" s="270"/>
      <c r="G25" s="270"/>
      <c r="H25" s="270"/>
      <c r="I25" s="270"/>
      <c r="J25" s="270"/>
      <c r="K25" s="270"/>
    </row>
    <row r="26" spans="1:11" ht="14.25">
      <c r="A26" s="207" t="s">
        <v>175</v>
      </c>
      <c r="B26" s="273">
        <v>82011381</v>
      </c>
      <c r="C26" s="273">
        <v>68931607</v>
      </c>
      <c r="D26" s="272" t="s">
        <v>1065</v>
      </c>
      <c r="E26" s="271"/>
      <c r="F26" s="270"/>
      <c r="G26" s="270"/>
      <c r="H26" s="270"/>
      <c r="I26" s="270"/>
      <c r="J26" s="270"/>
      <c r="K26" s="270"/>
    </row>
    <row r="27" spans="1:11" ht="14.25">
      <c r="A27" s="207" t="s">
        <v>174</v>
      </c>
      <c r="B27" s="274">
        <v>2641504609</v>
      </c>
      <c r="C27" s="274">
        <v>2630920392</v>
      </c>
      <c r="D27" s="272" t="s">
        <v>1061</v>
      </c>
      <c r="E27" s="271"/>
      <c r="F27" s="270"/>
      <c r="G27" s="270"/>
      <c r="H27" s="270"/>
      <c r="I27" s="270"/>
      <c r="J27" s="270"/>
      <c r="K27" s="270"/>
    </row>
    <row r="28" spans="1:11" ht="14.25">
      <c r="A28" s="207" t="s">
        <v>173</v>
      </c>
      <c r="B28" s="273">
        <v>58543528</v>
      </c>
      <c r="C28" s="273">
        <v>51272761</v>
      </c>
      <c r="D28" s="272" t="s">
        <v>1068</v>
      </c>
      <c r="E28" s="271"/>
      <c r="F28" s="270"/>
      <c r="G28" s="270"/>
      <c r="H28" s="270"/>
      <c r="I28" s="270"/>
      <c r="J28" s="270"/>
      <c r="K28" s="270"/>
    </row>
    <row r="29" spans="1:11" ht="14.25">
      <c r="A29" s="207" t="s">
        <v>172</v>
      </c>
      <c r="B29" s="273">
        <v>99128446</v>
      </c>
      <c r="C29" s="273">
        <v>86331891</v>
      </c>
      <c r="D29" s="272" t="s">
        <v>1067</v>
      </c>
      <c r="E29" s="271"/>
      <c r="F29" s="270"/>
      <c r="G29" s="270"/>
      <c r="H29" s="270"/>
      <c r="I29" s="270"/>
      <c r="J29" s="270"/>
      <c r="K29" s="270"/>
    </row>
    <row r="30" spans="1:11" ht="14.25">
      <c r="A30" s="207" t="s">
        <v>171</v>
      </c>
      <c r="B30" s="273">
        <v>107888594</v>
      </c>
      <c r="C30" s="273">
        <v>92287566</v>
      </c>
      <c r="D30" s="272" t="s">
        <v>1069</v>
      </c>
      <c r="E30" s="271"/>
      <c r="F30" s="270"/>
      <c r="G30" s="270"/>
      <c r="H30" s="270"/>
      <c r="I30" s="270"/>
      <c r="J30" s="270"/>
      <c r="K30" s="270"/>
    </row>
    <row r="31" spans="1:11" ht="14.25">
      <c r="A31" s="207" t="s">
        <v>169</v>
      </c>
      <c r="B31" s="273">
        <v>105341338</v>
      </c>
      <c r="C31" s="273">
        <v>91181684</v>
      </c>
      <c r="D31" s="272" t="s">
        <v>1064</v>
      </c>
      <c r="E31" s="271"/>
      <c r="F31" s="270"/>
      <c r="G31" s="270"/>
      <c r="H31" s="270"/>
      <c r="I31" s="270"/>
      <c r="J31" s="270"/>
      <c r="K31" s="270"/>
    </row>
    <row r="32" spans="1:11" ht="14.25">
      <c r="A32" s="207" t="s">
        <v>168</v>
      </c>
      <c r="B32" s="273">
        <v>131473958</v>
      </c>
      <c r="C32" s="273">
        <v>116873682</v>
      </c>
      <c r="D32" s="272" t="s">
        <v>1065</v>
      </c>
      <c r="E32" s="271"/>
      <c r="F32" s="270"/>
      <c r="G32" s="270"/>
      <c r="H32" s="270"/>
      <c r="I32" s="270"/>
      <c r="J32" s="270"/>
      <c r="K32" s="270"/>
    </row>
    <row r="33" spans="1:11" ht="14.25">
      <c r="A33" s="207" t="s">
        <v>167</v>
      </c>
      <c r="B33" s="273">
        <v>176311056</v>
      </c>
      <c r="C33" s="273">
        <v>141815184</v>
      </c>
      <c r="D33" s="272" t="s">
        <v>1065</v>
      </c>
      <c r="E33" s="271"/>
      <c r="F33" s="270"/>
      <c r="G33" s="270"/>
      <c r="H33" s="270"/>
      <c r="I33" s="270"/>
      <c r="J33" s="270"/>
      <c r="K33" s="270"/>
    </row>
    <row r="34" spans="1:11" ht="14.25">
      <c r="A34" s="207" t="s">
        <v>166</v>
      </c>
      <c r="B34" s="269">
        <v>101783906</v>
      </c>
      <c r="C34" s="269">
        <v>82660256</v>
      </c>
      <c r="D34" s="268" t="s">
        <v>1121</v>
      </c>
      <c r="E34" s="267"/>
      <c r="F34" s="266"/>
      <c r="G34" s="266"/>
      <c r="H34" s="266"/>
      <c r="I34" s="266"/>
      <c r="J34" s="266"/>
      <c r="K34" s="266"/>
    </row>
    <row r="35" spans="1:11" ht="14.25">
      <c r="A35" s="207" t="s">
        <v>165</v>
      </c>
      <c r="B35" s="273">
        <v>42453211</v>
      </c>
      <c r="C35" s="273">
        <v>35808966</v>
      </c>
      <c r="D35" s="272" t="s">
        <v>1092</v>
      </c>
      <c r="E35" s="271"/>
      <c r="F35" s="270"/>
      <c r="G35" s="270"/>
      <c r="H35" s="270"/>
      <c r="I35" s="270"/>
      <c r="J35" s="270"/>
      <c r="K35" s="270"/>
    </row>
    <row r="36" spans="1:11" ht="14.25">
      <c r="A36" s="207" t="s">
        <v>164</v>
      </c>
      <c r="B36" s="273">
        <v>41049065</v>
      </c>
      <c r="C36" s="273">
        <v>36062140</v>
      </c>
      <c r="D36" s="272" t="s">
        <v>1092</v>
      </c>
      <c r="E36" s="271"/>
      <c r="F36" s="270"/>
      <c r="G36" s="270"/>
      <c r="H36" s="270"/>
      <c r="I36" s="270"/>
      <c r="J36" s="270"/>
      <c r="K36" s="270"/>
    </row>
    <row r="37" spans="1:11" ht="14.25">
      <c r="A37" s="207" t="s">
        <v>1009</v>
      </c>
      <c r="B37" s="273">
        <v>649006069</v>
      </c>
      <c r="C37" s="273">
        <v>639184561</v>
      </c>
      <c r="D37" s="272" t="s">
        <v>1063</v>
      </c>
      <c r="E37" s="271"/>
      <c r="F37" s="270"/>
      <c r="G37" s="270"/>
      <c r="H37" s="270"/>
      <c r="I37" s="270"/>
      <c r="J37" s="270"/>
      <c r="K37" s="270"/>
    </row>
    <row r="38" spans="1:11" ht="14.25">
      <c r="A38" s="202" t="s">
        <v>1010</v>
      </c>
      <c r="B38" s="273">
        <v>24500461</v>
      </c>
      <c r="C38" s="273">
        <v>22846199</v>
      </c>
      <c r="D38" s="272" t="s">
        <v>1088</v>
      </c>
      <c r="E38" s="271"/>
      <c r="F38" s="270"/>
      <c r="G38" s="270"/>
      <c r="H38" s="270"/>
      <c r="I38" s="270"/>
      <c r="J38" s="270"/>
      <c r="K38" s="270"/>
    </row>
    <row r="39" spans="1:11" ht="14.25">
      <c r="A39" s="207" t="s">
        <v>195</v>
      </c>
      <c r="B39" s="273">
        <v>28275961</v>
      </c>
      <c r="C39" s="273">
        <v>24282827</v>
      </c>
      <c r="D39" s="272" t="s">
        <v>1076</v>
      </c>
      <c r="E39" s="271"/>
      <c r="F39" s="270"/>
      <c r="G39" s="270"/>
      <c r="H39" s="270"/>
      <c r="I39" s="270"/>
      <c r="J39" s="270"/>
      <c r="K39" s="270"/>
    </row>
    <row r="40" spans="1:11" ht="14.25">
      <c r="A40" s="207" t="s">
        <v>163</v>
      </c>
      <c r="B40" s="273">
        <v>18113972</v>
      </c>
      <c r="C40" s="273">
        <v>15639451</v>
      </c>
      <c r="D40" s="272" t="s">
        <v>1091</v>
      </c>
      <c r="E40" s="271"/>
      <c r="F40" s="270"/>
      <c r="G40" s="270"/>
      <c r="H40" s="270"/>
      <c r="I40" s="270"/>
      <c r="J40" s="270"/>
      <c r="K40" s="270"/>
    </row>
    <row r="41" spans="1:11" ht="14.25">
      <c r="A41" s="207" t="s">
        <v>161</v>
      </c>
      <c r="B41" s="273">
        <v>366573118</v>
      </c>
      <c r="C41" s="273">
        <v>291490201</v>
      </c>
      <c r="D41" s="272" t="s">
        <v>1069</v>
      </c>
      <c r="E41" s="271"/>
      <c r="F41" s="270"/>
      <c r="G41" s="270"/>
      <c r="H41" s="270"/>
      <c r="I41" s="270"/>
      <c r="J41" s="270"/>
      <c r="K41" s="270"/>
    </row>
    <row r="42" spans="1:11" ht="14.25">
      <c r="A42" s="207" t="s">
        <v>160</v>
      </c>
      <c r="B42" s="273">
        <v>59107957</v>
      </c>
      <c r="C42" s="273">
        <v>49863988</v>
      </c>
      <c r="D42" s="272" t="s">
        <v>1066</v>
      </c>
      <c r="E42" s="271"/>
      <c r="F42" s="270"/>
      <c r="G42" s="270"/>
      <c r="H42" s="270"/>
      <c r="I42" s="270"/>
      <c r="J42" s="270"/>
      <c r="K42" s="270"/>
    </row>
    <row r="43" spans="1:11" ht="14.25">
      <c r="A43" s="207" t="s">
        <v>159</v>
      </c>
      <c r="B43" s="273">
        <v>131317236</v>
      </c>
      <c r="C43" s="273">
        <v>110417289</v>
      </c>
      <c r="D43" s="272" t="s">
        <v>1068</v>
      </c>
      <c r="E43" s="271"/>
      <c r="F43" s="270"/>
      <c r="G43" s="270"/>
      <c r="H43" s="270"/>
      <c r="I43" s="270"/>
      <c r="J43" s="270"/>
      <c r="K43" s="270"/>
    </row>
    <row r="44" spans="1:11" ht="14.25">
      <c r="A44" s="207" t="s">
        <v>158</v>
      </c>
      <c r="B44" s="273">
        <v>221356144</v>
      </c>
      <c r="C44" s="273">
        <v>182598671</v>
      </c>
      <c r="D44" s="272" t="s">
        <v>1072</v>
      </c>
      <c r="E44" s="271"/>
      <c r="F44" s="270"/>
      <c r="G44" s="270"/>
      <c r="H44" s="270"/>
      <c r="I44" s="270"/>
      <c r="J44" s="270"/>
      <c r="K44" s="270"/>
    </row>
    <row r="45" spans="1:11" ht="14.25">
      <c r="A45" s="202" t="s">
        <v>156</v>
      </c>
      <c r="B45" s="273">
        <v>134787231</v>
      </c>
      <c r="C45" s="273">
        <v>123755629</v>
      </c>
      <c r="D45" s="272" t="s">
        <v>1090</v>
      </c>
      <c r="E45" s="271"/>
      <c r="F45" s="270"/>
      <c r="G45" s="270"/>
      <c r="H45" s="270"/>
      <c r="I45" s="270"/>
      <c r="J45" s="270"/>
      <c r="K45" s="270"/>
    </row>
    <row r="46" spans="1:11" ht="14.25">
      <c r="A46" s="202" t="s">
        <v>155</v>
      </c>
      <c r="B46" s="273">
        <v>26715713</v>
      </c>
      <c r="C46" s="273">
        <v>25534163</v>
      </c>
      <c r="D46" s="272" t="s">
        <v>1068</v>
      </c>
      <c r="E46" s="271"/>
      <c r="F46" s="270"/>
      <c r="G46" s="270"/>
      <c r="H46" s="270"/>
      <c r="I46" s="270"/>
      <c r="J46" s="270"/>
      <c r="K46" s="270"/>
    </row>
    <row r="47" spans="1:11" ht="14.25">
      <c r="A47" s="202" t="s">
        <v>154</v>
      </c>
      <c r="B47" s="273">
        <v>41206632</v>
      </c>
      <c r="C47" s="273">
        <v>36393816</v>
      </c>
      <c r="D47" s="272" t="s">
        <v>1059</v>
      </c>
      <c r="E47" s="271"/>
      <c r="F47" s="270"/>
      <c r="G47" s="270"/>
      <c r="H47" s="270"/>
      <c r="I47" s="270"/>
      <c r="J47" s="270"/>
      <c r="K47" s="270"/>
    </row>
    <row r="48" spans="1:11" ht="14.25">
      <c r="A48" s="207" t="s">
        <v>153</v>
      </c>
      <c r="B48" s="273">
        <v>30341743</v>
      </c>
      <c r="C48" s="273">
        <v>27886379</v>
      </c>
      <c r="D48" s="272" t="s">
        <v>1059</v>
      </c>
      <c r="E48" s="271"/>
      <c r="F48" s="270"/>
      <c r="G48" s="270"/>
      <c r="H48" s="270"/>
      <c r="I48" s="270"/>
      <c r="J48" s="270"/>
      <c r="K48" s="270"/>
    </row>
    <row r="49" spans="1:11" ht="15">
      <c r="A49" s="109" t="s">
        <v>1016</v>
      </c>
      <c r="B49" s="273">
        <v>38512792</v>
      </c>
      <c r="C49" s="273">
        <v>33864136</v>
      </c>
      <c r="D49" s="272" t="s">
        <v>1053</v>
      </c>
      <c r="E49" s="271"/>
      <c r="F49" s="270"/>
      <c r="G49" s="270"/>
      <c r="H49" s="270"/>
      <c r="I49" s="270"/>
      <c r="J49" s="270"/>
      <c r="K49" s="270"/>
    </row>
    <row r="50" spans="1:11" ht="14.25">
      <c r="A50" s="202" t="s">
        <v>1017</v>
      </c>
      <c r="B50" s="269">
        <v>97634931</v>
      </c>
      <c r="C50" s="269">
        <v>92499354</v>
      </c>
      <c r="D50" s="268" t="s">
        <v>1075</v>
      </c>
      <c r="E50" s="267"/>
      <c r="F50" s="266"/>
      <c r="G50" s="266"/>
      <c r="H50" s="266"/>
      <c r="I50" s="266"/>
      <c r="J50" s="266"/>
      <c r="K50" s="266"/>
    </row>
    <row r="51" spans="1:11" ht="14.25">
      <c r="A51" s="207" t="s">
        <v>151</v>
      </c>
      <c r="B51" s="273">
        <v>138817836</v>
      </c>
      <c r="C51" s="273">
        <v>116802977</v>
      </c>
      <c r="D51" s="272" t="s">
        <v>1062</v>
      </c>
      <c r="E51" s="271"/>
      <c r="F51" s="270"/>
      <c r="G51" s="270"/>
      <c r="H51" s="270"/>
      <c r="I51" s="270"/>
      <c r="J51" s="270"/>
      <c r="K51" s="270"/>
    </row>
    <row r="52" spans="1:11" ht="14.25">
      <c r="A52" s="207" t="s">
        <v>150</v>
      </c>
      <c r="B52" s="273">
        <v>239425347</v>
      </c>
      <c r="C52" s="273">
        <v>198737071</v>
      </c>
      <c r="D52" s="272" t="s">
        <v>1180</v>
      </c>
      <c r="E52" s="271"/>
      <c r="F52" s="270"/>
      <c r="G52" s="270"/>
      <c r="H52" s="270"/>
      <c r="I52" s="270"/>
      <c r="J52" s="270"/>
      <c r="K52" s="270"/>
    </row>
    <row r="53" spans="1:11" ht="14.25">
      <c r="A53" s="202" t="s">
        <v>149</v>
      </c>
      <c r="B53" s="273">
        <v>36792490</v>
      </c>
      <c r="C53" s="273">
        <v>32491583</v>
      </c>
      <c r="D53" s="272" t="s">
        <v>1091</v>
      </c>
      <c r="E53" s="271"/>
      <c r="F53" s="270"/>
      <c r="G53" s="270"/>
      <c r="H53" s="270"/>
      <c r="I53" s="270"/>
      <c r="J53" s="270"/>
      <c r="K53" s="270"/>
    </row>
    <row r="54" spans="1:11" ht="14.25">
      <c r="A54" s="207" t="s">
        <v>148</v>
      </c>
      <c r="B54" s="273">
        <v>46741297</v>
      </c>
      <c r="C54" s="273">
        <v>41586995</v>
      </c>
      <c r="D54" s="272" t="s">
        <v>1059</v>
      </c>
      <c r="E54" s="271"/>
      <c r="F54" s="270"/>
      <c r="G54" s="270"/>
      <c r="H54" s="270"/>
      <c r="I54" s="270"/>
      <c r="J54" s="270"/>
      <c r="K54" s="270"/>
    </row>
    <row r="55" spans="1:11" ht="14.25">
      <c r="A55" s="207" t="s">
        <v>196</v>
      </c>
      <c r="B55" s="273">
        <v>337044286</v>
      </c>
      <c r="C55" s="273">
        <v>288520142</v>
      </c>
      <c r="D55" s="272" t="s">
        <v>1065</v>
      </c>
      <c r="E55" s="271"/>
      <c r="F55" s="270"/>
      <c r="G55" s="270"/>
      <c r="H55" s="270"/>
      <c r="I55" s="270"/>
      <c r="J55" s="270"/>
      <c r="K55" s="270"/>
    </row>
    <row r="56" spans="1:11" ht="14.25">
      <c r="A56" s="207" t="s">
        <v>1078</v>
      </c>
      <c r="B56" s="273">
        <v>94416383</v>
      </c>
      <c r="C56" s="273">
        <v>80650732</v>
      </c>
      <c r="D56" s="272" t="s">
        <v>1061</v>
      </c>
      <c r="E56" s="271"/>
      <c r="F56" s="270"/>
      <c r="G56" s="270"/>
      <c r="H56" s="270"/>
      <c r="I56" s="270"/>
      <c r="J56" s="270"/>
      <c r="K56" s="270"/>
    </row>
    <row r="57" spans="1:11" ht="15">
      <c r="A57" s="109" t="s">
        <v>1011</v>
      </c>
      <c r="B57" s="273">
        <v>66684885</v>
      </c>
      <c r="C57" s="273">
        <v>58719346</v>
      </c>
      <c r="D57" s="272" t="s">
        <v>1077</v>
      </c>
      <c r="E57" s="271"/>
      <c r="F57" s="270"/>
      <c r="G57" s="270"/>
      <c r="H57" s="270"/>
      <c r="I57" s="270"/>
      <c r="J57" s="270"/>
      <c r="K57" s="270"/>
    </row>
    <row r="58" spans="1:11" ht="14.25">
      <c r="A58" s="207" t="s">
        <v>146</v>
      </c>
      <c r="B58" s="273">
        <v>183945186</v>
      </c>
      <c r="C58" s="273">
        <v>152990545</v>
      </c>
      <c r="D58" s="272" t="s">
        <v>1053</v>
      </c>
      <c r="E58" s="271"/>
      <c r="F58" s="270"/>
      <c r="G58" s="270"/>
      <c r="H58" s="270"/>
      <c r="I58" s="270"/>
      <c r="J58" s="270"/>
      <c r="K58" s="270"/>
    </row>
    <row r="59" spans="1:11" ht="14.25">
      <c r="A59" s="207" t="s">
        <v>145</v>
      </c>
      <c r="B59" s="273">
        <v>72111438</v>
      </c>
      <c r="C59" s="273">
        <v>59481686</v>
      </c>
      <c r="D59" s="272" t="s">
        <v>1090</v>
      </c>
      <c r="E59" s="271"/>
      <c r="F59" s="270"/>
      <c r="G59" s="270"/>
      <c r="H59" s="270"/>
      <c r="I59" s="270"/>
      <c r="J59" s="270"/>
      <c r="K59" s="270"/>
    </row>
    <row r="60" spans="1:11" ht="14.25">
      <c r="A60" s="207" t="s">
        <v>144</v>
      </c>
      <c r="B60" s="273">
        <v>214459894</v>
      </c>
      <c r="C60" s="273">
        <v>179584744</v>
      </c>
      <c r="D60" s="272" t="s">
        <v>1063</v>
      </c>
      <c r="E60" s="271"/>
      <c r="F60" s="270"/>
      <c r="G60" s="270"/>
      <c r="H60" s="270"/>
      <c r="I60" s="270"/>
      <c r="J60" s="270"/>
      <c r="K60" s="270"/>
    </row>
    <row r="61" spans="1:11" ht="14.25">
      <c r="A61" s="207" t="s">
        <v>141</v>
      </c>
      <c r="B61" s="273">
        <v>213871843</v>
      </c>
      <c r="C61" s="273">
        <v>177810769</v>
      </c>
      <c r="D61" s="272" t="s">
        <v>1060</v>
      </c>
      <c r="E61" s="271"/>
      <c r="F61" s="270"/>
      <c r="G61" s="270"/>
      <c r="H61" s="270"/>
      <c r="I61" s="270"/>
      <c r="J61" s="270"/>
      <c r="K61" s="270"/>
    </row>
    <row r="62" spans="1:11" ht="14.25">
      <c r="A62" s="207" t="s">
        <v>143</v>
      </c>
      <c r="B62" s="273">
        <v>118742082</v>
      </c>
      <c r="C62" s="273">
        <v>99685452</v>
      </c>
      <c r="D62" s="272" t="s">
        <v>1062</v>
      </c>
      <c r="E62" s="271"/>
      <c r="F62" s="270"/>
      <c r="G62" s="270"/>
      <c r="H62" s="270"/>
      <c r="I62" s="270"/>
      <c r="J62" s="270"/>
      <c r="K62" s="270"/>
    </row>
    <row r="63" spans="1:11" ht="14.25">
      <c r="A63" s="207" t="s">
        <v>142</v>
      </c>
      <c r="B63" s="273">
        <v>67584454</v>
      </c>
      <c r="C63" s="273">
        <v>58125647</v>
      </c>
      <c r="D63" s="272" t="s">
        <v>1065</v>
      </c>
      <c r="E63" s="271"/>
      <c r="F63" s="270"/>
      <c r="G63" s="270"/>
      <c r="H63" s="270"/>
      <c r="I63" s="270"/>
      <c r="J63" s="270"/>
      <c r="K63" s="270"/>
    </row>
    <row r="64" spans="1:11" ht="14.25">
      <c r="A64" s="207" t="s">
        <v>140</v>
      </c>
      <c r="B64" s="273">
        <v>121262030</v>
      </c>
      <c r="C64" s="273">
        <v>104014940</v>
      </c>
      <c r="D64" s="272" t="s">
        <v>1063</v>
      </c>
      <c r="E64" s="271"/>
      <c r="F64" s="270"/>
      <c r="G64" s="270"/>
      <c r="H64" s="270"/>
      <c r="I64" s="270"/>
      <c r="J64" s="270"/>
      <c r="K64" s="270"/>
    </row>
    <row r="65" spans="1:11" ht="14.25">
      <c r="A65" s="207" t="s">
        <v>139</v>
      </c>
      <c r="B65" s="273">
        <v>69374176</v>
      </c>
      <c r="C65" s="273">
        <v>60830331</v>
      </c>
      <c r="D65" s="272" t="s">
        <v>1066</v>
      </c>
      <c r="E65" s="271"/>
      <c r="F65" s="270"/>
      <c r="G65" s="270"/>
      <c r="H65" s="270"/>
      <c r="I65" s="270"/>
      <c r="J65" s="270"/>
      <c r="K65" s="270"/>
    </row>
    <row r="66" spans="1:11" ht="14.25">
      <c r="A66" s="207" t="s">
        <v>138</v>
      </c>
      <c r="B66" s="273">
        <v>54445596</v>
      </c>
      <c r="C66" s="273">
        <v>48364694</v>
      </c>
      <c r="D66" s="272" t="s">
        <v>1091</v>
      </c>
      <c r="E66" s="271"/>
      <c r="F66" s="270"/>
      <c r="G66" s="270"/>
      <c r="H66" s="270"/>
      <c r="I66" s="270"/>
      <c r="J66" s="270"/>
      <c r="K66" s="270"/>
    </row>
    <row r="67" spans="1:11" ht="14.25">
      <c r="A67" s="207" t="s">
        <v>137</v>
      </c>
      <c r="B67" s="273">
        <v>313423481</v>
      </c>
      <c r="C67" s="273">
        <v>250647203</v>
      </c>
      <c r="D67" s="272" t="s">
        <v>1065</v>
      </c>
      <c r="E67" s="271"/>
      <c r="F67" s="270"/>
      <c r="G67" s="270"/>
      <c r="H67" s="270"/>
      <c r="I67" s="270"/>
      <c r="J67" s="270"/>
      <c r="K67" s="270"/>
    </row>
    <row r="68" spans="1:11" ht="14.25">
      <c r="A68" s="202" t="s">
        <v>136</v>
      </c>
      <c r="B68" s="273">
        <v>241192441</v>
      </c>
      <c r="C68" s="273">
        <v>215717954</v>
      </c>
      <c r="D68" s="272" t="s">
        <v>1066</v>
      </c>
      <c r="E68" s="271"/>
      <c r="F68" s="270"/>
      <c r="G68" s="270"/>
      <c r="H68" s="270"/>
      <c r="I68" s="270"/>
      <c r="J68" s="270"/>
      <c r="K68" s="270"/>
    </row>
    <row r="69" spans="1:11" ht="14.25">
      <c r="A69" s="207" t="s">
        <v>134</v>
      </c>
      <c r="B69" s="273">
        <v>215264275</v>
      </c>
      <c r="C69" s="273">
        <v>175502692</v>
      </c>
      <c r="D69" s="272" t="s">
        <v>1065</v>
      </c>
      <c r="E69" s="271"/>
      <c r="F69" s="270"/>
      <c r="G69" s="270"/>
      <c r="H69" s="270"/>
      <c r="I69" s="270"/>
      <c r="J69" s="270"/>
      <c r="K69" s="270"/>
    </row>
    <row r="70" spans="1:11" ht="15">
      <c r="A70" s="109" t="s">
        <v>1012</v>
      </c>
      <c r="B70" s="269">
        <v>318634655</v>
      </c>
      <c r="C70" s="269">
        <v>259758879</v>
      </c>
      <c r="D70" s="268" t="s">
        <v>1087</v>
      </c>
      <c r="E70" s="267"/>
      <c r="F70" s="266"/>
      <c r="G70" s="266"/>
      <c r="H70" s="266"/>
      <c r="I70" s="266"/>
      <c r="J70" s="266"/>
      <c r="K70" s="266"/>
    </row>
    <row r="71" spans="1:11" ht="15">
      <c r="A71" s="109" t="s">
        <v>1013</v>
      </c>
      <c r="B71" s="273">
        <v>257244347</v>
      </c>
      <c r="C71" s="273">
        <v>233964576</v>
      </c>
      <c r="D71" s="272" t="s">
        <v>1062</v>
      </c>
      <c r="E71" s="271"/>
      <c r="F71" s="270"/>
      <c r="G71" s="270"/>
      <c r="H71" s="270"/>
      <c r="I71" s="270"/>
      <c r="J71" s="270"/>
      <c r="K71" s="270"/>
    </row>
    <row r="72" spans="1:11" ht="14.25">
      <c r="A72" s="207" t="s">
        <v>133</v>
      </c>
      <c r="B72" s="269">
        <v>25098041</v>
      </c>
      <c r="C72" s="269">
        <v>22457442</v>
      </c>
      <c r="D72" s="268" t="s">
        <v>1075</v>
      </c>
      <c r="E72" s="267"/>
      <c r="F72" s="266"/>
      <c r="G72" s="266"/>
      <c r="H72" s="266"/>
      <c r="I72" s="266"/>
      <c r="J72" s="266"/>
      <c r="K72" s="266"/>
    </row>
    <row r="73" spans="1:11" ht="14.25">
      <c r="A73" s="207" t="s">
        <v>124</v>
      </c>
      <c r="B73" s="269">
        <v>80093427</v>
      </c>
      <c r="C73" s="269">
        <v>71425496</v>
      </c>
      <c r="D73" s="268" t="s">
        <v>1121</v>
      </c>
      <c r="E73" s="267"/>
      <c r="F73" s="266"/>
      <c r="G73" s="266"/>
      <c r="H73" s="266"/>
      <c r="I73" s="266"/>
      <c r="J73" s="266"/>
      <c r="K73" s="266"/>
    </row>
    <row r="74" spans="1:11" ht="14.25">
      <c r="A74" s="202" t="s">
        <v>132</v>
      </c>
      <c r="B74" s="273">
        <v>33703580</v>
      </c>
      <c r="C74" s="273">
        <v>31424561</v>
      </c>
      <c r="D74" s="272" t="s">
        <v>1092</v>
      </c>
      <c r="E74" s="271"/>
      <c r="F74" s="270"/>
      <c r="G74" s="270"/>
      <c r="H74" s="270"/>
      <c r="I74" s="270"/>
      <c r="J74" s="270"/>
      <c r="K74" s="270"/>
    </row>
    <row r="75" spans="1:11" ht="14.25">
      <c r="A75" s="207" t="s">
        <v>131</v>
      </c>
      <c r="B75" s="269">
        <v>37092834</v>
      </c>
      <c r="C75" s="269">
        <v>31482716</v>
      </c>
      <c r="D75" s="268" t="s">
        <v>1182</v>
      </c>
      <c r="E75" s="267"/>
      <c r="F75" s="266"/>
      <c r="G75" s="266"/>
      <c r="H75" s="266"/>
      <c r="I75" s="266"/>
      <c r="J75" s="266"/>
      <c r="K75" s="266"/>
    </row>
    <row r="76" spans="1:11" ht="14.25">
      <c r="A76" s="207" t="s">
        <v>130</v>
      </c>
      <c r="B76" s="273">
        <v>126456649</v>
      </c>
      <c r="C76" s="273">
        <v>107487716</v>
      </c>
      <c r="D76" s="272" t="s">
        <v>1066</v>
      </c>
      <c r="E76" s="271"/>
      <c r="F76" s="270"/>
      <c r="G76" s="270"/>
      <c r="H76" s="270"/>
      <c r="I76" s="270"/>
      <c r="J76" s="270"/>
      <c r="K76" s="270"/>
    </row>
    <row r="77" spans="1:11" ht="14.25">
      <c r="A77" s="207" t="s">
        <v>122</v>
      </c>
      <c r="B77" s="269">
        <v>89703722</v>
      </c>
      <c r="C77" s="269">
        <v>78760547</v>
      </c>
      <c r="D77" s="268" t="s">
        <v>1083</v>
      </c>
      <c r="E77" s="267"/>
      <c r="F77" s="266"/>
      <c r="G77" s="266"/>
      <c r="H77" s="266"/>
      <c r="I77" s="266"/>
      <c r="J77" s="266"/>
      <c r="K77" s="266"/>
    </row>
    <row r="78" spans="1:11" ht="14.25">
      <c r="A78" s="207" t="s">
        <v>129</v>
      </c>
      <c r="B78" s="273">
        <v>327846264</v>
      </c>
      <c r="C78" s="273">
        <v>285189005</v>
      </c>
      <c r="D78" s="272" t="s">
        <v>1064</v>
      </c>
      <c r="E78" s="271"/>
      <c r="F78" s="270"/>
      <c r="G78" s="270"/>
      <c r="H78" s="270"/>
      <c r="I78" s="270"/>
      <c r="J78" s="270"/>
      <c r="K78" s="270"/>
    </row>
    <row r="79" spans="1:11" ht="14.25">
      <c r="A79" s="207" t="s">
        <v>128</v>
      </c>
      <c r="B79" s="273">
        <v>227155597</v>
      </c>
      <c r="C79" s="273">
        <v>194884630</v>
      </c>
      <c r="D79" s="272" t="s">
        <v>1053</v>
      </c>
      <c r="E79" s="271"/>
      <c r="F79" s="270"/>
      <c r="G79" s="270"/>
      <c r="H79" s="270"/>
      <c r="I79" s="270"/>
      <c r="J79" s="270"/>
      <c r="K79" s="270"/>
    </row>
    <row r="80" spans="1:11" ht="15">
      <c r="A80" s="109" t="s">
        <v>197</v>
      </c>
      <c r="B80" s="269">
        <v>194173371</v>
      </c>
      <c r="C80" s="269">
        <v>157910706</v>
      </c>
      <c r="D80" s="268" t="s">
        <v>1181</v>
      </c>
      <c r="E80" s="267"/>
      <c r="F80" s="266"/>
      <c r="G80" s="266"/>
      <c r="H80" s="266"/>
      <c r="I80" s="266"/>
      <c r="J80" s="266"/>
      <c r="K80" s="266"/>
    </row>
    <row r="81" spans="1:12" ht="14.25">
      <c r="A81" s="207" t="s">
        <v>127</v>
      </c>
      <c r="B81" s="273">
        <v>196660589</v>
      </c>
      <c r="C81" s="273">
        <v>159634406</v>
      </c>
      <c r="D81" s="272" t="s">
        <v>1062</v>
      </c>
      <c r="E81" s="271"/>
      <c r="F81" s="270"/>
      <c r="G81" s="270"/>
      <c r="H81" s="270"/>
      <c r="I81" s="270"/>
      <c r="J81" s="270"/>
      <c r="K81" s="270"/>
    </row>
    <row r="82" spans="1:12" ht="14.25">
      <c r="A82" s="207" t="s">
        <v>126</v>
      </c>
      <c r="B82" s="273">
        <v>111954553</v>
      </c>
      <c r="C82" s="273">
        <v>95606241</v>
      </c>
      <c r="D82" s="272" t="s">
        <v>1062</v>
      </c>
      <c r="E82" s="271"/>
      <c r="F82" s="270"/>
      <c r="G82" s="270"/>
      <c r="H82" s="270"/>
      <c r="I82" s="270"/>
      <c r="J82" s="270"/>
      <c r="K82" s="270"/>
    </row>
    <row r="83" spans="1:12" ht="14.25">
      <c r="A83" s="207" t="s">
        <v>125</v>
      </c>
      <c r="B83" s="273">
        <v>79919245</v>
      </c>
      <c r="C83" s="273">
        <v>67219635</v>
      </c>
      <c r="D83" s="272" t="s">
        <v>1068</v>
      </c>
      <c r="E83" s="271"/>
      <c r="F83" s="270"/>
      <c r="G83" s="270"/>
      <c r="H83" s="270"/>
      <c r="I83" s="270"/>
      <c r="J83" s="270"/>
      <c r="K83" s="270"/>
    </row>
    <row r="84" spans="1:12" ht="14.25">
      <c r="A84" s="207" t="s">
        <v>123</v>
      </c>
      <c r="B84" s="273">
        <v>249010519</v>
      </c>
      <c r="C84" s="273">
        <v>220005624</v>
      </c>
      <c r="D84" s="272" t="s">
        <v>1180</v>
      </c>
      <c r="E84" s="271"/>
      <c r="F84" s="270"/>
      <c r="G84" s="270"/>
      <c r="H84" s="270"/>
      <c r="I84" s="270"/>
      <c r="J84" s="270"/>
      <c r="K84" s="270"/>
    </row>
    <row r="85" spans="1:12" ht="14.25">
      <c r="A85" s="207" t="s">
        <v>121</v>
      </c>
      <c r="B85" s="273">
        <v>92765869</v>
      </c>
      <c r="C85" s="273">
        <v>79923370</v>
      </c>
      <c r="D85" s="272" t="s">
        <v>1066</v>
      </c>
      <c r="E85" s="271"/>
      <c r="F85" s="270"/>
      <c r="G85" s="270"/>
      <c r="H85" s="270"/>
      <c r="I85" s="270"/>
      <c r="J85" s="270"/>
      <c r="K85" s="270"/>
    </row>
    <row r="86" spans="1:12" ht="14.25">
      <c r="A86" s="207" t="s">
        <v>120</v>
      </c>
      <c r="B86" s="273">
        <v>162901098</v>
      </c>
      <c r="C86" s="273">
        <v>134005737</v>
      </c>
      <c r="D86" s="272" t="s">
        <v>1059</v>
      </c>
      <c r="E86" s="271"/>
      <c r="F86" s="270"/>
      <c r="G86" s="270"/>
      <c r="H86" s="270"/>
      <c r="I86" s="270"/>
      <c r="J86" s="270"/>
      <c r="K86" s="270"/>
    </row>
    <row r="87" spans="1:12" ht="14.25">
      <c r="A87" s="207" t="s">
        <v>119</v>
      </c>
      <c r="B87" s="273">
        <v>132729468</v>
      </c>
      <c r="C87" s="273">
        <v>111161257</v>
      </c>
      <c r="D87" s="272" t="s">
        <v>1062</v>
      </c>
      <c r="E87" s="271"/>
      <c r="F87" s="270"/>
      <c r="G87" s="270"/>
      <c r="H87" s="270"/>
      <c r="I87" s="270"/>
      <c r="J87" s="270"/>
      <c r="K87" s="270"/>
    </row>
    <row r="88" spans="1:12" ht="14.25">
      <c r="A88" s="202" t="s">
        <v>118</v>
      </c>
      <c r="B88" s="269">
        <v>83459153</v>
      </c>
      <c r="C88" s="269">
        <v>70739903</v>
      </c>
      <c r="D88" s="268" t="s">
        <v>1119</v>
      </c>
      <c r="E88" s="267"/>
      <c r="F88" s="266"/>
      <c r="G88" s="266"/>
      <c r="H88" s="266"/>
      <c r="I88" s="266"/>
      <c r="J88" s="266"/>
      <c r="K88" s="266"/>
    </row>
    <row r="89" spans="1:12" ht="14.25">
      <c r="A89" s="207" t="s">
        <v>117</v>
      </c>
      <c r="B89" s="273">
        <v>43496553</v>
      </c>
      <c r="C89" s="273">
        <v>38436381</v>
      </c>
      <c r="D89" s="272" t="s">
        <v>1077</v>
      </c>
      <c r="E89" s="271"/>
      <c r="F89" s="270"/>
      <c r="G89" s="270"/>
      <c r="H89" s="270"/>
      <c r="I89" s="270"/>
      <c r="J89" s="270"/>
      <c r="K89" s="270"/>
    </row>
    <row r="90" spans="1:12" ht="14.25">
      <c r="A90" s="202" t="s">
        <v>116</v>
      </c>
      <c r="B90" s="269">
        <v>205332275</v>
      </c>
      <c r="C90" s="269">
        <v>183296525</v>
      </c>
      <c r="D90" s="268" t="s">
        <v>1118</v>
      </c>
      <c r="E90" s="267"/>
      <c r="F90" s="266"/>
      <c r="G90" s="266"/>
      <c r="H90" s="266"/>
      <c r="I90" s="266"/>
      <c r="J90" s="266"/>
      <c r="K90" s="266"/>
    </row>
    <row r="91" spans="1:12" ht="15">
      <c r="A91" s="109" t="s">
        <v>1014</v>
      </c>
      <c r="B91" s="269">
        <v>14999661</v>
      </c>
      <c r="C91" s="269">
        <v>13209307</v>
      </c>
      <c r="D91" s="268" t="s">
        <v>1119</v>
      </c>
      <c r="E91" s="267"/>
      <c r="F91" s="266"/>
      <c r="G91" s="266"/>
      <c r="H91" s="266"/>
      <c r="I91" s="266"/>
      <c r="J91" s="266"/>
      <c r="K91" s="266"/>
    </row>
    <row r="92" spans="1:12" ht="15">
      <c r="A92" s="109" t="s">
        <v>1015</v>
      </c>
      <c r="B92" s="269">
        <v>56648861</v>
      </c>
      <c r="C92" s="269">
        <v>54436422</v>
      </c>
      <c r="D92" s="268" t="s">
        <v>1179</v>
      </c>
      <c r="E92" s="267"/>
      <c r="F92" s="266"/>
      <c r="G92" s="266"/>
      <c r="H92" s="266"/>
      <c r="I92" s="266"/>
      <c r="J92" s="266"/>
      <c r="K92" s="266"/>
    </row>
    <row r="93" spans="1:12" ht="14.25">
      <c r="A93" s="207" t="s">
        <v>162</v>
      </c>
      <c r="B93" s="273">
        <v>192650375</v>
      </c>
      <c r="C93" s="273">
        <v>176806058</v>
      </c>
      <c r="D93" s="272" t="s">
        <v>1063</v>
      </c>
      <c r="E93" s="271"/>
      <c r="F93" s="270"/>
      <c r="G93" s="270"/>
      <c r="H93" s="270"/>
      <c r="I93" s="270"/>
      <c r="J93" s="270"/>
      <c r="K93" s="270"/>
    </row>
    <row r="94" spans="1:12" ht="14.25">
      <c r="A94" s="202" t="s">
        <v>157</v>
      </c>
      <c r="B94" s="269">
        <v>38441273</v>
      </c>
      <c r="C94" s="269">
        <v>38390892</v>
      </c>
      <c r="D94" s="268" t="s">
        <v>1122</v>
      </c>
      <c r="E94" s="267"/>
      <c r="F94" s="266"/>
      <c r="G94" s="266"/>
      <c r="H94" s="266"/>
      <c r="I94" s="266"/>
      <c r="J94" s="266"/>
      <c r="K94" s="266"/>
    </row>
    <row r="95" spans="1:12">
      <c r="A95" s="465"/>
      <c r="B95" s="467">
        <f>AVERAGE(B10:B94)/1000</f>
        <v>159623.69847058825</v>
      </c>
      <c r="C95" s="465"/>
      <c r="D95" s="465"/>
      <c r="E95" s="465"/>
      <c r="F95" s="465"/>
      <c r="G95" s="465"/>
      <c r="H95" s="465"/>
      <c r="I95" s="465"/>
      <c r="J95" s="465"/>
      <c r="K95" s="465"/>
      <c r="L95" s="465"/>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60" workbookViewId="0">
      <selection activeCell="B95" sqref="B95"/>
    </sheetView>
  </sheetViews>
  <sheetFormatPr defaultRowHeight="12.75"/>
  <cols>
    <col min="1" max="1" width="41.5703125" style="254" customWidth="1"/>
    <col min="2" max="2" width="17.7109375" style="254" customWidth="1"/>
    <col min="3" max="3" width="15.7109375" style="254" customWidth="1"/>
    <col min="4" max="4" width="17.5703125" style="254" customWidth="1"/>
    <col min="5" max="5" width="2.28515625" style="254" customWidth="1"/>
    <col min="6" max="11" width="0" style="254" hidden="1" customWidth="1"/>
    <col min="12" max="12" width="22.5703125" style="254" customWidth="1"/>
    <col min="13" max="16384" width="9.140625" style="254"/>
  </cols>
  <sheetData>
    <row r="1" spans="1:12" ht="14.25">
      <c r="A1" s="497" t="s">
        <v>1102</v>
      </c>
      <c r="B1" s="497"/>
      <c r="C1" s="497"/>
      <c r="D1" s="497"/>
      <c r="E1" s="497"/>
      <c r="F1" s="497"/>
      <c r="G1" s="497"/>
      <c r="H1" s="497"/>
      <c r="I1" s="497"/>
      <c r="J1" s="497"/>
      <c r="K1" s="497"/>
      <c r="L1" s="497"/>
    </row>
    <row r="2" spans="1:12" ht="14.25">
      <c r="A2" s="497" t="s">
        <v>1187</v>
      </c>
      <c r="B2" s="497"/>
      <c r="C2" s="497"/>
      <c r="D2" s="497"/>
      <c r="E2" s="497"/>
      <c r="F2" s="497"/>
      <c r="G2" s="497"/>
      <c r="H2" s="497"/>
      <c r="I2" s="497"/>
      <c r="J2" s="497"/>
      <c r="K2" s="497"/>
      <c r="L2" s="497"/>
    </row>
    <row r="3" spans="1:12" ht="14.25">
      <c r="A3" s="497" t="s">
        <v>1186</v>
      </c>
      <c r="B3" s="497"/>
      <c r="C3" s="497"/>
      <c r="D3" s="497"/>
      <c r="E3" s="497"/>
      <c r="F3" s="497"/>
      <c r="G3" s="497"/>
      <c r="H3" s="497"/>
      <c r="I3" s="497"/>
      <c r="J3" s="497"/>
      <c r="K3" s="497"/>
      <c r="L3" s="497"/>
    </row>
    <row r="4" spans="1:12" ht="14.25">
      <c r="A4" s="497" t="s">
        <v>1099</v>
      </c>
      <c r="B4" s="497"/>
      <c r="C4" s="497"/>
      <c r="D4" s="497"/>
      <c r="E4" s="497"/>
      <c r="F4" s="497"/>
      <c r="G4" s="497"/>
      <c r="H4" s="497"/>
      <c r="I4" s="497"/>
      <c r="J4" s="497"/>
      <c r="K4" s="497"/>
      <c r="L4" s="497"/>
    </row>
    <row r="5" spans="1:12" ht="14.25">
      <c r="A5" s="497" t="s">
        <v>1098</v>
      </c>
      <c r="B5" s="497"/>
      <c r="C5" s="497"/>
      <c r="D5" s="497"/>
      <c r="E5" s="497"/>
      <c r="F5" s="497"/>
      <c r="G5" s="497"/>
      <c r="H5" s="497"/>
      <c r="I5" s="497"/>
      <c r="J5" s="497"/>
      <c r="K5" s="497"/>
      <c r="L5" s="497"/>
    </row>
    <row r="6" spans="1:12">
      <c r="A6" s="495"/>
      <c r="B6" s="495"/>
      <c r="C6" s="495"/>
      <c r="D6" s="495"/>
      <c r="E6" s="495"/>
      <c r="F6" s="495"/>
      <c r="G6" s="495"/>
      <c r="H6" s="495"/>
      <c r="I6" s="495"/>
      <c r="J6" s="495"/>
      <c r="K6" s="495"/>
      <c r="L6" s="495"/>
    </row>
    <row r="7" spans="1:12" ht="15">
      <c r="A7" s="496" t="s">
        <v>1097</v>
      </c>
      <c r="B7" s="496"/>
      <c r="C7" s="496"/>
      <c r="D7" s="496"/>
      <c r="E7" s="496"/>
      <c r="F7" s="275"/>
      <c r="G7" s="275"/>
      <c r="H7" s="275"/>
      <c r="I7" s="275"/>
      <c r="J7" s="275"/>
      <c r="K7" s="275"/>
    </row>
    <row r="8" spans="1:12" ht="60" customHeight="1">
      <c r="A8" s="496"/>
      <c r="B8" s="496" t="s">
        <v>1096</v>
      </c>
      <c r="C8" s="496"/>
      <c r="D8" s="496"/>
      <c r="E8" s="496"/>
      <c r="F8" s="275"/>
      <c r="G8" s="275"/>
      <c r="H8" s="275"/>
      <c r="I8" s="275"/>
      <c r="J8" s="275"/>
      <c r="K8" s="275"/>
    </row>
    <row r="9" spans="1:12" ht="45" customHeight="1">
      <c r="A9" s="496"/>
      <c r="B9" s="276" t="s">
        <v>1095</v>
      </c>
      <c r="C9" s="276" t="s">
        <v>1094</v>
      </c>
      <c r="D9" s="496" t="s">
        <v>1093</v>
      </c>
      <c r="E9" s="496"/>
      <c r="F9" s="275"/>
      <c r="G9" s="275"/>
      <c r="H9" s="275"/>
      <c r="I9" s="275"/>
      <c r="J9" s="275"/>
      <c r="K9" s="275"/>
    </row>
    <row r="10" spans="1:12" ht="14.25">
      <c r="A10" s="207" t="s">
        <v>191</v>
      </c>
      <c r="B10" s="273">
        <v>113496071</v>
      </c>
      <c r="C10" s="273">
        <v>93655044</v>
      </c>
      <c r="D10" s="272" t="s">
        <v>1053</v>
      </c>
      <c r="E10" s="271"/>
      <c r="F10" s="270"/>
      <c r="G10" s="270"/>
      <c r="H10" s="270"/>
      <c r="I10" s="270"/>
      <c r="J10" s="270"/>
      <c r="K10" s="270"/>
    </row>
    <row r="11" spans="1:12" ht="14.25">
      <c r="A11" s="207" t="s">
        <v>190</v>
      </c>
      <c r="B11" s="273">
        <v>66382935</v>
      </c>
      <c r="C11" s="273">
        <v>58041013</v>
      </c>
      <c r="D11" s="272" t="s">
        <v>1060</v>
      </c>
      <c r="E11" s="271"/>
      <c r="F11" s="270"/>
      <c r="G11" s="270"/>
      <c r="H11" s="270"/>
      <c r="I11" s="270"/>
      <c r="J11" s="270"/>
      <c r="K11" s="270"/>
    </row>
    <row r="12" spans="1:12" ht="14.25">
      <c r="A12" s="207" t="s">
        <v>189</v>
      </c>
      <c r="B12" s="273">
        <v>71819256</v>
      </c>
      <c r="C12" s="273">
        <v>58666382</v>
      </c>
      <c r="D12" s="272" t="s">
        <v>1063</v>
      </c>
      <c r="E12" s="271"/>
      <c r="F12" s="270"/>
      <c r="G12" s="270"/>
      <c r="H12" s="270"/>
      <c r="I12" s="270"/>
      <c r="J12" s="270"/>
      <c r="K12" s="270"/>
    </row>
    <row r="13" spans="1:12" ht="14.25">
      <c r="A13" s="207" t="s">
        <v>188</v>
      </c>
      <c r="B13" s="273">
        <v>135777417</v>
      </c>
      <c r="C13" s="273">
        <v>113057548</v>
      </c>
      <c r="D13" s="272" t="s">
        <v>1091</v>
      </c>
      <c r="E13" s="271"/>
      <c r="F13" s="270"/>
      <c r="G13" s="270"/>
      <c r="H13" s="270"/>
      <c r="I13" s="270"/>
      <c r="J13" s="270"/>
      <c r="K13" s="270"/>
    </row>
    <row r="14" spans="1:12" ht="14.25">
      <c r="A14" s="202" t="s">
        <v>187</v>
      </c>
      <c r="B14" s="273">
        <v>46427046</v>
      </c>
      <c r="C14" s="273">
        <v>39378448</v>
      </c>
      <c r="D14" s="272" t="s">
        <v>1091</v>
      </c>
      <c r="E14" s="271"/>
      <c r="F14" s="270"/>
      <c r="G14" s="270"/>
      <c r="H14" s="270"/>
      <c r="I14" s="270"/>
      <c r="J14" s="270"/>
      <c r="K14" s="270"/>
    </row>
    <row r="15" spans="1:12" ht="14.25">
      <c r="A15" s="207" t="s">
        <v>177</v>
      </c>
      <c r="B15" s="273">
        <v>72754797</v>
      </c>
      <c r="C15" s="273">
        <v>59712389</v>
      </c>
      <c r="D15" s="272" t="s">
        <v>1060</v>
      </c>
      <c r="E15" s="271"/>
      <c r="F15" s="270"/>
      <c r="G15" s="270"/>
      <c r="H15" s="270"/>
      <c r="I15" s="270"/>
      <c r="J15" s="270"/>
      <c r="K15" s="270"/>
    </row>
    <row r="16" spans="1:12" ht="14.25">
      <c r="A16" s="207" t="s">
        <v>186</v>
      </c>
      <c r="B16" s="269">
        <v>85260211</v>
      </c>
      <c r="C16" s="269">
        <v>70615938</v>
      </c>
      <c r="D16" s="268" t="s">
        <v>1121</v>
      </c>
      <c r="E16" s="267"/>
      <c r="F16" s="266"/>
      <c r="G16" s="266"/>
      <c r="H16" s="266"/>
      <c r="I16" s="266"/>
      <c r="J16" s="266"/>
      <c r="K16" s="266"/>
    </row>
    <row r="17" spans="1:11" ht="14.25">
      <c r="A17" s="207" t="s">
        <v>185</v>
      </c>
      <c r="B17" s="269">
        <v>35879915</v>
      </c>
      <c r="C17" s="269">
        <v>29957052</v>
      </c>
      <c r="D17" s="268" t="s">
        <v>1121</v>
      </c>
      <c r="E17" s="267"/>
      <c r="F17" s="266"/>
      <c r="G17" s="266"/>
      <c r="H17" s="266"/>
      <c r="I17" s="266"/>
      <c r="J17" s="266"/>
      <c r="K17" s="266"/>
    </row>
    <row r="18" spans="1:11" ht="14.25">
      <c r="A18" s="207" t="s">
        <v>184</v>
      </c>
      <c r="B18" s="273">
        <v>66101280</v>
      </c>
      <c r="C18" s="273">
        <v>56599384</v>
      </c>
      <c r="D18" s="272" t="s">
        <v>1062</v>
      </c>
      <c r="E18" s="271"/>
      <c r="F18" s="270"/>
      <c r="G18" s="270"/>
      <c r="H18" s="270"/>
      <c r="I18" s="270"/>
      <c r="J18" s="270"/>
      <c r="K18" s="270"/>
    </row>
    <row r="19" spans="1:11" ht="14.25">
      <c r="A19" s="207" t="s">
        <v>183</v>
      </c>
      <c r="B19" s="273">
        <v>75267308</v>
      </c>
      <c r="C19" s="273">
        <v>64111691</v>
      </c>
      <c r="D19" s="272" t="s">
        <v>1069</v>
      </c>
      <c r="E19" s="271"/>
      <c r="F19" s="270"/>
      <c r="G19" s="270"/>
      <c r="H19" s="270"/>
      <c r="I19" s="270"/>
      <c r="J19" s="270"/>
      <c r="K19" s="270"/>
    </row>
    <row r="20" spans="1:11" ht="14.25">
      <c r="A20" s="207" t="s">
        <v>182</v>
      </c>
      <c r="B20" s="273">
        <v>671792862</v>
      </c>
      <c r="C20" s="273">
        <v>511519299</v>
      </c>
      <c r="D20" s="272" t="s">
        <v>1061</v>
      </c>
      <c r="E20" s="271"/>
      <c r="F20" s="270"/>
      <c r="G20" s="270"/>
      <c r="H20" s="270"/>
      <c r="I20" s="270"/>
      <c r="J20" s="270"/>
      <c r="K20" s="270"/>
    </row>
    <row r="21" spans="1:11" ht="14.25">
      <c r="A21" s="207" t="s">
        <v>181</v>
      </c>
      <c r="B21" s="273">
        <v>39351456</v>
      </c>
      <c r="C21" s="273">
        <v>33222260</v>
      </c>
      <c r="D21" s="272" t="s">
        <v>1069</v>
      </c>
      <c r="E21" s="271"/>
      <c r="F21" s="270"/>
      <c r="G21" s="270"/>
      <c r="H21" s="270"/>
      <c r="I21" s="270"/>
      <c r="J21" s="270"/>
      <c r="K21" s="270"/>
    </row>
    <row r="22" spans="1:11" ht="14.25">
      <c r="A22" s="207" t="s">
        <v>180</v>
      </c>
      <c r="B22" s="273">
        <v>63930980</v>
      </c>
      <c r="C22" s="273">
        <v>52755662</v>
      </c>
      <c r="D22" s="272" t="s">
        <v>1068</v>
      </c>
      <c r="E22" s="271"/>
      <c r="F22" s="270"/>
      <c r="G22" s="270"/>
      <c r="H22" s="270"/>
      <c r="I22" s="270"/>
      <c r="J22" s="270"/>
      <c r="K22" s="270"/>
    </row>
    <row r="23" spans="1:11" ht="14.25">
      <c r="A23" s="207" t="s">
        <v>179</v>
      </c>
      <c r="B23" s="273">
        <v>49590984</v>
      </c>
      <c r="C23" s="273">
        <v>42157426</v>
      </c>
      <c r="D23" s="272" t="s">
        <v>1062</v>
      </c>
      <c r="E23" s="271"/>
      <c r="F23" s="270"/>
      <c r="G23" s="270"/>
      <c r="H23" s="270"/>
      <c r="I23" s="270"/>
      <c r="J23" s="270"/>
      <c r="K23" s="270"/>
    </row>
    <row r="24" spans="1:11" ht="14.25">
      <c r="A24" s="207" t="s">
        <v>178</v>
      </c>
      <c r="B24" s="273">
        <v>52692371</v>
      </c>
      <c r="C24" s="273">
        <v>44708443</v>
      </c>
      <c r="D24" s="272" t="s">
        <v>1068</v>
      </c>
      <c r="E24" s="271"/>
      <c r="F24" s="270"/>
      <c r="G24" s="270"/>
      <c r="H24" s="270"/>
      <c r="I24" s="270"/>
      <c r="J24" s="270"/>
      <c r="K24" s="270"/>
    </row>
    <row r="25" spans="1:11" ht="14.25">
      <c r="A25" s="207" t="s">
        <v>176</v>
      </c>
      <c r="B25" s="273">
        <v>92181839</v>
      </c>
      <c r="C25" s="273">
        <v>74010895</v>
      </c>
      <c r="D25" s="272" t="s">
        <v>1061</v>
      </c>
      <c r="E25" s="271"/>
      <c r="F25" s="270"/>
      <c r="G25" s="270"/>
      <c r="H25" s="270"/>
      <c r="I25" s="270"/>
      <c r="J25" s="270"/>
      <c r="K25" s="270"/>
    </row>
    <row r="26" spans="1:11" ht="14.25">
      <c r="A26" s="207" t="s">
        <v>175</v>
      </c>
      <c r="B26" s="273">
        <v>78778919</v>
      </c>
      <c r="C26" s="273">
        <v>65948149</v>
      </c>
      <c r="D26" s="272" t="s">
        <v>1090</v>
      </c>
      <c r="E26" s="271"/>
      <c r="F26" s="270"/>
      <c r="G26" s="270"/>
      <c r="H26" s="270"/>
      <c r="I26" s="270"/>
      <c r="J26" s="270"/>
      <c r="K26" s="270"/>
    </row>
    <row r="27" spans="1:11" ht="14.25">
      <c r="A27" s="207" t="s">
        <v>174</v>
      </c>
      <c r="B27" s="274">
        <v>2386855978</v>
      </c>
      <c r="C27" s="274">
        <v>2376636951</v>
      </c>
      <c r="D27" s="272" t="s">
        <v>1092</v>
      </c>
      <c r="E27" s="271"/>
      <c r="F27" s="270"/>
      <c r="G27" s="270"/>
      <c r="H27" s="270"/>
      <c r="I27" s="270"/>
      <c r="J27" s="270"/>
      <c r="K27" s="270"/>
    </row>
    <row r="28" spans="1:11" ht="14.25">
      <c r="A28" s="207" t="s">
        <v>173</v>
      </c>
      <c r="B28" s="269">
        <v>54378040</v>
      </c>
      <c r="C28" s="269">
        <v>47268601</v>
      </c>
      <c r="D28" s="268" t="s">
        <v>1120</v>
      </c>
      <c r="E28" s="267"/>
      <c r="F28" s="266"/>
      <c r="G28" s="266"/>
      <c r="H28" s="266"/>
      <c r="I28" s="266"/>
      <c r="J28" s="266"/>
      <c r="K28" s="266"/>
    </row>
    <row r="29" spans="1:11" ht="14.25">
      <c r="A29" s="207" t="s">
        <v>172</v>
      </c>
      <c r="B29" s="273">
        <v>95970349</v>
      </c>
      <c r="C29" s="273">
        <v>83915281</v>
      </c>
      <c r="D29" s="272" t="s">
        <v>1069</v>
      </c>
      <c r="E29" s="271"/>
      <c r="F29" s="270"/>
      <c r="G29" s="270"/>
      <c r="H29" s="270"/>
      <c r="I29" s="270"/>
      <c r="J29" s="270"/>
      <c r="K29" s="270"/>
    </row>
    <row r="30" spans="1:11" ht="14.25">
      <c r="A30" s="207" t="s">
        <v>171</v>
      </c>
      <c r="B30" s="273">
        <v>93150995</v>
      </c>
      <c r="C30" s="273">
        <v>78711806</v>
      </c>
      <c r="D30" s="272" t="s">
        <v>1090</v>
      </c>
      <c r="E30" s="271"/>
      <c r="F30" s="270"/>
      <c r="G30" s="270"/>
      <c r="H30" s="270"/>
      <c r="I30" s="270"/>
      <c r="J30" s="270"/>
      <c r="K30" s="270"/>
    </row>
    <row r="31" spans="1:11" ht="14.25">
      <c r="A31" s="207" t="s">
        <v>169</v>
      </c>
      <c r="B31" s="269">
        <v>89451357</v>
      </c>
      <c r="C31" s="269">
        <v>76060175</v>
      </c>
      <c r="D31" s="268" t="s">
        <v>1121</v>
      </c>
      <c r="E31" s="267"/>
      <c r="F31" s="266"/>
      <c r="G31" s="266"/>
      <c r="H31" s="266"/>
      <c r="I31" s="266"/>
      <c r="J31" s="266"/>
      <c r="K31" s="266"/>
    </row>
    <row r="32" spans="1:11" ht="14.25">
      <c r="A32" s="207" t="s">
        <v>168</v>
      </c>
      <c r="B32" s="273">
        <v>126339687</v>
      </c>
      <c r="C32" s="273">
        <v>112740224</v>
      </c>
      <c r="D32" s="272" t="s">
        <v>1059</v>
      </c>
      <c r="E32" s="271"/>
      <c r="F32" s="270"/>
      <c r="G32" s="270"/>
      <c r="H32" s="270"/>
      <c r="I32" s="270"/>
      <c r="J32" s="270"/>
      <c r="K32" s="270"/>
    </row>
    <row r="33" spans="1:11" ht="14.25">
      <c r="A33" s="207" t="s">
        <v>167</v>
      </c>
      <c r="B33" s="269">
        <v>168793399</v>
      </c>
      <c r="C33" s="269">
        <v>137227063</v>
      </c>
      <c r="D33" s="268" t="s">
        <v>1058</v>
      </c>
      <c r="E33" s="267"/>
      <c r="F33" s="266"/>
      <c r="G33" s="266"/>
      <c r="H33" s="266"/>
      <c r="I33" s="266"/>
      <c r="J33" s="266"/>
      <c r="K33" s="266"/>
    </row>
    <row r="34" spans="1:11" ht="14.25">
      <c r="A34" s="207" t="s">
        <v>166</v>
      </c>
      <c r="B34" s="273">
        <v>81971422</v>
      </c>
      <c r="C34" s="273">
        <v>63709784</v>
      </c>
      <c r="D34" s="272" t="s">
        <v>1092</v>
      </c>
      <c r="E34" s="271"/>
      <c r="F34" s="270"/>
      <c r="G34" s="270"/>
      <c r="H34" s="270"/>
      <c r="I34" s="270"/>
      <c r="J34" s="270"/>
      <c r="K34" s="270"/>
    </row>
    <row r="35" spans="1:11" ht="14.25">
      <c r="A35" s="207" t="s">
        <v>165</v>
      </c>
      <c r="B35" s="273">
        <v>37605240</v>
      </c>
      <c r="C35" s="273">
        <v>31403079</v>
      </c>
      <c r="D35" s="272" t="s">
        <v>1068</v>
      </c>
      <c r="E35" s="271"/>
      <c r="F35" s="270"/>
      <c r="G35" s="270"/>
      <c r="H35" s="270"/>
      <c r="I35" s="270"/>
      <c r="J35" s="270"/>
      <c r="K35" s="270"/>
    </row>
    <row r="36" spans="1:11" ht="14.25">
      <c r="A36" s="207" t="s">
        <v>164</v>
      </c>
      <c r="B36" s="273">
        <v>36306626</v>
      </c>
      <c r="C36" s="273">
        <v>31614345</v>
      </c>
      <c r="D36" s="272" t="s">
        <v>1069</v>
      </c>
      <c r="E36" s="271"/>
      <c r="F36" s="270"/>
      <c r="G36" s="270"/>
      <c r="H36" s="270"/>
      <c r="I36" s="270"/>
      <c r="J36" s="270"/>
      <c r="K36" s="270"/>
    </row>
    <row r="37" spans="1:11" ht="14.25">
      <c r="A37" s="207" t="s">
        <v>1009</v>
      </c>
      <c r="B37" s="273">
        <v>589468017</v>
      </c>
      <c r="C37" s="273">
        <v>579724492</v>
      </c>
      <c r="D37" s="272" t="s">
        <v>1092</v>
      </c>
      <c r="E37" s="271"/>
      <c r="F37" s="270"/>
      <c r="G37" s="270"/>
      <c r="H37" s="270"/>
      <c r="I37" s="270"/>
      <c r="J37" s="270"/>
      <c r="K37" s="270"/>
    </row>
    <row r="38" spans="1:11" ht="14.25">
      <c r="A38" s="202" t="s">
        <v>1010</v>
      </c>
      <c r="B38" s="273">
        <v>23252324</v>
      </c>
      <c r="C38" s="273">
        <v>21658849</v>
      </c>
      <c r="D38" s="272" t="s">
        <v>1053</v>
      </c>
      <c r="E38" s="271"/>
      <c r="F38" s="270"/>
      <c r="G38" s="270"/>
      <c r="H38" s="270"/>
      <c r="I38" s="270"/>
      <c r="J38" s="270"/>
      <c r="K38" s="270"/>
    </row>
    <row r="39" spans="1:11" ht="14.25">
      <c r="A39" s="207" t="s">
        <v>195</v>
      </c>
      <c r="B39" s="269">
        <v>23547466</v>
      </c>
      <c r="C39" s="269">
        <v>19985621</v>
      </c>
      <c r="D39" s="268" t="s">
        <v>1121</v>
      </c>
      <c r="E39" s="267"/>
      <c r="F39" s="266"/>
      <c r="G39" s="266"/>
      <c r="H39" s="266"/>
      <c r="I39" s="266"/>
      <c r="J39" s="266"/>
      <c r="K39" s="266"/>
    </row>
    <row r="40" spans="1:11" ht="14.25">
      <c r="A40" s="207" t="s">
        <v>163</v>
      </c>
      <c r="B40" s="273">
        <v>15185352</v>
      </c>
      <c r="C40" s="273">
        <v>12620999</v>
      </c>
      <c r="D40" s="272" t="s">
        <v>1064</v>
      </c>
      <c r="E40" s="271"/>
      <c r="F40" s="270"/>
      <c r="G40" s="270"/>
      <c r="H40" s="270"/>
      <c r="I40" s="270"/>
      <c r="J40" s="270"/>
      <c r="K40" s="270"/>
    </row>
    <row r="41" spans="1:11" ht="14.25">
      <c r="A41" s="207" t="s">
        <v>161</v>
      </c>
      <c r="B41" s="273">
        <v>316238688</v>
      </c>
      <c r="C41" s="273">
        <v>250925149</v>
      </c>
      <c r="D41" s="272" t="s">
        <v>1060</v>
      </c>
      <c r="E41" s="271"/>
      <c r="F41" s="270"/>
      <c r="G41" s="270"/>
      <c r="H41" s="270"/>
      <c r="I41" s="270"/>
      <c r="J41" s="270"/>
      <c r="K41" s="270"/>
    </row>
    <row r="42" spans="1:11" ht="14.25">
      <c r="A42" s="207" t="s">
        <v>160</v>
      </c>
      <c r="B42" s="269">
        <v>55981823</v>
      </c>
      <c r="C42" s="269">
        <v>47351292</v>
      </c>
      <c r="D42" s="268" t="s">
        <v>1119</v>
      </c>
      <c r="E42" s="267"/>
      <c r="F42" s="266"/>
      <c r="G42" s="266"/>
      <c r="H42" s="266"/>
      <c r="I42" s="266"/>
      <c r="J42" s="266"/>
      <c r="K42" s="266"/>
    </row>
    <row r="43" spans="1:11" ht="14.25">
      <c r="A43" s="207" t="s">
        <v>159</v>
      </c>
      <c r="B43" s="273">
        <v>121078346</v>
      </c>
      <c r="C43" s="273">
        <v>99639936</v>
      </c>
      <c r="D43" s="272" t="s">
        <v>1090</v>
      </c>
      <c r="E43" s="271"/>
      <c r="F43" s="270"/>
      <c r="G43" s="270"/>
      <c r="H43" s="270"/>
      <c r="I43" s="270"/>
      <c r="J43" s="270"/>
      <c r="K43" s="270"/>
    </row>
    <row r="44" spans="1:11" ht="14.25">
      <c r="A44" s="207" t="s">
        <v>158</v>
      </c>
      <c r="B44" s="273">
        <v>217311855</v>
      </c>
      <c r="C44" s="273">
        <v>178748816</v>
      </c>
      <c r="D44" s="272" t="s">
        <v>1092</v>
      </c>
      <c r="E44" s="271"/>
      <c r="F44" s="270"/>
      <c r="G44" s="270"/>
      <c r="H44" s="270"/>
      <c r="I44" s="270"/>
      <c r="J44" s="270"/>
      <c r="K44" s="270"/>
    </row>
    <row r="45" spans="1:11" ht="14.25">
      <c r="A45" s="202" t="s">
        <v>156</v>
      </c>
      <c r="B45" s="273">
        <v>119874135</v>
      </c>
      <c r="C45" s="273">
        <v>110051559</v>
      </c>
      <c r="D45" s="272" t="s">
        <v>1090</v>
      </c>
      <c r="E45" s="271"/>
      <c r="F45" s="270"/>
      <c r="G45" s="270"/>
      <c r="H45" s="270"/>
      <c r="I45" s="270"/>
      <c r="J45" s="270"/>
      <c r="K45" s="270"/>
    </row>
    <row r="46" spans="1:11" ht="14.25">
      <c r="A46" s="202" t="s">
        <v>155</v>
      </c>
      <c r="B46" s="273">
        <v>24819993</v>
      </c>
      <c r="C46" s="273">
        <v>23605354</v>
      </c>
      <c r="D46" s="272" t="s">
        <v>1068</v>
      </c>
      <c r="E46" s="271"/>
      <c r="F46" s="270"/>
      <c r="G46" s="270"/>
      <c r="H46" s="270"/>
      <c r="I46" s="270"/>
      <c r="J46" s="270"/>
      <c r="K46" s="270"/>
    </row>
    <row r="47" spans="1:11" ht="14.25">
      <c r="A47" s="202" t="s">
        <v>154</v>
      </c>
      <c r="B47" s="273">
        <v>35996642</v>
      </c>
      <c r="C47" s="273">
        <v>31494928</v>
      </c>
      <c r="D47" s="272" t="s">
        <v>1057</v>
      </c>
      <c r="E47" s="271"/>
      <c r="F47" s="270"/>
      <c r="G47" s="270"/>
      <c r="H47" s="270"/>
      <c r="I47" s="270"/>
      <c r="J47" s="270"/>
      <c r="K47" s="270"/>
    </row>
    <row r="48" spans="1:11" ht="14.25">
      <c r="A48" s="207" t="s">
        <v>153</v>
      </c>
      <c r="B48" s="273">
        <v>26504900</v>
      </c>
      <c r="C48" s="273">
        <v>24099731</v>
      </c>
      <c r="D48" s="272" t="s">
        <v>1063</v>
      </c>
      <c r="E48" s="271"/>
      <c r="F48" s="270"/>
      <c r="G48" s="270"/>
      <c r="H48" s="270"/>
      <c r="I48" s="270"/>
      <c r="J48" s="270"/>
      <c r="K48" s="270"/>
    </row>
    <row r="49" spans="1:11" ht="15">
      <c r="A49" s="109" t="s">
        <v>1016</v>
      </c>
      <c r="B49" s="273">
        <v>32997269</v>
      </c>
      <c r="C49" s="273">
        <v>28678244</v>
      </c>
      <c r="D49" s="272" t="s">
        <v>1091</v>
      </c>
      <c r="E49" s="271"/>
      <c r="F49" s="270"/>
      <c r="G49" s="270"/>
      <c r="H49" s="270"/>
      <c r="I49" s="270"/>
      <c r="J49" s="270"/>
      <c r="K49" s="270"/>
    </row>
    <row r="50" spans="1:11" ht="14.25">
      <c r="A50" s="202" t="s">
        <v>1017</v>
      </c>
      <c r="B50" s="273">
        <v>80806496</v>
      </c>
      <c r="C50" s="273">
        <v>75753735</v>
      </c>
      <c r="D50" s="272" t="s">
        <v>1065</v>
      </c>
      <c r="E50" s="271"/>
      <c r="F50" s="270"/>
      <c r="G50" s="270"/>
      <c r="H50" s="270"/>
      <c r="I50" s="270"/>
      <c r="J50" s="270"/>
      <c r="K50" s="270"/>
    </row>
    <row r="51" spans="1:11" ht="14.25">
      <c r="A51" s="207" t="s">
        <v>151</v>
      </c>
      <c r="B51" s="273">
        <v>127085011</v>
      </c>
      <c r="C51" s="273">
        <v>107581787</v>
      </c>
      <c r="D51" s="272" t="s">
        <v>1090</v>
      </c>
      <c r="E51" s="271"/>
      <c r="F51" s="270"/>
      <c r="G51" s="270"/>
      <c r="H51" s="270"/>
      <c r="I51" s="270"/>
      <c r="J51" s="270"/>
      <c r="K51" s="270"/>
    </row>
    <row r="52" spans="1:11" ht="14.25">
      <c r="A52" s="207" t="s">
        <v>150</v>
      </c>
      <c r="B52" s="273">
        <v>239885648</v>
      </c>
      <c r="C52" s="273">
        <v>202691576</v>
      </c>
      <c r="D52" s="272" t="s">
        <v>1091</v>
      </c>
      <c r="E52" s="271"/>
      <c r="F52" s="270"/>
      <c r="G52" s="270"/>
      <c r="H52" s="270"/>
      <c r="I52" s="270"/>
      <c r="J52" s="270"/>
      <c r="K52" s="270"/>
    </row>
    <row r="53" spans="1:11" ht="14.25">
      <c r="A53" s="202" t="s">
        <v>149</v>
      </c>
      <c r="B53" s="273">
        <v>30821582</v>
      </c>
      <c r="C53" s="273">
        <v>26608167</v>
      </c>
      <c r="D53" s="272" t="s">
        <v>1180</v>
      </c>
      <c r="E53" s="271"/>
      <c r="F53" s="270"/>
      <c r="G53" s="270"/>
      <c r="H53" s="270"/>
      <c r="I53" s="270"/>
      <c r="J53" s="270"/>
      <c r="K53" s="270"/>
    </row>
    <row r="54" spans="1:11" ht="14.25">
      <c r="A54" s="207" t="s">
        <v>148</v>
      </c>
      <c r="B54" s="273">
        <v>41149412</v>
      </c>
      <c r="C54" s="273">
        <v>36135370</v>
      </c>
      <c r="D54" s="272" t="s">
        <v>1067</v>
      </c>
      <c r="E54" s="271"/>
      <c r="F54" s="270"/>
      <c r="G54" s="270"/>
      <c r="H54" s="270"/>
      <c r="I54" s="270"/>
      <c r="J54" s="270"/>
      <c r="K54" s="270"/>
    </row>
    <row r="55" spans="1:11" ht="14.25">
      <c r="A55" s="207" t="s">
        <v>196</v>
      </c>
      <c r="B55" s="273">
        <v>324919328</v>
      </c>
      <c r="C55" s="273">
        <v>279311067</v>
      </c>
      <c r="D55" s="272" t="s">
        <v>1092</v>
      </c>
      <c r="E55" s="271"/>
      <c r="F55" s="270"/>
      <c r="G55" s="270"/>
      <c r="H55" s="270"/>
      <c r="I55" s="270"/>
      <c r="J55" s="270"/>
      <c r="K55" s="270"/>
    </row>
    <row r="56" spans="1:11" ht="14.25">
      <c r="A56" s="207" t="s">
        <v>1078</v>
      </c>
      <c r="B56" s="273">
        <v>85440620</v>
      </c>
      <c r="C56" s="273">
        <v>73196942</v>
      </c>
      <c r="D56" s="272" t="s">
        <v>1062</v>
      </c>
      <c r="E56" s="271"/>
      <c r="F56" s="270"/>
      <c r="G56" s="270"/>
      <c r="H56" s="270"/>
      <c r="I56" s="270"/>
      <c r="J56" s="270"/>
      <c r="K56" s="270"/>
    </row>
    <row r="57" spans="1:11" ht="15">
      <c r="A57" s="109" t="s">
        <v>1011</v>
      </c>
      <c r="B57" s="273">
        <v>57790513</v>
      </c>
      <c r="C57" s="273">
        <v>49705554</v>
      </c>
      <c r="D57" s="272" t="s">
        <v>1090</v>
      </c>
      <c r="E57" s="271"/>
      <c r="F57" s="270"/>
      <c r="G57" s="270"/>
      <c r="H57" s="270"/>
      <c r="I57" s="270"/>
      <c r="J57" s="270"/>
      <c r="K57" s="270"/>
    </row>
    <row r="58" spans="1:11" ht="14.25">
      <c r="A58" s="207" t="s">
        <v>146</v>
      </c>
      <c r="B58" s="273">
        <v>157250750</v>
      </c>
      <c r="C58" s="273">
        <v>127558509</v>
      </c>
      <c r="D58" s="272" t="s">
        <v>1068</v>
      </c>
      <c r="E58" s="271"/>
      <c r="F58" s="270"/>
      <c r="G58" s="270"/>
      <c r="H58" s="270"/>
      <c r="I58" s="270"/>
      <c r="J58" s="270"/>
      <c r="K58" s="270"/>
    </row>
    <row r="59" spans="1:11" ht="14.25">
      <c r="A59" s="207" t="s">
        <v>145</v>
      </c>
      <c r="B59" s="273">
        <v>64349120</v>
      </c>
      <c r="C59" s="273">
        <v>51959030</v>
      </c>
      <c r="D59" s="272" t="s">
        <v>1063</v>
      </c>
      <c r="E59" s="271"/>
      <c r="F59" s="270"/>
      <c r="G59" s="270"/>
      <c r="H59" s="270"/>
      <c r="I59" s="270"/>
      <c r="J59" s="270"/>
      <c r="K59" s="270"/>
    </row>
    <row r="60" spans="1:11" ht="14.25">
      <c r="A60" s="207" t="s">
        <v>144</v>
      </c>
      <c r="B60" s="273">
        <v>195412892</v>
      </c>
      <c r="C60" s="273">
        <v>161430922</v>
      </c>
      <c r="D60" s="272" t="s">
        <v>1090</v>
      </c>
      <c r="E60" s="271"/>
      <c r="F60" s="270"/>
      <c r="G60" s="270"/>
      <c r="H60" s="270"/>
      <c r="I60" s="270"/>
      <c r="J60" s="270"/>
      <c r="K60" s="270"/>
    </row>
    <row r="61" spans="1:11" ht="14.25">
      <c r="A61" s="207" t="s">
        <v>141</v>
      </c>
      <c r="B61" s="273">
        <v>198965461</v>
      </c>
      <c r="C61" s="273">
        <v>164660880</v>
      </c>
      <c r="D61" s="272" t="s">
        <v>1062</v>
      </c>
      <c r="E61" s="271"/>
      <c r="F61" s="270"/>
      <c r="G61" s="270"/>
      <c r="H61" s="270"/>
      <c r="I61" s="270"/>
      <c r="J61" s="270"/>
      <c r="K61" s="270"/>
    </row>
    <row r="62" spans="1:11" ht="14.25">
      <c r="A62" s="207" t="s">
        <v>143</v>
      </c>
      <c r="B62" s="273">
        <v>108900738</v>
      </c>
      <c r="C62" s="273">
        <v>90766404</v>
      </c>
      <c r="D62" s="272" t="s">
        <v>1091</v>
      </c>
      <c r="E62" s="271"/>
      <c r="F62" s="270"/>
      <c r="G62" s="270"/>
      <c r="H62" s="270"/>
      <c r="I62" s="270"/>
      <c r="J62" s="270"/>
      <c r="K62" s="270"/>
    </row>
    <row r="63" spans="1:11" ht="14.25">
      <c r="A63" s="207" t="s">
        <v>142</v>
      </c>
      <c r="B63" s="273">
        <v>64808761</v>
      </c>
      <c r="C63" s="273">
        <v>55929949</v>
      </c>
      <c r="D63" s="272" t="s">
        <v>1077</v>
      </c>
      <c r="E63" s="271"/>
      <c r="F63" s="270"/>
      <c r="G63" s="270"/>
      <c r="H63" s="270"/>
      <c r="I63" s="270"/>
      <c r="J63" s="270"/>
      <c r="K63" s="270"/>
    </row>
    <row r="64" spans="1:11" ht="14.25">
      <c r="A64" s="207" t="s">
        <v>140</v>
      </c>
      <c r="B64" s="273">
        <v>110567076</v>
      </c>
      <c r="C64" s="273">
        <v>93854078</v>
      </c>
      <c r="D64" s="272" t="s">
        <v>1061</v>
      </c>
      <c r="E64" s="271"/>
      <c r="F64" s="270"/>
      <c r="G64" s="270"/>
      <c r="H64" s="270"/>
      <c r="I64" s="270"/>
      <c r="J64" s="270"/>
      <c r="K64" s="270"/>
    </row>
    <row r="65" spans="1:11" ht="14.25">
      <c r="A65" s="207" t="s">
        <v>139</v>
      </c>
      <c r="B65" s="273">
        <v>65613193</v>
      </c>
      <c r="C65" s="273">
        <v>57448158</v>
      </c>
      <c r="D65" s="272" t="s">
        <v>1090</v>
      </c>
      <c r="E65" s="271"/>
      <c r="F65" s="270"/>
      <c r="G65" s="270"/>
      <c r="H65" s="270"/>
      <c r="I65" s="270"/>
      <c r="J65" s="270"/>
      <c r="K65" s="270"/>
    </row>
    <row r="66" spans="1:11" ht="14.25">
      <c r="A66" s="207" t="s">
        <v>138</v>
      </c>
      <c r="B66" s="273">
        <v>45596696</v>
      </c>
      <c r="C66" s="273">
        <v>39874851</v>
      </c>
      <c r="D66" s="272" t="s">
        <v>1077</v>
      </c>
      <c r="E66" s="271"/>
      <c r="F66" s="270"/>
      <c r="G66" s="270"/>
      <c r="H66" s="270"/>
      <c r="I66" s="270"/>
      <c r="J66" s="270"/>
      <c r="K66" s="270"/>
    </row>
    <row r="67" spans="1:11" ht="14.25">
      <c r="A67" s="207" t="s">
        <v>137</v>
      </c>
      <c r="B67" s="273">
        <v>302088293</v>
      </c>
      <c r="C67" s="273">
        <v>249561731</v>
      </c>
      <c r="D67" s="272" t="s">
        <v>1077</v>
      </c>
      <c r="E67" s="271"/>
      <c r="F67" s="270"/>
      <c r="G67" s="270"/>
      <c r="H67" s="270"/>
      <c r="I67" s="270"/>
      <c r="J67" s="270"/>
      <c r="K67" s="270"/>
    </row>
    <row r="68" spans="1:11" ht="14.25">
      <c r="A68" s="202" t="s">
        <v>136</v>
      </c>
      <c r="B68" s="269">
        <v>228084014</v>
      </c>
      <c r="C68" s="269">
        <v>203917179</v>
      </c>
      <c r="D68" s="268" t="s">
        <v>1070</v>
      </c>
      <c r="E68" s="267"/>
      <c r="F68" s="266"/>
      <c r="G68" s="266"/>
      <c r="H68" s="266"/>
      <c r="I68" s="266"/>
      <c r="J68" s="266"/>
      <c r="K68" s="266"/>
    </row>
    <row r="69" spans="1:11" ht="14.25">
      <c r="A69" s="207" t="s">
        <v>134</v>
      </c>
      <c r="B69" s="273">
        <v>206323088</v>
      </c>
      <c r="C69" s="273">
        <v>168590363</v>
      </c>
      <c r="D69" s="272" t="s">
        <v>1069</v>
      </c>
      <c r="E69" s="271"/>
      <c r="F69" s="270"/>
      <c r="G69" s="270"/>
      <c r="H69" s="270"/>
      <c r="I69" s="270"/>
      <c r="J69" s="270"/>
      <c r="K69" s="270"/>
    </row>
    <row r="70" spans="1:11" ht="15">
      <c r="A70" s="109" t="s">
        <v>1012</v>
      </c>
      <c r="B70" s="269">
        <v>324663088</v>
      </c>
      <c r="C70" s="269">
        <v>269448514</v>
      </c>
      <c r="D70" s="268" t="s">
        <v>1185</v>
      </c>
      <c r="E70" s="267"/>
      <c r="F70" s="266"/>
      <c r="G70" s="266"/>
      <c r="H70" s="266"/>
      <c r="I70" s="266"/>
      <c r="J70" s="266"/>
      <c r="K70" s="266"/>
    </row>
    <row r="71" spans="1:11" ht="15">
      <c r="A71" s="109" t="s">
        <v>1013</v>
      </c>
      <c r="B71" s="269">
        <v>235177839</v>
      </c>
      <c r="C71" s="269">
        <v>212564224</v>
      </c>
      <c r="D71" s="268" t="s">
        <v>1119</v>
      </c>
      <c r="E71" s="267"/>
      <c r="F71" s="266"/>
      <c r="G71" s="266"/>
      <c r="H71" s="266"/>
      <c r="I71" s="266"/>
      <c r="J71" s="266"/>
      <c r="K71" s="266"/>
    </row>
    <row r="72" spans="1:11" ht="14.25">
      <c r="A72" s="207" t="s">
        <v>133</v>
      </c>
      <c r="B72" s="273">
        <v>20762892</v>
      </c>
      <c r="C72" s="273">
        <v>18464513</v>
      </c>
      <c r="D72" s="272" t="s">
        <v>1064</v>
      </c>
      <c r="E72" s="271"/>
      <c r="F72" s="270"/>
      <c r="G72" s="270"/>
      <c r="H72" s="270"/>
      <c r="I72" s="270"/>
      <c r="J72" s="270"/>
      <c r="K72" s="270"/>
    </row>
    <row r="73" spans="1:11" ht="14.25">
      <c r="A73" s="207" t="s">
        <v>124</v>
      </c>
      <c r="B73" s="273">
        <v>64778384</v>
      </c>
      <c r="C73" s="273">
        <v>57023339</v>
      </c>
      <c r="D73" s="272" t="s">
        <v>1059</v>
      </c>
      <c r="E73" s="271"/>
      <c r="F73" s="270"/>
      <c r="G73" s="270"/>
      <c r="H73" s="270"/>
      <c r="I73" s="270"/>
      <c r="J73" s="270"/>
      <c r="K73" s="270"/>
    </row>
    <row r="74" spans="1:11" ht="14.25">
      <c r="A74" s="202" t="s">
        <v>132</v>
      </c>
      <c r="B74" s="273">
        <v>29803769</v>
      </c>
      <c r="C74" s="273">
        <v>27838672</v>
      </c>
      <c r="D74" s="272" t="s">
        <v>1091</v>
      </c>
      <c r="E74" s="271"/>
      <c r="F74" s="270"/>
      <c r="G74" s="270"/>
      <c r="H74" s="270"/>
      <c r="I74" s="270"/>
      <c r="J74" s="270"/>
      <c r="K74" s="270"/>
    </row>
    <row r="75" spans="1:11" ht="14.25">
      <c r="A75" s="207" t="s">
        <v>131</v>
      </c>
      <c r="B75" s="269">
        <v>40786964</v>
      </c>
      <c r="C75" s="269">
        <v>34691451</v>
      </c>
      <c r="D75" s="268" t="s">
        <v>1055</v>
      </c>
      <c r="E75" s="267"/>
      <c r="F75" s="266"/>
      <c r="G75" s="266"/>
      <c r="H75" s="266"/>
      <c r="I75" s="266"/>
      <c r="J75" s="266"/>
      <c r="K75" s="266"/>
    </row>
    <row r="76" spans="1:11" ht="14.25">
      <c r="A76" s="207" t="s">
        <v>130</v>
      </c>
      <c r="B76" s="273">
        <v>119763223</v>
      </c>
      <c r="C76" s="273">
        <v>102028950</v>
      </c>
      <c r="D76" s="272" t="s">
        <v>1053</v>
      </c>
      <c r="E76" s="271"/>
      <c r="F76" s="270"/>
      <c r="G76" s="270"/>
      <c r="H76" s="270"/>
      <c r="I76" s="270"/>
      <c r="J76" s="270"/>
      <c r="K76" s="270"/>
    </row>
    <row r="77" spans="1:11" ht="14.25">
      <c r="A77" s="207" t="s">
        <v>122</v>
      </c>
      <c r="B77" s="273">
        <v>70790926</v>
      </c>
      <c r="C77" s="273">
        <v>60759177</v>
      </c>
      <c r="D77" s="272" t="s">
        <v>1076</v>
      </c>
      <c r="E77" s="271"/>
      <c r="F77" s="270"/>
      <c r="G77" s="270"/>
      <c r="H77" s="270"/>
      <c r="I77" s="270"/>
      <c r="J77" s="270"/>
      <c r="K77" s="270"/>
    </row>
    <row r="78" spans="1:11" ht="14.25">
      <c r="A78" s="207" t="s">
        <v>129</v>
      </c>
      <c r="B78" s="273">
        <v>277015185</v>
      </c>
      <c r="C78" s="273">
        <v>237975577</v>
      </c>
      <c r="D78" s="272" t="s">
        <v>1092</v>
      </c>
      <c r="E78" s="271"/>
      <c r="F78" s="270"/>
      <c r="G78" s="270"/>
      <c r="H78" s="270"/>
      <c r="I78" s="270"/>
      <c r="J78" s="270"/>
      <c r="K78" s="270"/>
    </row>
    <row r="79" spans="1:11" ht="14.25">
      <c r="A79" s="207" t="s">
        <v>128</v>
      </c>
      <c r="B79" s="273">
        <v>193634349</v>
      </c>
      <c r="C79" s="273">
        <v>163261410</v>
      </c>
      <c r="D79" s="272" t="s">
        <v>1064</v>
      </c>
      <c r="E79" s="271"/>
      <c r="F79" s="270"/>
      <c r="G79" s="270"/>
      <c r="H79" s="270"/>
      <c r="I79" s="270"/>
      <c r="J79" s="270"/>
      <c r="K79" s="270"/>
    </row>
    <row r="80" spans="1:11" ht="15">
      <c r="A80" s="109" t="s">
        <v>197</v>
      </c>
      <c r="B80" s="273">
        <v>203676885</v>
      </c>
      <c r="C80" s="273">
        <v>168675972</v>
      </c>
      <c r="D80" s="272" t="s">
        <v>1057</v>
      </c>
      <c r="E80" s="271"/>
      <c r="F80" s="270"/>
      <c r="G80" s="270"/>
      <c r="H80" s="270"/>
      <c r="I80" s="270"/>
      <c r="J80" s="270"/>
      <c r="K80" s="270"/>
    </row>
    <row r="81" spans="1:12" ht="14.25">
      <c r="A81" s="207" t="s">
        <v>127</v>
      </c>
      <c r="B81" s="273">
        <v>181194009</v>
      </c>
      <c r="C81" s="273">
        <v>147464946</v>
      </c>
      <c r="D81" s="272" t="s">
        <v>1069</v>
      </c>
      <c r="E81" s="271"/>
      <c r="F81" s="270"/>
      <c r="G81" s="270"/>
      <c r="H81" s="270"/>
      <c r="I81" s="270"/>
      <c r="J81" s="270"/>
      <c r="K81" s="270"/>
    </row>
    <row r="82" spans="1:12" ht="14.25">
      <c r="A82" s="207" t="s">
        <v>126</v>
      </c>
      <c r="B82" s="273">
        <v>102470629</v>
      </c>
      <c r="C82" s="273">
        <v>87849618</v>
      </c>
      <c r="D82" s="272" t="s">
        <v>1053</v>
      </c>
      <c r="E82" s="271"/>
      <c r="F82" s="270"/>
      <c r="G82" s="270"/>
      <c r="H82" s="270"/>
      <c r="I82" s="270"/>
      <c r="J82" s="270"/>
      <c r="K82" s="270"/>
    </row>
    <row r="83" spans="1:12" ht="14.25">
      <c r="A83" s="207" t="s">
        <v>125</v>
      </c>
      <c r="B83" s="273">
        <v>74231203</v>
      </c>
      <c r="C83" s="273">
        <v>62112661</v>
      </c>
      <c r="D83" s="272" t="s">
        <v>1059</v>
      </c>
      <c r="E83" s="271"/>
      <c r="F83" s="270"/>
      <c r="G83" s="270"/>
      <c r="H83" s="270"/>
      <c r="I83" s="270"/>
      <c r="J83" s="270"/>
      <c r="K83" s="270"/>
    </row>
    <row r="84" spans="1:12" ht="14.25">
      <c r="A84" s="207" t="s">
        <v>123</v>
      </c>
      <c r="B84" s="273">
        <v>248323262</v>
      </c>
      <c r="C84" s="273">
        <v>219135070</v>
      </c>
      <c r="D84" s="272" t="s">
        <v>1057</v>
      </c>
      <c r="E84" s="271"/>
      <c r="F84" s="270"/>
      <c r="G84" s="270"/>
      <c r="H84" s="270"/>
      <c r="I84" s="270"/>
      <c r="J84" s="270"/>
      <c r="K84" s="270"/>
    </row>
    <row r="85" spans="1:12" ht="14.25">
      <c r="A85" s="207" t="s">
        <v>121</v>
      </c>
      <c r="B85" s="273">
        <v>87791548</v>
      </c>
      <c r="C85" s="273">
        <v>76486414</v>
      </c>
      <c r="D85" s="272" t="s">
        <v>1069</v>
      </c>
      <c r="E85" s="271"/>
      <c r="F85" s="270"/>
      <c r="G85" s="270"/>
      <c r="H85" s="270"/>
      <c r="I85" s="270"/>
      <c r="J85" s="270"/>
      <c r="K85" s="270"/>
    </row>
    <row r="86" spans="1:12" ht="14.25">
      <c r="A86" s="207" t="s">
        <v>120</v>
      </c>
      <c r="B86" s="273">
        <v>142373842</v>
      </c>
      <c r="C86" s="273">
        <v>116467792</v>
      </c>
      <c r="D86" s="272" t="s">
        <v>1077</v>
      </c>
      <c r="E86" s="271"/>
      <c r="F86" s="270"/>
      <c r="G86" s="270"/>
      <c r="H86" s="270"/>
      <c r="I86" s="270"/>
      <c r="J86" s="270"/>
      <c r="K86" s="270"/>
    </row>
    <row r="87" spans="1:12" ht="14.25">
      <c r="A87" s="207" t="s">
        <v>119</v>
      </c>
      <c r="B87" s="273">
        <v>122244969</v>
      </c>
      <c r="C87" s="273">
        <v>101488864</v>
      </c>
      <c r="D87" s="272" t="s">
        <v>1061</v>
      </c>
      <c r="E87" s="271"/>
      <c r="F87" s="270"/>
      <c r="G87" s="270"/>
      <c r="H87" s="270"/>
      <c r="I87" s="270"/>
      <c r="J87" s="270"/>
      <c r="K87" s="270"/>
    </row>
    <row r="88" spans="1:12" ht="14.25">
      <c r="A88" s="202" t="s">
        <v>118</v>
      </c>
      <c r="B88" s="273">
        <v>65283336</v>
      </c>
      <c r="C88" s="273">
        <v>53652754</v>
      </c>
      <c r="D88" s="272" t="s">
        <v>1090</v>
      </c>
      <c r="E88" s="271"/>
      <c r="F88" s="270"/>
      <c r="G88" s="270"/>
      <c r="H88" s="270"/>
      <c r="I88" s="270"/>
      <c r="J88" s="270"/>
      <c r="K88" s="270"/>
    </row>
    <row r="89" spans="1:12" ht="14.25">
      <c r="A89" s="207" t="s">
        <v>117</v>
      </c>
      <c r="B89" s="273">
        <v>37789252</v>
      </c>
      <c r="C89" s="273">
        <v>33185118</v>
      </c>
      <c r="D89" s="272" t="s">
        <v>1068</v>
      </c>
      <c r="E89" s="271"/>
      <c r="F89" s="270"/>
      <c r="G89" s="270"/>
      <c r="H89" s="270"/>
      <c r="I89" s="270"/>
      <c r="J89" s="270"/>
      <c r="K89" s="270"/>
    </row>
    <row r="90" spans="1:12" ht="14.25">
      <c r="A90" s="202" t="s">
        <v>116</v>
      </c>
      <c r="B90" s="273">
        <v>156810001</v>
      </c>
      <c r="C90" s="273">
        <v>137434070</v>
      </c>
      <c r="D90" s="272" t="s">
        <v>1075</v>
      </c>
      <c r="E90" s="271"/>
      <c r="F90" s="270"/>
      <c r="G90" s="270"/>
      <c r="H90" s="270"/>
      <c r="I90" s="270"/>
      <c r="J90" s="270"/>
      <c r="K90" s="270"/>
    </row>
    <row r="91" spans="1:12" ht="15">
      <c r="A91" s="109" t="s">
        <v>1014</v>
      </c>
      <c r="B91" s="273">
        <v>11677666</v>
      </c>
      <c r="C91" s="273">
        <v>9898298</v>
      </c>
      <c r="D91" s="272" t="s">
        <v>1063</v>
      </c>
      <c r="E91" s="271"/>
      <c r="F91" s="270"/>
      <c r="G91" s="270"/>
      <c r="H91" s="270"/>
      <c r="I91" s="270"/>
      <c r="J91" s="270"/>
      <c r="K91" s="270"/>
    </row>
    <row r="92" spans="1:12" ht="15">
      <c r="A92" s="109" t="s">
        <v>1015</v>
      </c>
      <c r="B92" s="273">
        <v>36268537</v>
      </c>
      <c r="C92" s="273">
        <v>34246537</v>
      </c>
      <c r="D92" s="272" t="s">
        <v>1076</v>
      </c>
      <c r="E92" s="271"/>
      <c r="F92" s="270"/>
      <c r="G92" s="270"/>
      <c r="H92" s="270"/>
      <c r="I92" s="270"/>
      <c r="J92" s="270"/>
      <c r="K92" s="270"/>
    </row>
    <row r="93" spans="1:12" ht="14.25">
      <c r="A93" s="207" t="s">
        <v>162</v>
      </c>
      <c r="B93" s="273">
        <v>175509477</v>
      </c>
      <c r="C93" s="273">
        <v>161686374</v>
      </c>
      <c r="D93" s="272" t="s">
        <v>1062</v>
      </c>
      <c r="E93" s="271"/>
      <c r="F93" s="270"/>
      <c r="G93" s="270"/>
      <c r="H93" s="270"/>
      <c r="I93" s="270"/>
      <c r="J93" s="270"/>
      <c r="K93" s="270"/>
    </row>
    <row r="94" spans="1:12" ht="14.25">
      <c r="A94" s="202" t="s">
        <v>157</v>
      </c>
      <c r="B94" s="269">
        <v>39536378</v>
      </c>
      <c r="C94" s="269">
        <v>39481609</v>
      </c>
      <c r="D94" s="268" t="s">
        <v>1119</v>
      </c>
      <c r="E94" s="267"/>
      <c r="F94" s="266"/>
      <c r="G94" s="266"/>
      <c r="H94" s="266"/>
      <c r="I94" s="266"/>
      <c r="J94" s="266"/>
      <c r="K94" s="266"/>
    </row>
    <row r="95" spans="1:12">
      <c r="A95" s="465"/>
      <c r="B95" s="466">
        <f>AVERAGE(B10:B94)/1000</f>
        <v>145750.37476470589</v>
      </c>
      <c r="C95" s="465"/>
      <c r="D95" s="465"/>
      <c r="E95" s="465"/>
      <c r="F95" s="465"/>
      <c r="G95" s="465"/>
      <c r="H95" s="465"/>
      <c r="I95" s="465"/>
      <c r="J95" s="465"/>
      <c r="K95" s="465"/>
      <c r="L95" s="465"/>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59" workbookViewId="0">
      <selection activeCell="B95" sqref="B95"/>
    </sheetView>
  </sheetViews>
  <sheetFormatPr defaultRowHeight="12.75"/>
  <cols>
    <col min="1" max="1" width="41.5703125" style="254" customWidth="1"/>
    <col min="2" max="2" width="17.7109375" style="254" customWidth="1"/>
    <col min="3" max="3" width="15.7109375" style="254" customWidth="1"/>
    <col min="4" max="4" width="17.5703125" style="254" customWidth="1"/>
    <col min="5" max="5" width="2.28515625" style="254" customWidth="1"/>
    <col min="6" max="11" width="0" style="254" hidden="1" customWidth="1"/>
    <col min="12" max="12" width="22.5703125" style="254" customWidth="1"/>
    <col min="13" max="16384" width="9.140625" style="254"/>
  </cols>
  <sheetData>
    <row r="1" spans="1:12" ht="14.25">
      <c r="A1" s="497" t="s">
        <v>1102</v>
      </c>
      <c r="B1" s="497"/>
      <c r="C1" s="497"/>
      <c r="D1" s="497"/>
      <c r="E1" s="497"/>
      <c r="F1" s="497"/>
      <c r="G1" s="497"/>
      <c r="H1" s="497"/>
      <c r="I1" s="497"/>
      <c r="J1" s="497"/>
      <c r="K1" s="497"/>
      <c r="L1" s="497"/>
    </row>
    <row r="2" spans="1:12" ht="14.25">
      <c r="A2" s="497" t="s">
        <v>1193</v>
      </c>
      <c r="B2" s="497"/>
      <c r="C2" s="497"/>
      <c r="D2" s="497"/>
      <c r="E2" s="497"/>
      <c r="F2" s="497"/>
      <c r="G2" s="497"/>
      <c r="H2" s="497"/>
      <c r="I2" s="497"/>
      <c r="J2" s="497"/>
      <c r="K2" s="497"/>
      <c r="L2" s="497"/>
    </row>
    <row r="3" spans="1:12" ht="14.25">
      <c r="A3" s="497" t="s">
        <v>1192</v>
      </c>
      <c r="B3" s="497"/>
      <c r="C3" s="497"/>
      <c r="D3" s="497"/>
      <c r="E3" s="497"/>
      <c r="F3" s="497"/>
      <c r="G3" s="497"/>
      <c r="H3" s="497"/>
      <c r="I3" s="497"/>
      <c r="J3" s="497"/>
      <c r="K3" s="497"/>
      <c r="L3" s="497"/>
    </row>
    <row r="4" spans="1:12" ht="14.25">
      <c r="A4" s="497" t="s">
        <v>1099</v>
      </c>
      <c r="B4" s="497"/>
      <c r="C4" s="497"/>
      <c r="D4" s="497"/>
      <c r="E4" s="497"/>
      <c r="F4" s="497"/>
      <c r="G4" s="497"/>
      <c r="H4" s="497"/>
      <c r="I4" s="497"/>
      <c r="J4" s="497"/>
      <c r="K4" s="497"/>
      <c r="L4" s="497"/>
    </row>
    <row r="5" spans="1:12" ht="14.25">
      <c r="A5" s="497" t="s">
        <v>1098</v>
      </c>
      <c r="B5" s="497"/>
      <c r="C5" s="497"/>
      <c r="D5" s="497"/>
      <c r="E5" s="497"/>
      <c r="F5" s="497"/>
      <c r="G5" s="497"/>
      <c r="H5" s="497"/>
      <c r="I5" s="497"/>
      <c r="J5" s="497"/>
      <c r="K5" s="497"/>
      <c r="L5" s="497"/>
    </row>
    <row r="6" spans="1:12">
      <c r="A6" s="495"/>
      <c r="B6" s="495"/>
      <c r="C6" s="495"/>
      <c r="D6" s="495"/>
      <c r="E6" s="495"/>
      <c r="F6" s="495"/>
      <c r="G6" s="495"/>
      <c r="H6" s="495"/>
      <c r="I6" s="495"/>
      <c r="J6" s="495"/>
      <c r="K6" s="495"/>
      <c r="L6" s="495"/>
    </row>
    <row r="7" spans="1:12" ht="15">
      <c r="A7" s="496" t="s">
        <v>1097</v>
      </c>
      <c r="B7" s="496"/>
      <c r="C7" s="496"/>
      <c r="D7" s="496"/>
      <c r="E7" s="496"/>
      <c r="F7" s="275"/>
      <c r="G7" s="275"/>
      <c r="H7" s="275"/>
      <c r="I7" s="275"/>
      <c r="J7" s="275"/>
      <c r="K7" s="275"/>
    </row>
    <row r="8" spans="1:12" ht="60" customHeight="1">
      <c r="A8" s="496"/>
      <c r="B8" s="496" t="s">
        <v>1096</v>
      </c>
      <c r="C8" s="496"/>
      <c r="D8" s="496"/>
      <c r="E8" s="496"/>
      <c r="F8" s="275"/>
      <c r="G8" s="275"/>
      <c r="H8" s="275"/>
      <c r="I8" s="275"/>
      <c r="J8" s="275"/>
      <c r="K8" s="275"/>
    </row>
    <row r="9" spans="1:12" ht="45" customHeight="1">
      <c r="A9" s="496"/>
      <c r="B9" s="276" t="s">
        <v>1095</v>
      </c>
      <c r="C9" s="276" t="s">
        <v>1094</v>
      </c>
      <c r="D9" s="496" t="s">
        <v>1093</v>
      </c>
      <c r="E9" s="496"/>
      <c r="F9" s="275"/>
      <c r="G9" s="275"/>
      <c r="H9" s="275"/>
      <c r="I9" s="275"/>
      <c r="J9" s="275"/>
      <c r="K9" s="275"/>
    </row>
    <row r="10" spans="1:12" ht="14.25">
      <c r="A10" s="207" t="s">
        <v>191</v>
      </c>
      <c r="B10" s="269">
        <v>96800446</v>
      </c>
      <c r="C10" s="269">
        <v>78248808</v>
      </c>
      <c r="D10" s="268" t="s">
        <v>1064</v>
      </c>
      <c r="E10" s="267"/>
      <c r="F10" s="266"/>
      <c r="G10" s="266"/>
      <c r="H10" s="266"/>
      <c r="I10" s="266"/>
      <c r="J10" s="266"/>
      <c r="K10" s="266"/>
    </row>
    <row r="11" spans="1:12" ht="14.25">
      <c r="A11" s="207" t="s">
        <v>190</v>
      </c>
      <c r="B11" s="273">
        <v>61907056</v>
      </c>
      <c r="C11" s="273">
        <v>54041052</v>
      </c>
      <c r="D11" s="272" t="s">
        <v>1060</v>
      </c>
      <c r="E11" s="271"/>
      <c r="F11" s="270"/>
      <c r="G11" s="270"/>
      <c r="H11" s="270"/>
      <c r="I11" s="270"/>
      <c r="J11" s="270"/>
      <c r="K11" s="270"/>
    </row>
    <row r="12" spans="1:12" ht="14.25">
      <c r="A12" s="207" t="s">
        <v>189</v>
      </c>
      <c r="B12" s="273">
        <v>65090388</v>
      </c>
      <c r="C12" s="273">
        <v>52293681</v>
      </c>
      <c r="D12" s="272" t="s">
        <v>1088</v>
      </c>
      <c r="E12" s="271"/>
      <c r="F12" s="270"/>
      <c r="G12" s="270"/>
      <c r="H12" s="270"/>
      <c r="I12" s="270"/>
      <c r="J12" s="270"/>
      <c r="K12" s="270"/>
    </row>
    <row r="13" spans="1:12" ht="14.25">
      <c r="A13" s="207" t="s">
        <v>188</v>
      </c>
      <c r="B13" s="273">
        <v>114194994</v>
      </c>
      <c r="C13" s="273">
        <v>96238444</v>
      </c>
      <c r="D13" s="272" t="s">
        <v>1068</v>
      </c>
      <c r="E13" s="271"/>
      <c r="F13" s="270"/>
      <c r="G13" s="270"/>
      <c r="H13" s="270"/>
      <c r="I13" s="270"/>
      <c r="J13" s="270"/>
      <c r="K13" s="270"/>
    </row>
    <row r="14" spans="1:12" ht="14.25">
      <c r="A14" s="202" t="s">
        <v>187</v>
      </c>
      <c r="B14" s="273">
        <v>39173499</v>
      </c>
      <c r="C14" s="273">
        <v>32493020</v>
      </c>
      <c r="D14" s="272" t="s">
        <v>1088</v>
      </c>
      <c r="E14" s="271"/>
      <c r="F14" s="270"/>
      <c r="G14" s="270"/>
      <c r="H14" s="270"/>
      <c r="I14" s="270"/>
      <c r="J14" s="270"/>
      <c r="K14" s="270"/>
    </row>
    <row r="15" spans="1:12" ht="14.25">
      <c r="A15" s="207" t="s">
        <v>177</v>
      </c>
      <c r="B15" s="273">
        <v>67915116</v>
      </c>
      <c r="C15" s="273">
        <v>54952614</v>
      </c>
      <c r="D15" s="272" t="s">
        <v>1066</v>
      </c>
      <c r="E15" s="271"/>
      <c r="F15" s="270"/>
      <c r="G15" s="270"/>
      <c r="H15" s="270"/>
      <c r="I15" s="270"/>
      <c r="J15" s="270"/>
      <c r="K15" s="270"/>
    </row>
    <row r="16" spans="1:12" ht="14.25">
      <c r="A16" s="207" t="s">
        <v>186</v>
      </c>
      <c r="B16" s="273">
        <v>68934326</v>
      </c>
      <c r="C16" s="273">
        <v>56107544</v>
      </c>
      <c r="D16" s="272" t="s">
        <v>1092</v>
      </c>
      <c r="E16" s="271"/>
      <c r="F16" s="270"/>
      <c r="G16" s="270"/>
      <c r="H16" s="270"/>
      <c r="I16" s="270"/>
      <c r="J16" s="270"/>
      <c r="K16" s="270"/>
    </row>
    <row r="17" spans="1:11" ht="14.25">
      <c r="A17" s="207" t="s">
        <v>185</v>
      </c>
      <c r="B17" s="273">
        <v>28845149</v>
      </c>
      <c r="C17" s="273">
        <v>23309572</v>
      </c>
      <c r="D17" s="272" t="s">
        <v>1060</v>
      </c>
      <c r="E17" s="271"/>
      <c r="F17" s="270"/>
      <c r="G17" s="270"/>
      <c r="H17" s="270"/>
      <c r="I17" s="270"/>
      <c r="J17" s="270"/>
      <c r="K17" s="270"/>
    </row>
    <row r="18" spans="1:11" ht="14.25">
      <c r="A18" s="207" t="s">
        <v>184</v>
      </c>
      <c r="B18" s="273">
        <v>60605407</v>
      </c>
      <c r="C18" s="273">
        <v>51447875</v>
      </c>
      <c r="D18" s="272" t="s">
        <v>1077</v>
      </c>
      <c r="E18" s="271"/>
      <c r="F18" s="270"/>
      <c r="G18" s="270"/>
      <c r="H18" s="270"/>
      <c r="I18" s="270"/>
      <c r="J18" s="270"/>
      <c r="K18" s="270"/>
    </row>
    <row r="19" spans="1:11" ht="14.25">
      <c r="A19" s="207" t="s">
        <v>183</v>
      </c>
      <c r="B19" s="273">
        <v>65116675</v>
      </c>
      <c r="C19" s="273">
        <v>54190774</v>
      </c>
      <c r="D19" s="272" t="s">
        <v>1066</v>
      </c>
      <c r="E19" s="271"/>
      <c r="F19" s="270"/>
      <c r="G19" s="270"/>
      <c r="H19" s="270"/>
      <c r="I19" s="270"/>
      <c r="J19" s="270"/>
      <c r="K19" s="270"/>
    </row>
    <row r="20" spans="1:11" ht="14.25">
      <c r="A20" s="207" t="s">
        <v>182</v>
      </c>
      <c r="B20" s="273">
        <v>604970302</v>
      </c>
      <c r="C20" s="273">
        <v>455768184</v>
      </c>
      <c r="D20" s="272" t="s">
        <v>1063</v>
      </c>
      <c r="E20" s="271"/>
      <c r="F20" s="270"/>
      <c r="G20" s="270"/>
      <c r="H20" s="270"/>
      <c r="I20" s="270"/>
      <c r="J20" s="270"/>
      <c r="K20" s="270"/>
    </row>
    <row r="21" spans="1:11" ht="14.25">
      <c r="A21" s="207" t="s">
        <v>181</v>
      </c>
      <c r="B21" s="273">
        <v>33969827</v>
      </c>
      <c r="C21" s="273">
        <v>28199407</v>
      </c>
      <c r="D21" s="272" t="s">
        <v>1065</v>
      </c>
      <c r="E21" s="271"/>
      <c r="F21" s="270"/>
      <c r="G21" s="270"/>
      <c r="H21" s="270"/>
      <c r="I21" s="270"/>
      <c r="J21" s="270"/>
      <c r="K21" s="270"/>
    </row>
    <row r="22" spans="1:11" ht="14.25">
      <c r="A22" s="207" t="s">
        <v>180</v>
      </c>
      <c r="B22" s="273">
        <v>59398836</v>
      </c>
      <c r="C22" s="273">
        <v>48954385</v>
      </c>
      <c r="D22" s="272" t="s">
        <v>1062</v>
      </c>
      <c r="E22" s="271"/>
      <c r="F22" s="270"/>
      <c r="G22" s="270"/>
      <c r="H22" s="270"/>
      <c r="I22" s="270"/>
      <c r="J22" s="270"/>
      <c r="K22" s="270"/>
    </row>
    <row r="23" spans="1:11" ht="14.25">
      <c r="A23" s="207" t="s">
        <v>179</v>
      </c>
      <c r="B23" s="273">
        <v>45305160</v>
      </c>
      <c r="C23" s="273">
        <v>38242132</v>
      </c>
      <c r="D23" s="272" t="s">
        <v>1088</v>
      </c>
      <c r="E23" s="271"/>
      <c r="F23" s="270"/>
      <c r="G23" s="270"/>
      <c r="H23" s="270"/>
      <c r="I23" s="270"/>
      <c r="J23" s="270"/>
      <c r="K23" s="270"/>
    </row>
    <row r="24" spans="1:11" ht="14.25">
      <c r="A24" s="207" t="s">
        <v>178</v>
      </c>
      <c r="B24" s="269">
        <v>48854560</v>
      </c>
      <c r="C24" s="269">
        <v>40849835</v>
      </c>
      <c r="D24" s="268" t="s">
        <v>1181</v>
      </c>
      <c r="E24" s="267"/>
      <c r="F24" s="266"/>
      <c r="G24" s="266"/>
      <c r="H24" s="266"/>
      <c r="I24" s="266"/>
      <c r="J24" s="266"/>
      <c r="K24" s="266"/>
    </row>
    <row r="25" spans="1:11" ht="14.25">
      <c r="A25" s="207" t="s">
        <v>176</v>
      </c>
      <c r="B25" s="273">
        <v>82921927</v>
      </c>
      <c r="C25" s="273">
        <v>66635657</v>
      </c>
      <c r="D25" s="272" t="s">
        <v>1065</v>
      </c>
      <c r="E25" s="271"/>
      <c r="F25" s="270"/>
      <c r="G25" s="270"/>
      <c r="H25" s="270"/>
      <c r="I25" s="270"/>
      <c r="J25" s="270"/>
      <c r="K25" s="270"/>
    </row>
    <row r="26" spans="1:11" ht="14.25">
      <c r="A26" s="207" t="s">
        <v>175</v>
      </c>
      <c r="B26" s="273">
        <v>70416425</v>
      </c>
      <c r="C26" s="273">
        <v>57937103</v>
      </c>
      <c r="D26" s="272" t="s">
        <v>1060</v>
      </c>
      <c r="E26" s="271"/>
      <c r="F26" s="270"/>
      <c r="G26" s="270"/>
      <c r="H26" s="270"/>
      <c r="I26" s="270"/>
      <c r="J26" s="270"/>
      <c r="K26" s="270"/>
    </row>
    <row r="27" spans="1:11" ht="14.25">
      <c r="A27" s="207" t="s">
        <v>174</v>
      </c>
      <c r="B27" s="274">
        <v>2107014731</v>
      </c>
      <c r="C27" s="274">
        <v>2097018479</v>
      </c>
      <c r="D27" s="272" t="s">
        <v>1092</v>
      </c>
      <c r="E27" s="271"/>
      <c r="F27" s="270"/>
      <c r="G27" s="270"/>
      <c r="H27" s="270"/>
      <c r="I27" s="270"/>
      <c r="J27" s="270"/>
      <c r="K27" s="270"/>
    </row>
    <row r="28" spans="1:11" ht="14.25">
      <c r="A28" s="207" t="s">
        <v>173</v>
      </c>
      <c r="B28" s="273">
        <v>41108608</v>
      </c>
      <c r="C28" s="273">
        <v>34385356</v>
      </c>
      <c r="D28" s="272" t="s">
        <v>1088</v>
      </c>
      <c r="E28" s="271"/>
      <c r="F28" s="270"/>
      <c r="G28" s="270"/>
      <c r="H28" s="270"/>
      <c r="I28" s="270"/>
      <c r="J28" s="270"/>
      <c r="K28" s="270"/>
    </row>
    <row r="29" spans="1:11" ht="14.25">
      <c r="A29" s="207" t="s">
        <v>172</v>
      </c>
      <c r="B29" s="273">
        <v>82654544</v>
      </c>
      <c r="C29" s="273">
        <v>71027380</v>
      </c>
      <c r="D29" s="272" t="s">
        <v>1077</v>
      </c>
      <c r="E29" s="271"/>
      <c r="F29" s="270"/>
      <c r="G29" s="270"/>
      <c r="H29" s="270"/>
      <c r="I29" s="270"/>
      <c r="J29" s="270"/>
      <c r="K29" s="270"/>
    </row>
    <row r="30" spans="1:11" ht="14.25">
      <c r="A30" s="207" t="s">
        <v>171</v>
      </c>
      <c r="B30" s="273">
        <v>83409243</v>
      </c>
      <c r="C30" s="273">
        <v>69875553</v>
      </c>
      <c r="D30" s="272" t="s">
        <v>1062</v>
      </c>
      <c r="E30" s="271"/>
      <c r="F30" s="270"/>
      <c r="G30" s="270"/>
      <c r="H30" s="270"/>
      <c r="I30" s="270"/>
      <c r="J30" s="270"/>
      <c r="K30" s="270"/>
    </row>
    <row r="31" spans="1:11" ht="14.25">
      <c r="A31" s="207" t="s">
        <v>169</v>
      </c>
      <c r="B31" s="273">
        <v>72109092</v>
      </c>
      <c r="C31" s="273">
        <v>60133843</v>
      </c>
      <c r="D31" s="272" t="s">
        <v>1060</v>
      </c>
      <c r="E31" s="271"/>
      <c r="F31" s="270"/>
      <c r="G31" s="270"/>
      <c r="H31" s="270"/>
      <c r="I31" s="270"/>
      <c r="J31" s="270"/>
      <c r="K31" s="270"/>
    </row>
    <row r="32" spans="1:11" ht="14.25">
      <c r="A32" s="207" t="s">
        <v>168</v>
      </c>
      <c r="B32" s="269">
        <v>111024093</v>
      </c>
      <c r="C32" s="269">
        <v>98544192</v>
      </c>
      <c r="D32" s="268" t="s">
        <v>1082</v>
      </c>
      <c r="E32" s="267"/>
      <c r="F32" s="266"/>
      <c r="G32" s="266"/>
      <c r="H32" s="266"/>
      <c r="I32" s="266"/>
      <c r="J32" s="266"/>
      <c r="K32" s="266"/>
    </row>
    <row r="33" spans="1:11" ht="14.25">
      <c r="A33" s="207" t="s">
        <v>167</v>
      </c>
      <c r="B33" s="269">
        <v>133890635</v>
      </c>
      <c r="C33" s="269">
        <v>105198705</v>
      </c>
      <c r="D33" s="268" t="s">
        <v>1087</v>
      </c>
      <c r="E33" s="267"/>
      <c r="F33" s="266"/>
      <c r="G33" s="266"/>
      <c r="H33" s="266"/>
      <c r="I33" s="266"/>
      <c r="J33" s="266"/>
      <c r="K33" s="266"/>
    </row>
    <row r="34" spans="1:11" ht="14.25">
      <c r="A34" s="207" t="s">
        <v>166</v>
      </c>
      <c r="B34" s="273">
        <v>72725006</v>
      </c>
      <c r="C34" s="273">
        <v>56829347</v>
      </c>
      <c r="D34" s="272" t="s">
        <v>1180</v>
      </c>
      <c r="E34" s="271"/>
      <c r="F34" s="270"/>
      <c r="G34" s="270"/>
      <c r="H34" s="270"/>
      <c r="I34" s="270"/>
      <c r="J34" s="270"/>
      <c r="K34" s="270"/>
    </row>
    <row r="35" spans="1:11" ht="14.25">
      <c r="A35" s="207" t="s">
        <v>165</v>
      </c>
      <c r="B35" s="273">
        <v>34967575</v>
      </c>
      <c r="C35" s="273">
        <v>29441167</v>
      </c>
      <c r="D35" s="272" t="s">
        <v>1066</v>
      </c>
      <c r="E35" s="271"/>
      <c r="F35" s="270"/>
      <c r="G35" s="270"/>
      <c r="H35" s="270"/>
      <c r="I35" s="270"/>
      <c r="J35" s="270"/>
      <c r="K35" s="270"/>
    </row>
    <row r="36" spans="1:11" ht="14.25">
      <c r="A36" s="207" t="s">
        <v>164</v>
      </c>
      <c r="B36" s="273">
        <v>31217236</v>
      </c>
      <c r="C36" s="273">
        <v>26785824</v>
      </c>
      <c r="D36" s="272" t="s">
        <v>1067</v>
      </c>
      <c r="E36" s="271"/>
      <c r="F36" s="270"/>
      <c r="G36" s="270"/>
      <c r="H36" s="270"/>
      <c r="I36" s="270"/>
      <c r="J36" s="270"/>
      <c r="K36" s="270"/>
    </row>
    <row r="37" spans="1:11" ht="14.25">
      <c r="A37" s="207" t="s">
        <v>1009</v>
      </c>
      <c r="B37" s="273">
        <v>522151720</v>
      </c>
      <c r="C37" s="273">
        <v>512142915</v>
      </c>
      <c r="D37" s="272" t="s">
        <v>1060</v>
      </c>
      <c r="E37" s="271"/>
      <c r="F37" s="270"/>
      <c r="G37" s="270"/>
      <c r="H37" s="270"/>
      <c r="I37" s="270"/>
      <c r="J37" s="270"/>
      <c r="K37" s="270"/>
    </row>
    <row r="38" spans="1:11" ht="14.25">
      <c r="A38" s="202" t="s">
        <v>1010</v>
      </c>
      <c r="B38" s="269">
        <v>19958467</v>
      </c>
      <c r="C38" s="269">
        <v>18494912</v>
      </c>
      <c r="D38" s="268" t="s">
        <v>1188</v>
      </c>
      <c r="E38" s="267"/>
      <c r="F38" s="266"/>
      <c r="G38" s="266"/>
      <c r="H38" s="266"/>
      <c r="I38" s="266"/>
      <c r="J38" s="266"/>
      <c r="K38" s="266"/>
    </row>
    <row r="39" spans="1:11" ht="14.25">
      <c r="A39" s="207" t="s">
        <v>195</v>
      </c>
      <c r="B39" s="273">
        <v>19056155</v>
      </c>
      <c r="C39" s="273">
        <v>15823771</v>
      </c>
      <c r="D39" s="272" t="s">
        <v>1088</v>
      </c>
      <c r="E39" s="271"/>
      <c r="F39" s="270"/>
      <c r="G39" s="270"/>
      <c r="H39" s="270"/>
      <c r="I39" s="270"/>
      <c r="J39" s="270"/>
      <c r="K39" s="270"/>
    </row>
    <row r="40" spans="1:11" ht="14.25">
      <c r="A40" s="207" t="s">
        <v>163</v>
      </c>
      <c r="B40" s="273">
        <v>12916457</v>
      </c>
      <c r="C40" s="273">
        <v>11027329</v>
      </c>
      <c r="D40" s="272" t="s">
        <v>1061</v>
      </c>
      <c r="E40" s="271"/>
      <c r="F40" s="270"/>
      <c r="G40" s="270"/>
      <c r="H40" s="270"/>
      <c r="I40" s="270"/>
      <c r="J40" s="270"/>
      <c r="K40" s="270"/>
    </row>
    <row r="41" spans="1:11" ht="14.25">
      <c r="A41" s="207" t="s">
        <v>161</v>
      </c>
      <c r="B41" s="273">
        <v>296894326</v>
      </c>
      <c r="C41" s="273">
        <v>235694297</v>
      </c>
      <c r="D41" s="272" t="s">
        <v>1092</v>
      </c>
      <c r="E41" s="271"/>
      <c r="F41" s="270"/>
      <c r="G41" s="270"/>
      <c r="H41" s="270"/>
      <c r="I41" s="270"/>
      <c r="J41" s="270"/>
      <c r="K41" s="270"/>
    </row>
    <row r="42" spans="1:11" ht="14.25">
      <c r="A42" s="207" t="s">
        <v>160</v>
      </c>
      <c r="B42" s="273">
        <v>43789280</v>
      </c>
      <c r="C42" s="273">
        <v>35581811</v>
      </c>
      <c r="D42" s="272" t="s">
        <v>1092</v>
      </c>
      <c r="E42" s="271"/>
      <c r="F42" s="270"/>
      <c r="G42" s="270"/>
      <c r="H42" s="270"/>
      <c r="I42" s="270"/>
      <c r="J42" s="270"/>
      <c r="K42" s="270"/>
    </row>
    <row r="43" spans="1:11" ht="14.25">
      <c r="A43" s="207" t="s">
        <v>159</v>
      </c>
      <c r="B43" s="273">
        <v>107743525</v>
      </c>
      <c r="C43" s="273">
        <v>85390097</v>
      </c>
      <c r="D43" s="272" t="s">
        <v>1066</v>
      </c>
      <c r="E43" s="271"/>
      <c r="F43" s="270"/>
      <c r="G43" s="270"/>
      <c r="H43" s="270"/>
      <c r="I43" s="270"/>
      <c r="J43" s="270"/>
      <c r="K43" s="270"/>
    </row>
    <row r="44" spans="1:11" ht="14.25">
      <c r="A44" s="207" t="s">
        <v>158</v>
      </c>
      <c r="B44" s="273">
        <v>192154578</v>
      </c>
      <c r="C44" s="273">
        <v>156090980</v>
      </c>
      <c r="D44" s="272" t="s">
        <v>1079</v>
      </c>
      <c r="E44" s="271"/>
      <c r="F44" s="270"/>
      <c r="G44" s="270"/>
      <c r="H44" s="270"/>
      <c r="I44" s="270"/>
      <c r="J44" s="270"/>
      <c r="K44" s="270"/>
    </row>
    <row r="45" spans="1:11" ht="14.25">
      <c r="A45" s="202" t="s">
        <v>156</v>
      </c>
      <c r="B45" s="273">
        <v>107278278</v>
      </c>
      <c r="C45" s="273">
        <v>98977509</v>
      </c>
      <c r="D45" s="272" t="s">
        <v>1062</v>
      </c>
      <c r="E45" s="271"/>
      <c r="F45" s="270"/>
      <c r="G45" s="270"/>
      <c r="H45" s="270"/>
      <c r="I45" s="270"/>
      <c r="J45" s="270"/>
      <c r="K45" s="270"/>
    </row>
    <row r="46" spans="1:11" ht="14.25">
      <c r="A46" s="202" t="s">
        <v>155</v>
      </c>
      <c r="B46" s="269">
        <v>23000575</v>
      </c>
      <c r="C46" s="269">
        <v>22006705</v>
      </c>
      <c r="D46" s="268" t="s">
        <v>1073</v>
      </c>
      <c r="E46" s="267"/>
      <c r="F46" s="266"/>
      <c r="G46" s="266"/>
      <c r="H46" s="266"/>
      <c r="I46" s="266"/>
      <c r="J46" s="266"/>
      <c r="K46" s="266"/>
    </row>
    <row r="47" spans="1:11" ht="14.25">
      <c r="A47" s="202" t="s">
        <v>154</v>
      </c>
      <c r="B47" s="269">
        <v>29390432</v>
      </c>
      <c r="C47" s="269">
        <v>25174611</v>
      </c>
      <c r="D47" s="268" t="s">
        <v>1189</v>
      </c>
      <c r="E47" s="267"/>
      <c r="F47" s="266"/>
      <c r="G47" s="266"/>
      <c r="H47" s="266"/>
      <c r="I47" s="266"/>
      <c r="J47" s="266"/>
      <c r="K47" s="266"/>
    </row>
    <row r="48" spans="1:11" ht="14.25">
      <c r="A48" s="207" t="s">
        <v>153</v>
      </c>
      <c r="B48" s="273">
        <v>24039203</v>
      </c>
      <c r="C48" s="273">
        <v>21794157</v>
      </c>
      <c r="D48" s="272" t="s">
        <v>1092</v>
      </c>
      <c r="E48" s="271"/>
      <c r="F48" s="270"/>
      <c r="G48" s="270"/>
      <c r="H48" s="270"/>
      <c r="I48" s="270"/>
      <c r="J48" s="270"/>
      <c r="K48" s="270"/>
    </row>
    <row r="49" spans="1:11" ht="15">
      <c r="A49" s="109" t="s">
        <v>1016</v>
      </c>
      <c r="B49" s="273">
        <v>27733873</v>
      </c>
      <c r="C49" s="273">
        <v>23968797</v>
      </c>
      <c r="D49" s="272" t="s">
        <v>1066</v>
      </c>
      <c r="E49" s="271"/>
      <c r="F49" s="270"/>
      <c r="G49" s="270"/>
      <c r="H49" s="270"/>
      <c r="I49" s="270"/>
      <c r="J49" s="270"/>
      <c r="K49" s="270"/>
    </row>
    <row r="50" spans="1:11" ht="14.25">
      <c r="A50" s="202" t="s">
        <v>1017</v>
      </c>
      <c r="B50" s="273">
        <v>77477402</v>
      </c>
      <c r="C50" s="273">
        <v>73416282</v>
      </c>
      <c r="D50" s="272" t="s">
        <v>1068</v>
      </c>
      <c r="E50" s="271"/>
      <c r="F50" s="270"/>
      <c r="G50" s="270"/>
      <c r="H50" s="270"/>
      <c r="I50" s="270"/>
      <c r="J50" s="270"/>
      <c r="K50" s="270"/>
    </row>
    <row r="51" spans="1:11" ht="14.25">
      <c r="A51" s="207" t="s">
        <v>151</v>
      </c>
      <c r="B51" s="273">
        <v>113885512</v>
      </c>
      <c r="C51" s="273">
        <v>94871118</v>
      </c>
      <c r="D51" s="272" t="s">
        <v>1059</v>
      </c>
      <c r="E51" s="271"/>
      <c r="F51" s="270"/>
      <c r="G51" s="270"/>
      <c r="H51" s="270"/>
      <c r="I51" s="270"/>
      <c r="J51" s="270"/>
      <c r="K51" s="270"/>
    </row>
    <row r="52" spans="1:11" ht="14.25">
      <c r="A52" s="207" t="s">
        <v>150</v>
      </c>
      <c r="B52" s="273">
        <v>201001232</v>
      </c>
      <c r="C52" s="273">
        <v>167492868</v>
      </c>
      <c r="D52" s="272" t="s">
        <v>1067</v>
      </c>
      <c r="E52" s="271"/>
      <c r="F52" s="270"/>
      <c r="G52" s="270"/>
      <c r="H52" s="270"/>
      <c r="I52" s="270"/>
      <c r="J52" s="270"/>
      <c r="K52" s="270"/>
    </row>
    <row r="53" spans="1:11" ht="14.25">
      <c r="A53" s="202" t="s">
        <v>149</v>
      </c>
      <c r="B53" s="273">
        <v>30692772</v>
      </c>
      <c r="C53" s="273">
        <v>26722677</v>
      </c>
      <c r="D53" s="272" t="s">
        <v>1092</v>
      </c>
      <c r="E53" s="271"/>
      <c r="F53" s="270"/>
      <c r="G53" s="270"/>
      <c r="H53" s="270"/>
      <c r="I53" s="270"/>
      <c r="J53" s="270"/>
      <c r="K53" s="270"/>
    </row>
    <row r="54" spans="1:11" ht="14.25">
      <c r="A54" s="207" t="s">
        <v>148</v>
      </c>
      <c r="B54" s="269">
        <v>39853418</v>
      </c>
      <c r="C54" s="269">
        <v>34764494</v>
      </c>
      <c r="D54" s="268" t="s">
        <v>1181</v>
      </c>
      <c r="E54" s="267"/>
      <c r="F54" s="266"/>
      <c r="G54" s="266"/>
      <c r="H54" s="266"/>
      <c r="I54" s="266"/>
      <c r="J54" s="266"/>
      <c r="K54" s="266"/>
    </row>
    <row r="55" spans="1:11" ht="14.25">
      <c r="A55" s="207" t="s">
        <v>196</v>
      </c>
      <c r="B55" s="273">
        <v>287664017</v>
      </c>
      <c r="C55" s="273">
        <v>244267721</v>
      </c>
      <c r="D55" s="272" t="s">
        <v>1063</v>
      </c>
      <c r="E55" s="271"/>
      <c r="F55" s="270"/>
      <c r="G55" s="270"/>
      <c r="H55" s="270"/>
      <c r="I55" s="270"/>
      <c r="J55" s="270"/>
      <c r="K55" s="270"/>
    </row>
    <row r="56" spans="1:11" ht="14.25">
      <c r="A56" s="207" t="s">
        <v>1078</v>
      </c>
      <c r="B56" s="273">
        <v>78505848</v>
      </c>
      <c r="C56" s="273">
        <v>67688572</v>
      </c>
      <c r="D56" s="272" t="s">
        <v>1060</v>
      </c>
      <c r="E56" s="271"/>
      <c r="F56" s="270"/>
      <c r="G56" s="270"/>
      <c r="H56" s="270"/>
      <c r="I56" s="270"/>
      <c r="J56" s="270"/>
      <c r="K56" s="270"/>
    </row>
    <row r="57" spans="1:11" ht="15">
      <c r="A57" s="109" t="s">
        <v>1011</v>
      </c>
      <c r="B57" s="273">
        <v>51497202</v>
      </c>
      <c r="C57" s="273">
        <v>43974811</v>
      </c>
      <c r="D57" s="272" t="s">
        <v>1066</v>
      </c>
      <c r="E57" s="271"/>
      <c r="F57" s="270"/>
      <c r="G57" s="270"/>
      <c r="H57" s="270"/>
      <c r="I57" s="270"/>
      <c r="J57" s="270"/>
      <c r="K57" s="270"/>
    </row>
    <row r="58" spans="1:11" ht="14.25">
      <c r="A58" s="207" t="s">
        <v>146</v>
      </c>
      <c r="B58" s="273">
        <v>145352920</v>
      </c>
      <c r="C58" s="273">
        <v>116570184</v>
      </c>
      <c r="D58" s="272" t="s">
        <v>1062</v>
      </c>
      <c r="E58" s="271"/>
      <c r="F58" s="270"/>
      <c r="G58" s="270"/>
      <c r="H58" s="270"/>
      <c r="I58" s="270"/>
      <c r="J58" s="270"/>
      <c r="K58" s="270"/>
    </row>
    <row r="59" spans="1:11" ht="14.25">
      <c r="A59" s="207" t="s">
        <v>145</v>
      </c>
      <c r="B59" s="273">
        <v>58268922</v>
      </c>
      <c r="C59" s="273">
        <v>46576083</v>
      </c>
      <c r="D59" s="272" t="s">
        <v>1066</v>
      </c>
      <c r="E59" s="271"/>
      <c r="F59" s="270"/>
      <c r="G59" s="270"/>
      <c r="H59" s="270"/>
      <c r="I59" s="270"/>
      <c r="J59" s="270"/>
      <c r="K59" s="270"/>
    </row>
    <row r="60" spans="1:11" ht="14.25">
      <c r="A60" s="207" t="s">
        <v>144</v>
      </c>
      <c r="B60" s="273">
        <v>175161393</v>
      </c>
      <c r="C60" s="273">
        <v>143340338</v>
      </c>
      <c r="D60" s="272" t="s">
        <v>1066</v>
      </c>
      <c r="E60" s="271"/>
      <c r="F60" s="270"/>
      <c r="G60" s="270"/>
      <c r="H60" s="270"/>
      <c r="I60" s="270"/>
      <c r="J60" s="270"/>
      <c r="K60" s="270"/>
    </row>
    <row r="61" spans="1:11" ht="14.25">
      <c r="A61" s="207" t="s">
        <v>141</v>
      </c>
      <c r="B61" s="273">
        <v>181960149</v>
      </c>
      <c r="C61" s="273">
        <v>150344833</v>
      </c>
      <c r="D61" s="272" t="s">
        <v>1088</v>
      </c>
      <c r="E61" s="271"/>
      <c r="F61" s="270"/>
      <c r="G61" s="270"/>
      <c r="H61" s="270"/>
      <c r="I61" s="270"/>
      <c r="J61" s="270"/>
      <c r="K61" s="270"/>
    </row>
    <row r="62" spans="1:11" ht="14.25">
      <c r="A62" s="207" t="s">
        <v>143</v>
      </c>
      <c r="B62" s="273">
        <v>91871303</v>
      </c>
      <c r="C62" s="273">
        <v>75416474</v>
      </c>
      <c r="D62" s="272" t="s">
        <v>1079</v>
      </c>
      <c r="E62" s="271"/>
      <c r="F62" s="270"/>
      <c r="G62" s="270"/>
      <c r="H62" s="270"/>
      <c r="I62" s="270"/>
      <c r="J62" s="270"/>
      <c r="K62" s="270"/>
    </row>
    <row r="63" spans="1:11" ht="14.25">
      <c r="A63" s="207" t="s">
        <v>142</v>
      </c>
      <c r="B63" s="273">
        <v>56326201</v>
      </c>
      <c r="C63" s="273">
        <v>47660340</v>
      </c>
      <c r="D63" s="272" t="s">
        <v>1072</v>
      </c>
      <c r="E63" s="271"/>
      <c r="F63" s="270"/>
      <c r="G63" s="270"/>
      <c r="H63" s="270"/>
      <c r="I63" s="270"/>
      <c r="J63" s="270"/>
      <c r="K63" s="270"/>
    </row>
    <row r="64" spans="1:11" ht="14.25">
      <c r="A64" s="207" t="s">
        <v>140</v>
      </c>
      <c r="B64" s="273">
        <v>99722286</v>
      </c>
      <c r="C64" s="273">
        <v>83567506</v>
      </c>
      <c r="D64" s="272" t="s">
        <v>1060</v>
      </c>
      <c r="E64" s="271"/>
      <c r="F64" s="270"/>
      <c r="G64" s="270"/>
      <c r="H64" s="270"/>
      <c r="I64" s="270"/>
      <c r="J64" s="270"/>
      <c r="K64" s="270"/>
    </row>
    <row r="65" spans="1:11" ht="14.25">
      <c r="A65" s="207" t="s">
        <v>139</v>
      </c>
      <c r="B65" s="273">
        <v>58438819</v>
      </c>
      <c r="C65" s="273">
        <v>50737581</v>
      </c>
      <c r="D65" s="272" t="s">
        <v>1088</v>
      </c>
      <c r="E65" s="271"/>
      <c r="F65" s="270"/>
      <c r="G65" s="270"/>
      <c r="H65" s="270"/>
      <c r="I65" s="270"/>
      <c r="J65" s="270"/>
      <c r="K65" s="270"/>
    </row>
    <row r="66" spans="1:11" ht="14.25">
      <c r="A66" s="207" t="s">
        <v>138</v>
      </c>
      <c r="B66" s="273">
        <v>39783393</v>
      </c>
      <c r="C66" s="273">
        <v>34458860</v>
      </c>
      <c r="D66" s="272" t="s">
        <v>1088</v>
      </c>
      <c r="E66" s="271"/>
      <c r="F66" s="270"/>
      <c r="G66" s="270"/>
      <c r="H66" s="270"/>
      <c r="I66" s="270"/>
      <c r="J66" s="270"/>
      <c r="K66" s="270"/>
    </row>
    <row r="67" spans="1:11" ht="14.25">
      <c r="A67" s="207" t="s">
        <v>137</v>
      </c>
      <c r="B67" s="273">
        <v>262837146</v>
      </c>
      <c r="C67" s="273">
        <v>213001117</v>
      </c>
      <c r="D67" s="272" t="s">
        <v>1068</v>
      </c>
      <c r="E67" s="271"/>
      <c r="F67" s="270"/>
      <c r="G67" s="270"/>
      <c r="H67" s="270"/>
      <c r="I67" s="270"/>
      <c r="J67" s="270"/>
      <c r="K67" s="270"/>
    </row>
    <row r="68" spans="1:11" ht="14.25">
      <c r="A68" s="202" t="s">
        <v>136</v>
      </c>
      <c r="B68" s="273">
        <v>158955055</v>
      </c>
      <c r="C68" s="273">
        <v>140515630</v>
      </c>
      <c r="D68" s="272" t="s">
        <v>1090</v>
      </c>
      <c r="E68" s="271"/>
      <c r="F68" s="270"/>
      <c r="G68" s="270"/>
      <c r="H68" s="270"/>
      <c r="I68" s="270"/>
      <c r="J68" s="270"/>
      <c r="K68" s="270"/>
    </row>
    <row r="69" spans="1:11" ht="14.25">
      <c r="A69" s="207" t="s">
        <v>134</v>
      </c>
      <c r="B69" s="273">
        <v>177969545</v>
      </c>
      <c r="C69" s="273">
        <v>144161276</v>
      </c>
      <c r="D69" s="272" t="s">
        <v>1062</v>
      </c>
      <c r="E69" s="271"/>
      <c r="F69" s="270"/>
      <c r="G69" s="270"/>
      <c r="H69" s="270"/>
      <c r="I69" s="270"/>
      <c r="J69" s="270"/>
      <c r="K69" s="270"/>
    </row>
    <row r="70" spans="1:11" ht="15">
      <c r="A70" s="109" t="s">
        <v>1012</v>
      </c>
      <c r="B70" s="269">
        <v>229127935</v>
      </c>
      <c r="C70" s="269">
        <v>179448293</v>
      </c>
      <c r="D70" s="268" t="s">
        <v>1191</v>
      </c>
      <c r="E70" s="267"/>
      <c r="F70" s="266"/>
      <c r="G70" s="266"/>
      <c r="H70" s="266"/>
      <c r="I70" s="266"/>
      <c r="J70" s="266"/>
      <c r="K70" s="266"/>
    </row>
    <row r="71" spans="1:11" ht="15">
      <c r="A71" s="109" t="s">
        <v>1013</v>
      </c>
      <c r="B71" s="269">
        <v>184358429</v>
      </c>
      <c r="C71" s="269">
        <v>162182466</v>
      </c>
      <c r="D71" s="268" t="s">
        <v>1091</v>
      </c>
      <c r="E71" s="267"/>
      <c r="F71" s="266"/>
      <c r="G71" s="266"/>
      <c r="H71" s="266"/>
      <c r="I71" s="266"/>
      <c r="J71" s="266"/>
      <c r="K71" s="266"/>
    </row>
    <row r="72" spans="1:11" ht="14.25">
      <c r="A72" s="207" t="s">
        <v>133</v>
      </c>
      <c r="B72" s="273">
        <v>17578396</v>
      </c>
      <c r="C72" s="273">
        <v>15513221</v>
      </c>
      <c r="D72" s="272" t="s">
        <v>1067</v>
      </c>
      <c r="E72" s="271"/>
      <c r="F72" s="270"/>
      <c r="G72" s="270"/>
      <c r="H72" s="270"/>
      <c r="I72" s="270"/>
      <c r="J72" s="270"/>
      <c r="K72" s="270"/>
    </row>
    <row r="73" spans="1:11" ht="14.25">
      <c r="A73" s="207" t="s">
        <v>124</v>
      </c>
      <c r="B73" s="273">
        <v>56642084</v>
      </c>
      <c r="C73" s="273">
        <v>50162827</v>
      </c>
      <c r="D73" s="272" t="s">
        <v>1063</v>
      </c>
      <c r="E73" s="271"/>
      <c r="F73" s="270"/>
      <c r="G73" s="270"/>
      <c r="H73" s="270"/>
      <c r="I73" s="270"/>
      <c r="J73" s="270"/>
      <c r="K73" s="270"/>
    </row>
    <row r="74" spans="1:11" ht="14.25">
      <c r="A74" s="202" t="s">
        <v>132</v>
      </c>
      <c r="B74" s="273">
        <v>24965352</v>
      </c>
      <c r="C74" s="273">
        <v>23196119</v>
      </c>
      <c r="D74" s="272" t="s">
        <v>1072</v>
      </c>
      <c r="E74" s="271"/>
      <c r="F74" s="270"/>
      <c r="G74" s="270"/>
      <c r="H74" s="270"/>
      <c r="I74" s="270"/>
      <c r="J74" s="270"/>
      <c r="K74" s="270"/>
    </row>
    <row r="75" spans="1:11" ht="14.25">
      <c r="A75" s="207" t="s">
        <v>131</v>
      </c>
      <c r="B75" s="273">
        <v>29184403</v>
      </c>
      <c r="C75" s="273">
        <v>24000297</v>
      </c>
      <c r="D75" s="272" t="s">
        <v>1063</v>
      </c>
      <c r="E75" s="271"/>
      <c r="F75" s="270"/>
      <c r="G75" s="270"/>
      <c r="H75" s="270"/>
      <c r="I75" s="270"/>
      <c r="J75" s="270"/>
      <c r="K75" s="270"/>
    </row>
    <row r="76" spans="1:11" ht="14.25">
      <c r="A76" s="207" t="s">
        <v>130</v>
      </c>
      <c r="B76" s="273">
        <v>102067057</v>
      </c>
      <c r="C76" s="273">
        <v>84964934</v>
      </c>
      <c r="D76" s="272" t="s">
        <v>1067</v>
      </c>
      <c r="E76" s="271"/>
      <c r="F76" s="270"/>
      <c r="G76" s="270"/>
      <c r="H76" s="270"/>
      <c r="I76" s="270"/>
      <c r="J76" s="270"/>
      <c r="K76" s="270"/>
    </row>
    <row r="77" spans="1:11" ht="14.25">
      <c r="A77" s="207" t="s">
        <v>122</v>
      </c>
      <c r="B77" s="273">
        <v>58800271</v>
      </c>
      <c r="C77" s="273">
        <v>49262973</v>
      </c>
      <c r="D77" s="272" t="s">
        <v>1066</v>
      </c>
      <c r="E77" s="271"/>
      <c r="F77" s="270"/>
      <c r="G77" s="270"/>
      <c r="H77" s="270"/>
      <c r="I77" s="270"/>
      <c r="J77" s="270"/>
      <c r="K77" s="270"/>
    </row>
    <row r="78" spans="1:11" ht="14.25">
      <c r="A78" s="207" t="s">
        <v>129</v>
      </c>
      <c r="B78" s="273">
        <v>245524005</v>
      </c>
      <c r="C78" s="273">
        <v>208298595</v>
      </c>
      <c r="D78" s="272" t="s">
        <v>1063</v>
      </c>
      <c r="E78" s="271"/>
      <c r="F78" s="270"/>
      <c r="G78" s="270"/>
      <c r="H78" s="270"/>
      <c r="I78" s="270"/>
      <c r="J78" s="270"/>
      <c r="K78" s="270"/>
    </row>
    <row r="79" spans="1:11" ht="14.25">
      <c r="A79" s="207" t="s">
        <v>128</v>
      </c>
      <c r="B79" s="273">
        <v>164436046</v>
      </c>
      <c r="C79" s="273">
        <v>136628305</v>
      </c>
      <c r="D79" s="272" t="s">
        <v>1060</v>
      </c>
      <c r="E79" s="271"/>
      <c r="F79" s="270"/>
      <c r="G79" s="270"/>
      <c r="H79" s="270"/>
      <c r="I79" s="270"/>
      <c r="J79" s="270"/>
      <c r="K79" s="270"/>
    </row>
    <row r="80" spans="1:11" ht="15">
      <c r="A80" s="109" t="s">
        <v>197</v>
      </c>
      <c r="B80" s="269">
        <v>166917893</v>
      </c>
      <c r="C80" s="269">
        <v>136138319</v>
      </c>
      <c r="D80" s="268" t="s">
        <v>1080</v>
      </c>
      <c r="E80" s="267"/>
      <c r="F80" s="266"/>
      <c r="G80" s="266"/>
      <c r="H80" s="266"/>
      <c r="I80" s="266"/>
      <c r="J80" s="266"/>
      <c r="K80" s="266"/>
    </row>
    <row r="81" spans="1:12" ht="14.25">
      <c r="A81" s="207" t="s">
        <v>127</v>
      </c>
      <c r="B81" s="273">
        <v>156089501</v>
      </c>
      <c r="C81" s="273">
        <v>124677058</v>
      </c>
      <c r="D81" s="272" t="s">
        <v>1060</v>
      </c>
      <c r="E81" s="271"/>
      <c r="F81" s="270"/>
      <c r="G81" s="270"/>
      <c r="H81" s="270"/>
      <c r="I81" s="270"/>
      <c r="J81" s="270"/>
      <c r="K81" s="270"/>
    </row>
    <row r="82" spans="1:12" ht="14.25">
      <c r="A82" s="207" t="s">
        <v>126</v>
      </c>
      <c r="B82" s="273">
        <v>87782650</v>
      </c>
      <c r="C82" s="273">
        <v>74451978</v>
      </c>
      <c r="D82" s="272" t="s">
        <v>1088</v>
      </c>
      <c r="E82" s="271"/>
      <c r="F82" s="270"/>
      <c r="G82" s="270"/>
      <c r="H82" s="270"/>
      <c r="I82" s="270"/>
      <c r="J82" s="270"/>
      <c r="K82" s="270"/>
    </row>
    <row r="83" spans="1:12" ht="14.25">
      <c r="A83" s="207" t="s">
        <v>125</v>
      </c>
      <c r="B83" s="269">
        <v>65123057</v>
      </c>
      <c r="C83" s="269">
        <v>53867193</v>
      </c>
      <c r="D83" s="268" t="s">
        <v>1122</v>
      </c>
      <c r="E83" s="267"/>
      <c r="F83" s="266"/>
      <c r="G83" s="266"/>
      <c r="H83" s="266"/>
      <c r="I83" s="266"/>
      <c r="J83" s="266"/>
      <c r="K83" s="266"/>
    </row>
    <row r="84" spans="1:12" ht="14.25">
      <c r="A84" s="207" t="s">
        <v>123</v>
      </c>
      <c r="B84" s="273">
        <v>203266365</v>
      </c>
      <c r="C84" s="273">
        <v>177224672</v>
      </c>
      <c r="D84" s="272" t="s">
        <v>1065</v>
      </c>
      <c r="E84" s="271"/>
      <c r="F84" s="270"/>
      <c r="G84" s="270"/>
      <c r="H84" s="270"/>
      <c r="I84" s="270"/>
      <c r="J84" s="270"/>
      <c r="K84" s="270"/>
    </row>
    <row r="85" spans="1:12" ht="14.25">
      <c r="A85" s="207" t="s">
        <v>121</v>
      </c>
      <c r="B85" s="273">
        <v>75773387</v>
      </c>
      <c r="C85" s="273">
        <v>66544787</v>
      </c>
      <c r="D85" s="272" t="s">
        <v>1088</v>
      </c>
      <c r="E85" s="271"/>
      <c r="F85" s="270"/>
      <c r="G85" s="270"/>
      <c r="H85" s="270"/>
      <c r="I85" s="270"/>
      <c r="J85" s="270"/>
      <c r="K85" s="270"/>
    </row>
    <row r="86" spans="1:12" ht="14.25">
      <c r="A86" s="207" t="s">
        <v>120</v>
      </c>
      <c r="B86" s="273">
        <v>123776210</v>
      </c>
      <c r="C86" s="273">
        <v>99739271</v>
      </c>
      <c r="D86" s="272" t="s">
        <v>1063</v>
      </c>
      <c r="E86" s="271"/>
      <c r="F86" s="270"/>
      <c r="G86" s="270"/>
      <c r="H86" s="270"/>
      <c r="I86" s="270"/>
      <c r="J86" s="270"/>
      <c r="K86" s="270"/>
    </row>
    <row r="87" spans="1:12" ht="14.25">
      <c r="A87" s="207" t="s">
        <v>119</v>
      </c>
      <c r="B87" s="273">
        <v>109972620</v>
      </c>
      <c r="C87" s="273">
        <v>90162886</v>
      </c>
      <c r="D87" s="272" t="s">
        <v>1068</v>
      </c>
      <c r="E87" s="271"/>
      <c r="F87" s="270"/>
      <c r="G87" s="270"/>
      <c r="H87" s="270"/>
      <c r="I87" s="270"/>
      <c r="J87" s="270"/>
      <c r="K87" s="270"/>
    </row>
    <row r="88" spans="1:12" ht="14.25">
      <c r="A88" s="202" t="s">
        <v>118</v>
      </c>
      <c r="B88" s="273">
        <v>58098948</v>
      </c>
      <c r="C88" s="273">
        <v>49062951</v>
      </c>
      <c r="D88" s="272" t="s">
        <v>1079</v>
      </c>
      <c r="E88" s="271"/>
      <c r="F88" s="270"/>
      <c r="G88" s="270"/>
      <c r="H88" s="270"/>
      <c r="I88" s="270"/>
      <c r="J88" s="270"/>
      <c r="K88" s="270"/>
    </row>
    <row r="89" spans="1:12" ht="14.25">
      <c r="A89" s="207" t="s">
        <v>117</v>
      </c>
      <c r="B89" s="273">
        <v>35065754</v>
      </c>
      <c r="C89" s="273">
        <v>31089524</v>
      </c>
      <c r="D89" s="272" t="s">
        <v>1060</v>
      </c>
      <c r="E89" s="271"/>
      <c r="F89" s="270"/>
      <c r="G89" s="270"/>
      <c r="H89" s="270"/>
      <c r="I89" s="270"/>
      <c r="J89" s="270"/>
      <c r="K89" s="270"/>
    </row>
    <row r="90" spans="1:12" ht="14.25">
      <c r="A90" s="202" t="s">
        <v>116</v>
      </c>
      <c r="B90" s="269">
        <v>130110999</v>
      </c>
      <c r="C90" s="269">
        <v>113184262</v>
      </c>
      <c r="D90" s="268" t="s">
        <v>1190</v>
      </c>
      <c r="E90" s="267"/>
      <c r="F90" s="266"/>
      <c r="G90" s="266"/>
      <c r="H90" s="266"/>
      <c r="I90" s="266"/>
      <c r="J90" s="266"/>
      <c r="K90" s="266"/>
    </row>
    <row r="91" spans="1:12" ht="15">
      <c r="A91" s="109" t="s">
        <v>1014</v>
      </c>
      <c r="B91" s="269">
        <v>10623986</v>
      </c>
      <c r="C91" s="269">
        <v>8991980</v>
      </c>
      <c r="D91" s="268" t="s">
        <v>1189</v>
      </c>
      <c r="E91" s="267"/>
      <c r="F91" s="266"/>
      <c r="G91" s="266"/>
      <c r="H91" s="266"/>
      <c r="I91" s="266"/>
      <c r="J91" s="266"/>
      <c r="K91" s="266"/>
    </row>
    <row r="92" spans="1:12" ht="15">
      <c r="A92" s="109" t="s">
        <v>1015</v>
      </c>
      <c r="B92" s="269">
        <v>30155991</v>
      </c>
      <c r="C92" s="269">
        <v>28276905</v>
      </c>
      <c r="D92" s="268" t="s">
        <v>1182</v>
      </c>
      <c r="E92" s="267"/>
      <c r="F92" s="266"/>
      <c r="G92" s="266"/>
      <c r="H92" s="266"/>
      <c r="I92" s="266"/>
      <c r="J92" s="266"/>
      <c r="K92" s="266"/>
    </row>
    <row r="93" spans="1:12" ht="14.25">
      <c r="A93" s="207" t="s">
        <v>162</v>
      </c>
      <c r="B93" s="269">
        <v>160400088</v>
      </c>
      <c r="C93" s="269">
        <v>148170231</v>
      </c>
      <c r="D93" s="268" t="s">
        <v>1188</v>
      </c>
      <c r="E93" s="267"/>
      <c r="F93" s="266"/>
      <c r="G93" s="266"/>
      <c r="H93" s="266"/>
      <c r="I93" s="266"/>
      <c r="J93" s="266"/>
      <c r="K93" s="266"/>
    </row>
    <row r="94" spans="1:12" ht="14.25">
      <c r="A94" s="202" t="s">
        <v>157</v>
      </c>
      <c r="B94" s="269">
        <v>30991108</v>
      </c>
      <c r="C94" s="269">
        <v>30925448</v>
      </c>
      <c r="D94" s="268" t="s">
        <v>1185</v>
      </c>
      <c r="E94" s="267"/>
      <c r="F94" s="266"/>
      <c r="G94" s="266"/>
      <c r="H94" s="266"/>
      <c r="I94" s="266"/>
      <c r="J94" s="266"/>
      <c r="K94" s="266"/>
    </row>
    <row r="95" spans="1:12">
      <c r="A95" s="465"/>
      <c r="B95" s="467">
        <f>AVERAGE(B10:B94)/1000</f>
        <v>126525.93876470588</v>
      </c>
      <c r="C95" s="465"/>
      <c r="D95" s="465"/>
      <c r="E95" s="465"/>
      <c r="F95" s="465"/>
      <c r="G95" s="465"/>
      <c r="H95" s="465"/>
      <c r="I95" s="465"/>
      <c r="J95" s="465"/>
      <c r="K95" s="465"/>
      <c r="L95" s="465"/>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59" workbookViewId="0">
      <selection activeCell="B95" sqref="B95"/>
    </sheetView>
  </sheetViews>
  <sheetFormatPr defaultRowHeight="12.75"/>
  <cols>
    <col min="1" max="1" width="41.5703125" style="254" customWidth="1"/>
    <col min="2" max="2" width="17.7109375" style="254" customWidth="1"/>
    <col min="3" max="3" width="15.7109375" style="254" customWidth="1"/>
    <col min="4" max="4" width="17.5703125" style="254" customWidth="1"/>
    <col min="5" max="5" width="2.28515625" style="254" customWidth="1"/>
    <col min="6" max="11" width="0" style="254" hidden="1" customWidth="1"/>
    <col min="12" max="12" width="22.5703125" style="254" customWidth="1"/>
    <col min="13" max="16384" width="9.140625" style="254"/>
  </cols>
  <sheetData>
    <row r="1" spans="1:12" ht="14.25">
      <c r="A1" s="497" t="s">
        <v>1102</v>
      </c>
      <c r="B1" s="497"/>
      <c r="C1" s="497"/>
      <c r="D1" s="497"/>
      <c r="E1" s="497"/>
      <c r="F1" s="497"/>
      <c r="G1" s="497"/>
      <c r="H1" s="497"/>
      <c r="I1" s="497"/>
      <c r="J1" s="497"/>
      <c r="K1" s="497"/>
      <c r="L1" s="497"/>
    </row>
    <row r="2" spans="1:12" ht="14.25">
      <c r="A2" s="497" t="s">
        <v>1199</v>
      </c>
      <c r="B2" s="497"/>
      <c r="C2" s="497"/>
      <c r="D2" s="497"/>
      <c r="E2" s="497"/>
      <c r="F2" s="497"/>
      <c r="G2" s="497"/>
      <c r="H2" s="497"/>
      <c r="I2" s="497"/>
      <c r="J2" s="497"/>
      <c r="K2" s="497"/>
      <c r="L2" s="497"/>
    </row>
    <row r="3" spans="1:12" ht="14.25">
      <c r="A3" s="497" t="s">
        <v>1198</v>
      </c>
      <c r="B3" s="497"/>
      <c r="C3" s="497"/>
      <c r="D3" s="497"/>
      <c r="E3" s="497"/>
      <c r="F3" s="497"/>
      <c r="G3" s="497"/>
      <c r="H3" s="497"/>
      <c r="I3" s="497"/>
      <c r="J3" s="497"/>
      <c r="K3" s="497"/>
      <c r="L3" s="497"/>
    </row>
    <row r="4" spans="1:12" ht="14.25">
      <c r="A4" s="497" t="s">
        <v>1099</v>
      </c>
      <c r="B4" s="497"/>
      <c r="C4" s="497"/>
      <c r="D4" s="497"/>
      <c r="E4" s="497"/>
      <c r="F4" s="497"/>
      <c r="G4" s="497"/>
      <c r="H4" s="497"/>
      <c r="I4" s="497"/>
      <c r="J4" s="497"/>
      <c r="K4" s="497"/>
      <c r="L4" s="497"/>
    </row>
    <row r="5" spans="1:12" ht="14.25">
      <c r="A5" s="497" t="s">
        <v>1098</v>
      </c>
      <c r="B5" s="497"/>
      <c r="C5" s="497"/>
      <c r="D5" s="497"/>
      <c r="E5" s="497"/>
      <c r="F5" s="497"/>
      <c r="G5" s="497"/>
      <c r="H5" s="497"/>
      <c r="I5" s="497"/>
      <c r="J5" s="497"/>
      <c r="K5" s="497"/>
      <c r="L5" s="497"/>
    </row>
    <row r="6" spans="1:12">
      <c r="A6" s="495"/>
      <c r="B6" s="495"/>
      <c r="C6" s="495"/>
      <c r="D6" s="495"/>
      <c r="E6" s="495"/>
      <c r="F6" s="495"/>
      <c r="G6" s="495"/>
      <c r="H6" s="495"/>
      <c r="I6" s="495"/>
      <c r="J6" s="495"/>
      <c r="K6" s="495"/>
      <c r="L6" s="495"/>
    </row>
    <row r="7" spans="1:12" ht="15">
      <c r="A7" s="496" t="s">
        <v>1097</v>
      </c>
      <c r="B7" s="496"/>
      <c r="C7" s="496"/>
      <c r="D7" s="496"/>
      <c r="E7" s="496"/>
      <c r="F7" s="275"/>
      <c r="G7" s="275"/>
      <c r="H7" s="275"/>
      <c r="I7" s="275"/>
      <c r="J7" s="275"/>
      <c r="K7" s="275"/>
    </row>
    <row r="8" spans="1:12" ht="60" customHeight="1">
      <c r="A8" s="496"/>
      <c r="B8" s="496" t="s">
        <v>1096</v>
      </c>
      <c r="C8" s="496"/>
      <c r="D8" s="496"/>
      <c r="E8" s="496"/>
      <c r="F8" s="275"/>
      <c r="G8" s="275"/>
      <c r="H8" s="275"/>
      <c r="I8" s="275"/>
      <c r="J8" s="275"/>
      <c r="K8" s="275"/>
    </row>
    <row r="9" spans="1:12" ht="45" customHeight="1">
      <c r="A9" s="496"/>
      <c r="B9" s="276" t="s">
        <v>1095</v>
      </c>
      <c r="C9" s="276" t="s">
        <v>1094</v>
      </c>
      <c r="D9" s="496" t="s">
        <v>1093</v>
      </c>
      <c r="E9" s="496"/>
      <c r="F9" s="275"/>
      <c r="G9" s="275"/>
      <c r="H9" s="275"/>
      <c r="I9" s="275"/>
      <c r="J9" s="275"/>
      <c r="K9" s="275"/>
    </row>
    <row r="10" spans="1:12" ht="14.25">
      <c r="A10" s="207" t="s">
        <v>191</v>
      </c>
      <c r="B10" s="273">
        <v>82121596</v>
      </c>
      <c r="C10" s="273">
        <v>65088525</v>
      </c>
      <c r="D10" s="272" t="s">
        <v>1079</v>
      </c>
      <c r="E10" s="271"/>
      <c r="F10" s="270"/>
      <c r="G10" s="270"/>
      <c r="H10" s="270"/>
      <c r="I10" s="270"/>
      <c r="J10" s="270"/>
      <c r="K10" s="270"/>
    </row>
    <row r="11" spans="1:12" ht="14.25">
      <c r="A11" s="207" t="s">
        <v>190</v>
      </c>
      <c r="B11" s="269">
        <v>58118468</v>
      </c>
      <c r="C11" s="269">
        <v>50644054</v>
      </c>
      <c r="D11" s="268" t="s">
        <v>1053</v>
      </c>
      <c r="E11" s="267"/>
      <c r="F11" s="266"/>
      <c r="G11" s="266"/>
      <c r="H11" s="266"/>
      <c r="I11" s="266"/>
      <c r="J11" s="266"/>
      <c r="K11" s="266"/>
    </row>
    <row r="12" spans="1:12" ht="14.25">
      <c r="A12" s="207" t="s">
        <v>189</v>
      </c>
      <c r="B12" s="273">
        <v>62061731</v>
      </c>
      <c r="C12" s="273">
        <v>49866209</v>
      </c>
      <c r="D12" s="272" t="s">
        <v>1068</v>
      </c>
      <c r="E12" s="271"/>
      <c r="F12" s="270"/>
      <c r="G12" s="270"/>
      <c r="H12" s="270"/>
      <c r="I12" s="270"/>
      <c r="J12" s="270"/>
      <c r="K12" s="270"/>
    </row>
    <row r="13" spans="1:12" ht="14.25">
      <c r="A13" s="207" t="s">
        <v>188</v>
      </c>
      <c r="B13" s="273">
        <v>105614756</v>
      </c>
      <c r="C13" s="273">
        <v>85301246</v>
      </c>
      <c r="D13" s="272" t="s">
        <v>1060</v>
      </c>
      <c r="E13" s="271"/>
      <c r="F13" s="270"/>
      <c r="G13" s="270"/>
      <c r="H13" s="270"/>
      <c r="I13" s="270"/>
      <c r="J13" s="270"/>
      <c r="K13" s="270"/>
    </row>
    <row r="14" spans="1:12" ht="14.25">
      <c r="A14" s="202" t="s">
        <v>187</v>
      </c>
      <c r="B14" s="273">
        <v>37244610</v>
      </c>
      <c r="C14" s="273">
        <v>30865236</v>
      </c>
      <c r="D14" s="272" t="s">
        <v>1072</v>
      </c>
      <c r="E14" s="271"/>
      <c r="F14" s="270"/>
      <c r="G14" s="270"/>
      <c r="H14" s="270"/>
      <c r="I14" s="270"/>
      <c r="J14" s="270"/>
      <c r="K14" s="270"/>
    </row>
    <row r="15" spans="1:12" ht="14.25">
      <c r="A15" s="207" t="s">
        <v>177</v>
      </c>
      <c r="B15" s="273">
        <v>63935552</v>
      </c>
      <c r="C15" s="273">
        <v>51797984</v>
      </c>
      <c r="D15" s="272" t="s">
        <v>1067</v>
      </c>
      <c r="E15" s="271"/>
      <c r="F15" s="270"/>
      <c r="G15" s="270"/>
      <c r="H15" s="270"/>
      <c r="I15" s="270"/>
      <c r="J15" s="270"/>
      <c r="K15" s="270"/>
    </row>
    <row r="16" spans="1:12" ht="14.25">
      <c r="A16" s="207" t="s">
        <v>186</v>
      </c>
      <c r="B16" s="273">
        <v>60919408</v>
      </c>
      <c r="C16" s="273">
        <v>48352488</v>
      </c>
      <c r="D16" s="272" t="s">
        <v>1061</v>
      </c>
      <c r="E16" s="271"/>
      <c r="F16" s="270"/>
      <c r="G16" s="270"/>
      <c r="H16" s="270"/>
      <c r="I16" s="270"/>
      <c r="J16" s="270"/>
      <c r="K16" s="270"/>
    </row>
    <row r="17" spans="1:11" ht="14.25">
      <c r="A17" s="207" t="s">
        <v>185</v>
      </c>
      <c r="B17" s="273">
        <v>26966044</v>
      </c>
      <c r="C17" s="273">
        <v>21606299</v>
      </c>
      <c r="D17" s="272" t="s">
        <v>1060</v>
      </c>
      <c r="E17" s="271"/>
      <c r="F17" s="270"/>
      <c r="G17" s="270"/>
      <c r="H17" s="270"/>
      <c r="I17" s="270"/>
      <c r="J17" s="270"/>
      <c r="K17" s="270"/>
    </row>
    <row r="18" spans="1:11" ht="14.25">
      <c r="A18" s="207" t="s">
        <v>184</v>
      </c>
      <c r="B18" s="273">
        <v>52673136</v>
      </c>
      <c r="C18" s="273">
        <v>43796593</v>
      </c>
      <c r="D18" s="272" t="s">
        <v>1072</v>
      </c>
      <c r="E18" s="271"/>
      <c r="F18" s="270"/>
      <c r="G18" s="270"/>
      <c r="H18" s="270"/>
      <c r="I18" s="270"/>
      <c r="J18" s="270"/>
      <c r="K18" s="270"/>
    </row>
    <row r="19" spans="1:11" ht="14.25">
      <c r="A19" s="207" t="s">
        <v>183</v>
      </c>
      <c r="B19" s="273">
        <v>61688728</v>
      </c>
      <c r="C19" s="273">
        <v>51408507</v>
      </c>
      <c r="D19" s="272" t="s">
        <v>1088</v>
      </c>
      <c r="E19" s="271"/>
      <c r="F19" s="270"/>
      <c r="G19" s="270"/>
      <c r="H19" s="270"/>
      <c r="I19" s="270"/>
      <c r="J19" s="270"/>
      <c r="K19" s="270"/>
    </row>
    <row r="20" spans="1:11" ht="14.25">
      <c r="A20" s="207" t="s">
        <v>182</v>
      </c>
      <c r="B20" s="273">
        <v>551731154</v>
      </c>
      <c r="C20" s="273">
        <v>414502756</v>
      </c>
      <c r="D20" s="272" t="s">
        <v>1065</v>
      </c>
      <c r="E20" s="271"/>
      <c r="F20" s="270"/>
      <c r="G20" s="270"/>
      <c r="H20" s="270"/>
      <c r="I20" s="270"/>
      <c r="J20" s="270"/>
      <c r="K20" s="270"/>
    </row>
    <row r="21" spans="1:11" ht="14.25">
      <c r="A21" s="207" t="s">
        <v>181</v>
      </c>
      <c r="B21" s="273">
        <v>32646174</v>
      </c>
      <c r="C21" s="273">
        <v>27058015</v>
      </c>
      <c r="D21" s="272" t="s">
        <v>1072</v>
      </c>
      <c r="E21" s="271"/>
      <c r="F21" s="270"/>
      <c r="G21" s="270"/>
      <c r="H21" s="270"/>
      <c r="I21" s="270"/>
      <c r="J21" s="270"/>
      <c r="K21" s="270"/>
    </row>
    <row r="22" spans="1:11" ht="14.25">
      <c r="A22" s="207" t="s">
        <v>180</v>
      </c>
      <c r="B22" s="273">
        <v>54276652</v>
      </c>
      <c r="C22" s="273">
        <v>44379935</v>
      </c>
      <c r="D22" s="272" t="s">
        <v>1060</v>
      </c>
      <c r="E22" s="271"/>
      <c r="F22" s="270"/>
      <c r="G22" s="270"/>
      <c r="H22" s="270"/>
      <c r="I22" s="270"/>
      <c r="J22" s="270"/>
      <c r="K22" s="270"/>
    </row>
    <row r="23" spans="1:11" ht="14.25">
      <c r="A23" s="207" t="s">
        <v>179</v>
      </c>
      <c r="B23" s="273">
        <v>43320207</v>
      </c>
      <c r="C23" s="273">
        <v>36802399</v>
      </c>
      <c r="D23" s="272" t="s">
        <v>1090</v>
      </c>
      <c r="E23" s="271"/>
      <c r="F23" s="270"/>
      <c r="G23" s="270"/>
      <c r="H23" s="270"/>
      <c r="I23" s="270"/>
      <c r="J23" s="270"/>
      <c r="K23" s="270"/>
    </row>
    <row r="24" spans="1:11" ht="14.25">
      <c r="A24" s="207" t="s">
        <v>178</v>
      </c>
      <c r="B24" s="273">
        <v>51504697</v>
      </c>
      <c r="C24" s="273">
        <v>43276102</v>
      </c>
      <c r="D24" s="272" t="s">
        <v>1066</v>
      </c>
      <c r="E24" s="271"/>
      <c r="F24" s="270"/>
      <c r="G24" s="270"/>
      <c r="H24" s="270"/>
      <c r="I24" s="270"/>
      <c r="J24" s="270"/>
      <c r="K24" s="270"/>
    </row>
    <row r="25" spans="1:11" ht="14.25">
      <c r="A25" s="207" t="s">
        <v>176</v>
      </c>
      <c r="B25" s="273">
        <v>79903187</v>
      </c>
      <c r="C25" s="273">
        <v>64704133</v>
      </c>
      <c r="D25" s="272" t="s">
        <v>1066</v>
      </c>
      <c r="E25" s="271"/>
      <c r="F25" s="270"/>
      <c r="G25" s="270"/>
      <c r="H25" s="270"/>
      <c r="I25" s="270"/>
      <c r="J25" s="270"/>
      <c r="K25" s="270"/>
    </row>
    <row r="26" spans="1:11" ht="14.25">
      <c r="A26" s="207" t="s">
        <v>175</v>
      </c>
      <c r="B26" s="273">
        <v>65508443</v>
      </c>
      <c r="C26" s="273">
        <v>53248674</v>
      </c>
      <c r="D26" s="272" t="s">
        <v>1079</v>
      </c>
      <c r="E26" s="271"/>
      <c r="F26" s="270"/>
      <c r="G26" s="270"/>
      <c r="H26" s="270"/>
      <c r="I26" s="270"/>
      <c r="J26" s="270"/>
      <c r="K26" s="270"/>
    </row>
    <row r="27" spans="1:11" ht="14.25">
      <c r="A27" s="207" t="s">
        <v>174</v>
      </c>
      <c r="B27" s="274">
        <v>1861674934</v>
      </c>
      <c r="C27" s="274">
        <v>1852642498</v>
      </c>
      <c r="D27" s="272" t="s">
        <v>1061</v>
      </c>
      <c r="E27" s="271"/>
      <c r="F27" s="270"/>
      <c r="G27" s="270"/>
      <c r="H27" s="270"/>
      <c r="I27" s="270"/>
      <c r="J27" s="270"/>
      <c r="K27" s="270"/>
    </row>
    <row r="28" spans="1:11" ht="14.25">
      <c r="A28" s="207" t="s">
        <v>173</v>
      </c>
      <c r="B28" s="273">
        <v>39323607</v>
      </c>
      <c r="C28" s="273">
        <v>32546448</v>
      </c>
      <c r="D28" s="272" t="s">
        <v>1092</v>
      </c>
      <c r="E28" s="271"/>
      <c r="F28" s="270"/>
      <c r="G28" s="270"/>
      <c r="H28" s="270"/>
      <c r="I28" s="270"/>
      <c r="J28" s="270"/>
      <c r="K28" s="270"/>
    </row>
    <row r="29" spans="1:11" ht="14.25">
      <c r="A29" s="207" t="s">
        <v>172</v>
      </c>
      <c r="B29" s="273">
        <v>71849920</v>
      </c>
      <c r="C29" s="273">
        <v>60252060</v>
      </c>
      <c r="D29" s="272" t="s">
        <v>1060</v>
      </c>
      <c r="E29" s="271"/>
      <c r="F29" s="270"/>
      <c r="G29" s="270"/>
      <c r="H29" s="270"/>
      <c r="I29" s="270"/>
      <c r="J29" s="270"/>
      <c r="K29" s="270"/>
    </row>
    <row r="30" spans="1:11" ht="14.25">
      <c r="A30" s="207" t="s">
        <v>171</v>
      </c>
      <c r="B30" s="269">
        <v>76277868</v>
      </c>
      <c r="C30" s="269">
        <v>64037152</v>
      </c>
      <c r="D30" s="268" t="s">
        <v>1122</v>
      </c>
      <c r="E30" s="267"/>
      <c r="F30" s="266"/>
      <c r="G30" s="266"/>
      <c r="H30" s="266"/>
      <c r="I30" s="266"/>
      <c r="J30" s="266"/>
      <c r="K30" s="266"/>
    </row>
    <row r="31" spans="1:11" ht="14.25">
      <c r="A31" s="207" t="s">
        <v>169</v>
      </c>
      <c r="B31" s="269">
        <v>67218938</v>
      </c>
      <c r="C31" s="269">
        <v>55517527</v>
      </c>
      <c r="D31" s="268" t="s">
        <v>1069</v>
      </c>
      <c r="E31" s="267"/>
      <c r="F31" s="266"/>
      <c r="G31" s="266"/>
      <c r="H31" s="266"/>
      <c r="I31" s="266"/>
      <c r="J31" s="266"/>
      <c r="K31" s="266"/>
    </row>
    <row r="32" spans="1:11" ht="14.25">
      <c r="A32" s="207" t="s">
        <v>168</v>
      </c>
      <c r="B32" s="269">
        <v>85509274</v>
      </c>
      <c r="C32" s="269">
        <v>72910523</v>
      </c>
      <c r="D32" s="268" t="s">
        <v>1197</v>
      </c>
      <c r="E32" s="267"/>
      <c r="F32" s="266"/>
      <c r="G32" s="266"/>
      <c r="H32" s="266"/>
      <c r="I32" s="266"/>
      <c r="J32" s="266"/>
      <c r="K32" s="266"/>
    </row>
    <row r="33" spans="1:11" ht="14.25">
      <c r="A33" s="207" t="s">
        <v>167</v>
      </c>
      <c r="B33" s="273">
        <v>136684482</v>
      </c>
      <c r="C33" s="273">
        <v>109465368</v>
      </c>
      <c r="D33" s="272" t="s">
        <v>1067</v>
      </c>
      <c r="E33" s="271"/>
      <c r="F33" s="270"/>
      <c r="G33" s="270"/>
      <c r="H33" s="270"/>
      <c r="I33" s="270"/>
      <c r="J33" s="270"/>
      <c r="K33" s="270"/>
    </row>
    <row r="34" spans="1:11" ht="14.25">
      <c r="A34" s="207" t="s">
        <v>166</v>
      </c>
      <c r="B34" s="273">
        <v>72666954</v>
      </c>
      <c r="C34" s="273">
        <v>57558694</v>
      </c>
      <c r="D34" s="272" t="s">
        <v>1062</v>
      </c>
      <c r="E34" s="271"/>
      <c r="F34" s="270"/>
      <c r="G34" s="270"/>
      <c r="H34" s="270"/>
      <c r="I34" s="270"/>
      <c r="J34" s="270"/>
      <c r="K34" s="270"/>
    </row>
    <row r="35" spans="1:11" ht="14.25">
      <c r="A35" s="207" t="s">
        <v>165</v>
      </c>
      <c r="B35" s="273">
        <v>33092664</v>
      </c>
      <c r="C35" s="273">
        <v>27739575</v>
      </c>
      <c r="D35" s="272" t="s">
        <v>1061</v>
      </c>
      <c r="E35" s="271"/>
      <c r="F35" s="270"/>
      <c r="G35" s="270"/>
      <c r="H35" s="270"/>
      <c r="I35" s="270"/>
      <c r="J35" s="270"/>
      <c r="K35" s="270"/>
    </row>
    <row r="36" spans="1:11" ht="14.25">
      <c r="A36" s="207" t="s">
        <v>164</v>
      </c>
      <c r="B36" s="273">
        <v>30177987</v>
      </c>
      <c r="C36" s="273">
        <v>25774910</v>
      </c>
      <c r="D36" s="272" t="s">
        <v>1090</v>
      </c>
      <c r="E36" s="271"/>
      <c r="F36" s="270"/>
      <c r="G36" s="270"/>
      <c r="H36" s="270"/>
      <c r="I36" s="270"/>
      <c r="J36" s="270"/>
      <c r="K36" s="270"/>
    </row>
    <row r="37" spans="1:11" ht="14.25">
      <c r="A37" s="207" t="s">
        <v>1009</v>
      </c>
      <c r="B37" s="273">
        <v>485870772</v>
      </c>
      <c r="C37" s="273">
        <v>476663829</v>
      </c>
      <c r="D37" s="272" t="s">
        <v>1062</v>
      </c>
      <c r="E37" s="271"/>
      <c r="F37" s="270"/>
      <c r="G37" s="270"/>
      <c r="H37" s="270"/>
      <c r="I37" s="270"/>
      <c r="J37" s="270"/>
      <c r="K37" s="270"/>
    </row>
    <row r="38" spans="1:11" ht="14.25">
      <c r="A38" s="202" t="s">
        <v>1010</v>
      </c>
      <c r="B38" s="269">
        <v>14540682</v>
      </c>
      <c r="C38" s="269">
        <v>12983107</v>
      </c>
      <c r="D38" s="268" t="s">
        <v>1196</v>
      </c>
      <c r="E38" s="267"/>
      <c r="F38" s="266"/>
      <c r="G38" s="266"/>
      <c r="H38" s="266"/>
      <c r="I38" s="266"/>
      <c r="J38" s="266"/>
      <c r="K38" s="266"/>
    </row>
    <row r="39" spans="1:11" ht="14.25">
      <c r="A39" s="207" t="s">
        <v>195</v>
      </c>
      <c r="B39" s="273">
        <v>18113527</v>
      </c>
      <c r="C39" s="273">
        <v>15121289</v>
      </c>
      <c r="D39" s="272" t="s">
        <v>1060</v>
      </c>
      <c r="E39" s="271"/>
      <c r="F39" s="270"/>
      <c r="G39" s="270"/>
      <c r="H39" s="270"/>
      <c r="I39" s="270"/>
      <c r="J39" s="270"/>
      <c r="K39" s="270"/>
    </row>
    <row r="40" spans="1:11" ht="14.25">
      <c r="A40" s="207" t="s">
        <v>163</v>
      </c>
      <c r="B40" s="273">
        <v>11637065</v>
      </c>
      <c r="C40" s="273">
        <v>9770771</v>
      </c>
      <c r="D40" s="272" t="s">
        <v>1067</v>
      </c>
      <c r="E40" s="271"/>
      <c r="F40" s="270"/>
      <c r="G40" s="270"/>
      <c r="H40" s="270"/>
      <c r="I40" s="270"/>
      <c r="J40" s="270"/>
      <c r="K40" s="270"/>
    </row>
    <row r="41" spans="1:11" ht="14.25">
      <c r="A41" s="207" t="s">
        <v>161</v>
      </c>
      <c r="B41" s="273">
        <v>263308450</v>
      </c>
      <c r="C41" s="273">
        <v>203629107</v>
      </c>
      <c r="D41" s="272" t="s">
        <v>1061</v>
      </c>
      <c r="E41" s="271"/>
      <c r="F41" s="270"/>
      <c r="G41" s="270"/>
      <c r="H41" s="270"/>
      <c r="I41" s="270"/>
      <c r="J41" s="270"/>
      <c r="K41" s="270"/>
    </row>
    <row r="42" spans="1:11" ht="14.25">
      <c r="A42" s="207" t="s">
        <v>160</v>
      </c>
      <c r="B42" s="273">
        <v>38863549</v>
      </c>
      <c r="C42" s="273">
        <v>31022405</v>
      </c>
      <c r="D42" s="272" t="s">
        <v>1079</v>
      </c>
      <c r="E42" s="271"/>
      <c r="F42" s="270"/>
      <c r="G42" s="270"/>
      <c r="H42" s="270"/>
      <c r="I42" s="270"/>
      <c r="J42" s="270"/>
      <c r="K42" s="270"/>
    </row>
    <row r="43" spans="1:11" ht="14.25">
      <c r="A43" s="207" t="s">
        <v>159</v>
      </c>
      <c r="B43" s="273">
        <v>101485965</v>
      </c>
      <c r="C43" s="273">
        <v>79067878</v>
      </c>
      <c r="D43" s="272" t="s">
        <v>1079</v>
      </c>
      <c r="E43" s="271"/>
      <c r="F43" s="270"/>
      <c r="G43" s="270"/>
      <c r="H43" s="270"/>
      <c r="I43" s="270"/>
      <c r="J43" s="270"/>
      <c r="K43" s="270"/>
    </row>
    <row r="44" spans="1:11" ht="14.25">
      <c r="A44" s="207" t="s">
        <v>158</v>
      </c>
      <c r="B44" s="273">
        <v>190895127</v>
      </c>
      <c r="C44" s="273">
        <v>155695698</v>
      </c>
      <c r="D44" s="272" t="s">
        <v>1090</v>
      </c>
      <c r="E44" s="271"/>
      <c r="F44" s="270"/>
      <c r="G44" s="270"/>
      <c r="H44" s="270"/>
      <c r="I44" s="270"/>
      <c r="J44" s="270"/>
      <c r="K44" s="270"/>
    </row>
    <row r="45" spans="1:11" ht="14.25">
      <c r="A45" s="202" t="s">
        <v>156</v>
      </c>
      <c r="B45" s="273">
        <v>98061090</v>
      </c>
      <c r="C45" s="273">
        <v>89904848</v>
      </c>
      <c r="D45" s="272" t="s">
        <v>1068</v>
      </c>
      <c r="E45" s="271"/>
      <c r="F45" s="270"/>
      <c r="G45" s="270"/>
      <c r="H45" s="270"/>
      <c r="I45" s="270"/>
      <c r="J45" s="270"/>
      <c r="K45" s="270"/>
    </row>
    <row r="46" spans="1:11" ht="14.25">
      <c r="A46" s="202" t="s">
        <v>155</v>
      </c>
      <c r="B46" s="269">
        <v>28661259</v>
      </c>
      <c r="C46" s="269">
        <v>27767736</v>
      </c>
      <c r="D46" s="268" t="s">
        <v>1053</v>
      </c>
      <c r="E46" s="267"/>
      <c r="F46" s="266"/>
      <c r="G46" s="266"/>
      <c r="H46" s="266"/>
      <c r="I46" s="266"/>
      <c r="J46" s="266"/>
      <c r="K46" s="266"/>
    </row>
    <row r="47" spans="1:11" ht="14.25">
      <c r="A47" s="202" t="s">
        <v>154</v>
      </c>
      <c r="B47" s="273">
        <v>31224268</v>
      </c>
      <c r="C47" s="273">
        <v>26979179</v>
      </c>
      <c r="D47" s="272" t="s">
        <v>1066</v>
      </c>
      <c r="E47" s="271"/>
      <c r="F47" s="270"/>
      <c r="G47" s="270"/>
      <c r="H47" s="270"/>
      <c r="I47" s="270"/>
      <c r="J47" s="270"/>
      <c r="K47" s="270"/>
    </row>
    <row r="48" spans="1:11" ht="14.25">
      <c r="A48" s="207" t="s">
        <v>153</v>
      </c>
      <c r="B48" s="269">
        <v>21233787</v>
      </c>
      <c r="C48" s="269">
        <v>19078579</v>
      </c>
      <c r="D48" s="268" t="s">
        <v>1189</v>
      </c>
      <c r="E48" s="267"/>
      <c r="F48" s="266"/>
      <c r="G48" s="266"/>
      <c r="H48" s="266"/>
      <c r="I48" s="266"/>
      <c r="J48" s="266"/>
      <c r="K48" s="266"/>
    </row>
    <row r="49" spans="1:11" ht="15">
      <c r="A49" s="109" t="s">
        <v>1016</v>
      </c>
      <c r="B49" s="273">
        <v>26275893</v>
      </c>
      <c r="C49" s="273">
        <v>22646458</v>
      </c>
      <c r="D49" s="272" t="s">
        <v>1066</v>
      </c>
      <c r="E49" s="271"/>
      <c r="F49" s="270"/>
      <c r="G49" s="270"/>
      <c r="H49" s="270"/>
      <c r="I49" s="270"/>
      <c r="J49" s="270"/>
      <c r="K49" s="270"/>
    </row>
    <row r="50" spans="1:11" ht="14.25">
      <c r="A50" s="202" t="s">
        <v>1017</v>
      </c>
      <c r="B50" s="269">
        <v>72071655</v>
      </c>
      <c r="C50" s="269">
        <v>67300954</v>
      </c>
      <c r="D50" s="268" t="s">
        <v>1087</v>
      </c>
      <c r="E50" s="267"/>
      <c r="F50" s="266"/>
      <c r="G50" s="266"/>
      <c r="H50" s="266"/>
      <c r="I50" s="266"/>
      <c r="J50" s="266"/>
      <c r="K50" s="266"/>
    </row>
    <row r="51" spans="1:11" ht="14.25">
      <c r="A51" s="207" t="s">
        <v>151</v>
      </c>
      <c r="B51" s="273">
        <v>100163868</v>
      </c>
      <c r="C51" s="273">
        <v>82406975</v>
      </c>
      <c r="D51" s="272" t="s">
        <v>1068</v>
      </c>
      <c r="E51" s="271"/>
      <c r="F51" s="270"/>
      <c r="G51" s="270"/>
      <c r="H51" s="270"/>
      <c r="I51" s="270"/>
      <c r="J51" s="270"/>
      <c r="K51" s="270"/>
    </row>
    <row r="52" spans="1:11" ht="14.25">
      <c r="A52" s="207" t="s">
        <v>150</v>
      </c>
      <c r="B52" s="273">
        <v>195173998</v>
      </c>
      <c r="C52" s="273">
        <v>162995544</v>
      </c>
      <c r="D52" s="272" t="s">
        <v>1063</v>
      </c>
      <c r="E52" s="271"/>
      <c r="F52" s="270"/>
      <c r="G52" s="270"/>
      <c r="H52" s="270"/>
      <c r="I52" s="270"/>
      <c r="J52" s="270"/>
      <c r="K52" s="270"/>
    </row>
    <row r="53" spans="1:11" ht="14.25">
      <c r="A53" s="202" t="s">
        <v>149</v>
      </c>
      <c r="B53" s="273">
        <v>27269000</v>
      </c>
      <c r="C53" s="273">
        <v>23494551</v>
      </c>
      <c r="D53" s="272" t="s">
        <v>1180</v>
      </c>
      <c r="E53" s="271"/>
      <c r="F53" s="270"/>
      <c r="G53" s="270"/>
      <c r="H53" s="270"/>
      <c r="I53" s="270"/>
      <c r="J53" s="270"/>
      <c r="K53" s="270"/>
    </row>
    <row r="54" spans="1:11" ht="14.25">
      <c r="A54" s="207" t="s">
        <v>148</v>
      </c>
      <c r="B54" s="273">
        <v>42063000</v>
      </c>
      <c r="C54" s="273">
        <v>36945989</v>
      </c>
      <c r="D54" s="272" t="s">
        <v>1061</v>
      </c>
      <c r="E54" s="271"/>
      <c r="F54" s="270"/>
      <c r="G54" s="270"/>
      <c r="H54" s="270"/>
      <c r="I54" s="270"/>
      <c r="J54" s="270"/>
      <c r="K54" s="270"/>
    </row>
    <row r="55" spans="1:11" ht="14.25">
      <c r="A55" s="207" t="s">
        <v>196</v>
      </c>
      <c r="B55" s="273">
        <v>261982204</v>
      </c>
      <c r="C55" s="273">
        <v>220238183</v>
      </c>
      <c r="D55" s="272" t="s">
        <v>1068</v>
      </c>
      <c r="E55" s="271"/>
      <c r="F55" s="270"/>
      <c r="G55" s="270"/>
      <c r="H55" s="270"/>
      <c r="I55" s="270"/>
      <c r="J55" s="270"/>
      <c r="K55" s="270"/>
    </row>
    <row r="56" spans="1:11" ht="14.25">
      <c r="A56" s="207" t="s">
        <v>1078</v>
      </c>
      <c r="B56" s="273">
        <v>73564348</v>
      </c>
      <c r="C56" s="273">
        <v>63090154</v>
      </c>
      <c r="D56" s="272" t="s">
        <v>1063</v>
      </c>
      <c r="E56" s="271"/>
      <c r="F56" s="270"/>
      <c r="G56" s="270"/>
      <c r="H56" s="270"/>
      <c r="I56" s="270"/>
      <c r="J56" s="270"/>
      <c r="K56" s="270"/>
    </row>
    <row r="57" spans="1:11" ht="15">
      <c r="A57" s="109" t="s">
        <v>1011</v>
      </c>
      <c r="B57" s="273">
        <v>48793885</v>
      </c>
      <c r="C57" s="273">
        <v>41357916</v>
      </c>
      <c r="D57" s="272" t="s">
        <v>1063</v>
      </c>
      <c r="E57" s="271"/>
      <c r="F57" s="270"/>
      <c r="G57" s="270"/>
      <c r="H57" s="270"/>
      <c r="I57" s="270"/>
      <c r="J57" s="270"/>
      <c r="K57" s="270"/>
    </row>
    <row r="58" spans="1:11" ht="14.25">
      <c r="A58" s="207" t="s">
        <v>146</v>
      </c>
      <c r="B58" s="273">
        <v>133107431</v>
      </c>
      <c r="C58" s="273">
        <v>104944486</v>
      </c>
      <c r="D58" s="272" t="s">
        <v>1088</v>
      </c>
      <c r="E58" s="271"/>
      <c r="F58" s="270"/>
      <c r="G58" s="270"/>
      <c r="H58" s="270"/>
      <c r="I58" s="270"/>
      <c r="J58" s="270"/>
      <c r="K58" s="270"/>
    </row>
    <row r="59" spans="1:11" ht="14.25">
      <c r="A59" s="207" t="s">
        <v>145</v>
      </c>
      <c r="B59" s="273">
        <v>54841679</v>
      </c>
      <c r="C59" s="273">
        <v>43316301</v>
      </c>
      <c r="D59" s="272" t="s">
        <v>1180</v>
      </c>
      <c r="E59" s="271"/>
      <c r="F59" s="270"/>
      <c r="G59" s="270"/>
      <c r="H59" s="270"/>
      <c r="I59" s="270"/>
      <c r="J59" s="270"/>
      <c r="K59" s="270"/>
    </row>
    <row r="60" spans="1:11" ht="14.25">
      <c r="A60" s="207" t="s">
        <v>144</v>
      </c>
      <c r="B60" s="273">
        <v>164959853</v>
      </c>
      <c r="C60" s="273">
        <v>134652180</v>
      </c>
      <c r="D60" s="272" t="s">
        <v>1068</v>
      </c>
      <c r="E60" s="271"/>
      <c r="F60" s="270"/>
      <c r="G60" s="270"/>
      <c r="H60" s="270"/>
      <c r="I60" s="270"/>
      <c r="J60" s="270"/>
      <c r="K60" s="270"/>
    </row>
    <row r="61" spans="1:11" ht="14.25">
      <c r="A61" s="207" t="s">
        <v>141</v>
      </c>
      <c r="B61" s="273">
        <v>173301818</v>
      </c>
      <c r="C61" s="273">
        <v>143219393</v>
      </c>
      <c r="D61" s="272" t="s">
        <v>1068</v>
      </c>
      <c r="E61" s="271"/>
      <c r="F61" s="270"/>
      <c r="G61" s="270"/>
      <c r="H61" s="270"/>
      <c r="I61" s="270"/>
      <c r="J61" s="270"/>
      <c r="K61" s="270"/>
    </row>
    <row r="62" spans="1:11" ht="14.25">
      <c r="A62" s="207" t="s">
        <v>143</v>
      </c>
      <c r="B62" s="269">
        <v>90903019</v>
      </c>
      <c r="C62" s="269">
        <v>74936706</v>
      </c>
      <c r="D62" s="268" t="s">
        <v>1074</v>
      </c>
      <c r="E62" s="267"/>
      <c r="F62" s="266"/>
      <c r="G62" s="266"/>
      <c r="H62" s="266"/>
      <c r="I62" s="266"/>
      <c r="J62" s="266"/>
      <c r="K62" s="266"/>
    </row>
    <row r="63" spans="1:11" ht="14.25">
      <c r="A63" s="207" t="s">
        <v>142</v>
      </c>
      <c r="B63" s="273">
        <v>55321165</v>
      </c>
      <c r="C63" s="273">
        <v>47112643</v>
      </c>
      <c r="D63" s="272" t="s">
        <v>1059</v>
      </c>
      <c r="E63" s="271"/>
      <c r="F63" s="270"/>
      <c r="G63" s="270"/>
      <c r="H63" s="270"/>
      <c r="I63" s="270"/>
      <c r="J63" s="270"/>
      <c r="K63" s="270"/>
    </row>
    <row r="64" spans="1:11" ht="14.25">
      <c r="A64" s="207" t="s">
        <v>140</v>
      </c>
      <c r="B64" s="273">
        <v>93142717</v>
      </c>
      <c r="C64" s="273">
        <v>77989525</v>
      </c>
      <c r="D64" s="272" t="s">
        <v>1060</v>
      </c>
      <c r="E64" s="271"/>
      <c r="F64" s="270"/>
      <c r="G64" s="270"/>
      <c r="H64" s="270"/>
      <c r="I64" s="270"/>
      <c r="J64" s="270"/>
      <c r="K64" s="270"/>
    </row>
    <row r="65" spans="1:11" ht="14.25">
      <c r="A65" s="207" t="s">
        <v>139</v>
      </c>
      <c r="B65" s="269">
        <v>55717059</v>
      </c>
      <c r="C65" s="269">
        <v>48263699</v>
      </c>
      <c r="D65" s="268" t="s">
        <v>1057</v>
      </c>
      <c r="E65" s="267"/>
      <c r="F65" s="266"/>
      <c r="G65" s="266"/>
      <c r="H65" s="266"/>
      <c r="I65" s="266"/>
      <c r="J65" s="266"/>
      <c r="K65" s="266"/>
    </row>
    <row r="66" spans="1:11" ht="14.25">
      <c r="A66" s="207" t="s">
        <v>138</v>
      </c>
      <c r="B66" s="273">
        <v>37895101</v>
      </c>
      <c r="C66" s="273">
        <v>32624883</v>
      </c>
      <c r="D66" s="272" t="s">
        <v>1061</v>
      </c>
      <c r="E66" s="271"/>
      <c r="F66" s="270"/>
      <c r="G66" s="270"/>
      <c r="H66" s="270"/>
      <c r="I66" s="270"/>
      <c r="J66" s="270"/>
      <c r="K66" s="270"/>
    </row>
    <row r="67" spans="1:11" ht="14.25">
      <c r="A67" s="207" t="s">
        <v>137</v>
      </c>
      <c r="B67" s="273">
        <v>242877620</v>
      </c>
      <c r="C67" s="273">
        <v>194584997</v>
      </c>
      <c r="D67" s="272" t="s">
        <v>1062</v>
      </c>
      <c r="E67" s="271"/>
      <c r="F67" s="270"/>
      <c r="G67" s="270"/>
      <c r="H67" s="270"/>
      <c r="I67" s="270"/>
      <c r="J67" s="270"/>
      <c r="K67" s="270"/>
    </row>
    <row r="68" spans="1:11" ht="14.25">
      <c r="A68" s="202" t="s">
        <v>136</v>
      </c>
      <c r="B68" s="269">
        <v>142508108</v>
      </c>
      <c r="C68" s="269">
        <v>126083363</v>
      </c>
      <c r="D68" s="268" t="s">
        <v>1189</v>
      </c>
      <c r="E68" s="267"/>
      <c r="F68" s="266"/>
      <c r="G68" s="266"/>
      <c r="H68" s="266"/>
      <c r="I68" s="266"/>
      <c r="J68" s="266"/>
      <c r="K68" s="266"/>
    </row>
    <row r="69" spans="1:11" ht="14.25">
      <c r="A69" s="207" t="s">
        <v>134</v>
      </c>
      <c r="B69" s="273">
        <v>163000663</v>
      </c>
      <c r="C69" s="273">
        <v>132599882</v>
      </c>
      <c r="D69" s="272" t="s">
        <v>1066</v>
      </c>
      <c r="E69" s="271"/>
      <c r="F69" s="270"/>
      <c r="G69" s="270"/>
      <c r="H69" s="270"/>
      <c r="I69" s="270"/>
      <c r="J69" s="270"/>
      <c r="K69" s="270"/>
    </row>
    <row r="70" spans="1:11" ht="15">
      <c r="A70" s="109" t="s">
        <v>1012</v>
      </c>
      <c r="B70" s="269">
        <v>245789952</v>
      </c>
      <c r="C70" s="269">
        <v>197898927</v>
      </c>
      <c r="D70" s="268" t="s">
        <v>1195</v>
      </c>
      <c r="E70" s="267"/>
      <c r="F70" s="266"/>
      <c r="G70" s="266"/>
      <c r="H70" s="266"/>
      <c r="I70" s="266"/>
      <c r="J70" s="266"/>
      <c r="K70" s="266"/>
    </row>
    <row r="71" spans="1:11" ht="15">
      <c r="A71" s="109" t="s">
        <v>1013</v>
      </c>
      <c r="B71" s="273">
        <v>155155775</v>
      </c>
      <c r="C71" s="273">
        <v>132634045</v>
      </c>
      <c r="D71" s="272" t="s">
        <v>1092</v>
      </c>
      <c r="E71" s="271"/>
      <c r="F71" s="270"/>
      <c r="G71" s="270"/>
      <c r="H71" s="270"/>
      <c r="I71" s="270"/>
      <c r="J71" s="270"/>
      <c r="K71" s="270"/>
    </row>
    <row r="72" spans="1:11" ht="14.25">
      <c r="A72" s="207" t="s">
        <v>133</v>
      </c>
      <c r="B72" s="273">
        <v>17087484</v>
      </c>
      <c r="C72" s="273">
        <v>15069411</v>
      </c>
      <c r="D72" s="272" t="s">
        <v>1079</v>
      </c>
      <c r="E72" s="271"/>
      <c r="F72" s="270"/>
      <c r="G72" s="270"/>
      <c r="H72" s="270"/>
      <c r="I72" s="270"/>
      <c r="J72" s="270"/>
      <c r="K72" s="270"/>
    </row>
    <row r="73" spans="1:11" ht="14.25">
      <c r="A73" s="207" t="s">
        <v>124</v>
      </c>
      <c r="B73" s="269">
        <v>51534231</v>
      </c>
      <c r="C73" s="269">
        <v>44920121</v>
      </c>
      <c r="D73" s="268" t="s">
        <v>1087</v>
      </c>
      <c r="E73" s="267"/>
      <c r="F73" s="266"/>
      <c r="G73" s="266"/>
      <c r="H73" s="266"/>
      <c r="I73" s="266"/>
      <c r="J73" s="266"/>
      <c r="K73" s="266"/>
    </row>
    <row r="74" spans="1:11" ht="14.25">
      <c r="A74" s="202" t="s">
        <v>132</v>
      </c>
      <c r="B74" s="273">
        <v>24475736</v>
      </c>
      <c r="C74" s="273">
        <v>22810161</v>
      </c>
      <c r="D74" s="272" t="s">
        <v>1069</v>
      </c>
      <c r="E74" s="271"/>
      <c r="F74" s="270"/>
      <c r="G74" s="270"/>
      <c r="H74" s="270"/>
      <c r="I74" s="270"/>
      <c r="J74" s="270"/>
      <c r="K74" s="270"/>
    </row>
    <row r="75" spans="1:11" ht="14.25">
      <c r="A75" s="207" t="s">
        <v>131</v>
      </c>
      <c r="B75" s="269">
        <v>26500222</v>
      </c>
      <c r="C75" s="269">
        <v>21705821</v>
      </c>
      <c r="D75" s="268" t="s">
        <v>1189</v>
      </c>
      <c r="E75" s="267"/>
      <c r="F75" s="266"/>
      <c r="G75" s="266"/>
      <c r="H75" s="266"/>
      <c r="I75" s="266"/>
      <c r="J75" s="266"/>
      <c r="K75" s="266"/>
    </row>
    <row r="76" spans="1:11" ht="14.25">
      <c r="A76" s="207" t="s">
        <v>130</v>
      </c>
      <c r="B76" s="273">
        <v>99464691</v>
      </c>
      <c r="C76" s="273">
        <v>83045092</v>
      </c>
      <c r="D76" s="272" t="s">
        <v>1065</v>
      </c>
      <c r="E76" s="271"/>
      <c r="F76" s="270"/>
      <c r="G76" s="270"/>
      <c r="H76" s="270"/>
      <c r="I76" s="270"/>
      <c r="J76" s="270"/>
      <c r="K76" s="270"/>
    </row>
    <row r="77" spans="1:11" ht="14.25">
      <c r="A77" s="207" t="s">
        <v>122</v>
      </c>
      <c r="B77" s="273">
        <v>55572141</v>
      </c>
      <c r="C77" s="273">
        <v>46566763</v>
      </c>
      <c r="D77" s="272" t="s">
        <v>1065</v>
      </c>
      <c r="E77" s="271"/>
      <c r="F77" s="270"/>
      <c r="G77" s="270"/>
      <c r="H77" s="270"/>
      <c r="I77" s="270"/>
      <c r="J77" s="270"/>
      <c r="K77" s="270"/>
    </row>
    <row r="78" spans="1:11" ht="14.25">
      <c r="A78" s="207" t="s">
        <v>129</v>
      </c>
      <c r="B78" s="273">
        <v>223619822</v>
      </c>
      <c r="C78" s="273">
        <v>187275888</v>
      </c>
      <c r="D78" s="272" t="s">
        <v>1066</v>
      </c>
      <c r="E78" s="271"/>
      <c r="F78" s="270"/>
      <c r="G78" s="270"/>
      <c r="H78" s="270"/>
      <c r="I78" s="270"/>
      <c r="J78" s="270"/>
      <c r="K78" s="270"/>
    </row>
    <row r="79" spans="1:11" ht="14.25">
      <c r="A79" s="207" t="s">
        <v>128</v>
      </c>
      <c r="B79" s="269">
        <v>153146117</v>
      </c>
      <c r="C79" s="269">
        <v>125553757</v>
      </c>
      <c r="D79" s="268" t="s">
        <v>1091</v>
      </c>
      <c r="E79" s="267"/>
      <c r="F79" s="266"/>
      <c r="G79" s="266"/>
      <c r="H79" s="266"/>
      <c r="I79" s="266"/>
      <c r="J79" s="266"/>
      <c r="K79" s="266"/>
    </row>
    <row r="80" spans="1:11" ht="15">
      <c r="A80" s="109" t="s">
        <v>197</v>
      </c>
      <c r="B80" s="273">
        <v>135618438</v>
      </c>
      <c r="C80" s="273">
        <v>105076197</v>
      </c>
      <c r="D80" s="272" t="s">
        <v>1067</v>
      </c>
      <c r="E80" s="271"/>
      <c r="F80" s="270"/>
      <c r="G80" s="270"/>
      <c r="H80" s="270"/>
      <c r="I80" s="270"/>
      <c r="J80" s="270"/>
      <c r="K80" s="270"/>
    </row>
    <row r="81" spans="1:12" ht="14.25">
      <c r="A81" s="207" t="s">
        <v>127</v>
      </c>
      <c r="B81" s="273">
        <v>145946319</v>
      </c>
      <c r="C81" s="273">
        <v>117176233</v>
      </c>
      <c r="D81" s="272" t="s">
        <v>1061</v>
      </c>
      <c r="E81" s="271"/>
      <c r="F81" s="270"/>
      <c r="G81" s="270"/>
      <c r="H81" s="270"/>
      <c r="I81" s="270"/>
      <c r="J81" s="270"/>
      <c r="K81" s="270"/>
    </row>
    <row r="82" spans="1:12" ht="14.25">
      <c r="A82" s="207" t="s">
        <v>126</v>
      </c>
      <c r="B82" s="273">
        <v>83584974</v>
      </c>
      <c r="C82" s="273">
        <v>70483920</v>
      </c>
      <c r="D82" s="272" t="s">
        <v>1066</v>
      </c>
      <c r="E82" s="271"/>
      <c r="F82" s="270"/>
      <c r="G82" s="270"/>
      <c r="H82" s="270"/>
      <c r="I82" s="270"/>
      <c r="J82" s="270"/>
      <c r="K82" s="270"/>
    </row>
    <row r="83" spans="1:12" ht="14.25">
      <c r="A83" s="207" t="s">
        <v>125</v>
      </c>
      <c r="B83" s="273">
        <v>67157707</v>
      </c>
      <c r="C83" s="273">
        <v>56444764</v>
      </c>
      <c r="D83" s="272" t="s">
        <v>1062</v>
      </c>
      <c r="E83" s="271"/>
      <c r="F83" s="270"/>
      <c r="G83" s="270"/>
      <c r="H83" s="270"/>
      <c r="I83" s="270"/>
      <c r="J83" s="270"/>
      <c r="K83" s="270"/>
    </row>
    <row r="84" spans="1:12" ht="14.25">
      <c r="A84" s="207" t="s">
        <v>123</v>
      </c>
      <c r="B84" s="273">
        <v>196197205</v>
      </c>
      <c r="C84" s="273">
        <v>175100008</v>
      </c>
      <c r="D84" s="272" t="s">
        <v>1088</v>
      </c>
      <c r="E84" s="271"/>
      <c r="F84" s="270"/>
      <c r="G84" s="270"/>
      <c r="H84" s="270"/>
      <c r="I84" s="270"/>
      <c r="J84" s="270"/>
      <c r="K84" s="270"/>
    </row>
    <row r="85" spans="1:12" ht="14.25">
      <c r="A85" s="207" t="s">
        <v>121</v>
      </c>
      <c r="B85" s="273">
        <v>72039329</v>
      </c>
      <c r="C85" s="273">
        <v>63621774</v>
      </c>
      <c r="D85" s="272" t="s">
        <v>1063</v>
      </c>
      <c r="E85" s="271"/>
      <c r="F85" s="270"/>
      <c r="G85" s="270"/>
      <c r="H85" s="270"/>
      <c r="I85" s="270"/>
      <c r="J85" s="270"/>
      <c r="K85" s="270"/>
    </row>
    <row r="86" spans="1:12" ht="14.25">
      <c r="A86" s="207" t="s">
        <v>120</v>
      </c>
      <c r="B86" s="273">
        <v>112869664</v>
      </c>
      <c r="C86" s="273">
        <v>89221846</v>
      </c>
      <c r="D86" s="272" t="s">
        <v>1088</v>
      </c>
      <c r="E86" s="271"/>
      <c r="F86" s="270"/>
      <c r="G86" s="270"/>
      <c r="H86" s="270"/>
      <c r="I86" s="270"/>
      <c r="J86" s="270"/>
      <c r="K86" s="270"/>
    </row>
    <row r="87" spans="1:12" ht="14.25">
      <c r="A87" s="207" t="s">
        <v>119</v>
      </c>
      <c r="B87" s="273">
        <v>101794620</v>
      </c>
      <c r="C87" s="273">
        <v>82161437</v>
      </c>
      <c r="D87" s="272" t="s">
        <v>1090</v>
      </c>
      <c r="E87" s="271"/>
      <c r="F87" s="270"/>
      <c r="G87" s="270"/>
      <c r="H87" s="270"/>
      <c r="I87" s="270"/>
      <c r="J87" s="270"/>
      <c r="K87" s="270"/>
    </row>
    <row r="88" spans="1:12" ht="14.25">
      <c r="A88" s="202" t="s">
        <v>118</v>
      </c>
      <c r="B88" s="273">
        <v>57803680</v>
      </c>
      <c r="C88" s="273">
        <v>48534146</v>
      </c>
      <c r="D88" s="272" t="s">
        <v>1061</v>
      </c>
      <c r="E88" s="271"/>
      <c r="F88" s="270"/>
      <c r="G88" s="270"/>
      <c r="H88" s="270"/>
      <c r="I88" s="270"/>
      <c r="J88" s="270"/>
      <c r="K88" s="270"/>
    </row>
    <row r="89" spans="1:12" ht="14.25">
      <c r="A89" s="207" t="s">
        <v>117</v>
      </c>
      <c r="B89" s="269">
        <v>32919558</v>
      </c>
      <c r="C89" s="269">
        <v>29578517</v>
      </c>
      <c r="D89" s="268" t="s">
        <v>1076</v>
      </c>
      <c r="E89" s="267"/>
      <c r="F89" s="266"/>
      <c r="G89" s="266"/>
      <c r="H89" s="266"/>
      <c r="I89" s="266"/>
      <c r="J89" s="266"/>
      <c r="K89" s="266"/>
    </row>
    <row r="90" spans="1:12" ht="14.25">
      <c r="A90" s="202" t="s">
        <v>116</v>
      </c>
      <c r="B90" s="269">
        <v>156012421</v>
      </c>
      <c r="C90" s="269">
        <v>137801714</v>
      </c>
      <c r="D90" s="268" t="s">
        <v>1194</v>
      </c>
      <c r="E90" s="267"/>
      <c r="F90" s="266"/>
      <c r="G90" s="266"/>
      <c r="H90" s="266"/>
      <c r="I90" s="266"/>
      <c r="J90" s="266"/>
      <c r="K90" s="266"/>
    </row>
    <row r="91" spans="1:12" ht="15">
      <c r="A91" s="109" t="s">
        <v>1014</v>
      </c>
      <c r="B91" s="273">
        <v>11352198</v>
      </c>
      <c r="C91" s="273">
        <v>9741238</v>
      </c>
      <c r="D91" s="272" t="s">
        <v>1063</v>
      </c>
      <c r="E91" s="271"/>
      <c r="F91" s="270"/>
      <c r="G91" s="270"/>
      <c r="H91" s="270"/>
      <c r="I91" s="270"/>
      <c r="J91" s="270"/>
      <c r="K91" s="270"/>
    </row>
    <row r="92" spans="1:12" ht="15">
      <c r="A92" s="109" t="s">
        <v>1015</v>
      </c>
      <c r="B92" s="269">
        <v>32964045</v>
      </c>
      <c r="C92" s="269">
        <v>31136397</v>
      </c>
      <c r="D92" s="268" t="s">
        <v>1064</v>
      </c>
      <c r="E92" s="267"/>
      <c r="F92" s="266"/>
      <c r="G92" s="266"/>
      <c r="H92" s="266"/>
      <c r="I92" s="266"/>
      <c r="J92" s="266"/>
      <c r="K92" s="266"/>
    </row>
    <row r="93" spans="1:12" ht="14.25">
      <c r="A93" s="207" t="s">
        <v>162</v>
      </c>
      <c r="B93" s="269">
        <v>116745621</v>
      </c>
      <c r="C93" s="269">
        <v>106880946</v>
      </c>
      <c r="D93" s="268" t="s">
        <v>1057</v>
      </c>
      <c r="E93" s="267"/>
      <c r="F93" s="266"/>
      <c r="G93" s="266"/>
      <c r="H93" s="266"/>
      <c r="I93" s="266"/>
      <c r="J93" s="266"/>
      <c r="K93" s="266"/>
    </row>
    <row r="94" spans="1:12" ht="14.25">
      <c r="A94" s="202" t="s">
        <v>157</v>
      </c>
      <c r="B94" s="273">
        <v>21818399</v>
      </c>
      <c r="C94" s="273">
        <v>21807007</v>
      </c>
      <c r="D94" s="272" t="s">
        <v>1067</v>
      </c>
      <c r="E94" s="271"/>
      <c r="F94" s="270"/>
      <c r="G94" s="270"/>
      <c r="H94" s="270"/>
      <c r="I94" s="270"/>
      <c r="J94" s="270"/>
      <c r="K94" s="270"/>
    </row>
    <row r="95" spans="1:12">
      <c r="A95" s="465"/>
      <c r="B95" s="467">
        <f>AVERAGE(B10:B94)/1000</f>
        <v>116714.24876470589</v>
      </c>
      <c r="C95" s="465"/>
      <c r="D95" s="465"/>
      <c r="E95" s="465"/>
      <c r="F95" s="465"/>
      <c r="G95" s="465"/>
      <c r="H95" s="465"/>
      <c r="I95" s="465"/>
      <c r="J95" s="465"/>
      <c r="K95" s="465"/>
      <c r="L95" s="465"/>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A89"/>
  <sheetViews>
    <sheetView topLeftCell="CI9" zoomScale="106" zoomScaleNormal="40" workbookViewId="0">
      <selection activeCell="CT32" sqref="CT32"/>
    </sheetView>
  </sheetViews>
  <sheetFormatPr defaultRowHeight="15"/>
  <cols>
    <col min="2" max="2" width="16.7109375" customWidth="1"/>
    <col min="3" max="3" width="16.5703125" customWidth="1"/>
    <col min="4" max="4" width="14.42578125" customWidth="1"/>
    <col min="5" max="5" width="12.85546875" bestFit="1" customWidth="1"/>
    <col min="6" max="6" width="11.5703125" bestFit="1" customWidth="1"/>
    <col min="7" max="7" width="11.7109375" customWidth="1"/>
    <col min="8" max="8" width="27.140625" customWidth="1"/>
    <col min="9" max="9" width="25.28515625" bestFit="1" customWidth="1"/>
    <col min="12" max="12" width="16.7109375" customWidth="1"/>
    <col min="13" max="13" width="13.42578125" customWidth="1"/>
    <col min="17" max="17" width="9.28515625" bestFit="1" customWidth="1"/>
    <col min="18" max="18" width="13" bestFit="1" customWidth="1"/>
    <col min="19" max="19" width="15.140625" customWidth="1"/>
    <col min="20" max="20" width="14.42578125" bestFit="1" customWidth="1"/>
    <col min="37" max="37" width="12.5703125" bestFit="1" customWidth="1"/>
    <col min="38" max="38" width="9.7109375" bestFit="1" customWidth="1"/>
    <col min="42" max="42" width="12.5703125" bestFit="1" customWidth="1"/>
    <col min="43" max="43" width="9.5703125" bestFit="1" customWidth="1"/>
    <col min="45" max="45" width="11.5703125" bestFit="1" customWidth="1"/>
    <col min="46" max="46" width="13.42578125" customWidth="1"/>
    <col min="47" max="47" width="14.42578125" customWidth="1"/>
    <col min="48" max="51" width="9.42578125" bestFit="1" customWidth="1"/>
    <col min="52" max="52" width="13.85546875" bestFit="1" customWidth="1"/>
    <col min="53" max="53" width="15" bestFit="1" customWidth="1"/>
    <col min="54" max="54" width="13.85546875" bestFit="1" customWidth="1"/>
    <col min="60" max="60" width="13.85546875" bestFit="1" customWidth="1"/>
    <col min="61" max="61" width="12.140625" bestFit="1" customWidth="1"/>
    <col min="62" max="62" width="15" bestFit="1" customWidth="1"/>
    <col min="63" max="63" width="9.28515625" bestFit="1" customWidth="1"/>
    <col min="64" max="64" width="13.85546875" bestFit="1" customWidth="1"/>
    <col min="65" max="65" width="9.28515625" bestFit="1" customWidth="1"/>
    <col min="67" max="67" width="13.85546875" bestFit="1" customWidth="1"/>
    <col min="68" max="68" width="15" bestFit="1" customWidth="1"/>
    <col min="69" max="69" width="13.85546875" bestFit="1" customWidth="1"/>
    <col min="89" max="89" width="23.42578125" customWidth="1"/>
    <col min="90" max="91" width="9.28515625" bestFit="1" customWidth="1"/>
    <col min="92" max="92" width="12.140625" customWidth="1"/>
    <col min="93" max="93" width="12" customWidth="1"/>
    <col min="95" max="95" width="21.42578125" customWidth="1"/>
    <col min="101" max="101" width="17.28515625" customWidth="1"/>
    <col min="102" max="102" width="18.28515625" customWidth="1"/>
    <col min="103" max="103" width="12.85546875" customWidth="1"/>
    <col min="104" max="104" width="15" customWidth="1"/>
    <col min="105" max="105" width="13.85546875" bestFit="1" customWidth="1"/>
  </cols>
  <sheetData>
    <row r="1" spans="2:104">
      <c r="C1">
        <v>2020</v>
      </c>
      <c r="D1">
        <v>2019</v>
      </c>
      <c r="H1" t="s">
        <v>1455</v>
      </c>
      <c r="I1" t="s">
        <v>1454</v>
      </c>
      <c r="L1">
        <v>2020</v>
      </c>
      <c r="M1">
        <v>2019</v>
      </c>
      <c r="Q1" t="s">
        <v>1457</v>
      </c>
      <c r="S1" t="s">
        <v>1456</v>
      </c>
      <c r="AK1" t="s">
        <v>1456</v>
      </c>
      <c r="AL1">
        <v>2020</v>
      </c>
      <c r="AP1">
        <v>2019</v>
      </c>
      <c r="AQ1">
        <v>2019</v>
      </c>
      <c r="AS1">
        <f>_xlfn.STDEV.P(AU2:AU86)</f>
        <v>27003722.894428436</v>
      </c>
      <c r="AT1">
        <f>AVERAGE(AU2:AU86)</f>
        <v>43232579.364705883</v>
      </c>
      <c r="AU1" t="s">
        <v>1458</v>
      </c>
      <c r="AV1">
        <v>2021</v>
      </c>
      <c r="AW1">
        <v>2019</v>
      </c>
      <c r="AX1">
        <v>2020</v>
      </c>
      <c r="AY1">
        <v>2021</v>
      </c>
      <c r="AZ1">
        <v>2019</v>
      </c>
      <c r="BA1">
        <v>2020</v>
      </c>
      <c r="BB1">
        <v>2021</v>
      </c>
      <c r="BD1">
        <v>2019</v>
      </c>
      <c r="BE1">
        <v>2020</v>
      </c>
      <c r="BF1">
        <v>2021</v>
      </c>
      <c r="BH1">
        <v>2019</v>
      </c>
      <c r="BI1">
        <v>2019</v>
      </c>
      <c r="BJ1">
        <v>2020</v>
      </c>
      <c r="BK1">
        <v>2020</v>
      </c>
      <c r="BL1">
        <v>2021</v>
      </c>
      <c r="BM1">
        <v>2021</v>
      </c>
      <c r="BO1">
        <v>2019</v>
      </c>
      <c r="BP1">
        <v>2020</v>
      </c>
      <c r="BQ1">
        <v>2021</v>
      </c>
      <c r="BT1">
        <v>2019</v>
      </c>
      <c r="BU1">
        <v>2019</v>
      </c>
      <c r="BV1">
        <v>2020</v>
      </c>
      <c r="BW1">
        <v>2020</v>
      </c>
      <c r="BX1">
        <v>2021</v>
      </c>
      <c r="BY1">
        <v>2021</v>
      </c>
      <c r="CC1">
        <f>AVERAGE(BT2:BT82)</f>
        <v>15211.419873856052</v>
      </c>
      <c r="CE1">
        <f t="shared" ref="CE1" si="0">AVERAGE(BV2:BV82)</f>
        <v>26674.537813405062</v>
      </c>
      <c r="CG1">
        <f>AVERAGE(BX2:BX82)</f>
        <v>28255.827572997026</v>
      </c>
      <c r="CL1">
        <v>2019</v>
      </c>
      <c r="CM1">
        <v>2020</v>
      </c>
      <c r="CN1" t="s">
        <v>1481</v>
      </c>
      <c r="CO1" t="s">
        <v>1482</v>
      </c>
      <c r="CX1">
        <v>2020</v>
      </c>
      <c r="CY1">
        <v>2019</v>
      </c>
    </row>
    <row r="2" spans="2:104">
      <c r="B2">
        <f>_xlfn.PHI(E2)</f>
        <v>0.38519299862526679</v>
      </c>
      <c r="C2" s="206">
        <v>34022411</v>
      </c>
      <c r="D2" s="206">
        <v>23579166</v>
      </c>
      <c r="E2">
        <f>STANDARDIZE(D2,G$5,F$5)</f>
        <v>-0.26484803931894829</v>
      </c>
      <c r="F2">
        <f>CORREL(C2:C86,D2:D86)</f>
        <v>0.92837571764191795</v>
      </c>
      <c r="H2" s="430">
        <f>C2-D2</f>
        <v>10443245</v>
      </c>
      <c r="I2" s="430">
        <f>L2-M2</f>
        <v>-707516</v>
      </c>
      <c r="L2" s="201">
        <v>97942116</v>
      </c>
      <c r="M2" s="227">
        <v>98649632</v>
      </c>
      <c r="O2">
        <f>CORREL(H2:H86,I2:I86)</f>
        <v>-0.16989978002692538</v>
      </c>
      <c r="Q2">
        <f>_xlfn.PHI(R2)</f>
        <v>0.37396449234311796</v>
      </c>
      <c r="R2" s="431">
        <f>STANDARDIZE(S2,G$4,F$4)</f>
        <v>-0.35959948033635136</v>
      </c>
      <c r="S2" s="206">
        <v>34022411</v>
      </c>
      <c r="T2">
        <f>_xlfn.NORM.DIST(S2,$G$4,$F$4,0)</f>
        <v>1.2953328188416436E-8</v>
      </c>
      <c r="AK2">
        <v>7892480</v>
      </c>
      <c r="AL2">
        <v>0.17930774967673707</v>
      </c>
      <c r="AP2">
        <v>3520339</v>
      </c>
      <c r="AQ2">
        <v>0.17666950559876712</v>
      </c>
      <c r="AU2">
        <v>8002602</v>
      </c>
      <c r="AV2">
        <f t="shared" ref="AV2:AV33" si="1">_xlfn.PHI(STANDARDIZE(AU2,AT$1,AS$1))</f>
        <v>0.1703374884485605</v>
      </c>
      <c r="AW2">
        <v>20447.3904243</v>
      </c>
      <c r="AX2">
        <v>27920.804056069999</v>
      </c>
      <c r="AY2">
        <v>24060.948124549999</v>
      </c>
      <c r="AZ2">
        <f t="shared" ref="AZ2:AZ33" si="2">AW2*1000</f>
        <v>20447390.4243</v>
      </c>
      <c r="BA2">
        <f t="shared" ref="BA2:BA33" si="3">AX2*1000</f>
        <v>27920804.05607</v>
      </c>
      <c r="BB2">
        <f t="shared" ref="BB2:BB33" si="4">AY2*1000</f>
        <v>24060948.12455</v>
      </c>
      <c r="BD2">
        <f>AVERAGE(AZ2:AZ86)</f>
        <v>17213251.600429531</v>
      </c>
      <c r="BE2">
        <f>AVERAGE(BA2:BA86)</f>
        <v>29362575.308943756</v>
      </c>
      <c r="BF2">
        <f>AVERAGE(BB2:BB86)</f>
        <v>30639176.896070834</v>
      </c>
      <c r="BH2">
        <v>2102956.4106399999</v>
      </c>
      <c r="BI2">
        <f t="shared" ref="BI2:BI33" si="5">_xlfn.PHI(STANDARDIZE(BH2,BD$2,BD$3))</f>
        <v>0.20241372752271108</v>
      </c>
      <c r="BJ2">
        <v>5807919.8232999993</v>
      </c>
      <c r="BK2">
        <f t="shared" ref="BK2:BK33" si="6">_xlfn.PHI(STANDARDIZE(BJ2,BE$2,BE$3))</f>
        <v>0.18781373882434238</v>
      </c>
      <c r="BL2">
        <v>5695896.6628400004</v>
      </c>
      <c r="BM2">
        <f>_xlfn.PHI(STANDARDIZE(BL2,BF$2,BF$3))</f>
        <v>0.17885637257175263</v>
      </c>
      <c r="BO2">
        <v>2102956.4106399999</v>
      </c>
      <c r="BP2">
        <v>5807919.8232999993</v>
      </c>
      <c r="BQ2">
        <v>5695896.6628400004</v>
      </c>
      <c r="BT2">
        <v>2102.9564106399998</v>
      </c>
      <c r="BU2">
        <f>_xlfn.PHI(STANDARDIZE(BT2,CC$1,CC$2))</f>
        <v>0.11113264154096709</v>
      </c>
      <c r="BV2">
        <v>5807.9198232999997</v>
      </c>
      <c r="BW2">
        <f>_xlfn.PHI(STANDARDIZE(BV2,CE$1,CE$2))</f>
        <v>0.15326345122267918</v>
      </c>
      <c r="BX2">
        <v>5695.8966628400003</v>
      </c>
      <c r="BY2">
        <f>_xlfn.PHI(STANDARDIZE(BX2,CG$1,CG$2))</f>
        <v>0.16100333560215488</v>
      </c>
      <c r="CC2">
        <f>_xlfn.STDEV.P(BT2:BT82)</f>
        <v>8198.9017610040046</v>
      </c>
      <c r="CE2">
        <f t="shared" ref="CE2:CG2" si="7">_xlfn.STDEV.P(BV2:BV82)</f>
        <v>15085.462255441857</v>
      </c>
      <c r="CG2">
        <f t="shared" si="7"/>
        <v>16746.550950316618</v>
      </c>
      <c r="CK2" s="349" t="s">
        <v>191</v>
      </c>
      <c r="CL2">
        <v>16395.8204243</v>
      </c>
      <c r="CM2">
        <v>22485.75405607</v>
      </c>
      <c r="CN2" s="450">
        <f>(CM2-CL2)/1000</f>
        <v>6.0899336317700001</v>
      </c>
      <c r="CO2">
        <v>-0.70751599999999992</v>
      </c>
      <c r="CW2" t="s">
        <v>191</v>
      </c>
      <c r="CX2">
        <v>97942116</v>
      </c>
      <c r="CY2" s="227">
        <v>98649632</v>
      </c>
      <c r="CZ2" s="104">
        <f>(CX2-CY2)/1000/1000</f>
        <v>-0.70751599999999992</v>
      </c>
    </row>
    <row r="3" spans="2:104">
      <c r="B3">
        <f t="shared" ref="B3:B66" si="8">_xlfn.PHI(E3)</f>
        <v>0.37512360406653766</v>
      </c>
      <c r="C3" s="206">
        <v>46382864</v>
      </c>
      <c r="D3" s="206">
        <v>35789650</v>
      </c>
      <c r="E3">
        <f t="shared" ref="E3:E66" si="9">STANDARDIZE(D3,G$5,F$5)</f>
        <v>0.35088791165462985</v>
      </c>
      <c r="H3" s="430">
        <f t="shared" ref="H3:H66" si="10">C3-D3</f>
        <v>10593214</v>
      </c>
      <c r="I3" s="430">
        <f t="shared" ref="I3:I66" si="11">L3-M3</f>
        <v>1166274</v>
      </c>
      <c r="L3" s="206">
        <v>39449257</v>
      </c>
      <c r="M3" s="227">
        <v>38282983</v>
      </c>
      <c r="Q3">
        <f t="shared" ref="Q3:Q66" si="12">_xlfn.PHI(R3)</f>
        <v>0.39800631519807839</v>
      </c>
      <c r="R3" s="431">
        <f t="shared" ref="R3:R66" si="13">STANDARDIZE(S3,G$4,F$4)</f>
        <v>6.8540109236217214E-2</v>
      </c>
      <c r="S3" s="206">
        <v>46382864</v>
      </c>
      <c r="T3">
        <f>_xlfn.NORM.DIST(S3,$G$4,$F$4,0)</f>
        <v>1.3786085383456061E-8</v>
      </c>
      <c r="AK3">
        <v>11486230</v>
      </c>
      <c r="AL3">
        <v>0.20825923572799479</v>
      </c>
      <c r="AP3">
        <v>6875522</v>
      </c>
      <c r="AQ3">
        <v>0.21613762300797604</v>
      </c>
      <c r="AU3">
        <v>8441008</v>
      </c>
      <c r="AV3">
        <f t="shared" si="1"/>
        <v>0.17396091868235253</v>
      </c>
      <c r="AW3">
        <v>21823.323750750002</v>
      </c>
      <c r="AX3">
        <v>29887.608303640001</v>
      </c>
      <c r="AY3">
        <v>30770.232157210001</v>
      </c>
      <c r="AZ3">
        <f t="shared" si="2"/>
        <v>21823323.750750002</v>
      </c>
      <c r="BA3">
        <f t="shared" si="3"/>
        <v>29887608.303640001</v>
      </c>
      <c r="BB3">
        <f t="shared" si="4"/>
        <v>30770232.15721</v>
      </c>
      <c r="BD3">
        <f>_xlfn.STDEV.P(AZ2:AZ86)</f>
        <v>12971257.142730765</v>
      </c>
      <c r="BE3">
        <f t="shared" ref="BE3" si="14">_xlfn.STDEV.P(BA2:BA86)</f>
        <v>19189282.805286065</v>
      </c>
      <c r="BF3">
        <f>_xlfn.STDEV.P(BB2:BB86)</f>
        <v>19691923.086658247</v>
      </c>
      <c r="BH3">
        <v>3092259.26694</v>
      </c>
      <c r="BI3">
        <f t="shared" si="5"/>
        <v>0.22057799029470204</v>
      </c>
      <c r="BJ3">
        <v>6580609.2280299999</v>
      </c>
      <c r="BK3">
        <f t="shared" si="6"/>
        <v>0.1971701405794016</v>
      </c>
      <c r="BL3">
        <v>7812501.8854700001</v>
      </c>
      <c r="BM3">
        <f t="shared" ref="BM3:BM33" si="15">_xlfn.PHI(STANDARDIZE(BL3,BF$2,BF$3))</f>
        <v>0.203762750731078</v>
      </c>
      <c r="BO3">
        <v>3092259.26694</v>
      </c>
      <c r="BP3">
        <v>6580609.2280299999</v>
      </c>
      <c r="BQ3">
        <v>7812501.8854700001</v>
      </c>
      <c r="BT3">
        <v>3092.2592669400001</v>
      </c>
      <c r="BU3">
        <f>_xlfn.PHI(STANDARDIZE(BT3,CC$1,CC$2))</f>
        <v>0.13380203184848541</v>
      </c>
      <c r="BV3">
        <v>6580.6092280299999</v>
      </c>
      <c r="BW3">
        <f t="shared" ref="BW3:BW66" si="16">_xlfn.PHI(STANDARDIZE(BV3,CE$1,CE$2))</f>
        <v>0.16430041426045297</v>
      </c>
      <c r="BX3">
        <v>7812.5018854700002</v>
      </c>
      <c r="BY3">
        <f t="shared" ref="BY3:BY66" si="17">_xlfn.PHI(STANDARDIZE(BX3,CG$1,CG$2))</f>
        <v>0.18937011638821119</v>
      </c>
      <c r="CK3" s="349" t="s">
        <v>190</v>
      </c>
      <c r="CL3">
        <v>16984.253750750002</v>
      </c>
      <c r="CM3">
        <v>23815.108303640001</v>
      </c>
      <c r="CN3" s="450">
        <f t="shared" ref="CN3:CN66" si="18">(CM3-CL3)/1000</f>
        <v>6.8308545528899991</v>
      </c>
      <c r="CO3">
        <v>1.1662739999999998</v>
      </c>
      <c r="CW3" t="s">
        <v>190</v>
      </c>
      <c r="CX3">
        <v>39449257</v>
      </c>
      <c r="CY3" s="227">
        <v>38282983</v>
      </c>
      <c r="CZ3" s="104">
        <f t="shared" ref="CZ3:CZ66" si="19">(CX3-CY3)/1000/1000</f>
        <v>1.1662739999999998</v>
      </c>
    </row>
    <row r="4" spans="2:104">
      <c r="B4">
        <f t="shared" si="8"/>
        <v>0.34428312809770978</v>
      </c>
      <c r="C4" s="206">
        <v>26695248</v>
      </c>
      <c r="D4" s="206">
        <v>18065848</v>
      </c>
      <c r="E4">
        <f t="shared" si="9"/>
        <v>-0.54286716630439347</v>
      </c>
      <c r="F4">
        <f>_xlfn.STDEV.P(C2:C86)</f>
        <v>28870147.26281213</v>
      </c>
      <c r="G4" s="430">
        <f>AVERAGE(C2:C86)</f>
        <v>44404100.952941179</v>
      </c>
      <c r="H4" s="430">
        <f t="shared" si="10"/>
        <v>8629400</v>
      </c>
      <c r="I4" s="430">
        <f t="shared" si="11"/>
        <v>2700785</v>
      </c>
      <c r="L4" s="206">
        <v>62827195</v>
      </c>
      <c r="M4" s="227">
        <v>60126410</v>
      </c>
      <c r="Q4">
        <f t="shared" si="12"/>
        <v>0.33052721216507852</v>
      </c>
      <c r="R4" s="431">
        <f t="shared" si="13"/>
        <v>-0.61339669630823446</v>
      </c>
      <c r="S4" s="206">
        <v>26695248</v>
      </c>
      <c r="T4">
        <f t="shared" ref="T4:T67" si="20">_xlfn.NORM.DIST(S4,$G$4,$F$4,0)</f>
        <v>1.1448753937976386E-8</v>
      </c>
      <c r="AK4">
        <v>12649275</v>
      </c>
      <c r="AL4">
        <v>0.21787156751002476</v>
      </c>
      <c r="AP4">
        <v>8313467</v>
      </c>
      <c r="AQ4">
        <v>0.2335900582988947</v>
      </c>
      <c r="AU4">
        <v>12175877</v>
      </c>
      <c r="AV4">
        <f t="shared" si="1"/>
        <v>0.20591503613629986</v>
      </c>
      <c r="AW4">
        <v>10004.477083829999</v>
      </c>
      <c r="AX4">
        <v>17930.84545891</v>
      </c>
      <c r="AY4">
        <v>19322.383744999999</v>
      </c>
      <c r="AZ4">
        <f t="shared" si="2"/>
        <v>10004477.083829999</v>
      </c>
      <c r="BA4">
        <f t="shared" si="3"/>
        <v>17930845.45891</v>
      </c>
      <c r="BB4">
        <f t="shared" si="4"/>
        <v>19322383.744999997</v>
      </c>
      <c r="BH4">
        <v>3187904.3417500001</v>
      </c>
      <c r="BI4">
        <f t="shared" si="5"/>
        <v>0.22234969326869089</v>
      </c>
      <c r="BJ4">
        <v>7109992.5862699999</v>
      </c>
      <c r="BK4">
        <f t="shared" si="6"/>
        <v>0.20365735425455933</v>
      </c>
      <c r="BL4">
        <v>7898150.7623999994</v>
      </c>
      <c r="BM4">
        <f t="shared" si="15"/>
        <v>0.20479074466735739</v>
      </c>
      <c r="BO4">
        <v>3187904.3417500001</v>
      </c>
      <c r="BP4">
        <v>7109992.5862699999</v>
      </c>
      <c r="BQ4">
        <v>7898150.7623999994</v>
      </c>
      <c r="BT4">
        <v>3187.9043417500002</v>
      </c>
      <c r="BU4">
        <f t="shared" ref="BU4:BU67" si="21">_xlfn.PHI(STANDARDIZE(BT4,CC$1,CC$2))</f>
        <v>0.1361199830787726</v>
      </c>
      <c r="BV4">
        <v>7109.9925862700002</v>
      </c>
      <c r="BW4">
        <f t="shared" si="16"/>
        <v>0.17205667929356211</v>
      </c>
      <c r="BX4">
        <v>7898.1507623999996</v>
      </c>
      <c r="BY4">
        <f t="shared" si="17"/>
        <v>0.19055363968332203</v>
      </c>
      <c r="CK4" s="349" t="s">
        <v>189</v>
      </c>
      <c r="CL4">
        <v>6403.7370838299994</v>
      </c>
      <c r="CM4">
        <v>12519.045458910001</v>
      </c>
      <c r="CN4" s="450">
        <f t="shared" si="18"/>
        <v>6.1153083750800015</v>
      </c>
      <c r="CO4">
        <v>2.7007849999999998</v>
      </c>
      <c r="CW4" t="s">
        <v>189</v>
      </c>
      <c r="CX4">
        <v>62827195</v>
      </c>
      <c r="CY4" s="227">
        <v>60126410</v>
      </c>
      <c r="CZ4" s="104">
        <f t="shared" si="19"/>
        <v>2.7007849999999998</v>
      </c>
    </row>
    <row r="5" spans="2:104">
      <c r="B5">
        <f t="shared" si="8"/>
        <v>0.38884944855804709</v>
      </c>
      <c r="C5" s="206">
        <v>48901084</v>
      </c>
      <c r="D5" s="206">
        <v>33320617</v>
      </c>
      <c r="E5">
        <f t="shared" si="9"/>
        <v>0.22638241439177387</v>
      </c>
      <c r="F5">
        <f>_xlfn.STDEV.P(D2:D86)</f>
        <v>19830714.741754562</v>
      </c>
      <c r="G5" s="430">
        <f>AVERAGE(D2:D86)</f>
        <v>28831291.91764706</v>
      </c>
      <c r="H5" s="430">
        <f t="shared" si="10"/>
        <v>15580467</v>
      </c>
      <c r="I5" s="430">
        <f t="shared" si="11"/>
        <v>11294483</v>
      </c>
      <c r="L5" s="206">
        <v>118682019</v>
      </c>
      <c r="M5" s="227">
        <v>107387536</v>
      </c>
      <c r="Q5">
        <f t="shared" si="12"/>
        <v>0.39413175055056332</v>
      </c>
      <c r="R5" s="431">
        <f t="shared" si="13"/>
        <v>0.15576585065956422</v>
      </c>
      <c r="S5" s="206">
        <v>48901084</v>
      </c>
      <c r="T5">
        <f t="shared" si="20"/>
        <v>1.3651878771614291E-8</v>
      </c>
      <c r="AK5">
        <v>13730106</v>
      </c>
      <c r="AL5">
        <v>0.22687140649945742</v>
      </c>
      <c r="AP5">
        <v>8715341</v>
      </c>
      <c r="AQ5">
        <v>0.23849056444368616</v>
      </c>
      <c r="AU5">
        <v>14528256</v>
      </c>
      <c r="AV5">
        <f t="shared" si="1"/>
        <v>0.22675206722504868</v>
      </c>
      <c r="AW5">
        <v>23517.214106470001</v>
      </c>
      <c r="AX5">
        <v>38308.682401489998</v>
      </c>
      <c r="AY5">
        <v>39580.543224200002</v>
      </c>
      <c r="AZ5">
        <f t="shared" si="2"/>
        <v>23517214.10647</v>
      </c>
      <c r="BA5">
        <f t="shared" si="3"/>
        <v>38308682.401489995</v>
      </c>
      <c r="BB5">
        <f t="shared" si="4"/>
        <v>39580543.224200003</v>
      </c>
      <c r="BH5">
        <v>3916483.9991200003</v>
      </c>
      <c r="BI5">
        <f t="shared" si="5"/>
        <v>0.23589979614867335</v>
      </c>
      <c r="BJ5">
        <v>8583098.2879300006</v>
      </c>
      <c r="BK5">
        <f t="shared" si="6"/>
        <v>0.22196378747326515</v>
      </c>
      <c r="BL5">
        <v>7982079.2172900001</v>
      </c>
      <c r="BM5">
        <f t="shared" si="15"/>
        <v>0.2057993435145638</v>
      </c>
      <c r="BO5">
        <v>3916483.9991200003</v>
      </c>
      <c r="BP5">
        <v>8583098.2879300006</v>
      </c>
      <c r="BQ5">
        <v>7982079.2172900001</v>
      </c>
      <c r="BT5">
        <v>3916.4839991200001</v>
      </c>
      <c r="BU5">
        <f t="shared" si="21"/>
        <v>0.15445522104133497</v>
      </c>
      <c r="BV5">
        <v>8583.0982879300009</v>
      </c>
      <c r="BW5">
        <f t="shared" si="16"/>
        <v>0.1943577729762494</v>
      </c>
      <c r="BX5">
        <v>7982.0792172900001</v>
      </c>
      <c r="BY5">
        <f t="shared" si="17"/>
        <v>0.19171569999986929</v>
      </c>
      <c r="CK5" s="349" t="s">
        <v>188</v>
      </c>
      <c r="CL5">
        <v>18480.01410647</v>
      </c>
      <c r="CM5">
        <v>30652.932401489998</v>
      </c>
      <c r="CN5" s="450">
        <f t="shared" si="18"/>
        <v>12.172918295019997</v>
      </c>
      <c r="CO5">
        <v>11.294483</v>
      </c>
      <c r="CW5" t="s">
        <v>188</v>
      </c>
      <c r="CX5">
        <v>118682019</v>
      </c>
      <c r="CY5" s="227">
        <v>107387536</v>
      </c>
      <c r="CZ5" s="104">
        <f t="shared" si="19"/>
        <v>11.294483</v>
      </c>
    </row>
    <row r="6" spans="2:104">
      <c r="B6">
        <f t="shared" si="8"/>
        <v>0.37271568726586696</v>
      </c>
      <c r="C6" s="206">
        <v>35189724</v>
      </c>
      <c r="D6" s="206">
        <v>21518040</v>
      </c>
      <c r="E6">
        <f t="shared" si="9"/>
        <v>-0.3687840813043739</v>
      </c>
      <c r="H6" s="430">
        <f t="shared" si="10"/>
        <v>13671684</v>
      </c>
      <c r="I6" s="430">
        <f t="shared" si="11"/>
        <v>1273974</v>
      </c>
      <c r="L6" s="206">
        <v>30818581</v>
      </c>
      <c r="M6" s="227">
        <v>29544607</v>
      </c>
      <c r="Q6">
        <f t="shared" si="12"/>
        <v>0.37913153189720195</v>
      </c>
      <c r="R6" s="431">
        <f t="shared" si="13"/>
        <v>-0.31916626088050104</v>
      </c>
      <c r="S6" s="206">
        <v>35189724</v>
      </c>
      <c r="T6">
        <f t="shared" si="20"/>
        <v>1.3132303359794923E-8</v>
      </c>
      <c r="AK6">
        <v>14812767</v>
      </c>
      <c r="AL6">
        <v>0.23592745788635064</v>
      </c>
      <c r="AP6">
        <v>9928071</v>
      </c>
      <c r="AQ6">
        <v>0.25327948740164408</v>
      </c>
      <c r="AU6">
        <v>15144223</v>
      </c>
      <c r="AV6">
        <f t="shared" si="1"/>
        <v>0.23225688392531343</v>
      </c>
      <c r="AW6">
        <v>9121.2885562600004</v>
      </c>
      <c r="AX6">
        <v>20140.577090549999</v>
      </c>
      <c r="AY6">
        <v>16841.728383260001</v>
      </c>
      <c r="AZ6">
        <f t="shared" si="2"/>
        <v>9121288.5562600009</v>
      </c>
      <c r="BA6">
        <f t="shared" si="3"/>
        <v>20140577.090549998</v>
      </c>
      <c r="BB6">
        <f t="shared" si="4"/>
        <v>16841728.38326</v>
      </c>
      <c r="BH6">
        <v>4953244.2298600003</v>
      </c>
      <c r="BI6">
        <f t="shared" si="5"/>
        <v>0.25522517272037232</v>
      </c>
      <c r="BJ6">
        <v>9210488.2284399997</v>
      </c>
      <c r="BK6">
        <f t="shared" si="6"/>
        <v>0.22984012648324764</v>
      </c>
      <c r="BL6">
        <v>8403059.2515200004</v>
      </c>
      <c r="BM6">
        <f t="shared" si="15"/>
        <v>0.21087605314291522</v>
      </c>
      <c r="BO6">
        <v>4953244.2298600003</v>
      </c>
      <c r="BP6">
        <v>9210488.2284399997</v>
      </c>
      <c r="BQ6">
        <v>8403059.2515200004</v>
      </c>
      <c r="BT6">
        <v>4953.2442298599999</v>
      </c>
      <c r="BU6">
        <f t="shared" si="21"/>
        <v>0.18238326369345556</v>
      </c>
      <c r="BV6">
        <v>9210.4882284399991</v>
      </c>
      <c r="BW6">
        <f t="shared" si="16"/>
        <v>0.2041208122265995</v>
      </c>
      <c r="BX6">
        <v>8403.0592515200005</v>
      </c>
      <c r="BY6">
        <f t="shared" si="17"/>
        <v>0.19757743442339054</v>
      </c>
      <c r="CK6" s="349" t="s">
        <v>187</v>
      </c>
      <c r="CL6">
        <v>6643.7085562600005</v>
      </c>
      <c r="CM6">
        <v>16342.35709055</v>
      </c>
      <c r="CN6" s="450">
        <f t="shared" si="18"/>
        <v>9.6986485342899993</v>
      </c>
      <c r="CO6">
        <v>1.2739739999999999</v>
      </c>
      <c r="CW6" t="s">
        <v>187</v>
      </c>
      <c r="CX6">
        <v>30818581</v>
      </c>
      <c r="CY6" s="227">
        <v>29544607</v>
      </c>
      <c r="CZ6" s="104">
        <f t="shared" si="19"/>
        <v>1.2739739999999999</v>
      </c>
    </row>
    <row r="7" spans="2:104">
      <c r="B7">
        <f t="shared" si="8"/>
        <v>0.33735528957518607</v>
      </c>
      <c r="C7" s="206">
        <v>24957394</v>
      </c>
      <c r="D7" s="206">
        <v>17347267</v>
      </c>
      <c r="E7">
        <f t="shared" si="9"/>
        <v>-0.57910292529531837</v>
      </c>
      <c r="H7" s="430">
        <f t="shared" si="10"/>
        <v>7610127</v>
      </c>
      <c r="I7" s="430">
        <f t="shared" si="11"/>
        <v>5782922</v>
      </c>
      <c r="L7" s="206">
        <v>68442328</v>
      </c>
      <c r="M7" s="227">
        <v>62659406</v>
      </c>
      <c r="Q7">
        <f t="shared" si="12"/>
        <v>0.31796887410133279</v>
      </c>
      <c r="R7" s="431">
        <f t="shared" si="13"/>
        <v>-0.67359223269327206</v>
      </c>
      <c r="S7" s="206">
        <v>24957394</v>
      </c>
      <c r="T7">
        <f t="shared" si="20"/>
        <v>1.1013760034085835E-8</v>
      </c>
      <c r="AK7">
        <v>15844062</v>
      </c>
      <c r="AL7">
        <v>0.24456974966853384</v>
      </c>
      <c r="AP7">
        <v>10163313</v>
      </c>
      <c r="AQ7">
        <v>0.25614172482837233</v>
      </c>
      <c r="AU7">
        <v>16033618</v>
      </c>
      <c r="AV7">
        <f t="shared" si="1"/>
        <v>0.2402212926865667</v>
      </c>
      <c r="AW7">
        <v>11004.064866479999</v>
      </c>
      <c r="AX7">
        <v>17899.606598810002</v>
      </c>
      <c r="AY7">
        <v>22197.46116499</v>
      </c>
      <c r="AZ7">
        <f t="shared" si="2"/>
        <v>11004064.866479998</v>
      </c>
      <c r="BA7">
        <f t="shared" si="3"/>
        <v>17899606.598810002</v>
      </c>
      <c r="BB7">
        <f t="shared" si="4"/>
        <v>22197461.16499</v>
      </c>
      <c r="BH7">
        <v>5626426.3839400001</v>
      </c>
      <c r="BI7">
        <f t="shared" si="5"/>
        <v>0.26769593459080088</v>
      </c>
      <c r="BJ7">
        <v>9523261.0968600009</v>
      </c>
      <c r="BK7">
        <f t="shared" si="6"/>
        <v>0.23377714432727509</v>
      </c>
      <c r="BL7">
        <v>8413697.2169599999</v>
      </c>
      <c r="BM7">
        <f t="shared" si="15"/>
        <v>0.21100469937826427</v>
      </c>
      <c r="BO7">
        <v>5626426.3839400001</v>
      </c>
      <c r="BP7">
        <v>9523261.0968600009</v>
      </c>
      <c r="BQ7">
        <v>8413697.2169599999</v>
      </c>
      <c r="BT7">
        <v>5626.4263839400001</v>
      </c>
      <c r="BU7">
        <f t="shared" si="21"/>
        <v>0.20143528955299572</v>
      </c>
      <c r="BV7">
        <v>9523.2610968600002</v>
      </c>
      <c r="BW7">
        <f t="shared" si="16"/>
        <v>0.20903456380754037</v>
      </c>
      <c r="BX7">
        <v>8413.6972169599994</v>
      </c>
      <c r="BY7">
        <f t="shared" si="17"/>
        <v>0.19772623799651454</v>
      </c>
      <c r="CK7" s="349" t="s">
        <v>177</v>
      </c>
      <c r="CL7">
        <v>7766.3748664799987</v>
      </c>
      <c r="CM7">
        <v>13284.436598810002</v>
      </c>
      <c r="CN7" s="450">
        <f t="shared" si="18"/>
        <v>5.5180617323300032</v>
      </c>
      <c r="CO7">
        <v>5.7829219999999992</v>
      </c>
      <c r="CW7" t="s">
        <v>177</v>
      </c>
      <c r="CX7">
        <v>68442328</v>
      </c>
      <c r="CY7" s="227">
        <v>62659406</v>
      </c>
      <c r="CZ7" s="104">
        <f t="shared" si="19"/>
        <v>5.7829219999999992</v>
      </c>
    </row>
    <row r="8" spans="2:104">
      <c r="B8">
        <f t="shared" si="8"/>
        <v>0.30846206454112352</v>
      </c>
      <c r="C8" s="206">
        <v>27277756</v>
      </c>
      <c r="D8" s="201">
        <v>14607875</v>
      </c>
      <c r="E8">
        <f t="shared" si="9"/>
        <v>-0.71724176878501233</v>
      </c>
      <c r="H8" s="430">
        <f t="shared" si="10"/>
        <v>12669881</v>
      </c>
      <c r="I8" s="430">
        <f t="shared" si="11"/>
        <v>-1698503</v>
      </c>
      <c r="L8" s="201">
        <v>67731121</v>
      </c>
      <c r="M8" s="227">
        <v>69429624</v>
      </c>
      <c r="Q8">
        <f t="shared" si="12"/>
        <v>0.3345752576584673</v>
      </c>
      <c r="R8" s="431">
        <f t="shared" si="13"/>
        <v>-0.5932198681577826</v>
      </c>
      <c r="S8" s="206">
        <v>27277756</v>
      </c>
      <c r="T8">
        <f t="shared" si="20"/>
        <v>1.158896955435473E-8</v>
      </c>
      <c r="AK8">
        <v>16577074</v>
      </c>
      <c r="AL8">
        <v>0.25070963977419392</v>
      </c>
      <c r="AP8">
        <v>10236407</v>
      </c>
      <c r="AQ8">
        <v>0.25703027867916872</v>
      </c>
      <c r="AU8">
        <v>16507793</v>
      </c>
      <c r="AV8">
        <f t="shared" si="1"/>
        <v>0.24447008609779444</v>
      </c>
      <c r="AW8">
        <v>13606.62922309</v>
      </c>
      <c r="AX8">
        <v>20753.355578490002</v>
      </c>
      <c r="AY8">
        <v>20436.607063740001</v>
      </c>
      <c r="AZ8">
        <f t="shared" si="2"/>
        <v>13606629.22309</v>
      </c>
      <c r="BA8">
        <f t="shared" si="3"/>
        <v>20753355.57849</v>
      </c>
      <c r="BB8">
        <f t="shared" si="4"/>
        <v>20436607.06374</v>
      </c>
      <c r="BH8">
        <v>6395044.2609999999</v>
      </c>
      <c r="BI8">
        <f t="shared" si="5"/>
        <v>0.28175199799199024</v>
      </c>
      <c r="BJ8">
        <v>10187518.149400001</v>
      </c>
      <c r="BK8">
        <f t="shared" si="6"/>
        <v>0.24215010533348913</v>
      </c>
      <c r="BL8">
        <v>9044015.3179000001</v>
      </c>
      <c r="BM8">
        <f t="shared" si="15"/>
        <v>0.21865504432062374</v>
      </c>
      <c r="BO8">
        <v>6395044.2609999999</v>
      </c>
      <c r="BP8">
        <v>10187518.149400001</v>
      </c>
      <c r="BQ8">
        <v>9044015.3179000001</v>
      </c>
      <c r="BT8">
        <v>6395.044261</v>
      </c>
      <c r="BU8">
        <f t="shared" si="21"/>
        <v>0.22378125579631902</v>
      </c>
      <c r="BV8">
        <v>10187.518149400001</v>
      </c>
      <c r="BW8">
        <f t="shared" si="16"/>
        <v>0.21955285361943902</v>
      </c>
      <c r="BX8">
        <v>9044.0153179000008</v>
      </c>
      <c r="BY8">
        <f t="shared" si="17"/>
        <v>0.20659725050028302</v>
      </c>
      <c r="CK8" s="349" t="s">
        <v>186</v>
      </c>
      <c r="CL8">
        <v>10985.749223089999</v>
      </c>
      <c r="CM8">
        <v>17171.305578490003</v>
      </c>
      <c r="CN8" s="450">
        <f t="shared" si="18"/>
        <v>6.1855563554000037</v>
      </c>
      <c r="CO8">
        <v>-1.6985029999999999</v>
      </c>
      <c r="CW8" t="s">
        <v>186</v>
      </c>
      <c r="CX8">
        <v>67731121</v>
      </c>
      <c r="CY8" s="227">
        <v>69429624</v>
      </c>
      <c r="CZ8" s="104">
        <f t="shared" si="19"/>
        <v>-1.6985029999999999</v>
      </c>
    </row>
    <row r="9" spans="2:104">
      <c r="B9">
        <f t="shared" si="8"/>
        <v>0.31727758067763617</v>
      </c>
      <c r="C9" s="206">
        <v>19411595</v>
      </c>
      <c r="D9" s="206">
        <v>15409554</v>
      </c>
      <c r="E9">
        <f t="shared" si="9"/>
        <v>-0.67681564141442263</v>
      </c>
      <c r="H9" s="430">
        <f t="shared" si="10"/>
        <v>4002041</v>
      </c>
      <c r="I9" s="430">
        <f t="shared" si="11"/>
        <v>964558</v>
      </c>
      <c r="L9" s="206">
        <v>27239855</v>
      </c>
      <c r="M9" s="227">
        <v>26275297</v>
      </c>
      <c r="Q9">
        <f t="shared" si="12"/>
        <v>0.27426914665840507</v>
      </c>
      <c r="R9" s="431">
        <f t="shared" si="13"/>
        <v>-0.86568681917096513</v>
      </c>
      <c r="S9" s="206">
        <v>19411595</v>
      </c>
      <c r="T9">
        <f t="shared" si="20"/>
        <v>9.5000951731096069E-9</v>
      </c>
      <c r="AK9">
        <v>16911073</v>
      </c>
      <c r="AL9">
        <v>0.25350398403085722</v>
      </c>
      <c r="AP9">
        <v>10888283</v>
      </c>
      <c r="AQ9">
        <v>0.26493303455736461</v>
      </c>
      <c r="AU9">
        <v>16713606</v>
      </c>
      <c r="AV9">
        <f t="shared" si="1"/>
        <v>0.24631392342341363</v>
      </c>
      <c r="AW9">
        <v>7872.9170918099999</v>
      </c>
      <c r="AX9">
        <v>11402.189253230001</v>
      </c>
      <c r="AY9">
        <v>11469.460607610001</v>
      </c>
      <c r="AZ9">
        <f t="shared" si="2"/>
        <v>7872917.0918100001</v>
      </c>
      <c r="BA9">
        <f t="shared" si="3"/>
        <v>11402189.25323</v>
      </c>
      <c r="BB9">
        <f t="shared" si="4"/>
        <v>11469460.60761</v>
      </c>
      <c r="BH9">
        <v>6789885.6566099999</v>
      </c>
      <c r="BI9">
        <f t="shared" si="5"/>
        <v>0.28886258764960093</v>
      </c>
      <c r="BJ9">
        <v>11402189.25323</v>
      </c>
      <c r="BK9">
        <f t="shared" si="6"/>
        <v>0.25744520991745501</v>
      </c>
      <c r="BL9">
        <v>9399140.6832999997</v>
      </c>
      <c r="BM9">
        <f t="shared" si="15"/>
        <v>0.22298618110870475</v>
      </c>
      <c r="BO9">
        <v>6789885.6566099999</v>
      </c>
      <c r="BP9">
        <v>11402189.25323</v>
      </c>
      <c r="BQ9">
        <v>9399140.6832999997</v>
      </c>
      <c r="BT9">
        <v>6789.8856566100003</v>
      </c>
      <c r="BU9">
        <f t="shared" si="21"/>
        <v>0.23540187061617984</v>
      </c>
      <c r="BV9">
        <v>11402.189253230001</v>
      </c>
      <c r="BW9">
        <f t="shared" si="16"/>
        <v>0.23897322218350558</v>
      </c>
      <c r="BX9">
        <v>9399.1406833000001</v>
      </c>
      <c r="BY9">
        <f t="shared" si="17"/>
        <v>0.21163730925840274</v>
      </c>
      <c r="CK9" s="349" t="s">
        <v>185</v>
      </c>
      <c r="CL9">
        <v>6167.79709181</v>
      </c>
      <c r="CM9">
        <v>8610.8292532300002</v>
      </c>
      <c r="CN9" s="450">
        <f t="shared" si="18"/>
        <v>2.4430321614200001</v>
      </c>
      <c r="CO9">
        <v>0.96455800000000003</v>
      </c>
      <c r="CW9" t="s">
        <v>185</v>
      </c>
      <c r="CX9">
        <v>27239855</v>
      </c>
      <c r="CY9" s="227">
        <v>26275297</v>
      </c>
      <c r="CZ9" s="104">
        <f t="shared" si="19"/>
        <v>0.96455800000000003</v>
      </c>
    </row>
    <row r="10" spans="2:104">
      <c r="B10">
        <f t="shared" si="8"/>
        <v>0.35621681562984781</v>
      </c>
      <c r="C10" s="206">
        <v>25344982</v>
      </c>
      <c r="D10" s="206">
        <v>19392323</v>
      </c>
      <c r="E10">
        <f t="shared" si="9"/>
        <v>-0.47597724240230427</v>
      </c>
      <c r="H10" s="430">
        <f t="shared" si="10"/>
        <v>5952659</v>
      </c>
      <c r="I10" s="430">
        <f t="shared" si="11"/>
        <v>1196941</v>
      </c>
      <c r="L10" s="206">
        <v>58046286</v>
      </c>
      <c r="M10" s="227">
        <v>56849345</v>
      </c>
      <c r="Q10">
        <f t="shared" si="12"/>
        <v>0.32082843237398811</v>
      </c>
      <c r="R10" s="431">
        <f t="shared" si="13"/>
        <v>-0.6601670154101148</v>
      </c>
      <c r="S10" s="206">
        <v>25344982</v>
      </c>
      <c r="T10">
        <f t="shared" si="20"/>
        <v>1.1112809001402282E-8</v>
      </c>
      <c r="AK10">
        <v>18511866</v>
      </c>
      <c r="AL10">
        <v>0.26683898843230702</v>
      </c>
      <c r="AP10">
        <v>11614795</v>
      </c>
      <c r="AQ10">
        <v>0.27367856916835437</v>
      </c>
      <c r="AU10">
        <v>17257099</v>
      </c>
      <c r="AV10">
        <f t="shared" si="1"/>
        <v>0.2511799444440368</v>
      </c>
      <c r="AW10">
        <v>13439.076308670001</v>
      </c>
      <c r="AX10">
        <v>18875.88234271</v>
      </c>
      <c r="AY10">
        <v>21759.69675037</v>
      </c>
      <c r="AZ10">
        <f t="shared" si="2"/>
        <v>13439076.308670001</v>
      </c>
      <c r="BA10">
        <f t="shared" si="3"/>
        <v>18875882.34271</v>
      </c>
      <c r="BB10">
        <f t="shared" si="4"/>
        <v>21759696.75037</v>
      </c>
      <c r="BH10">
        <v>6945737.3367299996</v>
      </c>
      <c r="BI10">
        <f t="shared" si="5"/>
        <v>0.29164403073471795</v>
      </c>
      <c r="BJ10">
        <v>11453778.175030001</v>
      </c>
      <c r="BK10">
        <f t="shared" si="6"/>
        <v>0.25809289068162045</v>
      </c>
      <c r="BL10">
        <v>10831200.623740001</v>
      </c>
      <c r="BM10">
        <f t="shared" si="15"/>
        <v>0.24054470083103283</v>
      </c>
      <c r="BO10">
        <v>6945737.3367299996</v>
      </c>
      <c r="BP10">
        <v>11453778.175030001</v>
      </c>
      <c r="BQ10">
        <v>10831200.623740001</v>
      </c>
      <c r="BT10">
        <v>6945.7373367299997</v>
      </c>
      <c r="BU10">
        <f t="shared" si="21"/>
        <v>0.2399998951761437</v>
      </c>
      <c r="BV10">
        <v>11453.77817503</v>
      </c>
      <c r="BW10">
        <f t="shared" si="16"/>
        <v>0.23980061336149583</v>
      </c>
      <c r="BX10">
        <v>10831.20062374</v>
      </c>
      <c r="BY10">
        <f t="shared" si="17"/>
        <v>0.23217851089167765</v>
      </c>
      <c r="CK10" s="349" t="s">
        <v>184</v>
      </c>
      <c r="CL10">
        <v>10339.186308670001</v>
      </c>
      <c r="CM10">
        <v>14538.192342710001</v>
      </c>
      <c r="CN10" s="450">
        <f t="shared" si="18"/>
        <v>4.1990060340399999</v>
      </c>
      <c r="CO10">
        <v>1.196941</v>
      </c>
      <c r="CW10" t="s">
        <v>184</v>
      </c>
      <c r="CX10">
        <v>58046286</v>
      </c>
      <c r="CY10" s="227">
        <v>56849345</v>
      </c>
      <c r="CZ10" s="104">
        <f t="shared" si="19"/>
        <v>1.196941</v>
      </c>
    </row>
    <row r="11" spans="2:104">
      <c r="B11">
        <f t="shared" si="8"/>
        <v>0.31497218649061165</v>
      </c>
      <c r="C11" s="206">
        <v>23219495</v>
      </c>
      <c r="D11" s="206">
        <v>15197552</v>
      </c>
      <c r="E11">
        <f t="shared" si="9"/>
        <v>-0.68750622936149342</v>
      </c>
      <c r="H11" s="430">
        <f t="shared" si="10"/>
        <v>8021943</v>
      </c>
      <c r="I11" s="430">
        <f t="shared" si="11"/>
        <v>1618517</v>
      </c>
      <c r="L11" s="206">
        <v>62054671</v>
      </c>
      <c r="M11" s="222">
        <v>60436154</v>
      </c>
      <c r="Q11">
        <f t="shared" si="12"/>
        <v>0.30478096070845723</v>
      </c>
      <c r="R11" s="431">
        <f t="shared" si="13"/>
        <v>-0.73378932778182404</v>
      </c>
      <c r="S11" s="206">
        <v>23219495</v>
      </c>
      <c r="T11">
        <f t="shared" si="20"/>
        <v>1.0556958990681977E-8</v>
      </c>
      <c r="AK11">
        <v>18982407</v>
      </c>
      <c r="AL11">
        <v>0.27073215607832019</v>
      </c>
      <c r="AP11">
        <v>11787033</v>
      </c>
      <c r="AQ11">
        <v>0.27573962705313187</v>
      </c>
      <c r="AU11">
        <v>17293206</v>
      </c>
      <c r="AV11">
        <f t="shared" si="1"/>
        <v>0.25150299452162861</v>
      </c>
      <c r="AW11">
        <v>12525.42009947</v>
      </c>
      <c r="AX11">
        <v>17939.999683779999</v>
      </c>
      <c r="AY11">
        <v>15808.1095363</v>
      </c>
      <c r="AZ11">
        <f t="shared" si="2"/>
        <v>12525420.099470001</v>
      </c>
      <c r="BA11">
        <f t="shared" si="3"/>
        <v>17939999.68378</v>
      </c>
      <c r="BB11">
        <f t="shared" si="4"/>
        <v>15808109.5363</v>
      </c>
      <c r="BH11">
        <v>6954157.4046899993</v>
      </c>
      <c r="BI11">
        <f t="shared" si="5"/>
        <v>0.29179386229035686</v>
      </c>
      <c r="BJ11">
        <v>11652444.869139999</v>
      </c>
      <c r="BK11">
        <f t="shared" si="6"/>
        <v>0.26058474476379262</v>
      </c>
      <c r="BL11">
        <v>11469460.60761</v>
      </c>
      <c r="BM11">
        <f t="shared" si="15"/>
        <v>0.24838599147937099</v>
      </c>
      <c r="BO11">
        <v>6954157.4046899993</v>
      </c>
      <c r="BP11">
        <v>11652444.869139999</v>
      </c>
      <c r="BQ11">
        <v>11469460.60761</v>
      </c>
      <c r="BT11">
        <v>6954.1574046899996</v>
      </c>
      <c r="BU11">
        <f t="shared" si="21"/>
        <v>0.24024837862778239</v>
      </c>
      <c r="BV11">
        <v>11652.444869139999</v>
      </c>
      <c r="BW11">
        <f t="shared" si="16"/>
        <v>0.24298716190720673</v>
      </c>
      <c r="BX11">
        <v>11469.460607610001</v>
      </c>
      <c r="BY11">
        <f t="shared" si="17"/>
        <v>0.24139542445289214</v>
      </c>
      <c r="CK11" s="349" t="s">
        <v>183</v>
      </c>
      <c r="CL11">
        <v>9890.1400994699998</v>
      </c>
      <c r="CM11">
        <v>14477.099683779999</v>
      </c>
      <c r="CN11" s="450">
        <f t="shared" si="18"/>
        <v>4.5869595843099997</v>
      </c>
      <c r="CO11">
        <v>1.618517</v>
      </c>
      <c r="CW11" t="s">
        <v>183</v>
      </c>
      <c r="CX11">
        <v>62054671</v>
      </c>
      <c r="CY11" s="222">
        <v>60436154</v>
      </c>
      <c r="CZ11" s="104">
        <f t="shared" si="19"/>
        <v>1.618517</v>
      </c>
    </row>
    <row r="12" spans="2:104">
      <c r="B12">
        <f t="shared" si="8"/>
        <v>6.111522856387943E-2</v>
      </c>
      <c r="C12" s="206">
        <v>118627806</v>
      </c>
      <c r="D12" s="206">
        <v>67244115</v>
      </c>
      <c r="E12">
        <f t="shared" si="9"/>
        <v>1.9370367423758468</v>
      </c>
      <c r="H12" s="430">
        <f t="shared" si="10"/>
        <v>51383691</v>
      </c>
      <c r="I12" s="430">
        <f t="shared" si="11"/>
        <v>15930631</v>
      </c>
      <c r="L12" s="206">
        <v>683312446</v>
      </c>
      <c r="M12" s="227">
        <v>667381815</v>
      </c>
      <c r="Q12">
        <f t="shared" si="12"/>
        <v>1.4642449347793397E-2</v>
      </c>
      <c r="R12" s="431">
        <f t="shared" si="13"/>
        <v>2.5709499979817205</v>
      </c>
      <c r="S12" s="206">
        <v>118627806</v>
      </c>
      <c r="T12">
        <f t="shared" si="20"/>
        <v>5.0718305017634781E-10</v>
      </c>
      <c r="AK12">
        <v>19411595</v>
      </c>
      <c r="AL12">
        <v>0.27426914665840507</v>
      </c>
      <c r="AP12">
        <v>12009749</v>
      </c>
      <c r="AQ12">
        <v>0.27839661313942121</v>
      </c>
      <c r="AU12">
        <v>17755570</v>
      </c>
      <c r="AV12">
        <f t="shared" si="1"/>
        <v>0.25563628462076404</v>
      </c>
      <c r="AW12">
        <v>36675.379641480002</v>
      </c>
      <c r="AX12">
        <v>79282.151524109999</v>
      </c>
      <c r="AY12">
        <v>78124.578010619996</v>
      </c>
      <c r="AZ12">
        <f t="shared" si="2"/>
        <v>36675379.641479999</v>
      </c>
      <c r="BA12">
        <f t="shared" si="3"/>
        <v>79282151.524110004</v>
      </c>
      <c r="BB12">
        <f t="shared" si="4"/>
        <v>78124578.010619998</v>
      </c>
      <c r="BH12">
        <v>7257125.9929</v>
      </c>
      <c r="BI12">
        <f t="shared" si="5"/>
        <v>0.29715326337927256</v>
      </c>
      <c r="BJ12">
        <v>13319142.35108</v>
      </c>
      <c r="BK12">
        <f t="shared" si="6"/>
        <v>0.28127048600293469</v>
      </c>
      <c r="BL12">
        <v>12128407.70273</v>
      </c>
      <c r="BM12">
        <f t="shared" si="15"/>
        <v>0.25646686877089248</v>
      </c>
      <c r="BO12">
        <v>7257125.9929</v>
      </c>
      <c r="BP12">
        <v>13319142.35108</v>
      </c>
      <c r="BQ12">
        <v>12128407.70273</v>
      </c>
      <c r="BT12">
        <v>7257.1259928999998</v>
      </c>
      <c r="BU12">
        <f t="shared" si="21"/>
        <v>0.249187576043022</v>
      </c>
      <c r="BV12">
        <v>13319.14235108</v>
      </c>
      <c r="BW12">
        <f t="shared" si="16"/>
        <v>0.26959608753746245</v>
      </c>
      <c r="BX12">
        <v>12128.407702730001</v>
      </c>
      <c r="BY12">
        <f t="shared" si="17"/>
        <v>0.25091242983862017</v>
      </c>
      <c r="CK12" s="349" t="s">
        <v>182</v>
      </c>
      <c r="CL12">
        <v>22221.339641480001</v>
      </c>
      <c r="CM12">
        <v>56653.30152411</v>
      </c>
      <c r="CN12" s="450">
        <f t="shared" si="18"/>
        <v>34.431961882629999</v>
      </c>
      <c r="CO12">
        <v>15.930631</v>
      </c>
      <c r="CW12" t="s">
        <v>182</v>
      </c>
      <c r="CX12">
        <v>683312446</v>
      </c>
      <c r="CY12" s="227">
        <v>667381815</v>
      </c>
      <c r="CZ12" s="104">
        <f t="shared" si="19"/>
        <v>15.930631</v>
      </c>
    </row>
    <row r="13" spans="2:104">
      <c r="B13">
        <f t="shared" si="8"/>
        <v>0.31339922738534748</v>
      </c>
      <c r="C13" s="206">
        <v>21279400</v>
      </c>
      <c r="D13" s="206">
        <v>15053900</v>
      </c>
      <c r="E13">
        <f t="shared" si="9"/>
        <v>-0.69475014375745481</v>
      </c>
      <c r="H13" s="430">
        <f t="shared" si="10"/>
        <v>6225500</v>
      </c>
      <c r="I13" s="430">
        <f t="shared" si="11"/>
        <v>1030442</v>
      </c>
      <c r="L13" s="206">
        <v>27252150</v>
      </c>
      <c r="M13" s="227">
        <v>26221708</v>
      </c>
      <c r="Q13">
        <f t="shared" si="12"/>
        <v>0.2894620524055167</v>
      </c>
      <c r="R13" s="431">
        <f t="shared" si="13"/>
        <v>-0.80099005877702234</v>
      </c>
      <c r="S13" s="206">
        <v>21279400</v>
      </c>
      <c r="T13">
        <f t="shared" si="20"/>
        <v>1.0026344852711407E-8</v>
      </c>
      <c r="AK13">
        <v>19714032</v>
      </c>
      <c r="AL13">
        <v>0.27675254727613469</v>
      </c>
      <c r="AP13">
        <v>12392488</v>
      </c>
      <c r="AQ13">
        <v>0.28293922947673261</v>
      </c>
      <c r="AU13">
        <v>18149652</v>
      </c>
      <c r="AV13">
        <f t="shared" si="1"/>
        <v>0.25915276655069408</v>
      </c>
      <c r="AW13">
        <v>7803.3909008800001</v>
      </c>
      <c r="AX13">
        <v>13319.14235108</v>
      </c>
      <c r="AY13">
        <v>12565.46481872</v>
      </c>
      <c r="AZ13">
        <f t="shared" si="2"/>
        <v>7803390.9008800006</v>
      </c>
      <c r="BA13">
        <f t="shared" si="3"/>
        <v>13319142.35108</v>
      </c>
      <c r="BB13">
        <f t="shared" si="4"/>
        <v>12565464.81872</v>
      </c>
      <c r="BH13">
        <v>7414873.1564699998</v>
      </c>
      <c r="BI13">
        <f t="shared" si="5"/>
        <v>0.29991782643713272</v>
      </c>
      <c r="BJ13">
        <v>13467727.43857</v>
      </c>
      <c r="BK13">
        <f t="shared" si="6"/>
        <v>0.28308877720156467</v>
      </c>
      <c r="BL13">
        <v>12536749.294709999</v>
      </c>
      <c r="BM13">
        <f t="shared" si="15"/>
        <v>0.26145892078671584</v>
      </c>
      <c r="BO13">
        <v>7414873.1564699998</v>
      </c>
      <c r="BP13">
        <v>13467727.43857</v>
      </c>
      <c r="BQ13">
        <v>12536749.294709999</v>
      </c>
      <c r="BT13">
        <v>7414.8731564700001</v>
      </c>
      <c r="BU13">
        <f t="shared" si="21"/>
        <v>0.25383561312519098</v>
      </c>
      <c r="BV13">
        <v>13467.72743857</v>
      </c>
      <c r="BW13">
        <f t="shared" si="16"/>
        <v>0.27194404405869838</v>
      </c>
      <c r="BX13">
        <v>12536.74929471</v>
      </c>
      <c r="BY13">
        <f t="shared" si="17"/>
        <v>0.25679776212736433</v>
      </c>
      <c r="CK13" s="349" t="s">
        <v>181</v>
      </c>
      <c r="CL13">
        <v>5511.5809008800006</v>
      </c>
      <c r="CM13">
        <v>10134.352351080001</v>
      </c>
      <c r="CN13" s="450">
        <f t="shared" si="18"/>
        <v>4.6227714502000001</v>
      </c>
      <c r="CO13">
        <v>1.0304420000000001</v>
      </c>
      <c r="CW13" t="s">
        <v>181</v>
      </c>
      <c r="CX13">
        <v>27252150</v>
      </c>
      <c r="CY13" s="227">
        <v>26221708</v>
      </c>
      <c r="CZ13" s="104">
        <f t="shared" si="19"/>
        <v>1.0304420000000001</v>
      </c>
    </row>
    <row r="14" spans="2:104">
      <c r="B14">
        <f t="shared" si="8"/>
        <v>0.35361222075929405</v>
      </c>
      <c r="C14" s="206">
        <v>24372506</v>
      </c>
      <c r="D14" s="206">
        <v>19091368</v>
      </c>
      <c r="E14">
        <f t="shared" si="9"/>
        <v>-0.49115344779475661</v>
      </c>
      <c r="H14" s="430">
        <f t="shared" si="10"/>
        <v>5281138</v>
      </c>
      <c r="I14" s="430">
        <f t="shared" si="11"/>
        <v>1768972</v>
      </c>
      <c r="L14" s="206">
        <v>53694193</v>
      </c>
      <c r="M14" s="227">
        <v>51925221</v>
      </c>
      <c r="Q14">
        <f t="shared" si="12"/>
        <v>0.31359482752741791</v>
      </c>
      <c r="R14" s="431">
        <f t="shared" si="13"/>
        <v>-0.69385149894070819</v>
      </c>
      <c r="S14" s="206">
        <v>24372506</v>
      </c>
      <c r="T14">
        <f t="shared" si="20"/>
        <v>1.0862252439264898E-8</v>
      </c>
      <c r="AK14">
        <v>19751820</v>
      </c>
      <c r="AL14">
        <v>0.27706227513877391</v>
      </c>
      <c r="AP14">
        <v>12798635</v>
      </c>
      <c r="AQ14">
        <v>0.28772352173084237</v>
      </c>
      <c r="AU14">
        <v>18161260</v>
      </c>
      <c r="AV14">
        <f t="shared" si="1"/>
        <v>0.25925624034327804</v>
      </c>
      <c r="AW14">
        <v>13540.27360278</v>
      </c>
      <c r="AX14">
        <v>17382.17595759</v>
      </c>
      <c r="AY14">
        <v>19999.417260990002</v>
      </c>
      <c r="AZ14">
        <f t="shared" si="2"/>
        <v>13540273.602779999</v>
      </c>
      <c r="BA14">
        <f t="shared" si="3"/>
        <v>17382175.957589999</v>
      </c>
      <c r="BB14">
        <f t="shared" si="4"/>
        <v>19999417.260990001</v>
      </c>
      <c r="BH14">
        <v>7705925.68035</v>
      </c>
      <c r="BI14">
        <f t="shared" si="5"/>
        <v>0.30496788162917232</v>
      </c>
      <c r="BJ14">
        <v>14023576.001699999</v>
      </c>
      <c r="BK14">
        <f t="shared" si="6"/>
        <v>0.28984161375387502</v>
      </c>
      <c r="BL14">
        <v>12565464.81872</v>
      </c>
      <c r="BM14">
        <f t="shared" si="15"/>
        <v>0.26180937159750889</v>
      </c>
      <c r="BO14">
        <v>7705925.68035</v>
      </c>
      <c r="BP14">
        <v>14023576.001699999</v>
      </c>
      <c r="BQ14">
        <v>12565464.81872</v>
      </c>
      <c r="BT14">
        <v>7705.9256803500002</v>
      </c>
      <c r="BU14">
        <f t="shared" si="21"/>
        <v>0.26238520078790573</v>
      </c>
      <c r="BV14">
        <v>14023.576001699999</v>
      </c>
      <c r="BW14">
        <f t="shared" si="16"/>
        <v>0.28066883988491259</v>
      </c>
      <c r="BX14">
        <v>12565.46481872</v>
      </c>
      <c r="BY14">
        <f t="shared" si="17"/>
        <v>0.25721103478220847</v>
      </c>
      <c r="CK14" s="349" t="s">
        <v>180</v>
      </c>
      <c r="CL14">
        <v>10154.293602780001</v>
      </c>
      <c r="CM14">
        <v>12968.065957589999</v>
      </c>
      <c r="CN14" s="450">
        <f t="shared" si="18"/>
        <v>2.8137723548099984</v>
      </c>
      <c r="CO14">
        <v>1.768972</v>
      </c>
      <c r="CW14" t="s">
        <v>180</v>
      </c>
      <c r="CX14">
        <v>53694193</v>
      </c>
      <c r="CY14" s="227">
        <v>51925221</v>
      </c>
      <c r="CZ14" s="104">
        <f t="shared" si="19"/>
        <v>1.768972</v>
      </c>
    </row>
    <row r="15" spans="2:104">
      <c r="B15">
        <f t="shared" si="8"/>
        <v>0.28772352173084237</v>
      </c>
      <c r="C15" s="206">
        <v>19714032</v>
      </c>
      <c r="D15" s="206">
        <v>12798635</v>
      </c>
      <c r="E15">
        <f t="shared" si="9"/>
        <v>-0.80847599929867875</v>
      </c>
      <c r="H15" s="430">
        <f t="shared" si="10"/>
        <v>6915397</v>
      </c>
      <c r="I15" s="430">
        <f t="shared" si="11"/>
        <v>3420705</v>
      </c>
      <c r="L15" s="206">
        <v>44524636</v>
      </c>
      <c r="M15" s="227">
        <v>41103931</v>
      </c>
      <c r="Q15">
        <f t="shared" si="12"/>
        <v>0.27675254727613469</v>
      </c>
      <c r="R15" s="431">
        <f t="shared" si="13"/>
        <v>-0.85521104995348107</v>
      </c>
      <c r="S15" s="206">
        <v>19714032</v>
      </c>
      <c r="T15">
        <f t="shared" si="20"/>
        <v>9.5861148457881932E-9</v>
      </c>
      <c r="AK15">
        <v>19855709</v>
      </c>
      <c r="AL15">
        <v>0.27791313104185805</v>
      </c>
      <c r="AP15">
        <v>13039613</v>
      </c>
      <c r="AQ15">
        <v>0.29054271215275929</v>
      </c>
      <c r="AU15">
        <v>18444834</v>
      </c>
      <c r="AV15">
        <f t="shared" si="1"/>
        <v>0.26178186813124404</v>
      </c>
      <c r="AW15">
        <v>7705.9256803500002</v>
      </c>
      <c r="AX15">
        <v>14213.356073110001</v>
      </c>
      <c r="AY15">
        <v>12128.407702730001</v>
      </c>
      <c r="AZ15">
        <f t="shared" si="2"/>
        <v>7705925.68035</v>
      </c>
      <c r="BA15">
        <f t="shared" si="3"/>
        <v>14213356.073110001</v>
      </c>
      <c r="BB15">
        <f t="shared" si="4"/>
        <v>12128407.70273</v>
      </c>
      <c r="BH15">
        <v>7803390.9008800006</v>
      </c>
      <c r="BI15">
        <f t="shared" si="5"/>
        <v>0.30664342822642621</v>
      </c>
      <c r="BJ15">
        <v>14063846.88109</v>
      </c>
      <c r="BK15">
        <f t="shared" si="6"/>
        <v>0.29032760088162179</v>
      </c>
      <c r="BL15">
        <v>15168911.238340002</v>
      </c>
      <c r="BM15">
        <f t="shared" si="15"/>
        <v>0.29301431401395261</v>
      </c>
      <c r="BO15">
        <v>7803390.9008800006</v>
      </c>
      <c r="BP15">
        <v>14063846.88109</v>
      </c>
      <c r="BQ15">
        <v>15168911.238340002</v>
      </c>
      <c r="BT15">
        <v>7803.3909008800001</v>
      </c>
      <c r="BU15">
        <f t="shared" si="21"/>
        <v>0.26523738593908092</v>
      </c>
      <c r="BV15">
        <v>14063.846881089999</v>
      </c>
      <c r="BW15">
        <f t="shared" si="16"/>
        <v>0.2812968769549995</v>
      </c>
      <c r="BX15">
        <v>15168.911238340001</v>
      </c>
      <c r="BY15">
        <f t="shared" si="17"/>
        <v>0.29396760406343653</v>
      </c>
      <c r="CK15" s="349" t="s">
        <v>179</v>
      </c>
      <c r="CL15">
        <v>5570.1756803500002</v>
      </c>
      <c r="CM15">
        <v>10886.936073110001</v>
      </c>
      <c r="CN15" s="450">
        <f t="shared" si="18"/>
        <v>5.31676039276</v>
      </c>
      <c r="CO15">
        <v>3.4207049999999999</v>
      </c>
      <c r="CQ15" s="349" t="s">
        <v>1486</v>
      </c>
      <c r="CR15">
        <v>34.431961882629999</v>
      </c>
      <c r="CS15">
        <v>15.930631</v>
      </c>
      <c r="CW15" t="s">
        <v>179</v>
      </c>
      <c r="CX15">
        <v>44524636</v>
      </c>
      <c r="CY15" s="227">
        <v>41103931</v>
      </c>
      <c r="CZ15" s="104">
        <f t="shared" si="19"/>
        <v>3.4207049999999999</v>
      </c>
    </row>
    <row r="16" spans="2:104">
      <c r="B16">
        <f t="shared" si="8"/>
        <v>0.37700420532459999</v>
      </c>
      <c r="C16" s="206">
        <v>29331376</v>
      </c>
      <c r="D16" s="206">
        <v>22161541</v>
      </c>
      <c r="E16">
        <f t="shared" si="9"/>
        <v>-0.3363343684029485</v>
      </c>
      <c r="H16" s="430">
        <f t="shared" si="10"/>
        <v>7169835</v>
      </c>
      <c r="I16" s="430">
        <f t="shared" si="11"/>
        <v>1883944</v>
      </c>
      <c r="L16" s="206">
        <v>34374592</v>
      </c>
      <c r="M16" s="227">
        <v>32490648</v>
      </c>
      <c r="Q16">
        <f t="shared" si="12"/>
        <v>0.34811378456601477</v>
      </c>
      <c r="R16" s="431">
        <f t="shared" si="13"/>
        <v>-0.52208687457429348</v>
      </c>
      <c r="S16" s="206">
        <v>29331376</v>
      </c>
      <c r="T16">
        <f t="shared" si="20"/>
        <v>1.2057915098147869E-8</v>
      </c>
      <c r="AK16">
        <v>20239734</v>
      </c>
      <c r="AL16">
        <v>0.28104946590385238</v>
      </c>
      <c r="AP16">
        <v>13087957</v>
      </c>
      <c r="AQ16">
        <v>0.29110642746924947</v>
      </c>
      <c r="AU16">
        <v>18452518</v>
      </c>
      <c r="AV16">
        <f t="shared" si="1"/>
        <v>0.2618502445030077</v>
      </c>
      <c r="AW16">
        <v>10816.180326350001</v>
      </c>
      <c r="AX16">
        <v>16637.158909440001</v>
      </c>
      <c r="AY16">
        <v>17387.728306190002</v>
      </c>
      <c r="AZ16">
        <f t="shared" si="2"/>
        <v>10816180.32635</v>
      </c>
      <c r="BA16">
        <f t="shared" si="3"/>
        <v>16637158.909440001</v>
      </c>
      <c r="BB16">
        <f t="shared" si="4"/>
        <v>17387728.306190003</v>
      </c>
      <c r="BH16">
        <v>7872917.0918100001</v>
      </c>
      <c r="BI16">
        <f t="shared" si="5"/>
        <v>0.30783367019415453</v>
      </c>
      <c r="BJ16">
        <v>14153404.40752</v>
      </c>
      <c r="BK16">
        <f t="shared" si="6"/>
        <v>0.29140669938387692</v>
      </c>
      <c r="BL16">
        <v>15317244.4211</v>
      </c>
      <c r="BM16">
        <f t="shared" si="15"/>
        <v>0.29474509090049555</v>
      </c>
      <c r="BO16">
        <v>7872917.0918100001</v>
      </c>
      <c r="BP16">
        <v>14153404.40752</v>
      </c>
      <c r="BQ16">
        <v>15317244.4211</v>
      </c>
      <c r="BT16">
        <v>7872.9170918099999</v>
      </c>
      <c r="BU16">
        <f t="shared" si="21"/>
        <v>0.26726781921768272</v>
      </c>
      <c r="BV16">
        <v>14153.40440752</v>
      </c>
      <c r="BW16">
        <f t="shared" si="16"/>
        <v>0.28269137542414841</v>
      </c>
      <c r="BX16">
        <v>15317.2444211</v>
      </c>
      <c r="BY16">
        <f t="shared" si="17"/>
        <v>0.29599786343842099</v>
      </c>
      <c r="CK16" s="349" t="s">
        <v>178</v>
      </c>
      <c r="CL16">
        <v>8236.2503263500003</v>
      </c>
      <c r="CM16">
        <v>13199.52890944</v>
      </c>
      <c r="CN16" s="450">
        <f t="shared" si="18"/>
        <v>4.9632785830899993</v>
      </c>
      <c r="CO16">
        <v>1.8839440000000001</v>
      </c>
      <c r="CQ16" s="349" t="s">
        <v>172</v>
      </c>
      <c r="CR16">
        <v>7.757835032870001</v>
      </c>
      <c r="CS16">
        <v>-14.475856</v>
      </c>
      <c r="CW16" t="s">
        <v>178</v>
      </c>
      <c r="CX16">
        <v>34374592</v>
      </c>
      <c r="CY16" s="227">
        <v>32490648</v>
      </c>
      <c r="CZ16" s="104">
        <f t="shared" si="19"/>
        <v>1.8839440000000001</v>
      </c>
    </row>
    <row r="17" spans="2:104">
      <c r="B17">
        <f t="shared" si="8"/>
        <v>0.32629858140129897</v>
      </c>
      <c r="C17" s="206">
        <v>28277406</v>
      </c>
      <c r="D17" s="206">
        <v>16257809</v>
      </c>
      <c r="E17">
        <f t="shared" si="9"/>
        <v>-0.63404083420013924</v>
      </c>
      <c r="H17" s="430">
        <f t="shared" si="10"/>
        <v>12019597</v>
      </c>
      <c r="I17" s="430">
        <f t="shared" si="11"/>
        <v>-512056</v>
      </c>
      <c r="L17" s="201">
        <v>83272568</v>
      </c>
      <c r="M17" s="227">
        <v>83784624</v>
      </c>
      <c r="Q17">
        <f t="shared" si="12"/>
        <v>0.34131405698241168</v>
      </c>
      <c r="R17" s="431">
        <f t="shared" si="13"/>
        <v>-0.55859413553162252</v>
      </c>
      <c r="S17" s="206">
        <v>28277406</v>
      </c>
      <c r="T17">
        <f t="shared" si="20"/>
        <v>1.1822387114112892E-8</v>
      </c>
      <c r="AK17">
        <v>20617732</v>
      </c>
      <c r="AL17">
        <v>0.28412204287039816</v>
      </c>
      <c r="AP17">
        <v>14127604</v>
      </c>
      <c r="AQ17">
        <v>0.3030612861150741</v>
      </c>
      <c r="AU17">
        <v>19958761</v>
      </c>
      <c r="AV17">
        <f t="shared" si="1"/>
        <v>0.27517382157691939</v>
      </c>
      <c r="AW17">
        <v>12264.40827444</v>
      </c>
      <c r="AX17">
        <v>22247.291344609999</v>
      </c>
      <c r="AY17">
        <v>24534.90296403</v>
      </c>
      <c r="AZ17">
        <f t="shared" si="2"/>
        <v>12264408.27444</v>
      </c>
      <c r="BA17">
        <f t="shared" si="3"/>
        <v>22247291.344609998</v>
      </c>
      <c r="BB17">
        <f t="shared" si="4"/>
        <v>24534902.964030001</v>
      </c>
      <c r="BH17">
        <v>7998502.2054399997</v>
      </c>
      <c r="BI17">
        <f t="shared" si="5"/>
        <v>0.30997275321368167</v>
      </c>
      <c r="BJ17">
        <v>14213356.073110001</v>
      </c>
      <c r="BK17">
        <f t="shared" si="6"/>
        <v>0.29212775505297989</v>
      </c>
      <c r="BL17">
        <v>15479965.832559999</v>
      </c>
      <c r="BM17">
        <f t="shared" si="15"/>
        <v>0.29663615291850054</v>
      </c>
      <c r="BO17">
        <v>7998502.2054399997</v>
      </c>
      <c r="BP17">
        <v>14213356.073110001</v>
      </c>
      <c r="BQ17">
        <v>15479965.832559999</v>
      </c>
      <c r="BT17">
        <v>7998.5022054399997</v>
      </c>
      <c r="BU17">
        <f t="shared" si="21"/>
        <v>0.27092548313268788</v>
      </c>
      <c r="BV17">
        <v>14213.356073110001</v>
      </c>
      <c r="BW17">
        <f t="shared" si="16"/>
        <v>0.2836231567743403</v>
      </c>
      <c r="BX17">
        <v>15479.965832559999</v>
      </c>
      <c r="BY17">
        <f t="shared" si="17"/>
        <v>0.29821427609026618</v>
      </c>
      <c r="CK17" s="349" t="s">
        <v>176</v>
      </c>
      <c r="CL17">
        <v>6743.0982744399998</v>
      </c>
      <c r="CM17">
        <v>15312.461344609999</v>
      </c>
      <c r="CN17" s="450">
        <f t="shared" si="18"/>
        <v>8.5693630701699988</v>
      </c>
      <c r="CO17">
        <v>-0.51205600000000007</v>
      </c>
      <c r="CQ17" s="349" t="s">
        <v>161</v>
      </c>
      <c r="CR17">
        <v>24.030314553689998</v>
      </c>
      <c r="CS17">
        <v>-26.305340000000001</v>
      </c>
      <c r="CW17" t="s">
        <v>176</v>
      </c>
      <c r="CX17">
        <v>83272568</v>
      </c>
      <c r="CY17" s="227">
        <v>83784624</v>
      </c>
      <c r="CZ17" s="104">
        <f t="shared" si="19"/>
        <v>-0.51205600000000007</v>
      </c>
    </row>
    <row r="18" spans="2:104">
      <c r="B18">
        <f t="shared" si="8"/>
        <v>0.27367856916835437</v>
      </c>
      <c r="C18" s="201">
        <v>23789298</v>
      </c>
      <c r="D18" s="206">
        <v>11614795</v>
      </c>
      <c r="E18">
        <f t="shared" si="9"/>
        <v>-0.86817329288675937</v>
      </c>
      <c r="H18" s="430">
        <f t="shared" si="10"/>
        <v>12174503</v>
      </c>
      <c r="I18" s="430">
        <f t="shared" si="11"/>
        <v>1792265</v>
      </c>
      <c r="L18" s="206">
        <v>71768565</v>
      </c>
      <c r="M18" s="227">
        <v>69976300</v>
      </c>
      <c r="Q18">
        <f t="shared" si="12"/>
        <v>0.30916688340449056</v>
      </c>
      <c r="R18" s="431">
        <f t="shared" si="13"/>
        <v>-0.71405257359027308</v>
      </c>
      <c r="S18" s="201">
        <v>23789298</v>
      </c>
      <c r="T18">
        <f t="shared" si="20"/>
        <v>1.0708877948909214E-8</v>
      </c>
      <c r="X18" t="s">
        <v>993</v>
      </c>
      <c r="AK18">
        <v>21279400</v>
      </c>
      <c r="AL18">
        <v>0.2894620524055167</v>
      </c>
      <c r="AP18">
        <v>14607875</v>
      </c>
      <c r="AQ18">
        <v>0.30846206454112352</v>
      </c>
      <c r="AU18">
        <v>21275501</v>
      </c>
      <c r="AV18">
        <f t="shared" si="1"/>
        <v>0.28664380959851438</v>
      </c>
      <c r="AW18">
        <v>9970.7806092499995</v>
      </c>
      <c r="AX18">
        <v>18652.237169309999</v>
      </c>
      <c r="AY18">
        <v>19953.095802389998</v>
      </c>
      <c r="AZ18">
        <f t="shared" si="2"/>
        <v>9970780.6092499997</v>
      </c>
      <c r="BA18">
        <f t="shared" si="3"/>
        <v>18652237.16931</v>
      </c>
      <c r="BB18">
        <f t="shared" si="4"/>
        <v>19953095.802389998</v>
      </c>
      <c r="BH18">
        <v>8191460.49364</v>
      </c>
      <c r="BI18">
        <f t="shared" si="5"/>
        <v>0.31323118018808493</v>
      </c>
      <c r="BJ18">
        <v>14519259.982220002</v>
      </c>
      <c r="BK18">
        <f t="shared" si="6"/>
        <v>0.29578986667276841</v>
      </c>
      <c r="BL18">
        <v>15520514.34512</v>
      </c>
      <c r="BM18">
        <f t="shared" si="15"/>
        <v>0.29710611402979231</v>
      </c>
      <c r="BO18">
        <v>8191460.49364</v>
      </c>
      <c r="BP18">
        <v>14519259.982220002</v>
      </c>
      <c r="BQ18">
        <v>15520514.34512</v>
      </c>
      <c r="BT18">
        <v>8191.4604936400001</v>
      </c>
      <c r="BU18">
        <f t="shared" si="21"/>
        <v>0.27651672078930262</v>
      </c>
      <c r="BV18">
        <v>14519.259982220001</v>
      </c>
      <c r="BW18">
        <f t="shared" si="16"/>
        <v>0.28835469867267388</v>
      </c>
      <c r="BX18">
        <v>15520.51434512</v>
      </c>
      <c r="BY18">
        <f t="shared" si="17"/>
        <v>0.2987647713872929</v>
      </c>
      <c r="CK18" s="349" t="s">
        <v>175</v>
      </c>
      <c r="CL18">
        <v>6987.1906092499994</v>
      </c>
      <c r="CM18">
        <v>13989.737169309999</v>
      </c>
      <c r="CN18" s="450">
        <f t="shared" si="18"/>
        <v>7.0025465600599999</v>
      </c>
      <c r="CO18">
        <v>1.792265</v>
      </c>
      <c r="CQ18" s="349" t="s">
        <v>1483</v>
      </c>
      <c r="CR18">
        <v>23.25096135223</v>
      </c>
      <c r="CS18">
        <v>-22.945631000000002</v>
      </c>
      <c r="CW18" t="s">
        <v>175</v>
      </c>
      <c r="CX18">
        <v>71768565</v>
      </c>
      <c r="CY18" s="227">
        <v>69976300</v>
      </c>
      <c r="CZ18" s="104">
        <f t="shared" si="19"/>
        <v>1.792265</v>
      </c>
    </row>
    <row r="19" spans="2:104">
      <c r="B19">
        <f t="shared" si="8"/>
        <v>0.3483573215745161</v>
      </c>
      <c r="C19" s="201">
        <v>81083962</v>
      </c>
      <c r="D19" s="201">
        <v>39158050</v>
      </c>
      <c r="E19">
        <f t="shared" si="9"/>
        <v>0.52074563205780144</v>
      </c>
      <c r="H19" s="430">
        <f t="shared" si="10"/>
        <v>41925912</v>
      </c>
      <c r="I19" s="430">
        <f t="shared" si="11"/>
        <v>23316759</v>
      </c>
      <c r="L19" s="211">
        <v>2592260224</v>
      </c>
      <c r="M19" s="229">
        <v>2568943465</v>
      </c>
      <c r="Q19">
        <f t="shared" si="12"/>
        <v>0.1779881018318836</v>
      </c>
      <c r="R19" s="431">
        <f t="shared" si="13"/>
        <v>1.270511740489334</v>
      </c>
      <c r="S19" s="201">
        <v>81083962</v>
      </c>
      <c r="T19">
        <f t="shared" si="20"/>
        <v>6.1651262188451495E-9</v>
      </c>
      <c r="AK19">
        <v>22555739</v>
      </c>
      <c r="AL19">
        <v>0.29960305527738079</v>
      </c>
      <c r="AP19">
        <v>15053900</v>
      </c>
      <c r="AQ19">
        <v>0.31339922738534748</v>
      </c>
      <c r="AU19">
        <v>21385747</v>
      </c>
      <c r="AV19">
        <f t="shared" si="1"/>
        <v>0.28759454628012759</v>
      </c>
      <c r="AW19">
        <v>35849.457198600001</v>
      </c>
      <c r="AX19">
        <v>79256.342152230005</v>
      </c>
      <c r="AY19">
        <v>89447.100752650003</v>
      </c>
      <c r="AZ19">
        <f t="shared" si="2"/>
        <v>35849457.198600002</v>
      </c>
      <c r="BA19">
        <f t="shared" si="3"/>
        <v>79256342.152230009</v>
      </c>
      <c r="BB19">
        <f t="shared" si="4"/>
        <v>89447100.752650008</v>
      </c>
      <c r="BH19">
        <v>8302672.4906500001</v>
      </c>
      <c r="BI19">
        <f t="shared" si="5"/>
        <v>0.31509304326165583</v>
      </c>
      <c r="BJ19">
        <v>15561865.301269999</v>
      </c>
      <c r="BK19">
        <f t="shared" si="6"/>
        <v>0.30803110036030329</v>
      </c>
      <c r="BL19">
        <v>15750624.24322</v>
      </c>
      <c r="BM19">
        <f t="shared" si="15"/>
        <v>0.29976317244757983</v>
      </c>
      <c r="BO19">
        <v>8302672.4906500001</v>
      </c>
      <c r="BP19">
        <v>15561865.301269999</v>
      </c>
      <c r="BQ19">
        <v>15750624.24322</v>
      </c>
      <c r="BT19">
        <v>8302.6724906500003</v>
      </c>
      <c r="BU19">
        <f t="shared" si="21"/>
        <v>0.27972112139500127</v>
      </c>
      <c r="BV19">
        <v>15561.86530127</v>
      </c>
      <c r="BW19">
        <f t="shared" si="16"/>
        <v>0.30414110612164041</v>
      </c>
      <c r="BX19">
        <v>15750.62424322</v>
      </c>
      <c r="BY19">
        <f t="shared" si="17"/>
        <v>0.30187457306503701</v>
      </c>
      <c r="CK19" s="349" t="s">
        <v>174</v>
      </c>
      <c r="CL19">
        <v>2569.2571986000039</v>
      </c>
      <c r="CM19">
        <v>31040.312152230006</v>
      </c>
      <c r="CN19" s="450">
        <f t="shared" si="18"/>
        <v>28.471054953630002</v>
      </c>
      <c r="CO19">
        <v>23.316758999999998</v>
      </c>
      <c r="CQ19" s="349" t="s">
        <v>1484</v>
      </c>
      <c r="CR19">
        <v>11.700915860040004</v>
      </c>
      <c r="CS19">
        <v>-43.261264000000004</v>
      </c>
      <c r="CW19" t="s">
        <v>174</v>
      </c>
      <c r="CX19">
        <v>2592260224</v>
      </c>
      <c r="CY19" s="229">
        <v>2568943465</v>
      </c>
      <c r="CZ19" s="104">
        <f t="shared" si="19"/>
        <v>23.316758999999998</v>
      </c>
    </row>
    <row r="20" spans="2:104">
      <c r="B20">
        <f t="shared" si="8"/>
        <v>0.3844453834987091</v>
      </c>
      <c r="C20" s="206">
        <v>32334412</v>
      </c>
      <c r="D20" s="206">
        <v>23435660</v>
      </c>
      <c r="E20">
        <f t="shared" si="9"/>
        <v>-0.27208459139832653</v>
      </c>
      <c r="H20" s="430">
        <f t="shared" si="10"/>
        <v>8898752</v>
      </c>
      <c r="I20" s="430">
        <f t="shared" si="11"/>
        <v>-326221</v>
      </c>
      <c r="L20" s="201">
        <v>34708991</v>
      </c>
      <c r="M20" s="227">
        <v>35035212</v>
      </c>
      <c r="Q20">
        <f t="shared" si="12"/>
        <v>0.36555847702512761</v>
      </c>
      <c r="R20" s="431">
        <f t="shared" si="13"/>
        <v>-0.41806814641670509</v>
      </c>
      <c r="S20" s="206">
        <v>32334412</v>
      </c>
      <c r="T20">
        <f t="shared" si="20"/>
        <v>1.2662161841342821E-8</v>
      </c>
      <c r="AK20">
        <v>23219495</v>
      </c>
      <c r="AL20">
        <v>0.30478096070845723</v>
      </c>
      <c r="AP20">
        <v>15104649</v>
      </c>
      <c r="AQ20">
        <v>0.31395590083809305</v>
      </c>
      <c r="AU20">
        <v>21928529</v>
      </c>
      <c r="AV20">
        <f t="shared" si="1"/>
        <v>0.292250519529062</v>
      </c>
      <c r="AW20">
        <v>10378.74795456</v>
      </c>
      <c r="AX20">
        <v>18676.694246210001</v>
      </c>
      <c r="AY20">
        <v>19432.813679710001</v>
      </c>
      <c r="AZ20">
        <f t="shared" si="2"/>
        <v>10378747.95456</v>
      </c>
      <c r="BA20">
        <f t="shared" si="3"/>
        <v>18676694.246210001</v>
      </c>
      <c r="BB20">
        <f t="shared" si="4"/>
        <v>19432813.679710001</v>
      </c>
      <c r="BH20">
        <v>8310872.2471199995</v>
      </c>
      <c r="BI20">
        <f t="shared" si="5"/>
        <v>0.31522984006455906</v>
      </c>
      <c r="BJ20">
        <v>15731769.08767</v>
      </c>
      <c r="BK20">
        <f t="shared" si="6"/>
        <v>0.30998667731644153</v>
      </c>
      <c r="BL20">
        <v>15808109.5363</v>
      </c>
      <c r="BM20">
        <f t="shared" si="15"/>
        <v>0.30042424703340082</v>
      </c>
      <c r="BO20">
        <v>8310872.2471199995</v>
      </c>
      <c r="BP20">
        <v>15731769.08767</v>
      </c>
      <c r="BQ20">
        <v>15808109.5363</v>
      </c>
      <c r="BT20">
        <v>8310.8722471199999</v>
      </c>
      <c r="BU20">
        <f t="shared" si="21"/>
        <v>0.27995681036703218</v>
      </c>
      <c r="BV20">
        <v>15731.76908767</v>
      </c>
      <c r="BW20">
        <f t="shared" si="16"/>
        <v>0.30665551408608022</v>
      </c>
      <c r="BX20">
        <v>15808.1095363</v>
      </c>
      <c r="BY20">
        <f t="shared" si="17"/>
        <v>0.30264757287118671</v>
      </c>
      <c r="CK20" s="349" t="s">
        <v>173</v>
      </c>
      <c r="CL20">
        <v>7574.0079545600001</v>
      </c>
      <c r="CM20">
        <v>14736.524246210001</v>
      </c>
      <c r="CN20" s="450">
        <f t="shared" si="18"/>
        <v>7.1625162916500011</v>
      </c>
      <c r="CO20">
        <v>-0.32622099999999998</v>
      </c>
      <c r="CQ20" t="s">
        <v>1487</v>
      </c>
      <c r="CR20">
        <v>28.794006523749996</v>
      </c>
      <c r="CS20">
        <v>-3.9423539999999999</v>
      </c>
      <c r="CW20" t="s">
        <v>173</v>
      </c>
      <c r="CX20">
        <v>34708991</v>
      </c>
      <c r="CY20" s="227">
        <v>35035212</v>
      </c>
      <c r="CZ20" s="104">
        <f t="shared" si="19"/>
        <v>-0.32622099999999998</v>
      </c>
    </row>
    <row r="21" spans="2:104">
      <c r="B21">
        <f t="shared" si="8"/>
        <v>0.23849056444368616</v>
      </c>
      <c r="C21" s="201">
        <v>26111693</v>
      </c>
      <c r="D21" s="206">
        <v>8715341</v>
      </c>
      <c r="E21">
        <f t="shared" si="9"/>
        <v>-1.0143835549856364</v>
      </c>
      <c r="H21" s="430">
        <f t="shared" si="10"/>
        <v>17396352</v>
      </c>
      <c r="I21" s="430">
        <f t="shared" si="11"/>
        <v>-14475856</v>
      </c>
      <c r="L21" s="201">
        <v>75275983</v>
      </c>
      <c r="M21" s="227">
        <v>89751839</v>
      </c>
      <c r="Q21">
        <f t="shared" si="12"/>
        <v>0.3263877404861204</v>
      </c>
      <c r="R21" s="431">
        <f t="shared" si="13"/>
        <v>-0.63360979029378828</v>
      </c>
      <c r="S21" s="201">
        <v>26111693</v>
      </c>
      <c r="T21">
        <f t="shared" si="20"/>
        <v>1.1305371514559023E-8</v>
      </c>
      <c r="AK21">
        <v>23789298</v>
      </c>
      <c r="AL21">
        <v>0.30916688340449056</v>
      </c>
      <c r="AP21">
        <v>15197552</v>
      </c>
      <c r="AQ21">
        <v>0.31497218649061165</v>
      </c>
      <c r="AU21">
        <v>22068750</v>
      </c>
      <c r="AV21">
        <f t="shared" si="1"/>
        <v>0.29344626459656503</v>
      </c>
      <c r="AW21">
        <v>6954.1574046899996</v>
      </c>
      <c r="AX21">
        <v>16037.502437560001</v>
      </c>
      <c r="AY21">
        <v>15812.259820040001</v>
      </c>
      <c r="AZ21">
        <f t="shared" si="2"/>
        <v>6954157.4046899993</v>
      </c>
      <c r="BA21">
        <f t="shared" si="3"/>
        <v>16037502.437560001</v>
      </c>
      <c r="BB21">
        <f t="shared" si="4"/>
        <v>15812259.820040001</v>
      </c>
      <c r="BH21">
        <v>8480889.4206299987</v>
      </c>
      <c r="BI21">
        <f t="shared" si="5"/>
        <v>0.31805102303027749</v>
      </c>
      <c r="BJ21">
        <v>15863868.46672</v>
      </c>
      <c r="BK21">
        <f t="shared" si="6"/>
        <v>0.31149882930529399</v>
      </c>
      <c r="BL21">
        <v>15812259.820040001</v>
      </c>
      <c r="BM21">
        <f t="shared" si="15"/>
        <v>0.30047193212381862</v>
      </c>
      <c r="BO21">
        <v>8480889.4206299987</v>
      </c>
      <c r="BP21">
        <v>15863868.46672</v>
      </c>
      <c r="BQ21">
        <v>15812259.820040001</v>
      </c>
      <c r="BT21">
        <v>8480.8894206299992</v>
      </c>
      <c r="BU21">
        <f t="shared" si="21"/>
        <v>0.28482448105133423</v>
      </c>
      <c r="BV21">
        <v>15863.86846672</v>
      </c>
      <c r="BW21">
        <f t="shared" si="16"/>
        <v>0.30859775874327322</v>
      </c>
      <c r="BX21">
        <v>15812.259820040001</v>
      </c>
      <c r="BY21">
        <f t="shared" si="17"/>
        <v>0.3027033198793454</v>
      </c>
      <c r="CK21" s="349" t="s">
        <v>172</v>
      </c>
      <c r="CL21">
        <v>4094.8974046899993</v>
      </c>
      <c r="CM21">
        <v>11852.73243756</v>
      </c>
      <c r="CN21" s="450">
        <f t="shared" si="18"/>
        <v>7.757835032870001</v>
      </c>
      <c r="CO21">
        <v>-14.475856</v>
      </c>
      <c r="CQ21" s="349" t="s">
        <v>1488</v>
      </c>
      <c r="CR21">
        <v>4.6854696670399996</v>
      </c>
      <c r="CS21">
        <v>-56.126826999999999</v>
      </c>
      <c r="CW21" t="s">
        <v>172</v>
      </c>
      <c r="CX21">
        <v>75275983</v>
      </c>
      <c r="CY21" s="227">
        <v>89751839</v>
      </c>
      <c r="CZ21" s="104">
        <f t="shared" si="19"/>
        <v>-14.475856</v>
      </c>
    </row>
    <row r="22" spans="2:104">
      <c r="B22">
        <f t="shared" si="8"/>
        <v>0.39578951642708687</v>
      </c>
      <c r="C22" s="206">
        <v>42675252</v>
      </c>
      <c r="D22" s="206">
        <v>26333220</v>
      </c>
      <c r="E22">
        <f t="shared" si="9"/>
        <v>-0.12596983770772743</v>
      </c>
      <c r="H22" s="430">
        <f t="shared" si="10"/>
        <v>16342032</v>
      </c>
      <c r="I22" s="430">
        <f t="shared" si="11"/>
        <v>-8171573</v>
      </c>
      <c r="L22" s="201">
        <v>70853440</v>
      </c>
      <c r="M22" s="227">
        <v>79025013</v>
      </c>
      <c r="Q22">
        <f t="shared" si="12"/>
        <v>0.39822760821222497</v>
      </c>
      <c r="R22" s="431">
        <f t="shared" si="13"/>
        <v>-5.9883620862860081E-2</v>
      </c>
      <c r="S22" s="206">
        <v>42675252</v>
      </c>
      <c r="T22">
        <f t="shared" si="20"/>
        <v>1.3793750498986375E-8</v>
      </c>
      <c r="AK22">
        <v>23873158</v>
      </c>
      <c r="AL22">
        <v>0.30980749430611498</v>
      </c>
      <c r="AP22">
        <v>15409554</v>
      </c>
      <c r="AQ22">
        <v>0.31727758067763617</v>
      </c>
      <c r="AU22">
        <v>22151806</v>
      </c>
      <c r="AV22">
        <f t="shared" si="1"/>
        <v>0.29415309638109255</v>
      </c>
      <c r="AW22">
        <v>13404.917053679999</v>
      </c>
      <c r="AX22">
        <v>24151.291059089999</v>
      </c>
      <c r="AY22">
        <v>25691.53461798</v>
      </c>
      <c r="AZ22">
        <f t="shared" si="2"/>
        <v>13404917.053679999</v>
      </c>
      <c r="BA22">
        <f t="shared" si="3"/>
        <v>24151291.05909</v>
      </c>
      <c r="BB22">
        <f t="shared" si="4"/>
        <v>25691534.61798</v>
      </c>
      <c r="BH22">
        <v>9121288.5562600009</v>
      </c>
      <c r="BI22">
        <f t="shared" si="5"/>
        <v>0.32839916140115688</v>
      </c>
      <c r="BJ22">
        <v>16034621.027720001</v>
      </c>
      <c r="BK22">
        <f t="shared" si="6"/>
        <v>0.31344237219556886</v>
      </c>
      <c r="BL22">
        <v>16449345.114489999</v>
      </c>
      <c r="BM22">
        <f t="shared" si="15"/>
        <v>0.30772013376404717</v>
      </c>
      <c r="BO22">
        <v>9121288.5562600009</v>
      </c>
      <c r="BP22">
        <v>16034621.027720001</v>
      </c>
      <c r="BQ22">
        <v>16449345.114489999</v>
      </c>
      <c r="BT22">
        <v>9121.2885562600004</v>
      </c>
      <c r="BU22">
        <f t="shared" si="21"/>
        <v>0.30276047926711591</v>
      </c>
      <c r="BV22">
        <v>16034.621027720001</v>
      </c>
      <c r="BW22">
        <f t="shared" si="16"/>
        <v>0.31109120822405179</v>
      </c>
      <c r="BX22">
        <v>16449.345114489999</v>
      </c>
      <c r="BY22">
        <f t="shared" si="17"/>
        <v>0.31115691662519701</v>
      </c>
      <c r="CK22" s="349" t="s">
        <v>171</v>
      </c>
      <c r="CL22">
        <v>9580.2770536799999</v>
      </c>
      <c r="CM22">
        <v>18499.611059089999</v>
      </c>
      <c r="CN22" s="450">
        <f t="shared" si="18"/>
        <v>8.9193340054099988</v>
      </c>
      <c r="CO22">
        <v>-8.1715730000000004</v>
      </c>
      <c r="CQ22" s="458" t="s">
        <v>1015</v>
      </c>
      <c r="CR22">
        <v>-16.003152837829997</v>
      </c>
      <c r="CS22">
        <v>8.9917819999999988</v>
      </c>
      <c r="CW22" t="s">
        <v>171</v>
      </c>
      <c r="CX22">
        <v>70853440</v>
      </c>
      <c r="CY22" s="227">
        <v>79025013</v>
      </c>
      <c r="CZ22" s="104">
        <f t="shared" si="19"/>
        <v>-8.1715730000000004</v>
      </c>
    </row>
    <row r="23" spans="2:104">
      <c r="B23">
        <f t="shared" si="8"/>
        <v>0.37028271343294522</v>
      </c>
      <c r="C23" s="206">
        <v>35410011</v>
      </c>
      <c r="D23" s="201">
        <v>21173968</v>
      </c>
      <c r="E23">
        <f t="shared" si="9"/>
        <v>-0.38613454014968918</v>
      </c>
      <c r="H23" s="430">
        <f t="shared" si="10"/>
        <v>14236043</v>
      </c>
      <c r="I23" s="430">
        <f t="shared" si="11"/>
        <v>-5082240</v>
      </c>
      <c r="L23" s="201">
        <v>78489777</v>
      </c>
      <c r="M23" s="227">
        <v>83572017</v>
      </c>
      <c r="Q23">
        <f t="shared" si="12"/>
        <v>0.38004490195161278</v>
      </c>
      <c r="R23" s="431">
        <f t="shared" si="13"/>
        <v>-0.31153599152320705</v>
      </c>
      <c r="S23" s="206">
        <v>35410011</v>
      </c>
      <c r="T23">
        <f t="shared" si="20"/>
        <v>1.3163940540100802E-8</v>
      </c>
      <c r="AK23">
        <v>24372506</v>
      </c>
      <c r="AL23">
        <v>0.31359482752741791</v>
      </c>
      <c r="AP23">
        <v>16257809</v>
      </c>
      <c r="AQ23">
        <v>0.32629858140129897</v>
      </c>
      <c r="AU23">
        <v>22603498</v>
      </c>
      <c r="AV23">
        <f t="shared" si="1"/>
        <v>0.29797769093343024</v>
      </c>
      <c r="AW23">
        <v>16540.442738860002</v>
      </c>
      <c r="AX23">
        <v>26854.870277769998</v>
      </c>
      <c r="AY23">
        <v>26586.517600980002</v>
      </c>
      <c r="AZ23">
        <f t="shared" si="2"/>
        <v>16540442.738860002</v>
      </c>
      <c r="BA23">
        <f t="shared" si="3"/>
        <v>26854870.277769998</v>
      </c>
      <c r="BB23">
        <f t="shared" si="4"/>
        <v>26586517.600980002</v>
      </c>
      <c r="BH23">
        <v>9441339.3889800012</v>
      </c>
      <c r="BI23">
        <f t="shared" si="5"/>
        <v>0.33339164456633313</v>
      </c>
      <c r="BJ23">
        <v>16037502.437560001</v>
      </c>
      <c r="BK23">
        <f t="shared" si="6"/>
        <v>0.31347505990164654</v>
      </c>
      <c r="BL23">
        <v>16672001.485019999</v>
      </c>
      <c r="BM23">
        <f t="shared" si="15"/>
        <v>0.31021776219292707</v>
      </c>
      <c r="BO23">
        <v>9441339.3889800012</v>
      </c>
      <c r="BP23">
        <v>16037502.437560001</v>
      </c>
      <c r="BQ23">
        <v>16672001.485019999</v>
      </c>
      <c r="BT23">
        <v>9441.3393889800009</v>
      </c>
      <c r="BU23">
        <f t="shared" si="21"/>
        <v>0.31143038860145755</v>
      </c>
      <c r="BV23">
        <v>16037.502437560001</v>
      </c>
      <c r="BW23">
        <f t="shared" si="16"/>
        <v>0.31113311499506235</v>
      </c>
      <c r="BX23">
        <v>16672.001485019999</v>
      </c>
      <c r="BY23">
        <f t="shared" si="17"/>
        <v>0.31405951936512649</v>
      </c>
      <c r="CK23" s="349" t="s">
        <v>169</v>
      </c>
      <c r="CL23">
        <v>12837.382738860002</v>
      </c>
      <c r="CM23">
        <v>21082.490277769997</v>
      </c>
      <c r="CN23" s="450">
        <f t="shared" si="18"/>
        <v>8.2451075389099948</v>
      </c>
      <c r="CO23">
        <v>-5.0822399999999996</v>
      </c>
      <c r="CQ23" s="458" t="s">
        <v>1485</v>
      </c>
      <c r="CR23">
        <v>29.670138785850003</v>
      </c>
      <c r="CS23">
        <v>2.9950999999999999</v>
      </c>
      <c r="CW23" t="s">
        <v>169</v>
      </c>
      <c r="CX23">
        <v>78489777</v>
      </c>
      <c r="CY23" s="227">
        <v>83572017</v>
      </c>
      <c r="CZ23" s="104">
        <f t="shared" si="19"/>
        <v>-5.0822399999999996</v>
      </c>
    </row>
    <row r="24" spans="2:104">
      <c r="B24">
        <f t="shared" si="8"/>
        <v>2.4407889083134213E-2</v>
      </c>
      <c r="C24" s="206">
        <v>79458609</v>
      </c>
      <c r="D24" s="201">
        <v>75708269</v>
      </c>
      <c r="E24">
        <f t="shared" si="9"/>
        <v>2.3638571626291975</v>
      </c>
      <c r="H24" s="430">
        <f t="shared" si="10"/>
        <v>3750340</v>
      </c>
      <c r="I24" s="430">
        <f t="shared" si="11"/>
        <v>4736958</v>
      </c>
      <c r="L24" s="206">
        <v>59936059</v>
      </c>
      <c r="M24" s="227">
        <v>55199101</v>
      </c>
      <c r="Q24">
        <f t="shared" si="12"/>
        <v>0.1908828986769549</v>
      </c>
      <c r="R24" s="431">
        <f t="shared" si="13"/>
        <v>1.2142129975281704</v>
      </c>
      <c r="S24" s="206">
        <v>79458609</v>
      </c>
      <c r="T24">
        <f t="shared" si="20"/>
        <v>6.6117743335113754E-9</v>
      </c>
      <c r="AK24">
        <v>24869072</v>
      </c>
      <c r="AL24">
        <v>0.31731282209457529</v>
      </c>
      <c r="AP24">
        <v>16301480</v>
      </c>
      <c r="AQ24">
        <v>0.32675371094262484</v>
      </c>
      <c r="AU24">
        <v>23372833</v>
      </c>
      <c r="AV24">
        <f t="shared" si="1"/>
        <v>0.30441054035395154</v>
      </c>
      <c r="AW24">
        <v>71765.478029589998</v>
      </c>
      <c r="AX24">
        <v>75144.711616879998</v>
      </c>
      <c r="AY24">
        <v>61616.853643609997</v>
      </c>
      <c r="AZ24">
        <f t="shared" si="2"/>
        <v>71765478.029589996</v>
      </c>
      <c r="BA24">
        <f t="shared" si="3"/>
        <v>75144711.61688</v>
      </c>
      <c r="BB24">
        <f t="shared" si="4"/>
        <v>61616853.643609993</v>
      </c>
      <c r="BH24">
        <v>9743298.6638399996</v>
      </c>
      <c r="BI24">
        <f t="shared" si="5"/>
        <v>0.33798278296559314</v>
      </c>
      <c r="BJ24">
        <v>16194137.291240001</v>
      </c>
      <c r="BK24">
        <f t="shared" si="6"/>
        <v>0.31524642299933381</v>
      </c>
      <c r="BL24">
        <v>16841728.38326</v>
      </c>
      <c r="BM24">
        <f t="shared" si="15"/>
        <v>0.31210846375915091</v>
      </c>
      <c r="BO24">
        <v>9743298.6638399996</v>
      </c>
      <c r="BP24">
        <v>16194137.291240001</v>
      </c>
      <c r="BQ24">
        <v>16841728.38326</v>
      </c>
      <c r="BT24">
        <v>9743.2986638399998</v>
      </c>
      <c r="BU24">
        <f t="shared" si="21"/>
        <v>0.31939119991301579</v>
      </c>
      <c r="BV24">
        <v>16194.13729124</v>
      </c>
      <c r="BW24">
        <f t="shared" si="16"/>
        <v>0.31340249722617908</v>
      </c>
      <c r="BX24">
        <v>16841.728383260001</v>
      </c>
      <c r="BY24">
        <f t="shared" si="17"/>
        <v>0.31625274136658449</v>
      </c>
      <c r="CK24" s="349" t="s">
        <v>168</v>
      </c>
      <c r="CL24">
        <v>69627.488029589993</v>
      </c>
      <c r="CM24">
        <v>71153.601616879998</v>
      </c>
      <c r="CN24" s="450">
        <f t="shared" si="18"/>
        <v>1.5261135872900049</v>
      </c>
      <c r="CO24">
        <v>4.7369579999999996</v>
      </c>
      <c r="CQ24" s="458" t="s">
        <v>1489</v>
      </c>
      <c r="CR24">
        <v>-8.7138104337000009</v>
      </c>
      <c r="CS24">
        <v>-14.526669999999999</v>
      </c>
      <c r="CW24" t="s">
        <v>168</v>
      </c>
      <c r="CX24">
        <v>59936059</v>
      </c>
      <c r="CY24" s="227">
        <v>55199101</v>
      </c>
      <c r="CZ24" s="104">
        <f t="shared" si="19"/>
        <v>4.7369579999999996</v>
      </c>
    </row>
    <row r="25" spans="2:104">
      <c r="B25">
        <f t="shared" si="8"/>
        <v>0.28293922947673261</v>
      </c>
      <c r="C25" s="206">
        <v>19855709</v>
      </c>
      <c r="D25" s="206">
        <v>12392488</v>
      </c>
      <c r="E25">
        <f t="shared" si="9"/>
        <v>-0.82895670336250338</v>
      </c>
      <c r="H25" s="430">
        <f t="shared" si="10"/>
        <v>7463221</v>
      </c>
      <c r="I25" s="430">
        <f t="shared" si="11"/>
        <v>7615503</v>
      </c>
      <c r="L25" s="206">
        <v>170866753</v>
      </c>
      <c r="M25" s="227">
        <v>163251250</v>
      </c>
      <c r="Q25">
        <f t="shared" si="12"/>
        <v>0.27791313104185805</v>
      </c>
      <c r="R25" s="431">
        <f t="shared" si="13"/>
        <v>-0.85030366244657718</v>
      </c>
      <c r="S25" s="206">
        <v>19855709</v>
      </c>
      <c r="T25">
        <f t="shared" si="20"/>
        <v>9.6263149789970132E-9</v>
      </c>
      <c r="AK25">
        <v>24929456</v>
      </c>
      <c r="AL25">
        <v>0.31776152688710374</v>
      </c>
      <c r="AP25">
        <v>17147841</v>
      </c>
      <c r="AQ25">
        <v>0.33537938332912992</v>
      </c>
      <c r="AU25">
        <v>24148539</v>
      </c>
      <c r="AV25">
        <f t="shared" si="1"/>
        <v>0.31078177242412713</v>
      </c>
      <c r="AW25">
        <v>10566.6691434</v>
      </c>
      <c r="AX25">
        <v>19463.610698699998</v>
      </c>
      <c r="AY25">
        <v>21511.102829470001</v>
      </c>
      <c r="AZ25">
        <f t="shared" si="2"/>
        <v>10566669.1434</v>
      </c>
      <c r="BA25">
        <f t="shared" si="3"/>
        <v>19463610.6987</v>
      </c>
      <c r="BB25">
        <f t="shared" si="4"/>
        <v>21511102.829470001</v>
      </c>
      <c r="BH25">
        <v>9927946.63686</v>
      </c>
      <c r="BI25">
        <f t="shared" si="5"/>
        <v>0.34073036780830718</v>
      </c>
      <c r="BJ25">
        <v>16319040.076949999</v>
      </c>
      <c r="BK25">
        <f t="shared" si="6"/>
        <v>0.31665098275203923</v>
      </c>
      <c r="BL25">
        <v>16938546.595029999</v>
      </c>
      <c r="BM25">
        <f t="shared" si="15"/>
        <v>0.31318172227312835</v>
      </c>
      <c r="BO25">
        <v>9927946.63686</v>
      </c>
      <c r="BP25">
        <v>16319040.076949999</v>
      </c>
      <c r="BQ25">
        <v>16938546.595029999</v>
      </c>
      <c r="BT25">
        <v>9927.9466368600006</v>
      </c>
      <c r="BU25">
        <f t="shared" si="21"/>
        <v>0.32414246698350685</v>
      </c>
      <c r="BV25">
        <v>16319.040076949999</v>
      </c>
      <c r="BW25">
        <f t="shared" si="16"/>
        <v>0.31519963670200407</v>
      </c>
      <c r="BX25">
        <v>16938.546595029999</v>
      </c>
      <c r="BY25">
        <f t="shared" si="17"/>
        <v>0.31749607799151325</v>
      </c>
      <c r="CK25" s="349" t="s">
        <v>167</v>
      </c>
      <c r="CL25">
        <v>6560.0591433999998</v>
      </c>
      <c r="CM25">
        <v>13696.380698699999</v>
      </c>
      <c r="CN25" s="450">
        <f t="shared" si="18"/>
        <v>7.1363215552999995</v>
      </c>
      <c r="CO25">
        <v>7.6155029999999995</v>
      </c>
      <c r="CQ25" s="458" t="s">
        <v>1490</v>
      </c>
      <c r="CR25">
        <v>24.033948326470004</v>
      </c>
      <c r="CS25">
        <v>1.782189</v>
      </c>
      <c r="CW25" t="s">
        <v>167</v>
      </c>
      <c r="CX25">
        <v>170866753</v>
      </c>
      <c r="CY25" s="227">
        <v>163251250</v>
      </c>
      <c r="CZ25" s="104">
        <f t="shared" si="19"/>
        <v>7.6155029999999995</v>
      </c>
    </row>
    <row r="26" spans="2:104">
      <c r="B26">
        <f t="shared" si="8"/>
        <v>0.29054271215275929</v>
      </c>
      <c r="C26" s="206">
        <v>16577074</v>
      </c>
      <c r="D26" s="206">
        <v>13039613</v>
      </c>
      <c r="E26">
        <f t="shared" si="9"/>
        <v>-0.7963242436439717</v>
      </c>
      <c r="H26" s="430">
        <f t="shared" si="10"/>
        <v>3537461</v>
      </c>
      <c r="I26" s="430">
        <f t="shared" si="11"/>
        <v>2942157</v>
      </c>
      <c r="L26" s="206">
        <v>90216750</v>
      </c>
      <c r="M26" s="222">
        <v>87274593</v>
      </c>
      <c r="Q26">
        <f t="shared" si="12"/>
        <v>0.25070963977419392</v>
      </c>
      <c r="R26" s="431">
        <f t="shared" si="13"/>
        <v>-0.96386854904565722</v>
      </c>
      <c r="S26" s="206">
        <v>16577074</v>
      </c>
      <c r="T26">
        <f t="shared" si="20"/>
        <v>8.684044369151349E-9</v>
      </c>
      <c r="AK26">
        <v>24957394</v>
      </c>
      <c r="AL26">
        <v>0.31796887410133279</v>
      </c>
      <c r="AP26">
        <v>17260382</v>
      </c>
      <c r="AQ26">
        <v>0.3364971921954974</v>
      </c>
      <c r="AU26">
        <v>26371387</v>
      </c>
      <c r="AV26">
        <f t="shared" si="1"/>
        <v>0.32828347832089294</v>
      </c>
      <c r="AW26">
        <v>6945.7373367299997</v>
      </c>
      <c r="AX26">
        <v>13467.72743857</v>
      </c>
      <c r="AY26">
        <v>15750.62424322</v>
      </c>
      <c r="AZ26">
        <f t="shared" si="2"/>
        <v>6945737.3367299996</v>
      </c>
      <c r="BA26">
        <f t="shared" si="3"/>
        <v>13467727.43857</v>
      </c>
      <c r="BB26">
        <f t="shared" si="4"/>
        <v>15750624.24322</v>
      </c>
      <c r="BH26">
        <v>9970780.6092499997</v>
      </c>
      <c r="BI26">
        <f t="shared" si="5"/>
        <v>0.34136104309593468</v>
      </c>
      <c r="BJ26">
        <v>16637158.909440001</v>
      </c>
      <c r="BK26">
        <f t="shared" si="6"/>
        <v>0.32019535086611678</v>
      </c>
      <c r="BL26">
        <v>17284114.706459999</v>
      </c>
      <c r="BM26">
        <f t="shared" si="15"/>
        <v>0.31698014169582617</v>
      </c>
      <c r="BO26">
        <v>9970780.6092499997</v>
      </c>
      <c r="BP26">
        <v>16637158.909440001</v>
      </c>
      <c r="BQ26">
        <v>17284114.706459999</v>
      </c>
      <c r="BT26">
        <v>9970.7806092499995</v>
      </c>
      <c r="BU26">
        <f t="shared" si="21"/>
        <v>0.3252311381047529</v>
      </c>
      <c r="BV26">
        <v>16637.158909440001</v>
      </c>
      <c r="BW26">
        <f t="shared" si="16"/>
        <v>0.31972449640082357</v>
      </c>
      <c r="BX26">
        <v>17284.114706460001</v>
      </c>
      <c r="BY26">
        <f t="shared" si="17"/>
        <v>0.32188610393619405</v>
      </c>
      <c r="CK26" s="349" t="s">
        <v>166</v>
      </c>
      <c r="CL26">
        <v>5001.9673367300002</v>
      </c>
      <c r="CM26">
        <v>10430.29743857</v>
      </c>
      <c r="CN26" s="450">
        <f t="shared" si="18"/>
        <v>5.4283301018399994</v>
      </c>
      <c r="CO26">
        <v>2.9421570000000004</v>
      </c>
      <c r="CW26" t="s">
        <v>166</v>
      </c>
      <c r="CX26">
        <v>90216750</v>
      </c>
      <c r="CY26" s="222">
        <v>87274593</v>
      </c>
      <c r="CZ26" s="104">
        <f t="shared" si="19"/>
        <v>2.9421570000000004</v>
      </c>
    </row>
    <row r="27" spans="2:104">
      <c r="B27">
        <f t="shared" si="8"/>
        <v>0.27839661313942121</v>
      </c>
      <c r="C27" s="206">
        <v>18511866</v>
      </c>
      <c r="D27" s="206">
        <v>12009749</v>
      </c>
      <c r="E27">
        <f t="shared" si="9"/>
        <v>-0.84825701628537176</v>
      </c>
      <c r="H27" s="430">
        <f t="shared" si="10"/>
        <v>6502117</v>
      </c>
      <c r="I27" s="430">
        <f t="shared" si="11"/>
        <v>-322841</v>
      </c>
      <c r="L27" s="201">
        <v>30154102</v>
      </c>
      <c r="M27" s="227">
        <v>30476943</v>
      </c>
      <c r="Q27">
        <f t="shared" si="12"/>
        <v>0.26683898843230702</v>
      </c>
      <c r="R27" s="431">
        <f t="shared" si="13"/>
        <v>-0.89685150260016777</v>
      </c>
      <c r="S27" s="206">
        <v>18511866</v>
      </c>
      <c r="T27">
        <f t="shared" si="20"/>
        <v>9.2427304233402531E-9</v>
      </c>
      <c r="AK27">
        <v>25344982</v>
      </c>
      <c r="AL27">
        <v>0.32082843237398811</v>
      </c>
      <c r="AP27">
        <v>17347267</v>
      </c>
      <c r="AQ27">
        <v>0.33735528957518607</v>
      </c>
      <c r="AU27">
        <v>26388676</v>
      </c>
      <c r="AV27">
        <f t="shared" si="1"/>
        <v>0.32841467533525998</v>
      </c>
      <c r="AW27">
        <v>8302.6724906500003</v>
      </c>
      <c r="AX27">
        <v>14023.576001699999</v>
      </c>
      <c r="AY27">
        <v>12536.74929471</v>
      </c>
      <c r="AZ27">
        <f t="shared" si="2"/>
        <v>8302672.4906500001</v>
      </c>
      <c r="BA27">
        <f t="shared" si="3"/>
        <v>14023576.001699999</v>
      </c>
      <c r="BB27">
        <f t="shared" si="4"/>
        <v>12536749.294709999</v>
      </c>
      <c r="BH27">
        <v>10004477.083829999</v>
      </c>
      <c r="BI27">
        <f t="shared" si="5"/>
        <v>0.34185538091630224</v>
      </c>
      <c r="BJ27">
        <v>17382175.957589999</v>
      </c>
      <c r="BK27">
        <f t="shared" si="6"/>
        <v>0.32829882792468723</v>
      </c>
      <c r="BL27">
        <v>17387728.306190003</v>
      </c>
      <c r="BM27">
        <f t="shared" si="15"/>
        <v>0.31810890426189981</v>
      </c>
      <c r="BO27">
        <v>10004477.083829999</v>
      </c>
      <c r="BP27">
        <v>17382175.957589999</v>
      </c>
      <c r="BQ27">
        <v>17387728.306190003</v>
      </c>
      <c r="BT27">
        <v>10004.477083829999</v>
      </c>
      <c r="BU27">
        <f t="shared" si="21"/>
        <v>0.32608388421493817</v>
      </c>
      <c r="BV27">
        <v>17382.17595759</v>
      </c>
      <c r="BW27">
        <f t="shared" si="16"/>
        <v>0.33000252214030212</v>
      </c>
      <c r="BX27">
        <v>17387.728306190002</v>
      </c>
      <c r="BY27">
        <f t="shared" si="17"/>
        <v>0.32318736222283367</v>
      </c>
      <c r="CK27" s="349" t="s">
        <v>165</v>
      </c>
      <c r="CL27">
        <v>6302.8924906500006</v>
      </c>
      <c r="CM27">
        <v>11353.7660017</v>
      </c>
      <c r="CN27" s="450">
        <f t="shared" si="18"/>
        <v>5.0508735110499989</v>
      </c>
      <c r="CO27">
        <v>-0.32284099999999999</v>
      </c>
      <c r="CW27" t="s">
        <v>165</v>
      </c>
      <c r="CX27">
        <v>30154102</v>
      </c>
      <c r="CY27" s="227">
        <v>30476943</v>
      </c>
      <c r="CZ27" s="104">
        <f t="shared" si="19"/>
        <v>-0.32284099999999999</v>
      </c>
    </row>
    <row r="28" spans="2:104">
      <c r="B28">
        <f t="shared" si="8"/>
        <v>0.3364971921954974</v>
      </c>
      <c r="C28" s="206">
        <v>22555739</v>
      </c>
      <c r="D28" s="206">
        <v>17260382</v>
      </c>
      <c r="E28">
        <f t="shared" si="9"/>
        <v>-0.58348426006471321</v>
      </c>
      <c r="H28" s="430">
        <f t="shared" si="10"/>
        <v>5295357</v>
      </c>
      <c r="I28" s="430">
        <f t="shared" si="11"/>
        <v>2328418</v>
      </c>
      <c r="L28" s="206">
        <v>25717935</v>
      </c>
      <c r="M28" s="227">
        <v>23389517</v>
      </c>
      <c r="Q28">
        <f t="shared" si="12"/>
        <v>0.29960305527738079</v>
      </c>
      <c r="R28" s="431">
        <f t="shared" si="13"/>
        <v>-0.7567804124464661</v>
      </c>
      <c r="S28" s="206">
        <v>22555739</v>
      </c>
      <c r="T28">
        <f t="shared" si="20"/>
        <v>1.0377607448622263E-8</v>
      </c>
      <c r="AK28">
        <v>25446926</v>
      </c>
      <c r="AL28">
        <v>0.32157519271328272</v>
      </c>
      <c r="AP28">
        <v>17650868</v>
      </c>
      <c r="AQ28">
        <v>0.34031964508284135</v>
      </c>
      <c r="AU28">
        <v>27446767</v>
      </c>
      <c r="AV28">
        <f t="shared" si="1"/>
        <v>0.33628209506642615</v>
      </c>
      <c r="AW28">
        <v>10278.68093362</v>
      </c>
      <c r="AX28">
        <v>16194.13729124</v>
      </c>
      <c r="AY28">
        <v>15520.51434512</v>
      </c>
      <c r="AZ28">
        <f t="shared" si="2"/>
        <v>10278680.93362</v>
      </c>
      <c r="BA28">
        <f t="shared" si="3"/>
        <v>16194137.291240001</v>
      </c>
      <c r="BB28">
        <f t="shared" si="4"/>
        <v>15520514.34512</v>
      </c>
      <c r="BH28">
        <v>10278680.93362</v>
      </c>
      <c r="BI28">
        <f t="shared" si="5"/>
        <v>0.34581796916256752</v>
      </c>
      <c r="BJ28">
        <v>17899606.598810002</v>
      </c>
      <c r="BK28">
        <f t="shared" si="6"/>
        <v>0.33375107564114143</v>
      </c>
      <c r="BL28">
        <v>17871253.31089</v>
      </c>
      <c r="BM28">
        <f t="shared" si="15"/>
        <v>0.32331141140691183</v>
      </c>
      <c r="BO28">
        <v>10278680.93362</v>
      </c>
      <c r="BP28">
        <v>17899606.598810002</v>
      </c>
      <c r="BQ28">
        <v>17871253.31089</v>
      </c>
      <c r="BT28">
        <v>10278.68093362</v>
      </c>
      <c r="BU28">
        <f t="shared" si="21"/>
        <v>0.33289760372103033</v>
      </c>
      <c r="BV28">
        <v>17899.606598810002</v>
      </c>
      <c r="BW28">
        <f t="shared" si="16"/>
        <v>0.33685082667097394</v>
      </c>
      <c r="BX28">
        <v>17871.253310889999</v>
      </c>
      <c r="BY28">
        <f t="shared" si="17"/>
        <v>0.32916308697370178</v>
      </c>
      <c r="CK28" s="349" t="s">
        <v>164</v>
      </c>
      <c r="CL28">
        <v>8313.5009336200001</v>
      </c>
      <c r="CM28">
        <v>13537.347291239999</v>
      </c>
      <c r="CN28" s="450">
        <f t="shared" si="18"/>
        <v>5.2238463576199994</v>
      </c>
      <c r="CO28">
        <v>2.3284180000000001</v>
      </c>
      <c r="CW28" t="s">
        <v>164</v>
      </c>
      <c r="CX28">
        <v>25717935</v>
      </c>
      <c r="CY28" s="227">
        <v>23389517</v>
      </c>
      <c r="CZ28" s="104">
        <f t="shared" si="19"/>
        <v>2.3284180000000001</v>
      </c>
    </row>
    <row r="29" spans="2:104">
      <c r="B29">
        <f t="shared" si="8"/>
        <v>0.39893976779678436</v>
      </c>
      <c r="C29" s="206">
        <v>53014509</v>
      </c>
      <c r="D29" s="206">
        <v>28760910</v>
      </c>
      <c r="E29">
        <f t="shared" si="9"/>
        <v>-3.5491367085658974E-3</v>
      </c>
      <c r="H29" s="430">
        <f t="shared" si="10"/>
        <v>24253599</v>
      </c>
      <c r="I29" s="430">
        <f t="shared" si="11"/>
        <v>5998262</v>
      </c>
      <c r="L29" s="206">
        <v>625422357</v>
      </c>
      <c r="M29" s="227">
        <v>619424095</v>
      </c>
      <c r="Q29">
        <f t="shared" si="12"/>
        <v>0.38158795925369376</v>
      </c>
      <c r="R29" s="431">
        <f t="shared" si="13"/>
        <v>0.29824607296513367</v>
      </c>
      <c r="S29" s="206">
        <v>53014509</v>
      </c>
      <c r="T29">
        <f t="shared" si="20"/>
        <v>1.3217388736538255E-8</v>
      </c>
      <c r="AK29">
        <v>25532263</v>
      </c>
      <c r="AL29">
        <v>0.32219855068083181</v>
      </c>
      <c r="AP29">
        <v>18065848</v>
      </c>
      <c r="AQ29">
        <v>0.34428312809770978</v>
      </c>
      <c r="AU29">
        <v>27921257</v>
      </c>
      <c r="AV29">
        <f t="shared" si="1"/>
        <v>0.33970167473792773</v>
      </c>
      <c r="AW29">
        <v>26682.364467830001</v>
      </c>
      <c r="AX29">
        <v>52279.43797852</v>
      </c>
      <c r="AY29">
        <v>48067.789479350002</v>
      </c>
      <c r="AZ29">
        <f t="shared" si="2"/>
        <v>26682364.467830002</v>
      </c>
      <c r="BA29">
        <f t="shared" si="3"/>
        <v>52279437.978519998</v>
      </c>
      <c r="BB29">
        <f t="shared" si="4"/>
        <v>48067789.479350001</v>
      </c>
      <c r="BH29">
        <v>10341044.40687</v>
      </c>
      <c r="BI29">
        <f t="shared" si="5"/>
        <v>0.34670396524075087</v>
      </c>
      <c r="BJ29">
        <v>17930845.45891</v>
      </c>
      <c r="BK29">
        <f t="shared" si="6"/>
        <v>0.3340753526791273</v>
      </c>
      <c r="BL29">
        <v>18220203.03585</v>
      </c>
      <c r="BM29">
        <f t="shared" si="15"/>
        <v>0.3269962246962117</v>
      </c>
      <c r="BO29">
        <v>10341044.40687</v>
      </c>
      <c r="BP29">
        <v>17930845.45891</v>
      </c>
      <c r="BQ29">
        <v>18220203.03585</v>
      </c>
      <c r="BT29">
        <v>10341.04440687</v>
      </c>
      <c r="BU29">
        <f t="shared" si="21"/>
        <v>0.33441483392608784</v>
      </c>
      <c r="BV29">
        <v>17930.84545891</v>
      </c>
      <c r="BW29">
        <f t="shared" si="16"/>
        <v>0.33725609872646661</v>
      </c>
      <c r="BX29">
        <v>18220.203035850001</v>
      </c>
      <c r="BY29">
        <f t="shared" si="17"/>
        <v>0.33337146530776762</v>
      </c>
      <c r="CK29" s="349" t="s">
        <v>1009</v>
      </c>
      <c r="CL29">
        <v>14107.704467830001</v>
      </c>
      <c r="CM29">
        <v>32624.95797852</v>
      </c>
      <c r="CN29" s="450">
        <f t="shared" si="18"/>
        <v>18.517253510690001</v>
      </c>
      <c r="CO29">
        <v>5.9982619999999995</v>
      </c>
      <c r="CW29" t="s">
        <v>1009</v>
      </c>
      <c r="CX29">
        <v>625422357</v>
      </c>
      <c r="CY29" s="227">
        <v>619424095</v>
      </c>
      <c r="CZ29" s="104">
        <f t="shared" si="19"/>
        <v>5.9982619999999995</v>
      </c>
    </row>
    <row r="30" spans="2:104">
      <c r="B30">
        <f t="shared" si="8"/>
        <v>0.17666950559876712</v>
      </c>
      <c r="C30" s="201">
        <v>7892480</v>
      </c>
      <c r="D30" s="201">
        <v>3520339</v>
      </c>
      <c r="E30">
        <f t="shared" si="9"/>
        <v>-1.2763510164539649</v>
      </c>
      <c r="H30" s="430">
        <f t="shared" si="10"/>
        <v>4372141</v>
      </c>
      <c r="I30" s="430">
        <f t="shared" si="11"/>
        <v>-4889527</v>
      </c>
      <c r="L30" s="201">
        <v>15825062</v>
      </c>
      <c r="M30" s="222">
        <v>20714589</v>
      </c>
      <c r="Q30">
        <f t="shared" si="12"/>
        <v>0.17930774967673707</v>
      </c>
      <c r="R30" s="431">
        <f t="shared" si="13"/>
        <v>-1.2646842643567702</v>
      </c>
      <c r="S30" s="201">
        <v>7892480</v>
      </c>
      <c r="T30">
        <f t="shared" si="20"/>
        <v>6.2108359907018852E-9</v>
      </c>
      <c r="AK30">
        <v>26111693</v>
      </c>
      <c r="AL30">
        <v>0.3263877404861204</v>
      </c>
      <c r="AP30">
        <v>19091368</v>
      </c>
      <c r="AQ30">
        <v>0.35361222075929405</v>
      </c>
      <c r="AU30">
        <v>28093105</v>
      </c>
      <c r="AV30">
        <f t="shared" si="1"/>
        <v>0.34092275139915457</v>
      </c>
      <c r="AW30">
        <v>3187.9043417500002</v>
      </c>
      <c r="AX30">
        <v>5807.9198232999997</v>
      </c>
      <c r="AY30">
        <v>7982.0792172900001</v>
      </c>
      <c r="AZ30">
        <f t="shared" si="2"/>
        <v>3187904.3417500001</v>
      </c>
      <c r="BA30">
        <f t="shared" si="3"/>
        <v>5807919.8232999993</v>
      </c>
      <c r="BB30">
        <f t="shared" si="4"/>
        <v>7982079.2172900001</v>
      </c>
      <c r="BH30">
        <v>10378747.95456</v>
      </c>
      <c r="BI30">
        <f t="shared" si="5"/>
        <v>0.34723682591512789</v>
      </c>
      <c r="BJ30">
        <v>17939999.68378</v>
      </c>
      <c r="BK30">
        <f t="shared" si="6"/>
        <v>0.33417027060650528</v>
      </c>
      <c r="BL30">
        <v>18272782.662630003</v>
      </c>
      <c r="BM30">
        <f t="shared" si="15"/>
        <v>0.32754616341012016</v>
      </c>
      <c r="BO30">
        <v>10378747.95456</v>
      </c>
      <c r="BP30">
        <v>17939999.68378</v>
      </c>
      <c r="BQ30">
        <v>18272782.662630003</v>
      </c>
      <c r="BT30">
        <v>10378.74795456</v>
      </c>
      <c r="BU30">
        <f t="shared" si="21"/>
        <v>0.33532605878895727</v>
      </c>
      <c r="BV30">
        <v>17939.999683779999</v>
      </c>
      <c r="BW30">
        <f t="shared" si="16"/>
        <v>0.33737467777119595</v>
      </c>
      <c r="BX30">
        <v>18272.782662630001</v>
      </c>
      <c r="BY30">
        <f t="shared" si="17"/>
        <v>0.33399765793234226</v>
      </c>
      <c r="CK30" s="349" t="s">
        <v>1010</v>
      </c>
      <c r="CL30">
        <v>2960.9743417500003</v>
      </c>
      <c r="CM30">
        <v>5495.2598232999999</v>
      </c>
      <c r="CN30" s="450">
        <f t="shared" si="18"/>
        <v>2.5342854815499996</v>
      </c>
      <c r="CO30">
        <v>-4.8895270000000002</v>
      </c>
      <c r="CW30" t="s">
        <v>1010</v>
      </c>
      <c r="CX30">
        <v>15825062</v>
      </c>
      <c r="CY30" s="222">
        <v>20714589</v>
      </c>
      <c r="CZ30" s="104">
        <f t="shared" si="19"/>
        <v>-4.8895270000000002</v>
      </c>
    </row>
    <row r="31" spans="2:104">
      <c r="B31">
        <f t="shared" si="8"/>
        <v>0.29110642746924947</v>
      </c>
      <c r="C31" s="206">
        <v>20239734</v>
      </c>
      <c r="D31" s="206">
        <v>13087957</v>
      </c>
      <c r="E31">
        <f t="shared" si="9"/>
        <v>-0.79388640917206488</v>
      </c>
      <c r="H31" s="430">
        <f t="shared" si="10"/>
        <v>7151777</v>
      </c>
      <c r="I31" s="430">
        <f t="shared" si="11"/>
        <v>-139154</v>
      </c>
      <c r="L31" s="201">
        <v>15014584</v>
      </c>
      <c r="M31" s="227">
        <v>15153738</v>
      </c>
      <c r="Q31">
        <f t="shared" si="12"/>
        <v>0.28104946590385238</v>
      </c>
      <c r="R31" s="431">
        <f t="shared" si="13"/>
        <v>-0.83700185984390507</v>
      </c>
      <c r="S31" s="206">
        <v>20239734</v>
      </c>
      <c r="T31">
        <f t="shared" si="20"/>
        <v>9.7349508939247588E-9</v>
      </c>
      <c r="AK31">
        <v>26695248</v>
      </c>
      <c r="AL31">
        <v>0.33052721216507852</v>
      </c>
      <c r="AP31">
        <v>19392323</v>
      </c>
      <c r="AQ31">
        <v>0.35621681562984781</v>
      </c>
      <c r="AU31">
        <v>28717568</v>
      </c>
      <c r="AV31">
        <f t="shared" si="1"/>
        <v>0.34527923382505482</v>
      </c>
      <c r="AW31">
        <v>4953.2442298599999</v>
      </c>
      <c r="AX31">
        <v>9210.4882284399991</v>
      </c>
      <c r="AY31">
        <v>7812.5018854700002</v>
      </c>
      <c r="AZ31">
        <f t="shared" si="2"/>
        <v>4953244.2298600003</v>
      </c>
      <c r="BA31">
        <f t="shared" si="3"/>
        <v>9210488.2284399997</v>
      </c>
      <c r="BB31">
        <f t="shared" si="4"/>
        <v>7812501.8854700001</v>
      </c>
      <c r="BH31">
        <v>10475405.578159999</v>
      </c>
      <c r="BI31">
        <f t="shared" si="5"/>
        <v>0.34859316919575251</v>
      </c>
      <c r="BJ31">
        <v>17989670.92881</v>
      </c>
      <c r="BK31">
        <f t="shared" si="6"/>
        <v>0.33468444212402759</v>
      </c>
      <c r="BL31">
        <v>18685611.553199999</v>
      </c>
      <c r="BM31">
        <f t="shared" si="15"/>
        <v>0.33181405474996967</v>
      </c>
      <c r="BO31">
        <v>10475405.578159999</v>
      </c>
      <c r="BP31">
        <v>17989670.92881</v>
      </c>
      <c r="BQ31">
        <v>18685611.553199999</v>
      </c>
      <c r="BT31">
        <v>10475.40557816</v>
      </c>
      <c r="BU31">
        <f t="shared" si="21"/>
        <v>0.33764083524800192</v>
      </c>
      <c r="BV31">
        <v>17989.670928809999</v>
      </c>
      <c r="BW31">
        <f t="shared" si="16"/>
        <v>0.33801665034655481</v>
      </c>
      <c r="BX31">
        <v>18685.6115532</v>
      </c>
      <c r="BY31">
        <f t="shared" si="17"/>
        <v>0.33883916749554466</v>
      </c>
      <c r="CK31" s="349" t="s">
        <v>163</v>
      </c>
      <c r="CL31">
        <v>4053.5342298599999</v>
      </c>
      <c r="CM31">
        <v>7871.1582284399992</v>
      </c>
      <c r="CN31" s="450">
        <f t="shared" si="18"/>
        <v>3.8176239985799993</v>
      </c>
      <c r="CO31" s="104">
        <f>CZ32</f>
        <v>0.67755699999999996</v>
      </c>
      <c r="CW31" t="s">
        <v>195</v>
      </c>
      <c r="CX31">
        <v>15014584</v>
      </c>
      <c r="CY31" s="227">
        <v>15153738</v>
      </c>
      <c r="CZ31" s="104">
        <f t="shared" si="19"/>
        <v>-0.139154</v>
      </c>
    </row>
    <row r="32" spans="2:104">
      <c r="B32">
        <f t="shared" si="8"/>
        <v>0.25614172482837233</v>
      </c>
      <c r="C32" s="206">
        <v>13730106</v>
      </c>
      <c r="D32" s="206">
        <v>10163313</v>
      </c>
      <c r="E32">
        <f t="shared" si="9"/>
        <v>-0.94136692301567415</v>
      </c>
      <c r="H32" s="430">
        <f t="shared" si="10"/>
        <v>3566793</v>
      </c>
      <c r="I32" s="430">
        <f t="shared" si="11"/>
        <v>677557</v>
      </c>
      <c r="L32" s="206">
        <v>9013180</v>
      </c>
      <c r="M32" s="227">
        <v>8335623</v>
      </c>
      <c r="Q32">
        <f t="shared" si="12"/>
        <v>0.22687140649945742</v>
      </c>
      <c r="R32" s="431">
        <f t="shared" si="13"/>
        <v>-1.0624814163124343</v>
      </c>
      <c r="S32" s="206">
        <v>13730106</v>
      </c>
      <c r="T32">
        <f t="shared" si="20"/>
        <v>7.8583390806493145E-9</v>
      </c>
      <c r="AK32">
        <v>26936287</v>
      </c>
      <c r="AL32">
        <v>0.33221270225998634</v>
      </c>
      <c r="AP32">
        <v>20121118</v>
      </c>
      <c r="AQ32">
        <v>0.36225805612731821</v>
      </c>
      <c r="AU32">
        <v>28751818</v>
      </c>
      <c r="AV32">
        <f t="shared" si="1"/>
        <v>0.34551443328318565</v>
      </c>
      <c r="AW32">
        <v>33693.075531169998</v>
      </c>
      <c r="AX32">
        <v>65263.190084859998</v>
      </c>
      <c r="AY32">
        <v>72197.57747289</v>
      </c>
      <c r="AZ32">
        <f t="shared" si="2"/>
        <v>33693075.531169996</v>
      </c>
      <c r="BA32">
        <f t="shared" si="3"/>
        <v>65263190.084859997</v>
      </c>
      <c r="BB32">
        <f t="shared" si="4"/>
        <v>72197577.472890005</v>
      </c>
      <c r="BH32">
        <v>10518811.972899999</v>
      </c>
      <c r="BI32">
        <f t="shared" si="5"/>
        <v>0.34919768083487002</v>
      </c>
      <c r="BJ32">
        <v>18120991.346549999</v>
      </c>
      <c r="BK32">
        <f t="shared" si="6"/>
        <v>0.33603677310852115</v>
      </c>
      <c r="BL32">
        <v>19322383.744999997</v>
      </c>
      <c r="BM32">
        <f t="shared" si="15"/>
        <v>0.33821480985018526</v>
      </c>
      <c r="BO32">
        <v>10518811.972899999</v>
      </c>
      <c r="BP32">
        <v>18120991.346549999</v>
      </c>
      <c r="BQ32">
        <v>19322383.744999997</v>
      </c>
      <c r="BT32">
        <v>10518.811972899999</v>
      </c>
      <c r="BU32">
        <f t="shared" si="21"/>
        <v>0.33867021765735383</v>
      </c>
      <c r="BV32">
        <v>18120.991346549999</v>
      </c>
      <c r="BW32">
        <f t="shared" si="16"/>
        <v>0.33970204215343081</v>
      </c>
      <c r="BX32">
        <v>19322.383744999999</v>
      </c>
      <c r="BY32">
        <f t="shared" si="17"/>
        <v>0.34603240087599779</v>
      </c>
      <c r="CK32" s="349" t="s">
        <v>161</v>
      </c>
      <c r="CL32">
        <v>20079.905531169999</v>
      </c>
      <c r="CM32">
        <v>44110.220084859997</v>
      </c>
      <c r="CN32" s="450">
        <f t="shared" si="18"/>
        <v>24.030314553689998</v>
      </c>
      <c r="CO32" s="104">
        <f>CZ33</f>
        <v>-26.305340000000001</v>
      </c>
      <c r="CW32" t="s">
        <v>163</v>
      </c>
      <c r="CX32">
        <v>9013180</v>
      </c>
      <c r="CY32" s="227">
        <v>8335623</v>
      </c>
      <c r="CZ32" s="104">
        <f t="shared" si="19"/>
        <v>0.67755699999999996</v>
      </c>
    </row>
    <row r="33" spans="2:105">
      <c r="B33">
        <f t="shared" si="8"/>
        <v>0.25038067251381607</v>
      </c>
      <c r="C33" s="201">
        <v>94227806</v>
      </c>
      <c r="D33" s="206">
        <v>47972489</v>
      </c>
      <c r="E33">
        <f t="shared" si="9"/>
        <v>0.96522981302586097</v>
      </c>
      <c r="H33" s="430">
        <f t="shared" si="10"/>
        <v>46255317</v>
      </c>
      <c r="I33" s="430">
        <f t="shared" si="11"/>
        <v>-26305340</v>
      </c>
      <c r="L33" s="201">
        <v>291792605</v>
      </c>
      <c r="M33" s="222">
        <v>318097945</v>
      </c>
      <c r="Q33">
        <f t="shared" si="12"/>
        <v>8.9985409806067354E-2</v>
      </c>
      <c r="R33" s="431">
        <f t="shared" si="13"/>
        <v>1.725786314614236</v>
      </c>
      <c r="S33" s="201">
        <v>94227806</v>
      </c>
      <c r="T33">
        <f t="shared" si="20"/>
        <v>3.1169016557798542E-9</v>
      </c>
      <c r="AK33">
        <v>27277756</v>
      </c>
      <c r="AL33">
        <v>0.3345752576584673</v>
      </c>
      <c r="AP33">
        <v>21173968</v>
      </c>
      <c r="AQ33">
        <v>0.37028271343294522</v>
      </c>
      <c r="AU33">
        <v>29178123</v>
      </c>
      <c r="AV33">
        <f t="shared" si="1"/>
        <v>0.34840846335791659</v>
      </c>
      <c r="AW33">
        <v>6789.8856566100003</v>
      </c>
      <c r="AX33">
        <v>15863.86846672</v>
      </c>
      <c r="AY33">
        <v>18685.6115532</v>
      </c>
      <c r="AZ33">
        <f t="shared" si="2"/>
        <v>6789885.6566099999</v>
      </c>
      <c r="BA33">
        <f t="shared" si="3"/>
        <v>15863868.46672</v>
      </c>
      <c r="BB33">
        <f t="shared" si="4"/>
        <v>18685611.553199999</v>
      </c>
      <c r="BH33">
        <v>10566669.1434</v>
      </c>
      <c r="BI33">
        <f t="shared" si="5"/>
        <v>0.34986085164544684</v>
      </c>
      <c r="BJ33">
        <v>18652237.16931</v>
      </c>
      <c r="BK33">
        <f t="shared" si="6"/>
        <v>0.34140030031982888</v>
      </c>
      <c r="BL33">
        <v>19432813.679710001</v>
      </c>
      <c r="BM33">
        <f t="shared" si="15"/>
        <v>0.33930123303585552</v>
      </c>
      <c r="BO33">
        <v>10566669.1434</v>
      </c>
      <c r="BP33">
        <v>18652237.16931</v>
      </c>
      <c r="BQ33">
        <v>19432813.679710001</v>
      </c>
      <c r="BT33">
        <v>10566.6691434</v>
      </c>
      <c r="BU33">
        <f t="shared" si="21"/>
        <v>0.33979774906606769</v>
      </c>
      <c r="BV33">
        <v>18652.237169309999</v>
      </c>
      <c r="BW33">
        <f t="shared" si="16"/>
        <v>0.34633840615952022</v>
      </c>
      <c r="BX33">
        <v>19432.813679710001</v>
      </c>
      <c r="BY33">
        <f t="shared" si="17"/>
        <v>0.34724422200176208</v>
      </c>
      <c r="CK33" s="349" t="s">
        <v>160</v>
      </c>
      <c r="CL33">
        <v>4425.3756566100001</v>
      </c>
      <c r="CM33">
        <v>11584.21846672</v>
      </c>
      <c r="CN33" s="450">
        <f t="shared" si="18"/>
        <v>7.1588428101099995</v>
      </c>
      <c r="CO33" s="104">
        <f t="shared" ref="CO33" si="22">CZ34</f>
        <v>-6.7943680000000004</v>
      </c>
      <c r="CW33" t="s">
        <v>161</v>
      </c>
      <c r="CX33">
        <v>291792605</v>
      </c>
      <c r="CY33" s="222">
        <v>318097945</v>
      </c>
      <c r="CZ33" s="104">
        <f t="shared" si="19"/>
        <v>-26.305340000000001</v>
      </c>
    </row>
    <row r="34" spans="2:105">
      <c r="B34">
        <f t="shared" si="8"/>
        <v>0.27573962705313187</v>
      </c>
      <c r="C34" s="201">
        <v>23873158</v>
      </c>
      <c r="D34" s="201">
        <v>11787033</v>
      </c>
      <c r="E34">
        <f t="shared" si="9"/>
        <v>-0.85948787724526743</v>
      </c>
      <c r="H34" s="430">
        <f t="shared" si="10"/>
        <v>12086125</v>
      </c>
      <c r="I34" s="430">
        <f t="shared" si="11"/>
        <v>-6794368</v>
      </c>
      <c r="L34" s="201">
        <v>40412474</v>
      </c>
      <c r="M34" s="227">
        <v>47206842</v>
      </c>
      <c r="Q34">
        <f t="shared" si="12"/>
        <v>0.30980749430611498</v>
      </c>
      <c r="R34" s="431">
        <f t="shared" si="13"/>
        <v>-0.71114784299653544</v>
      </c>
      <c r="S34" s="201">
        <v>23873158</v>
      </c>
      <c r="T34">
        <f t="shared" si="20"/>
        <v>1.0731067336992095E-8</v>
      </c>
      <c r="AK34">
        <v>28277406</v>
      </c>
      <c r="AL34">
        <v>0.34131405698241168</v>
      </c>
      <c r="AP34">
        <v>21345608</v>
      </c>
      <c r="AQ34">
        <v>0.37150838793289193</v>
      </c>
      <c r="AU34">
        <v>29416485</v>
      </c>
      <c r="AV34">
        <f t="shared" ref="AV34:AV65" si="23">_xlfn.PHI(STANDARDIZE(AU34,AT$1,AS$1))</f>
        <v>0.34999914586833497</v>
      </c>
      <c r="AW34">
        <v>23018.826880060002</v>
      </c>
      <c r="AX34">
        <v>39165.091957470002</v>
      </c>
      <c r="AY34">
        <v>42904.016775789998</v>
      </c>
      <c r="AZ34">
        <f t="shared" ref="AZ34:AZ65" si="24">AW34*1000</f>
        <v>23018826.880060002</v>
      </c>
      <c r="BA34">
        <f t="shared" ref="BA34:BA65" si="25">AX34*1000</f>
        <v>39165091.95747</v>
      </c>
      <c r="BB34">
        <f t="shared" ref="BB34:BB65" si="26">AY34*1000</f>
        <v>42904016.775789998</v>
      </c>
      <c r="BH34">
        <v>10629858.063170001</v>
      </c>
      <c r="BI34">
        <f t="shared" ref="BI34:BI65" si="27">_xlfn.PHI(STANDARDIZE(BH34,BD$2,BD$3))</f>
        <v>0.35073109512027789</v>
      </c>
      <c r="BJ34">
        <v>18676694.246210001</v>
      </c>
      <c r="BK34">
        <f t="shared" ref="BK34:BK65" si="28">_xlfn.PHI(STANDARDIZE(BJ34,BE$2,BE$3))</f>
        <v>0.34164296820590973</v>
      </c>
      <c r="BL34">
        <v>19953095.802389998</v>
      </c>
      <c r="BM34">
        <f t="shared" ref="BM34:BM65" si="29">_xlfn.PHI(STANDARDIZE(BL34,BF$2,BF$3))</f>
        <v>0.34432125291482313</v>
      </c>
      <c r="BO34">
        <v>10629858.063170001</v>
      </c>
      <c r="BP34">
        <v>18676694.246210001</v>
      </c>
      <c r="BQ34">
        <v>19953095.802389998</v>
      </c>
      <c r="BT34">
        <v>10629.858063170001</v>
      </c>
      <c r="BU34">
        <f t="shared" si="21"/>
        <v>0.34127444202419455</v>
      </c>
      <c r="BV34">
        <v>18676.694246210001</v>
      </c>
      <c r="BW34">
        <f t="shared" si="16"/>
        <v>0.34663667736301079</v>
      </c>
      <c r="BX34">
        <v>19953.095802389998</v>
      </c>
      <c r="BY34">
        <f t="shared" si="17"/>
        <v>0.35280450361858268</v>
      </c>
      <c r="CK34" s="349" t="s">
        <v>159</v>
      </c>
      <c r="CL34">
        <v>17830.716880060001</v>
      </c>
      <c r="CM34">
        <v>31245.921957470004</v>
      </c>
      <c r="CN34" s="450">
        <f t="shared" si="18"/>
        <v>13.415205077410002</v>
      </c>
      <c r="CO34" s="104">
        <f>CZ35</f>
        <v>4.4956319999999996</v>
      </c>
      <c r="CW34" t="s">
        <v>160</v>
      </c>
      <c r="CX34">
        <v>40412474</v>
      </c>
      <c r="CY34" s="227">
        <v>47206842</v>
      </c>
      <c r="CZ34" s="104">
        <f t="shared" si="19"/>
        <v>-6.7943680000000004</v>
      </c>
    </row>
    <row r="35" spans="2:105">
      <c r="B35">
        <f t="shared" si="8"/>
        <v>0.36866280536764279</v>
      </c>
      <c r="C35" s="206">
        <v>53483724</v>
      </c>
      <c r="D35" s="206">
        <v>36710568</v>
      </c>
      <c r="E35">
        <f t="shared" si="9"/>
        <v>0.39732688332018262</v>
      </c>
      <c r="H35" s="430">
        <f t="shared" si="10"/>
        <v>16773156</v>
      </c>
      <c r="I35" s="430">
        <f t="shared" si="11"/>
        <v>4495632</v>
      </c>
      <c r="L35" s="206">
        <v>98271487</v>
      </c>
      <c r="M35" s="227">
        <v>93775855</v>
      </c>
      <c r="Q35">
        <f t="shared" si="12"/>
        <v>0.37969262265463</v>
      </c>
      <c r="R35" s="431">
        <f t="shared" si="13"/>
        <v>0.31449867450985802</v>
      </c>
      <c r="S35" s="206">
        <v>53483724</v>
      </c>
      <c r="T35">
        <f t="shared" si="20"/>
        <v>1.3151738340583911E-8</v>
      </c>
      <c r="AK35">
        <v>29331376</v>
      </c>
      <c r="AL35">
        <v>0.34811378456601477</v>
      </c>
      <c r="AP35">
        <v>21518040</v>
      </c>
      <c r="AQ35">
        <v>0.37271568726586696</v>
      </c>
      <c r="AU35">
        <v>29763087</v>
      </c>
      <c r="AV35">
        <f t="shared" si="23"/>
        <v>0.35227614545259311</v>
      </c>
      <c r="AW35">
        <v>24661.207466939999</v>
      </c>
      <c r="AX35">
        <v>47498.404657539999</v>
      </c>
      <c r="AY35">
        <v>61725.65616346</v>
      </c>
      <c r="AZ35">
        <f t="shared" si="24"/>
        <v>24661207.466940001</v>
      </c>
      <c r="BA35">
        <f t="shared" si="25"/>
        <v>47498404.657540001</v>
      </c>
      <c r="BB35">
        <f t="shared" si="26"/>
        <v>61725656.163460001</v>
      </c>
      <c r="BH35">
        <v>10816180.32635</v>
      </c>
      <c r="BI35">
        <f t="shared" si="27"/>
        <v>0.35326095665715052</v>
      </c>
      <c r="BJ35">
        <v>18686940.586519998</v>
      </c>
      <c r="BK35">
        <f t="shared" si="28"/>
        <v>0.34174452065106764</v>
      </c>
      <c r="BL35">
        <v>19999417.260990001</v>
      </c>
      <c r="BM35">
        <f t="shared" si="29"/>
        <v>0.34476010945976365</v>
      </c>
      <c r="BO35">
        <v>10816180.32635</v>
      </c>
      <c r="BP35">
        <v>18686940.586519998</v>
      </c>
      <c r="BQ35">
        <v>19999417.260990001</v>
      </c>
      <c r="BT35">
        <v>10816.180326350001</v>
      </c>
      <c r="BU35">
        <f t="shared" si="21"/>
        <v>0.34554665638426907</v>
      </c>
      <c r="BV35">
        <v>18686.940586519999</v>
      </c>
      <c r="BW35">
        <f t="shared" si="16"/>
        <v>0.34676144409847237</v>
      </c>
      <c r="BX35">
        <v>19999.417260990002</v>
      </c>
      <c r="BY35">
        <f t="shared" si="17"/>
        <v>0.35328730713459416</v>
      </c>
      <c r="CK35" s="349" t="s">
        <v>158</v>
      </c>
      <c r="CL35">
        <v>15338.117466939999</v>
      </c>
      <c r="CM35">
        <v>32810.484657540001</v>
      </c>
      <c r="CN35" s="450">
        <f t="shared" si="18"/>
        <v>17.472367190600004</v>
      </c>
      <c r="CO35" s="104">
        <f>CZ36</f>
        <v>4.9566059999999998</v>
      </c>
      <c r="CW35" t="s">
        <v>159</v>
      </c>
      <c r="CX35">
        <v>98271487</v>
      </c>
      <c r="CY35" s="227">
        <v>93775855</v>
      </c>
      <c r="CZ35" s="104">
        <f t="shared" si="19"/>
        <v>4.4956319999999996</v>
      </c>
    </row>
    <row r="36" spans="2:105">
      <c r="B36">
        <f t="shared" si="8"/>
        <v>0.3335444327005857</v>
      </c>
      <c r="C36" s="206">
        <v>70973667</v>
      </c>
      <c r="D36" s="206">
        <v>40697971</v>
      </c>
      <c r="E36">
        <f t="shared" si="9"/>
        <v>0.59839896024357875</v>
      </c>
      <c r="H36" s="430">
        <f t="shared" si="10"/>
        <v>30275696</v>
      </c>
      <c r="I36" s="430">
        <f t="shared" si="11"/>
        <v>4956606</v>
      </c>
      <c r="L36" s="206">
        <v>185447431</v>
      </c>
      <c r="M36" s="227">
        <v>180490825</v>
      </c>
      <c r="Q36">
        <f t="shared" si="12"/>
        <v>0.26121110750197857</v>
      </c>
      <c r="R36" s="431">
        <f t="shared" si="13"/>
        <v>0.92031279941835609</v>
      </c>
      <c r="S36" s="206">
        <v>70973667</v>
      </c>
      <c r="T36">
        <f t="shared" si="20"/>
        <v>9.0477926947898435E-9</v>
      </c>
      <c r="AK36">
        <v>30083737</v>
      </c>
      <c r="AL36">
        <v>0.35276266753423047</v>
      </c>
      <c r="AP36">
        <v>21701379</v>
      </c>
      <c r="AQ36">
        <v>0.37397264146353471</v>
      </c>
      <c r="AU36">
        <v>29785463</v>
      </c>
      <c r="AV36">
        <f t="shared" si="23"/>
        <v>0.35242165732505376</v>
      </c>
      <c r="AW36">
        <v>8310.8722471199999</v>
      </c>
      <c r="AX36">
        <v>14519.259982220001</v>
      </c>
      <c r="AY36">
        <v>15479.965832559999</v>
      </c>
      <c r="AZ36">
        <f t="shared" si="24"/>
        <v>8310872.2471199995</v>
      </c>
      <c r="BA36">
        <f t="shared" si="25"/>
        <v>14519259.982220002</v>
      </c>
      <c r="BB36">
        <f t="shared" si="26"/>
        <v>15479965.832559999</v>
      </c>
      <c r="BH36">
        <v>11004064.866479998</v>
      </c>
      <c r="BI36">
        <f t="shared" si="27"/>
        <v>0.35575617206026605</v>
      </c>
      <c r="BJ36">
        <v>18875882.34271</v>
      </c>
      <c r="BK36">
        <f t="shared" si="28"/>
        <v>0.34360500041820419</v>
      </c>
      <c r="BL36">
        <v>20265747.108039998</v>
      </c>
      <c r="BM36">
        <f t="shared" si="29"/>
        <v>0.34725694810250712</v>
      </c>
      <c r="BO36">
        <v>11004064.866479998</v>
      </c>
      <c r="BP36">
        <v>18875882.34271</v>
      </c>
      <c r="BQ36">
        <v>20265747.108039998</v>
      </c>
      <c r="BT36">
        <v>11004.064866479999</v>
      </c>
      <c r="BU36">
        <f t="shared" si="21"/>
        <v>0.34972591271304315</v>
      </c>
      <c r="BV36">
        <v>18875.88234271</v>
      </c>
      <c r="BW36">
        <f t="shared" si="16"/>
        <v>0.34904133658600434</v>
      </c>
      <c r="BX36">
        <v>20265.747108039999</v>
      </c>
      <c r="BY36">
        <f t="shared" si="17"/>
        <v>0.35602322415156329</v>
      </c>
      <c r="CK36" s="349" t="s">
        <v>195</v>
      </c>
      <c r="CL36">
        <v>7280.9822471199996</v>
      </c>
      <c r="CM36">
        <v>12810.73998222</v>
      </c>
      <c r="CN36" s="450">
        <f t="shared" si="18"/>
        <v>5.5297577351000005</v>
      </c>
      <c r="CO36" s="104">
        <f>CZ31</f>
        <v>-0.139154</v>
      </c>
      <c r="CW36" t="s">
        <v>158</v>
      </c>
      <c r="CX36">
        <v>185447431</v>
      </c>
      <c r="CY36" s="227">
        <v>180490825</v>
      </c>
      <c r="CZ36" s="104">
        <f t="shared" si="19"/>
        <v>4.9566059999999998</v>
      </c>
    </row>
    <row r="37" spans="2:105">
      <c r="B37">
        <f t="shared" si="8"/>
        <v>2.9248693930628471E-3</v>
      </c>
      <c r="C37" s="206">
        <v>134499862</v>
      </c>
      <c r="D37" s="206">
        <v>91009782</v>
      </c>
      <c r="E37">
        <f t="shared" si="9"/>
        <v>3.1354638948758118</v>
      </c>
      <c r="H37" s="430">
        <f t="shared" si="10"/>
        <v>43490080</v>
      </c>
      <c r="I37" s="430">
        <f t="shared" si="11"/>
        <v>2995100</v>
      </c>
      <c r="L37" s="206">
        <v>46681446</v>
      </c>
      <c r="M37" s="227">
        <v>43686346</v>
      </c>
      <c r="Q37">
        <f t="shared" si="12"/>
        <v>3.0628861167951854E-3</v>
      </c>
      <c r="R37" s="431">
        <f t="shared" si="13"/>
        <v>3.120723986161023</v>
      </c>
      <c r="S37" s="206">
        <v>134499862</v>
      </c>
      <c r="T37">
        <f t="shared" si="20"/>
        <v>1.0609180787728486E-10</v>
      </c>
      <c r="AK37">
        <v>30901440</v>
      </c>
      <c r="AL37">
        <v>0.35761020948114108</v>
      </c>
      <c r="AP37">
        <v>21738157</v>
      </c>
      <c r="AQ37">
        <v>0.37422144600819635</v>
      </c>
      <c r="AU37">
        <v>30456992</v>
      </c>
      <c r="AV37">
        <f t="shared" si="23"/>
        <v>0.35670272512571105</v>
      </c>
      <c r="AW37">
        <v>13369.169336139999</v>
      </c>
      <c r="AX37">
        <v>22256.853164690001</v>
      </c>
      <c r="AY37">
        <v>25193.643819379999</v>
      </c>
      <c r="AZ37">
        <f t="shared" si="24"/>
        <v>13369169.336139999</v>
      </c>
      <c r="BA37">
        <f t="shared" si="25"/>
        <v>22256853.164690003</v>
      </c>
      <c r="BB37">
        <f t="shared" si="26"/>
        <v>25193643.81938</v>
      </c>
      <c r="BH37">
        <v>11289711.177300001</v>
      </c>
      <c r="BI37">
        <f t="shared" si="27"/>
        <v>0.35943901898830349</v>
      </c>
      <c r="BJ37">
        <v>19056554.20981</v>
      </c>
      <c r="BK37">
        <f t="shared" si="28"/>
        <v>0.34536220304216136</v>
      </c>
      <c r="BL37">
        <v>20280696.623029999</v>
      </c>
      <c r="BM37">
        <f t="shared" si="29"/>
        <v>0.34739575079407647</v>
      </c>
      <c r="BO37">
        <v>11289711.177300001</v>
      </c>
      <c r="BP37">
        <v>19056554.20981</v>
      </c>
      <c r="BQ37">
        <v>20280696.623029999</v>
      </c>
      <c r="BT37">
        <v>11289.7111773</v>
      </c>
      <c r="BU37">
        <f t="shared" si="21"/>
        <v>0.35581863572158301</v>
      </c>
      <c r="BV37">
        <v>19056.554209810001</v>
      </c>
      <c r="BW37">
        <f t="shared" si="16"/>
        <v>0.35118392830678669</v>
      </c>
      <c r="BX37">
        <v>20280.696623029999</v>
      </c>
      <c r="BY37">
        <f t="shared" si="17"/>
        <v>0.35617475175828694</v>
      </c>
      <c r="CK37" s="349" t="s">
        <v>157</v>
      </c>
      <c r="CL37">
        <v>12447.02933614</v>
      </c>
      <c r="CM37">
        <v>20877.613164689999</v>
      </c>
      <c r="CN37" s="450">
        <f t="shared" si="18"/>
        <v>8.4305838285499988</v>
      </c>
      <c r="CO37" s="104">
        <f>CZ86</f>
        <v>-0.27874500000000002</v>
      </c>
      <c r="CW37" t="s">
        <v>156</v>
      </c>
      <c r="CX37">
        <v>46681446</v>
      </c>
      <c r="CY37" s="227">
        <v>43686346</v>
      </c>
      <c r="CZ37" s="104">
        <f t="shared" si="19"/>
        <v>2.9950999999999999</v>
      </c>
    </row>
    <row r="38" spans="2:105">
      <c r="B38">
        <f t="shared" si="8"/>
        <v>0.3851703080066271</v>
      </c>
      <c r="C38" s="206">
        <v>30901440</v>
      </c>
      <c r="D38" s="206">
        <v>23574757</v>
      </c>
      <c r="E38">
        <f t="shared" si="9"/>
        <v>-0.26507037119439586</v>
      </c>
      <c r="H38" s="430">
        <f t="shared" si="10"/>
        <v>7326683</v>
      </c>
      <c r="I38" s="430">
        <f t="shared" si="11"/>
        <v>863004</v>
      </c>
      <c r="L38" s="201">
        <v>5292748</v>
      </c>
      <c r="M38" s="222">
        <v>4429744</v>
      </c>
      <c r="Q38">
        <f t="shared" si="12"/>
        <v>0.35761020948114108</v>
      </c>
      <c r="R38" s="431">
        <f t="shared" si="13"/>
        <v>-0.46770322402664244</v>
      </c>
      <c r="S38" s="206">
        <v>30901440</v>
      </c>
      <c r="T38">
        <f t="shared" si="20"/>
        <v>1.2386850895692579E-8</v>
      </c>
      <c r="AK38">
        <v>31302370</v>
      </c>
      <c r="AL38">
        <v>0.35990579783945054</v>
      </c>
      <c r="AP38">
        <v>22051186</v>
      </c>
      <c r="AQ38">
        <v>0.37629341841788566</v>
      </c>
      <c r="AU38">
        <v>30511243</v>
      </c>
      <c r="AV38">
        <f t="shared" si="23"/>
        <v>0.35704120328476802</v>
      </c>
      <c r="AW38">
        <v>86711.061384500004</v>
      </c>
      <c r="AX38">
        <v>101498.13308119</v>
      </c>
      <c r="AY38">
        <v>86419.470346379996</v>
      </c>
      <c r="AZ38">
        <f t="shared" si="24"/>
        <v>86711061.384499997</v>
      </c>
      <c r="BA38">
        <f t="shared" si="25"/>
        <v>101498133.08118999</v>
      </c>
      <c r="BB38">
        <f t="shared" si="26"/>
        <v>86419470.346379995</v>
      </c>
      <c r="BH38">
        <v>11572975.26183</v>
      </c>
      <c r="BI38">
        <f t="shared" si="27"/>
        <v>0.36295494123626876</v>
      </c>
      <c r="BJ38">
        <v>19274102.2601</v>
      </c>
      <c r="BK38">
        <f t="shared" si="28"/>
        <v>0.34744911590576411</v>
      </c>
      <c r="BL38">
        <v>20385865.91973</v>
      </c>
      <c r="BM38">
        <f t="shared" si="29"/>
        <v>0.348368117412376</v>
      </c>
      <c r="BO38">
        <v>11572975.26183</v>
      </c>
      <c r="BP38">
        <v>19274102.2601</v>
      </c>
      <c r="BQ38">
        <v>20385865.91973</v>
      </c>
      <c r="BT38">
        <v>11572.975261830001</v>
      </c>
      <c r="BU38">
        <f t="shared" si="21"/>
        <v>0.36153175001668997</v>
      </c>
      <c r="BV38">
        <v>19274.1022601</v>
      </c>
      <c r="BW38">
        <f t="shared" si="16"/>
        <v>0.35371396329241656</v>
      </c>
      <c r="BX38">
        <v>20385.86591973</v>
      </c>
      <c r="BY38">
        <f t="shared" si="17"/>
        <v>0.35723452131691469</v>
      </c>
      <c r="CK38" s="349" t="s">
        <v>162</v>
      </c>
      <c r="CL38">
        <v>82125.621384500002</v>
      </c>
      <c r="CM38">
        <v>94003.43308119</v>
      </c>
      <c r="CN38" s="450">
        <f t="shared" si="18"/>
        <v>11.877811696689998</v>
      </c>
      <c r="CO38" s="104">
        <f>CZ85</f>
        <v>-1.1966669999999999</v>
      </c>
      <c r="CW38" t="s">
        <v>155</v>
      </c>
      <c r="CX38">
        <v>5292748</v>
      </c>
      <c r="CY38" s="222">
        <v>4429744</v>
      </c>
      <c r="CZ38" s="104">
        <f t="shared" si="19"/>
        <v>0.86300399999999999</v>
      </c>
    </row>
    <row r="39" spans="2:105">
      <c r="B39">
        <f t="shared" si="8"/>
        <v>0.38880055901838878</v>
      </c>
      <c r="C39" s="206">
        <v>38619466</v>
      </c>
      <c r="D39" s="206">
        <v>24330966</v>
      </c>
      <c r="E39">
        <f t="shared" si="9"/>
        <v>-0.22693715159804093</v>
      </c>
      <c r="H39" s="430">
        <f t="shared" si="10"/>
        <v>14288500</v>
      </c>
      <c r="I39" s="430">
        <f t="shared" si="11"/>
        <v>43837</v>
      </c>
      <c r="L39" s="206">
        <v>16971816</v>
      </c>
      <c r="M39" s="227">
        <v>16927979</v>
      </c>
      <c r="Q39">
        <f t="shared" si="12"/>
        <v>0.39101393860068517</v>
      </c>
      <c r="R39" s="431">
        <f t="shared" si="13"/>
        <v>-0.20036735179360912</v>
      </c>
      <c r="S39" s="206">
        <v>38619466</v>
      </c>
      <c r="T39">
        <f t="shared" si="20"/>
        <v>1.3543884450646823E-8</v>
      </c>
      <c r="AK39">
        <v>32334412</v>
      </c>
      <c r="AL39">
        <v>0.36555847702512761</v>
      </c>
      <c r="AP39">
        <v>22161541</v>
      </c>
      <c r="AQ39">
        <v>0.37700420532459999</v>
      </c>
      <c r="AU39">
        <v>30694960</v>
      </c>
      <c r="AV39">
        <f t="shared" si="23"/>
        <v>0.35817908447564167</v>
      </c>
      <c r="AW39">
        <v>30099.01459871</v>
      </c>
      <c r="AX39">
        <v>59493.53595094</v>
      </c>
      <c r="AY39">
        <v>61971.756656570004</v>
      </c>
      <c r="AZ39">
        <f t="shared" si="24"/>
        <v>30099014.598710001</v>
      </c>
      <c r="BA39">
        <f t="shared" si="25"/>
        <v>59493535.950939998</v>
      </c>
      <c r="BB39">
        <f t="shared" si="26"/>
        <v>61971756.656570002</v>
      </c>
      <c r="BH39">
        <v>11966248.793090001</v>
      </c>
      <c r="BI39">
        <f t="shared" si="27"/>
        <v>0.36760264611454291</v>
      </c>
      <c r="BJ39">
        <v>19463610.6987</v>
      </c>
      <c r="BK39">
        <f t="shared" si="28"/>
        <v>0.34924073930867894</v>
      </c>
      <c r="BL39">
        <v>20436607.06374</v>
      </c>
      <c r="BM39">
        <f t="shared" si="29"/>
        <v>0.34883467068108237</v>
      </c>
      <c r="BO39">
        <v>11966248.793090001</v>
      </c>
      <c r="BP39">
        <v>19463610.6987</v>
      </c>
      <c r="BQ39">
        <v>20436607.06374</v>
      </c>
      <c r="BT39">
        <v>11966.248793090001</v>
      </c>
      <c r="BU39">
        <f t="shared" si="21"/>
        <v>0.36888528558251682</v>
      </c>
      <c r="BV39">
        <v>19463.610698699998</v>
      </c>
      <c r="BW39">
        <f t="shared" si="16"/>
        <v>0.35587243310354327</v>
      </c>
      <c r="BX39">
        <v>20436.607063740001</v>
      </c>
      <c r="BY39">
        <f t="shared" si="17"/>
        <v>0.35774191081266854</v>
      </c>
      <c r="CK39" s="349" t="s">
        <v>150</v>
      </c>
      <c r="CL39">
        <v>19139.414598709998</v>
      </c>
      <c r="CM39">
        <v>42390.375950939997</v>
      </c>
      <c r="CN39" s="450">
        <f t="shared" si="18"/>
        <v>23.25096135223</v>
      </c>
      <c r="CO39" s="104">
        <f>CZ44</f>
        <v>-22.945631000000002</v>
      </c>
      <c r="CW39" t="s">
        <v>154</v>
      </c>
      <c r="CX39">
        <v>16971816</v>
      </c>
      <c r="CY39" s="227">
        <v>16927979</v>
      </c>
      <c r="CZ39" s="104">
        <f t="shared" si="19"/>
        <v>4.3837000000000001E-2</v>
      </c>
    </row>
    <row r="40" spans="2:105">
      <c r="B40">
        <f t="shared" si="8"/>
        <v>0.37397264146353471</v>
      </c>
      <c r="C40" s="206">
        <v>25446926</v>
      </c>
      <c r="D40" s="206">
        <v>21701379</v>
      </c>
      <c r="E40">
        <f t="shared" si="9"/>
        <v>-0.35953887746842889</v>
      </c>
      <c r="H40" s="430">
        <f t="shared" si="10"/>
        <v>3745547</v>
      </c>
      <c r="I40" s="430">
        <f t="shared" si="11"/>
        <v>219618</v>
      </c>
      <c r="L40" s="206">
        <v>9041332</v>
      </c>
      <c r="M40" s="227">
        <v>8821714</v>
      </c>
      <c r="Q40">
        <f t="shared" si="12"/>
        <v>0.32157519271328272</v>
      </c>
      <c r="R40" s="431">
        <f t="shared" si="13"/>
        <v>-0.65663589383072074</v>
      </c>
      <c r="S40" s="206">
        <v>25446926</v>
      </c>
      <c r="T40">
        <f t="shared" si="20"/>
        <v>1.113867517840847E-8</v>
      </c>
      <c r="AK40">
        <v>32402423</v>
      </c>
      <c r="AL40">
        <v>0.36591766521978747</v>
      </c>
      <c r="AP40">
        <v>22798704</v>
      </c>
      <c r="AQ40">
        <v>0.38090371614386764</v>
      </c>
      <c r="AU40">
        <v>31134365</v>
      </c>
      <c r="AV40">
        <f t="shared" si="23"/>
        <v>0.36084758928464955</v>
      </c>
      <c r="AW40">
        <v>7257.1259928999998</v>
      </c>
      <c r="AX40">
        <v>15561.86530127</v>
      </c>
      <c r="AY40">
        <v>16672.001485019999</v>
      </c>
      <c r="AZ40">
        <f t="shared" si="24"/>
        <v>7257125.9929</v>
      </c>
      <c r="BA40">
        <f t="shared" si="25"/>
        <v>15561865.301269999</v>
      </c>
      <c r="BB40">
        <f t="shared" si="26"/>
        <v>16672001.485019999</v>
      </c>
      <c r="BH40">
        <v>12264408.27444</v>
      </c>
      <c r="BI40">
        <f t="shared" si="27"/>
        <v>0.37093859637886772</v>
      </c>
      <c r="BJ40">
        <v>19472385.116239998</v>
      </c>
      <c r="BK40">
        <f t="shared" si="28"/>
        <v>0.34932309131005435</v>
      </c>
      <c r="BL40">
        <v>20970674.599090002</v>
      </c>
      <c r="BM40">
        <f t="shared" si="29"/>
        <v>0.35364091322183616</v>
      </c>
      <c r="BO40">
        <v>12264408.27444</v>
      </c>
      <c r="BP40">
        <v>19472385.116239998</v>
      </c>
      <c r="BQ40">
        <v>20970674.599090002</v>
      </c>
      <c r="BT40">
        <v>12264.40827444</v>
      </c>
      <c r="BU40">
        <f t="shared" si="21"/>
        <v>0.37398596175444954</v>
      </c>
      <c r="BV40">
        <v>19472.385116239999</v>
      </c>
      <c r="BW40">
        <f t="shared" si="16"/>
        <v>0.35597132997051345</v>
      </c>
      <c r="BX40">
        <v>20970.674599090002</v>
      </c>
      <c r="BY40">
        <f t="shared" si="17"/>
        <v>0.36292411734874719</v>
      </c>
      <c r="CK40" s="349" t="s">
        <v>149</v>
      </c>
      <c r="CL40">
        <v>5558.5859928999998</v>
      </c>
      <c r="CM40">
        <v>13145.565301269999</v>
      </c>
      <c r="CN40" s="450">
        <f t="shared" si="18"/>
        <v>7.5869793083699983</v>
      </c>
      <c r="CO40" s="104">
        <f>CZ45</f>
        <v>0.32199500000000003</v>
      </c>
      <c r="CW40" t="s">
        <v>153</v>
      </c>
      <c r="CX40">
        <v>9041332</v>
      </c>
      <c r="CY40" s="227">
        <v>8821714</v>
      </c>
      <c r="CZ40" s="104">
        <f t="shared" si="19"/>
        <v>0.21961800000000001</v>
      </c>
    </row>
    <row r="41" spans="2:105">
      <c r="B41">
        <f t="shared" si="8"/>
        <v>0.37422144600819635</v>
      </c>
      <c r="C41" s="206">
        <v>31302370</v>
      </c>
      <c r="D41" s="206">
        <v>21738157</v>
      </c>
      <c r="E41">
        <f t="shared" si="9"/>
        <v>-0.35768427966502436</v>
      </c>
      <c r="H41" s="430">
        <f t="shared" si="10"/>
        <v>9564213</v>
      </c>
      <c r="I41" s="430">
        <f t="shared" si="11"/>
        <v>851530</v>
      </c>
      <c r="L41" s="206">
        <v>17557408</v>
      </c>
      <c r="M41" s="227">
        <v>16705878</v>
      </c>
      <c r="Q41">
        <f t="shared" si="12"/>
        <v>0.35990579783945054</v>
      </c>
      <c r="R41" s="431">
        <f t="shared" si="13"/>
        <v>-0.4538158684703914</v>
      </c>
      <c r="S41" s="206">
        <v>31302370</v>
      </c>
      <c r="T41">
        <f t="shared" si="20"/>
        <v>1.2466365154397675E-8</v>
      </c>
      <c r="AK41">
        <v>33104416</v>
      </c>
      <c r="AL41">
        <v>0.36952596007303118</v>
      </c>
      <c r="AP41">
        <v>23056068</v>
      </c>
      <c r="AQ41">
        <v>0.38237828472645807</v>
      </c>
      <c r="AU41">
        <v>32070305</v>
      </c>
      <c r="AV41">
        <f t="shared" si="23"/>
        <v>0.36627457761078497</v>
      </c>
      <c r="AW41">
        <v>10518.811972899999</v>
      </c>
      <c r="AX41">
        <v>16034.621027720001</v>
      </c>
      <c r="AY41">
        <v>17284.114706460001</v>
      </c>
      <c r="AZ41">
        <f t="shared" si="24"/>
        <v>10518811.972899999</v>
      </c>
      <c r="BA41">
        <f t="shared" si="25"/>
        <v>16034621.027720001</v>
      </c>
      <c r="BB41">
        <f t="shared" si="26"/>
        <v>17284114.706459999</v>
      </c>
      <c r="BH41">
        <v>12525420.099470001</v>
      </c>
      <c r="BI41">
        <f t="shared" si="27"/>
        <v>0.37372163605874353</v>
      </c>
      <c r="BJ41">
        <v>19674325.646249998</v>
      </c>
      <c r="BK41">
        <f t="shared" si="28"/>
        <v>0.3512034801495787</v>
      </c>
      <c r="BL41">
        <v>21511102.829470001</v>
      </c>
      <c r="BM41">
        <f t="shared" si="29"/>
        <v>0.35830342951064487</v>
      </c>
      <c r="BO41">
        <v>12525420.099470001</v>
      </c>
      <c r="BP41">
        <v>19674325.646249998</v>
      </c>
      <c r="BQ41">
        <v>21511102.829470001</v>
      </c>
      <c r="BT41">
        <v>12525.42009947</v>
      </c>
      <c r="BU41">
        <f t="shared" si="21"/>
        <v>0.37809832664185811</v>
      </c>
      <c r="BV41">
        <v>19674.325646249999</v>
      </c>
      <c r="BW41">
        <f t="shared" si="16"/>
        <v>0.35822152928249967</v>
      </c>
      <c r="BX41">
        <v>21511.102829470001</v>
      </c>
      <c r="BY41">
        <f t="shared" si="17"/>
        <v>0.36786342060175464</v>
      </c>
      <c r="CK41" s="349" t="s">
        <v>148</v>
      </c>
      <c r="CL41">
        <v>8743.5719728999993</v>
      </c>
      <c r="CM41">
        <v>13520.391027720001</v>
      </c>
      <c r="CN41" s="450">
        <f t="shared" si="18"/>
        <v>4.7768190548200016</v>
      </c>
      <c r="CO41" s="104">
        <f t="shared" ref="CO41:CO43" si="30">CZ46</f>
        <v>1.302861</v>
      </c>
      <c r="CW41" t="s">
        <v>1016</v>
      </c>
      <c r="CX41">
        <v>17557408</v>
      </c>
      <c r="CY41" s="227">
        <v>16705878</v>
      </c>
      <c r="CZ41" s="104">
        <f t="shared" si="19"/>
        <v>0.85153000000000001</v>
      </c>
    </row>
    <row r="42" spans="2:105">
      <c r="B42">
        <f t="shared" si="8"/>
        <v>1.6922763041543876E-2</v>
      </c>
      <c r="C42" s="206">
        <v>106403280</v>
      </c>
      <c r="D42" s="206">
        <v>78686175</v>
      </c>
      <c r="E42">
        <f t="shared" si="9"/>
        <v>2.5140235100745505</v>
      </c>
      <c r="H42" s="430">
        <f t="shared" si="10"/>
        <v>27717105</v>
      </c>
      <c r="I42" s="430">
        <f t="shared" si="11"/>
        <v>1359379</v>
      </c>
      <c r="L42" s="206">
        <v>20198156</v>
      </c>
      <c r="M42" s="222">
        <v>18838777</v>
      </c>
      <c r="Q42">
        <f t="shared" si="12"/>
        <v>3.9761480477641602E-2</v>
      </c>
      <c r="R42" s="431">
        <f t="shared" si="13"/>
        <v>2.1475186282447707</v>
      </c>
      <c r="S42" s="206">
        <v>106403280</v>
      </c>
      <c r="T42">
        <f t="shared" si="20"/>
        <v>1.377252430189668E-9</v>
      </c>
      <c r="AK42">
        <v>34022411</v>
      </c>
      <c r="AL42">
        <v>0.37396449234311796</v>
      </c>
      <c r="AP42">
        <v>23435660</v>
      </c>
      <c r="AQ42">
        <v>0.3844453834987091</v>
      </c>
      <c r="AU42">
        <v>32281755</v>
      </c>
      <c r="AV42">
        <f t="shared" si="23"/>
        <v>0.36745078302999906</v>
      </c>
      <c r="AW42">
        <v>35795.054241940001</v>
      </c>
      <c r="AX42">
        <v>53185.600101980002</v>
      </c>
      <c r="AY42">
        <v>63732.636272490003</v>
      </c>
      <c r="AZ42">
        <f t="shared" si="24"/>
        <v>35795054.241939999</v>
      </c>
      <c r="BA42">
        <f t="shared" si="25"/>
        <v>53185600.101980001</v>
      </c>
      <c r="BB42">
        <f t="shared" si="26"/>
        <v>63732636.272490002</v>
      </c>
      <c r="BH42">
        <v>12747057.72975</v>
      </c>
      <c r="BI42">
        <f t="shared" si="27"/>
        <v>0.37598169416583133</v>
      </c>
      <c r="BJ42">
        <v>20140577.090549998</v>
      </c>
      <c r="BK42">
        <f t="shared" si="28"/>
        <v>0.35543338930159118</v>
      </c>
      <c r="BL42">
        <v>21759696.75037</v>
      </c>
      <c r="BM42">
        <f t="shared" si="29"/>
        <v>0.3603775976369199</v>
      </c>
      <c r="BO42">
        <v>12747057.72975</v>
      </c>
      <c r="BP42">
        <v>20140577.090549998</v>
      </c>
      <c r="BQ42">
        <v>21759696.75037</v>
      </c>
      <c r="BT42">
        <v>12747.05772975</v>
      </c>
      <c r="BU42">
        <f t="shared" si="21"/>
        <v>0.38132228676728269</v>
      </c>
      <c r="BV42">
        <v>20140.577090549999</v>
      </c>
      <c r="BW42">
        <f t="shared" si="16"/>
        <v>0.36322268609829467</v>
      </c>
      <c r="BX42">
        <v>21759.69675037</v>
      </c>
      <c r="BY42">
        <f t="shared" si="17"/>
        <v>0.37002856746112817</v>
      </c>
      <c r="CK42" s="349" t="s">
        <v>196</v>
      </c>
      <c r="CL42">
        <v>27806.724241939999</v>
      </c>
      <c r="CM42">
        <v>39507.640101980003</v>
      </c>
      <c r="CN42" s="450">
        <f t="shared" si="18"/>
        <v>11.700915860040004</v>
      </c>
      <c r="CO42" s="104">
        <f t="shared" si="30"/>
        <v>-43.261264000000004</v>
      </c>
      <c r="CW42" t="s">
        <v>1017</v>
      </c>
      <c r="CX42">
        <v>20198156</v>
      </c>
      <c r="CY42" s="222">
        <v>18838777</v>
      </c>
      <c r="CZ42" s="104">
        <f t="shared" si="19"/>
        <v>1.3593789999999999</v>
      </c>
    </row>
    <row r="43" spans="2:105">
      <c r="B43">
        <f t="shared" si="8"/>
        <v>0.25611485106675203</v>
      </c>
      <c r="C43" s="206">
        <v>72710404</v>
      </c>
      <c r="D43" s="206">
        <v>47501481</v>
      </c>
      <c r="E43">
        <f t="shared" si="9"/>
        <v>0.94147837460653516</v>
      </c>
      <c r="H43" s="430">
        <f t="shared" si="10"/>
        <v>25208923</v>
      </c>
      <c r="I43" s="430">
        <f t="shared" si="11"/>
        <v>-1972613</v>
      </c>
      <c r="L43" s="201">
        <v>89006330</v>
      </c>
      <c r="M43" s="227">
        <v>90978943</v>
      </c>
      <c r="Q43">
        <f t="shared" si="12"/>
        <v>0.24669589483434615</v>
      </c>
      <c r="R43" s="431">
        <f t="shared" si="13"/>
        <v>0.98046964531838043</v>
      </c>
      <c r="S43" s="206">
        <v>72710404</v>
      </c>
      <c r="T43">
        <f t="shared" si="20"/>
        <v>8.545016850403015E-9</v>
      </c>
      <c r="AK43">
        <v>34443026</v>
      </c>
      <c r="AL43">
        <v>0.37588896698432411</v>
      </c>
      <c r="AP43">
        <v>23574757</v>
      </c>
      <c r="AQ43">
        <v>0.3851703080066271</v>
      </c>
      <c r="AU43">
        <v>34425352</v>
      </c>
      <c r="AV43">
        <f t="shared" si="23"/>
        <v>0.37827834220685974</v>
      </c>
      <c r="AW43">
        <v>13423.7201546</v>
      </c>
      <c r="AX43">
        <v>22323.519217540001</v>
      </c>
      <c r="AY43">
        <v>25585.149236950001</v>
      </c>
      <c r="AZ43">
        <f t="shared" si="24"/>
        <v>13423720.1546</v>
      </c>
      <c r="BA43">
        <f t="shared" si="25"/>
        <v>22323519.21754</v>
      </c>
      <c r="BB43">
        <f t="shared" si="26"/>
        <v>25585149.236950003</v>
      </c>
      <c r="BH43">
        <v>13369169.336139999</v>
      </c>
      <c r="BI43">
        <f t="shared" si="27"/>
        <v>0.38180268257295447</v>
      </c>
      <c r="BJ43">
        <v>20753355.57849</v>
      </c>
      <c r="BK43">
        <f t="shared" si="28"/>
        <v>0.36074615898728135</v>
      </c>
      <c r="BL43">
        <v>21891105.084679998</v>
      </c>
      <c r="BM43">
        <f t="shared" si="29"/>
        <v>0.36145558875577838</v>
      </c>
      <c r="BO43">
        <v>13369169.336139999</v>
      </c>
      <c r="BP43">
        <v>20753355.57849</v>
      </c>
      <c r="BQ43">
        <v>21891105.084679998</v>
      </c>
      <c r="BT43">
        <v>13369.169336139999</v>
      </c>
      <c r="BU43">
        <f t="shared" si="21"/>
        <v>0.38899748203330814</v>
      </c>
      <c r="BV43">
        <v>20753.355578490002</v>
      </c>
      <c r="BW43">
        <f t="shared" si="16"/>
        <v>0.36936489190908639</v>
      </c>
      <c r="BX43">
        <v>21891.105084679999</v>
      </c>
      <c r="BY43">
        <f t="shared" si="17"/>
        <v>0.37114517781826384</v>
      </c>
      <c r="CK43" s="349" t="s">
        <v>147</v>
      </c>
      <c r="CL43">
        <v>9313.4701545999997</v>
      </c>
      <c r="CM43">
        <v>16177.349217540001</v>
      </c>
      <c r="CN43" s="450">
        <f t="shared" si="18"/>
        <v>6.8638790629400006</v>
      </c>
      <c r="CO43" s="104">
        <f t="shared" si="30"/>
        <v>-9.2308109999999992</v>
      </c>
      <c r="CW43" t="s">
        <v>151</v>
      </c>
      <c r="CX43">
        <v>89006330</v>
      </c>
      <c r="CY43" s="227">
        <v>90978943</v>
      </c>
      <c r="CZ43" s="104">
        <f t="shared" si="19"/>
        <v>-1.9726129999999999</v>
      </c>
    </row>
    <row r="44" spans="2:105">
      <c r="B44">
        <f t="shared" si="8"/>
        <v>0.21541331487252921</v>
      </c>
      <c r="C44" s="206">
        <v>96063652</v>
      </c>
      <c r="D44" s="206">
        <v>50847104</v>
      </c>
      <c r="E44">
        <f t="shared" si="9"/>
        <v>1.1101875231959011</v>
      </c>
      <c r="H44" s="430">
        <f t="shared" si="10"/>
        <v>45216548</v>
      </c>
      <c r="I44" s="430">
        <f t="shared" si="11"/>
        <v>-22945631</v>
      </c>
      <c r="L44" s="201">
        <v>164887688</v>
      </c>
      <c r="M44" s="222">
        <v>187833319</v>
      </c>
      <c r="Q44">
        <f t="shared" si="12"/>
        <v>8.0469912853561656E-2</v>
      </c>
      <c r="R44" s="431">
        <f t="shared" si="13"/>
        <v>1.7893760837722468</v>
      </c>
      <c r="S44" s="206">
        <v>96063652</v>
      </c>
      <c r="T44">
        <f t="shared" si="20"/>
        <v>2.7873052437531416E-9</v>
      </c>
      <c r="AK44">
        <v>35071061</v>
      </c>
      <c r="AL44">
        <v>0.37863129698006792</v>
      </c>
      <c r="AP44">
        <v>23579166</v>
      </c>
      <c r="AQ44">
        <v>0.38519299862526679</v>
      </c>
      <c r="AU44">
        <v>34506386</v>
      </c>
      <c r="AV44">
        <f t="shared" si="23"/>
        <v>0.37864704777255986</v>
      </c>
      <c r="AW44">
        <v>11966.248793090001</v>
      </c>
      <c r="AX44">
        <v>21308.314521460001</v>
      </c>
      <c r="AY44">
        <v>23861.667354969999</v>
      </c>
      <c r="AZ44">
        <f t="shared" si="24"/>
        <v>11966248.793090001</v>
      </c>
      <c r="BA44">
        <f t="shared" si="25"/>
        <v>21308314.52146</v>
      </c>
      <c r="BB44">
        <f t="shared" si="26"/>
        <v>23861667.354970001</v>
      </c>
      <c r="BH44">
        <v>13404917.053679999</v>
      </c>
      <c r="BI44">
        <f t="shared" si="27"/>
        <v>0.38211318737005967</v>
      </c>
      <c r="BJ44">
        <v>21308314.52146</v>
      </c>
      <c r="BK44">
        <f t="shared" si="28"/>
        <v>0.36530453696730786</v>
      </c>
      <c r="BL44">
        <v>22197461.16499</v>
      </c>
      <c r="BM44">
        <f t="shared" si="29"/>
        <v>0.3639183427692339</v>
      </c>
      <c r="BO44">
        <v>13404917.053679999</v>
      </c>
      <c r="BP44">
        <v>21308314.52146</v>
      </c>
      <c r="BQ44">
        <v>22197461.16499</v>
      </c>
      <c r="BT44">
        <v>13404.917053679999</v>
      </c>
      <c r="BU44">
        <f t="shared" si="21"/>
        <v>0.38937506199922056</v>
      </c>
      <c r="BV44">
        <v>21308.314521460001</v>
      </c>
      <c r="BW44">
        <f t="shared" si="16"/>
        <v>0.37448354083423074</v>
      </c>
      <c r="BX44">
        <v>22197.46116499</v>
      </c>
      <c r="BY44">
        <f t="shared" si="17"/>
        <v>0.37367210913239429</v>
      </c>
      <c r="CK44" s="349" t="s">
        <v>1011</v>
      </c>
      <c r="CL44">
        <v>9557.6787930900009</v>
      </c>
      <c r="CM44">
        <v>17212.52452146</v>
      </c>
      <c r="CN44" s="450">
        <f t="shared" si="18"/>
        <v>7.6548457283699989</v>
      </c>
      <c r="CO44" s="104">
        <f>CZ49</f>
        <v>0.18136600000000003</v>
      </c>
      <c r="CW44" t="s">
        <v>150</v>
      </c>
      <c r="CX44">
        <v>164887688</v>
      </c>
      <c r="CY44" s="222">
        <v>187833319</v>
      </c>
      <c r="CZ44" s="104">
        <f t="shared" si="19"/>
        <v>-22.945631000000002</v>
      </c>
    </row>
    <row r="45" spans="2:105">
      <c r="B45">
        <f t="shared" si="8"/>
        <v>0.31395590083809305</v>
      </c>
      <c r="C45" s="206">
        <v>24929456</v>
      </c>
      <c r="D45" s="206">
        <v>15104649</v>
      </c>
      <c r="E45">
        <f t="shared" si="9"/>
        <v>-0.69219103276922878</v>
      </c>
      <c r="H45" s="430">
        <f t="shared" si="10"/>
        <v>9824807</v>
      </c>
      <c r="I45" s="430">
        <f t="shared" si="11"/>
        <v>321995</v>
      </c>
      <c r="L45" s="206">
        <v>21875294</v>
      </c>
      <c r="M45" s="227">
        <v>21553299</v>
      </c>
      <c r="Q45">
        <f t="shared" si="12"/>
        <v>0.31776152688710374</v>
      </c>
      <c r="R45" s="431">
        <f t="shared" si="13"/>
        <v>-0.67455994511072781</v>
      </c>
      <c r="S45" s="206">
        <v>24929456</v>
      </c>
      <c r="T45">
        <f t="shared" si="20"/>
        <v>1.1006577971163137E-8</v>
      </c>
      <c r="AK45">
        <v>35189724</v>
      </c>
      <c r="AL45">
        <v>0.37913153189720195</v>
      </c>
      <c r="AP45">
        <v>23721928</v>
      </c>
      <c r="AQ45">
        <v>0.38591812707380402</v>
      </c>
      <c r="AU45">
        <v>35697938</v>
      </c>
      <c r="AV45">
        <f t="shared" si="23"/>
        <v>0.38371113569966264</v>
      </c>
      <c r="AW45">
        <v>24785.054355879998</v>
      </c>
      <c r="AX45">
        <v>52604.128971040001</v>
      </c>
      <c r="AY45">
        <v>53711.519455690002</v>
      </c>
      <c r="AZ45">
        <f t="shared" si="24"/>
        <v>24785054.35588</v>
      </c>
      <c r="BA45">
        <f t="shared" si="25"/>
        <v>52604128.971040003</v>
      </c>
      <c r="BB45">
        <f t="shared" si="26"/>
        <v>53711519.455690004</v>
      </c>
      <c r="BH45">
        <v>13423720.1546</v>
      </c>
      <c r="BI45">
        <f t="shared" si="27"/>
        <v>0.38227544726553359</v>
      </c>
      <c r="BJ45">
        <v>21345566.467060003</v>
      </c>
      <c r="BK45">
        <f t="shared" si="28"/>
        <v>0.3656016237071088</v>
      </c>
      <c r="BL45">
        <v>22357325.614270002</v>
      </c>
      <c r="BM45">
        <f t="shared" si="29"/>
        <v>0.36517503022044429</v>
      </c>
      <c r="BO45">
        <v>13423720.1546</v>
      </c>
      <c r="BP45">
        <v>21345566.467060003</v>
      </c>
      <c r="BQ45">
        <v>22357325.614270002</v>
      </c>
      <c r="BT45">
        <v>13423.7201546</v>
      </c>
      <c r="BU45">
        <f t="shared" si="21"/>
        <v>0.38957084183307511</v>
      </c>
      <c r="BV45">
        <v>21345.566467060002</v>
      </c>
      <c r="BW45">
        <f t="shared" si="16"/>
        <v>0.37481149506950473</v>
      </c>
      <c r="BX45">
        <v>22357.325614270001</v>
      </c>
      <c r="BY45">
        <f t="shared" si="17"/>
        <v>0.37494772381881336</v>
      </c>
      <c r="CK45" s="349" t="s">
        <v>144</v>
      </c>
      <c r="CL45">
        <v>17693.024355879999</v>
      </c>
      <c r="CM45">
        <v>41737.258971039999</v>
      </c>
      <c r="CN45" s="450">
        <f t="shared" si="18"/>
        <v>24.044234615160001</v>
      </c>
      <c r="CO45" s="104">
        <f>CZ52</f>
        <v>0.48341500000000004</v>
      </c>
      <c r="CW45" t="s">
        <v>149</v>
      </c>
      <c r="CX45">
        <v>21875294</v>
      </c>
      <c r="CY45" s="227">
        <v>21553299</v>
      </c>
      <c r="CZ45" s="104">
        <f t="shared" si="19"/>
        <v>0.32199500000000003</v>
      </c>
    </row>
    <row r="46" spans="2:105">
      <c r="B46">
        <f t="shared" si="8"/>
        <v>0.32675371094262484</v>
      </c>
      <c r="C46" s="206">
        <v>25532263</v>
      </c>
      <c r="D46" s="206">
        <v>16301480</v>
      </c>
      <c r="E46">
        <f t="shared" si="9"/>
        <v>-0.63183864428572079</v>
      </c>
      <c r="H46" s="430">
        <f t="shared" si="10"/>
        <v>9230783</v>
      </c>
      <c r="I46" s="430">
        <f t="shared" si="11"/>
        <v>1302861</v>
      </c>
      <c r="L46" s="206">
        <v>30680291</v>
      </c>
      <c r="M46" s="227">
        <v>29377430</v>
      </c>
      <c r="Q46">
        <f t="shared" si="12"/>
        <v>0.32219855068083181</v>
      </c>
      <c r="R46" s="431">
        <f t="shared" si="13"/>
        <v>-0.65368000312385477</v>
      </c>
      <c r="S46" s="206">
        <v>25532263</v>
      </c>
      <c r="T46">
        <f t="shared" si="20"/>
        <v>1.1160266961847415E-8</v>
      </c>
      <c r="AK46">
        <v>35410011</v>
      </c>
      <c r="AL46">
        <v>0.38004490195161278</v>
      </c>
      <c r="AP46">
        <v>24330966</v>
      </c>
      <c r="AQ46">
        <v>0.38880055901838878</v>
      </c>
      <c r="AU46">
        <v>37038766</v>
      </c>
      <c r="AV46">
        <f t="shared" si="23"/>
        <v>0.38858491092506819</v>
      </c>
      <c r="AW46">
        <v>12747.05772975</v>
      </c>
      <c r="AX46">
        <v>19674.325646249999</v>
      </c>
      <c r="AY46">
        <v>20970.674599090002</v>
      </c>
      <c r="AZ46">
        <f t="shared" si="24"/>
        <v>12747057.72975</v>
      </c>
      <c r="BA46">
        <f t="shared" si="25"/>
        <v>19674325.646249998</v>
      </c>
      <c r="BB46">
        <f t="shared" si="26"/>
        <v>20970674.599090002</v>
      </c>
      <c r="BH46">
        <v>13439076.308670001</v>
      </c>
      <c r="BI46">
        <f t="shared" si="27"/>
        <v>0.38240741700748421</v>
      </c>
      <c r="BJ46">
        <v>22247291.344609998</v>
      </c>
      <c r="BK46">
        <f t="shared" si="28"/>
        <v>0.37243867696433347</v>
      </c>
      <c r="BL46">
        <v>23861667.354970001</v>
      </c>
      <c r="BM46">
        <f t="shared" si="29"/>
        <v>0.37599949410086614</v>
      </c>
      <c r="BO46">
        <v>13439076.308670001</v>
      </c>
      <c r="BP46">
        <v>22247291.344609998</v>
      </c>
      <c r="BQ46">
        <v>23861667.354970001</v>
      </c>
      <c r="BT46">
        <v>13439.076308670001</v>
      </c>
      <c r="BU46">
        <f t="shared" si="21"/>
        <v>0.38972928412746771</v>
      </c>
      <c r="BV46">
        <v>22247.291344609999</v>
      </c>
      <c r="BW46">
        <f t="shared" si="16"/>
        <v>0.38212667797299921</v>
      </c>
      <c r="BX46">
        <v>23861.667354969999</v>
      </c>
      <c r="BY46">
        <f t="shared" si="17"/>
        <v>0.38544248157997324</v>
      </c>
      <c r="CK46" s="349" t="s">
        <v>145</v>
      </c>
      <c r="CL46">
        <v>9051.0177297500013</v>
      </c>
      <c r="CM46">
        <v>14063.77564625</v>
      </c>
      <c r="CN46" s="450">
        <f t="shared" si="18"/>
        <v>5.0127579164999991</v>
      </c>
      <c r="CO46" s="104">
        <f>CZ51</f>
        <v>-0.58571799999999996</v>
      </c>
      <c r="CW46" t="s">
        <v>148</v>
      </c>
      <c r="CX46">
        <v>30680291</v>
      </c>
      <c r="CY46" s="227">
        <v>29377430</v>
      </c>
      <c r="CZ46" s="104">
        <f t="shared" si="19"/>
        <v>1.302861</v>
      </c>
    </row>
    <row r="47" spans="2:105">
      <c r="B47">
        <f t="shared" si="8"/>
        <v>0.36718322785816548</v>
      </c>
      <c r="C47" s="201">
        <v>81634424</v>
      </c>
      <c r="D47" s="201">
        <v>36908786</v>
      </c>
      <c r="E47">
        <f t="shared" si="9"/>
        <v>0.40732238789887748</v>
      </c>
      <c r="H47" s="430">
        <f t="shared" si="10"/>
        <v>44725638</v>
      </c>
      <c r="I47" s="430">
        <f t="shared" si="11"/>
        <v>-43261264</v>
      </c>
      <c r="L47" s="201">
        <v>255771242</v>
      </c>
      <c r="M47" s="227">
        <v>299032506</v>
      </c>
      <c r="Q47">
        <f t="shared" si="12"/>
        <v>0.17369663655471484</v>
      </c>
      <c r="R47" s="431">
        <f t="shared" si="13"/>
        <v>1.2895785639103927</v>
      </c>
      <c r="S47" s="201">
        <v>81634424</v>
      </c>
      <c r="T47">
        <f t="shared" si="20"/>
        <v>6.0164790630789369E-9</v>
      </c>
      <c r="AK47">
        <v>36137256</v>
      </c>
      <c r="AL47">
        <v>0.38291758825655864</v>
      </c>
      <c r="AP47">
        <v>24899197</v>
      </c>
      <c r="AQ47">
        <v>0.39117641937376907</v>
      </c>
      <c r="AU47">
        <v>38141458</v>
      </c>
      <c r="AV47">
        <f t="shared" si="23"/>
        <v>0.39191469484542585</v>
      </c>
      <c r="AW47">
        <v>24656.493564109998</v>
      </c>
      <c r="AX47">
        <v>57458.610087859997</v>
      </c>
      <c r="AY47">
        <v>64938.91859773</v>
      </c>
      <c r="AZ47">
        <f t="shared" si="24"/>
        <v>24656493.56411</v>
      </c>
      <c r="BA47">
        <f t="shared" si="25"/>
        <v>57458610.087859996</v>
      </c>
      <c r="BB47">
        <f t="shared" si="26"/>
        <v>64938918.597730003</v>
      </c>
      <c r="BH47">
        <v>13540273.602779999</v>
      </c>
      <c r="BI47">
        <f t="shared" si="27"/>
        <v>0.38326480574569294</v>
      </c>
      <c r="BJ47">
        <v>22256853.164690003</v>
      </c>
      <c r="BK47">
        <f t="shared" si="28"/>
        <v>0.3725074500131525</v>
      </c>
      <c r="BL47">
        <v>24060948.12455</v>
      </c>
      <c r="BM47">
        <f t="shared" si="29"/>
        <v>0.37729208092225375</v>
      </c>
      <c r="BO47">
        <v>13540273.602779999</v>
      </c>
      <c r="BP47">
        <v>22256853.164690003</v>
      </c>
      <c r="BQ47">
        <v>24060948.12455</v>
      </c>
      <c r="BT47">
        <v>13540.27360278</v>
      </c>
      <c r="BU47">
        <f t="shared" si="21"/>
        <v>0.39074075257645829</v>
      </c>
      <c r="BV47">
        <v>22256.853164690001</v>
      </c>
      <c r="BW47">
        <f t="shared" si="16"/>
        <v>0.38219769058562786</v>
      </c>
      <c r="BX47">
        <v>24060.948124549999</v>
      </c>
      <c r="BY47">
        <f t="shared" si="17"/>
        <v>0.38662049883153787</v>
      </c>
      <c r="CK47" s="349" t="s">
        <v>141</v>
      </c>
      <c r="CL47">
        <v>17948.16356411</v>
      </c>
      <c r="CM47">
        <v>46742.170087859995</v>
      </c>
      <c r="CN47" s="450">
        <f t="shared" si="18"/>
        <v>28.794006523749996</v>
      </c>
      <c r="CO47">
        <v>-3.9423539999999999</v>
      </c>
      <c r="CW47" t="s">
        <v>196</v>
      </c>
      <c r="CX47">
        <v>255771242</v>
      </c>
      <c r="CY47" s="227">
        <v>299032506</v>
      </c>
      <c r="CZ47" s="104">
        <f t="shared" si="19"/>
        <v>-43.261264000000004</v>
      </c>
      <c r="DA47">
        <f>CZ47/1000/1000</f>
        <v>-4.3261264000000007E-5</v>
      </c>
    </row>
    <row r="48" spans="2:105">
      <c r="B48">
        <f t="shared" si="8"/>
        <v>0.38090371614386764</v>
      </c>
      <c r="C48" s="206">
        <v>35071061</v>
      </c>
      <c r="D48" s="206">
        <v>22798704</v>
      </c>
      <c r="E48">
        <f t="shared" si="9"/>
        <v>-0.30420426072415557</v>
      </c>
      <c r="H48" s="430">
        <f t="shared" si="10"/>
        <v>12272357</v>
      </c>
      <c r="I48" s="430">
        <f t="shared" si="11"/>
        <v>-9230811</v>
      </c>
      <c r="L48" s="201">
        <v>61908112</v>
      </c>
      <c r="M48" s="227">
        <v>71138923</v>
      </c>
      <c r="Q48">
        <f t="shared" si="12"/>
        <v>0.37863129698006792</v>
      </c>
      <c r="R48" s="431">
        <f t="shared" si="13"/>
        <v>-0.32327649277228121</v>
      </c>
      <c r="S48" s="206">
        <v>35071061</v>
      </c>
      <c r="T48">
        <f t="shared" si="20"/>
        <v>1.3114976294831232E-8</v>
      </c>
      <c r="AK48">
        <v>36769831</v>
      </c>
      <c r="AL48">
        <v>0.38523513160068384</v>
      </c>
      <c r="AP48">
        <v>25103958</v>
      </c>
      <c r="AQ48">
        <v>0.3919572244698335</v>
      </c>
      <c r="AU48">
        <v>38413558</v>
      </c>
      <c r="AV48">
        <f t="shared" si="23"/>
        <v>0.39264000587141162</v>
      </c>
      <c r="AW48">
        <v>17059.796247859998</v>
      </c>
      <c r="AX48">
        <v>30985.408481980001</v>
      </c>
      <c r="AY48">
        <v>31845.828040939999</v>
      </c>
      <c r="AZ48">
        <f t="shared" si="24"/>
        <v>17059796.24786</v>
      </c>
      <c r="BA48">
        <f t="shared" si="25"/>
        <v>30985408.48198</v>
      </c>
      <c r="BB48">
        <f t="shared" si="26"/>
        <v>31845828.040939998</v>
      </c>
      <c r="BH48">
        <v>13606629.22309</v>
      </c>
      <c r="BI48">
        <f t="shared" si="27"/>
        <v>0.38381536212992307</v>
      </c>
      <c r="BJ48">
        <v>22323519.21754</v>
      </c>
      <c r="BK48">
        <f t="shared" si="28"/>
        <v>0.37298472253967602</v>
      </c>
      <c r="BL48">
        <v>24534902.964030001</v>
      </c>
      <c r="BM48">
        <f t="shared" si="29"/>
        <v>0.38022768490311437</v>
      </c>
      <c r="BO48">
        <v>13606629.22309</v>
      </c>
      <c r="BP48">
        <v>22323519.21754</v>
      </c>
      <c r="BQ48">
        <v>24534902.964030001</v>
      </c>
      <c r="BT48">
        <v>13606.62922309</v>
      </c>
      <c r="BU48">
        <f t="shared" si="21"/>
        <v>0.39137303591142775</v>
      </c>
      <c r="BV48">
        <v>22323.519217540001</v>
      </c>
      <c r="BW48">
        <f t="shared" si="16"/>
        <v>0.3826888922861999</v>
      </c>
      <c r="BX48">
        <v>24534.90296403</v>
      </c>
      <c r="BY48">
        <f t="shared" si="17"/>
        <v>0.38921521227990297</v>
      </c>
      <c r="CK48" s="349" t="s">
        <v>143</v>
      </c>
      <c r="CL48">
        <v>11553.596247859998</v>
      </c>
      <c r="CM48">
        <v>22151.928481980001</v>
      </c>
      <c r="CN48" s="450">
        <f t="shared" si="18"/>
        <v>10.598332234120004</v>
      </c>
      <c r="CO48">
        <v>-8.3938799999999993</v>
      </c>
      <c r="CW48" t="s">
        <v>1078</v>
      </c>
      <c r="CX48">
        <v>61908112</v>
      </c>
      <c r="CY48" s="227">
        <v>71138923</v>
      </c>
      <c r="CZ48" s="104">
        <f t="shared" si="19"/>
        <v>-9.2308109999999992</v>
      </c>
    </row>
    <row r="49" spans="2:105">
      <c r="B49">
        <f t="shared" si="8"/>
        <v>0.3919572244698335</v>
      </c>
      <c r="C49" s="206">
        <v>36769831</v>
      </c>
      <c r="D49" s="206">
        <v>25103958</v>
      </c>
      <c r="E49">
        <f t="shared" si="9"/>
        <v>-0.18795761858239896</v>
      </c>
      <c r="H49" s="430">
        <f t="shared" si="10"/>
        <v>11665873</v>
      </c>
      <c r="I49" s="430">
        <f t="shared" si="11"/>
        <v>181366</v>
      </c>
      <c r="L49" s="206">
        <v>39398675</v>
      </c>
      <c r="M49" s="227">
        <v>39217309</v>
      </c>
      <c r="Q49">
        <f t="shared" si="12"/>
        <v>0.38523513160068384</v>
      </c>
      <c r="R49" s="431">
        <f t="shared" si="13"/>
        <v>-0.26443474234629016</v>
      </c>
      <c r="S49" s="206">
        <v>36769831</v>
      </c>
      <c r="T49">
        <f t="shared" si="20"/>
        <v>1.3343718966647198E-8</v>
      </c>
      <c r="AK49">
        <v>38619466</v>
      </c>
      <c r="AL49">
        <v>0.39101393860068517</v>
      </c>
      <c r="AP49">
        <v>25418293</v>
      </c>
      <c r="AQ49">
        <v>0.39307734035187347</v>
      </c>
      <c r="AU49">
        <v>38801730</v>
      </c>
      <c r="AV49">
        <f t="shared" si="23"/>
        <v>0.39360786434017081</v>
      </c>
      <c r="AW49">
        <v>10475.40557816</v>
      </c>
      <c r="AX49">
        <v>21345.566467060002</v>
      </c>
      <c r="AY49">
        <v>20280.696623029999</v>
      </c>
      <c r="AZ49">
        <f t="shared" si="24"/>
        <v>10475405.578159999</v>
      </c>
      <c r="BA49">
        <f t="shared" si="25"/>
        <v>21345566.467060003</v>
      </c>
      <c r="BB49">
        <f t="shared" si="26"/>
        <v>20280696.623029999</v>
      </c>
      <c r="BH49">
        <v>16011816.478950001</v>
      </c>
      <c r="BI49">
        <f t="shared" si="27"/>
        <v>0.39723468310086302</v>
      </c>
      <c r="BJ49">
        <v>22848204.756779999</v>
      </c>
      <c r="BK49">
        <f t="shared" si="28"/>
        <v>0.37660373637282418</v>
      </c>
      <c r="BL49">
        <v>25193643.81938</v>
      </c>
      <c r="BM49">
        <f t="shared" si="29"/>
        <v>0.38397619624955076</v>
      </c>
      <c r="BO49">
        <v>16011816.478950001</v>
      </c>
      <c r="BP49">
        <v>22848204.756779999</v>
      </c>
      <c r="BQ49">
        <v>25193643.81938</v>
      </c>
      <c r="BT49">
        <v>16011.816478950001</v>
      </c>
      <c r="BU49">
        <f t="shared" si="21"/>
        <v>0.39704581523590232</v>
      </c>
      <c r="BV49">
        <v>22848.20475678</v>
      </c>
      <c r="BW49">
        <f t="shared" si="16"/>
        <v>0.38631348320390968</v>
      </c>
      <c r="BX49">
        <v>25193.643819379999</v>
      </c>
      <c r="BY49">
        <f t="shared" si="17"/>
        <v>0.39232824329036031</v>
      </c>
      <c r="CK49" s="349" t="s">
        <v>142</v>
      </c>
      <c r="CL49">
        <v>7403.9655781599995</v>
      </c>
      <c r="CM49">
        <v>17040.966467060003</v>
      </c>
      <c r="CN49" s="450">
        <f t="shared" si="18"/>
        <v>9.6370008889000029</v>
      </c>
      <c r="CO49">
        <v>2.3230239999999998</v>
      </c>
      <c r="CW49" t="s">
        <v>1011</v>
      </c>
      <c r="CX49">
        <v>39398675</v>
      </c>
      <c r="CY49" s="227">
        <v>39217309</v>
      </c>
      <c r="CZ49" s="104">
        <f t="shared" si="19"/>
        <v>0.18136600000000003</v>
      </c>
    </row>
    <row r="50" spans="2:105">
      <c r="B50">
        <f t="shared" si="8"/>
        <v>0.38591812707380402</v>
      </c>
      <c r="C50" s="201">
        <v>50640536</v>
      </c>
      <c r="D50" s="206">
        <v>23721928</v>
      </c>
      <c r="E50">
        <f t="shared" si="9"/>
        <v>-0.25764900479804892</v>
      </c>
      <c r="H50" s="430">
        <f t="shared" si="10"/>
        <v>26918608</v>
      </c>
      <c r="I50" s="430">
        <f t="shared" si="11"/>
        <v>-21718367</v>
      </c>
      <c r="L50" s="201">
        <v>135683644</v>
      </c>
      <c r="M50" s="227">
        <v>157402011</v>
      </c>
      <c r="Q50">
        <f t="shared" si="12"/>
        <v>0.38974205784055188</v>
      </c>
      <c r="R50" s="431">
        <f t="shared" si="13"/>
        <v>0.21601673833829116</v>
      </c>
      <c r="S50" s="201">
        <v>50640536</v>
      </c>
      <c r="T50">
        <f t="shared" si="20"/>
        <v>1.3499829228186229E-8</v>
      </c>
      <c r="AK50">
        <v>39897422</v>
      </c>
      <c r="AL50">
        <v>0.39411111055352382</v>
      </c>
      <c r="AP50">
        <v>25578403</v>
      </c>
      <c r="AQ50">
        <v>0.39361109593748922</v>
      </c>
      <c r="AU50">
        <v>39008195</v>
      </c>
      <c r="AV50">
        <f t="shared" si="23"/>
        <v>0.39409045379502716</v>
      </c>
      <c r="AW50">
        <v>18048.989777399998</v>
      </c>
      <c r="AX50">
        <v>33952.863829529997</v>
      </c>
      <c r="AY50">
        <v>35966.09024659</v>
      </c>
      <c r="AZ50">
        <f t="shared" si="24"/>
        <v>18048989.777399998</v>
      </c>
      <c r="BA50">
        <f t="shared" si="25"/>
        <v>33952863.829530001</v>
      </c>
      <c r="BB50">
        <f t="shared" si="26"/>
        <v>35966090.246590003</v>
      </c>
      <c r="BH50">
        <v>16192254.94493</v>
      </c>
      <c r="BI50">
        <f t="shared" si="27"/>
        <v>0.39770834602220839</v>
      </c>
      <c r="BJ50">
        <v>24151291.05909</v>
      </c>
      <c r="BK50">
        <f t="shared" si="28"/>
        <v>0.38449888749027822</v>
      </c>
      <c r="BL50">
        <v>25585149.236950003</v>
      </c>
      <c r="BM50">
        <f t="shared" si="29"/>
        <v>0.38601679873230654</v>
      </c>
      <c r="BO50">
        <v>16192254.94493</v>
      </c>
      <c r="BP50">
        <v>24151291.05909</v>
      </c>
      <c r="BQ50">
        <v>25585149.236950003</v>
      </c>
      <c r="BT50">
        <v>16192.25494493</v>
      </c>
      <c r="BU50">
        <f t="shared" si="21"/>
        <v>0.39609776841214628</v>
      </c>
      <c r="BV50">
        <v>24151.291059089999</v>
      </c>
      <c r="BW50">
        <f t="shared" si="16"/>
        <v>0.39340051367255352</v>
      </c>
      <c r="BX50">
        <v>25585.149236950001</v>
      </c>
      <c r="BY50">
        <f t="shared" si="17"/>
        <v>0.39390131062988232</v>
      </c>
      <c r="CK50" s="349" t="s">
        <v>146</v>
      </c>
      <c r="CL50">
        <v>11296.809777399998</v>
      </c>
      <c r="CM50">
        <v>23232.923829529995</v>
      </c>
      <c r="CN50" s="450">
        <f t="shared" si="18"/>
        <v>11.936114052129996</v>
      </c>
      <c r="CO50" s="104">
        <f>CZ50</f>
        <v>-21.718366999999997</v>
      </c>
      <c r="CW50" t="s">
        <v>146</v>
      </c>
      <c r="CX50">
        <v>135683644</v>
      </c>
      <c r="CY50" s="227">
        <v>157402011</v>
      </c>
      <c r="CZ50" s="104">
        <f t="shared" si="19"/>
        <v>-21.718366999999997</v>
      </c>
    </row>
    <row r="51" spans="2:105">
      <c r="B51">
        <f t="shared" si="8"/>
        <v>0.39307734035187347</v>
      </c>
      <c r="C51" s="206">
        <v>36137256</v>
      </c>
      <c r="D51" s="206">
        <v>25418293</v>
      </c>
      <c r="E51">
        <f t="shared" si="9"/>
        <v>-0.1721067022592393</v>
      </c>
      <c r="H51" s="430">
        <f t="shared" si="10"/>
        <v>10718963</v>
      </c>
      <c r="I51" s="430">
        <f t="shared" si="11"/>
        <v>-585718</v>
      </c>
      <c r="L51" s="201">
        <v>45588856</v>
      </c>
      <c r="M51" s="227">
        <v>46174574</v>
      </c>
      <c r="Q51">
        <f t="shared" si="12"/>
        <v>0.38291758825655864</v>
      </c>
      <c r="R51" s="431">
        <f t="shared" si="13"/>
        <v>-0.28634578402687155</v>
      </c>
      <c r="S51" s="206">
        <v>36137256</v>
      </c>
      <c r="T51">
        <f t="shared" si="20"/>
        <v>1.3263444234307659E-8</v>
      </c>
      <c r="AK51">
        <v>42675252</v>
      </c>
      <c r="AL51">
        <v>0.39822760821222497</v>
      </c>
      <c r="AP51">
        <v>26115470</v>
      </c>
      <c r="AQ51">
        <v>0.3952186105792036</v>
      </c>
      <c r="AU51">
        <v>40412650</v>
      </c>
      <c r="AV51">
        <f t="shared" si="23"/>
        <v>0.3967729496243278</v>
      </c>
      <c r="AW51">
        <v>18652.08854511</v>
      </c>
      <c r="AX51">
        <v>36455.658306630001</v>
      </c>
      <c r="AY51">
        <v>38804.890056099997</v>
      </c>
      <c r="AZ51">
        <f t="shared" si="24"/>
        <v>18652088.545109998</v>
      </c>
      <c r="BA51">
        <f t="shared" si="25"/>
        <v>36455658.30663</v>
      </c>
      <c r="BB51">
        <f t="shared" si="26"/>
        <v>38804890.056099996</v>
      </c>
      <c r="BH51">
        <v>16540442.738860002</v>
      </c>
      <c r="BI51">
        <f t="shared" si="27"/>
        <v>0.39840598106096392</v>
      </c>
      <c r="BJ51">
        <v>26854870.277769998</v>
      </c>
      <c r="BK51">
        <f t="shared" si="28"/>
        <v>0.39555022769455633</v>
      </c>
      <c r="BL51">
        <v>25691534.61798</v>
      </c>
      <c r="BM51">
        <f t="shared" si="29"/>
        <v>0.38654677006131322</v>
      </c>
      <c r="BO51">
        <v>16540442.738860002</v>
      </c>
      <c r="BP51">
        <v>26854870.277769998</v>
      </c>
      <c r="BQ51">
        <v>25691534.61798</v>
      </c>
      <c r="BT51">
        <v>16540.442738860002</v>
      </c>
      <c r="BU51">
        <f t="shared" si="21"/>
        <v>0.39373532460720179</v>
      </c>
      <c r="BV51">
        <v>26854.870277769998</v>
      </c>
      <c r="BW51">
        <f t="shared" si="16"/>
        <v>0.39891377710133402</v>
      </c>
      <c r="BX51">
        <v>25691.53461798</v>
      </c>
      <c r="BY51">
        <f t="shared" si="17"/>
        <v>0.3942926184849635</v>
      </c>
      <c r="CK51" s="349" t="s">
        <v>140</v>
      </c>
      <c r="CL51">
        <v>14333.59854511</v>
      </c>
      <c r="CM51">
        <v>28994.748306630001</v>
      </c>
      <c r="CN51" s="450">
        <f t="shared" si="18"/>
        <v>14.661149761520001</v>
      </c>
      <c r="CO51">
        <v>-0.114915</v>
      </c>
      <c r="CW51" t="s">
        <v>145</v>
      </c>
      <c r="CX51">
        <v>45588856</v>
      </c>
      <c r="CY51" s="227">
        <v>46174574</v>
      </c>
      <c r="CZ51" s="104">
        <f t="shared" si="19"/>
        <v>-0.58571799999999996</v>
      </c>
    </row>
    <row r="52" spans="2:105">
      <c r="B52">
        <f t="shared" si="8"/>
        <v>0.39237485561894281</v>
      </c>
      <c r="C52" s="201">
        <v>66492514</v>
      </c>
      <c r="D52" s="206">
        <v>32444522</v>
      </c>
      <c r="E52">
        <f t="shared" si="9"/>
        <v>0.18220372434409049</v>
      </c>
      <c r="H52" s="430">
        <f t="shared" si="10"/>
        <v>34047992</v>
      </c>
      <c r="I52" s="430">
        <f t="shared" si="11"/>
        <v>483415</v>
      </c>
      <c r="L52" s="206">
        <v>182579174</v>
      </c>
      <c r="M52" s="227">
        <v>182095759</v>
      </c>
      <c r="Q52">
        <f t="shared" si="12"/>
        <v>0.29771342462797507</v>
      </c>
      <c r="R52" s="431">
        <f t="shared" si="13"/>
        <v>0.76509526764732105</v>
      </c>
      <c r="S52" s="201">
        <v>66492514</v>
      </c>
      <c r="T52">
        <f t="shared" si="20"/>
        <v>1.031215469452981E-8</v>
      </c>
      <c r="AK52">
        <v>42891389</v>
      </c>
      <c r="AL52">
        <v>0.3983950168821237</v>
      </c>
      <c r="AP52">
        <v>26333220</v>
      </c>
      <c r="AQ52">
        <v>0.39578951642708687</v>
      </c>
      <c r="AU52">
        <v>42793607</v>
      </c>
      <c r="AV52">
        <f t="shared" si="23"/>
        <v>0.3988895721687758</v>
      </c>
      <c r="AW52">
        <v>9441.3393889800009</v>
      </c>
      <c r="AX52">
        <v>17989.670928809999</v>
      </c>
      <c r="AY52">
        <v>20265.747108039999</v>
      </c>
      <c r="AZ52">
        <f t="shared" si="24"/>
        <v>9441339.3889800012</v>
      </c>
      <c r="BA52">
        <f t="shared" si="25"/>
        <v>17989670.92881</v>
      </c>
      <c r="BB52">
        <f t="shared" si="26"/>
        <v>20265747.108039998</v>
      </c>
      <c r="BH52">
        <v>17059796.24786</v>
      </c>
      <c r="BI52">
        <f t="shared" si="27"/>
        <v>0.39891436365387767</v>
      </c>
      <c r="BJ52">
        <v>27811805.554260001</v>
      </c>
      <c r="BK52">
        <f t="shared" si="28"/>
        <v>0.3976416666828837</v>
      </c>
      <c r="BL52">
        <v>26586517.600980002</v>
      </c>
      <c r="BM52">
        <f t="shared" si="29"/>
        <v>0.39058252664403237</v>
      </c>
      <c r="BO52">
        <v>17059796.24786</v>
      </c>
      <c r="BP52">
        <v>27811805.554260001</v>
      </c>
      <c r="BQ52">
        <v>26586517.600980002</v>
      </c>
      <c r="BT52">
        <v>17059.796247859998</v>
      </c>
      <c r="BU52">
        <f t="shared" si="21"/>
        <v>0.38893207349494946</v>
      </c>
      <c r="BV52">
        <v>27811.805554260001</v>
      </c>
      <c r="BW52">
        <f t="shared" si="16"/>
        <v>0.39781021545083572</v>
      </c>
      <c r="BX52">
        <v>26586.517600980002</v>
      </c>
      <c r="BY52">
        <f t="shared" si="17"/>
        <v>0.39696519729287988</v>
      </c>
      <c r="CK52" s="349" t="s">
        <v>139</v>
      </c>
      <c r="CL52">
        <v>6662.3093889800002</v>
      </c>
      <c r="CM52">
        <v>13481.000928809999</v>
      </c>
      <c r="CN52" s="450">
        <f t="shared" si="18"/>
        <v>6.8186915398299988</v>
      </c>
      <c r="CO52">
        <v>0.87351599999999996</v>
      </c>
      <c r="CW52" t="s">
        <v>144</v>
      </c>
      <c r="CX52">
        <v>182579174</v>
      </c>
      <c r="CY52" s="227">
        <v>182095759</v>
      </c>
      <c r="CZ52" s="104">
        <f t="shared" si="19"/>
        <v>0.48341500000000004</v>
      </c>
    </row>
    <row r="53" spans="2:105">
      <c r="B53">
        <f t="shared" si="8"/>
        <v>0.3952186105792036</v>
      </c>
      <c r="C53" s="201">
        <v>63640585</v>
      </c>
      <c r="D53" s="206">
        <v>26115470</v>
      </c>
      <c r="E53">
        <f t="shared" si="9"/>
        <v>-0.1369502790501424</v>
      </c>
      <c r="H53" s="430">
        <f t="shared" si="10"/>
        <v>37525115</v>
      </c>
      <c r="I53" s="430">
        <f t="shared" si="11"/>
        <v>-3942354</v>
      </c>
      <c r="L53" s="201">
        <v>182338760</v>
      </c>
      <c r="M53" s="227">
        <v>186281114</v>
      </c>
      <c r="Q53">
        <f t="shared" si="12"/>
        <v>0.3195238322207829</v>
      </c>
      <c r="R53" s="431">
        <f t="shared" si="13"/>
        <v>0.66631056197754457</v>
      </c>
      <c r="S53" s="201">
        <v>63640585</v>
      </c>
      <c r="T53">
        <f t="shared" si="20"/>
        <v>1.1067620449320121E-8</v>
      </c>
      <c r="AK53">
        <v>45188036</v>
      </c>
      <c r="AL53">
        <v>0.39879523136567541</v>
      </c>
      <c r="AP53">
        <v>27793468</v>
      </c>
      <c r="AQ53">
        <v>0.39839632979689188</v>
      </c>
      <c r="AU53">
        <v>43319913</v>
      </c>
      <c r="AV53">
        <f t="shared" si="23"/>
        <v>0.39894019401511749</v>
      </c>
      <c r="AW53">
        <v>10629.858063170001</v>
      </c>
      <c r="AX53">
        <v>16319.040076949999</v>
      </c>
      <c r="AY53">
        <v>17871.253310889999</v>
      </c>
      <c r="AZ53">
        <f t="shared" si="24"/>
        <v>10629858.063170001</v>
      </c>
      <c r="BA53">
        <f t="shared" si="25"/>
        <v>16319040.076949999</v>
      </c>
      <c r="BB53">
        <f t="shared" si="26"/>
        <v>17871253.31089</v>
      </c>
      <c r="BH53">
        <v>17375201.4498</v>
      </c>
      <c r="BI53">
        <f t="shared" si="27"/>
        <v>0.39891118758201166</v>
      </c>
      <c r="BJ53">
        <v>27869512.928959999</v>
      </c>
      <c r="BK53">
        <f t="shared" si="28"/>
        <v>0.39773651905808322</v>
      </c>
      <c r="BL53">
        <v>30770232.15721</v>
      </c>
      <c r="BM53">
        <f t="shared" si="29"/>
        <v>0.39893344537364511</v>
      </c>
      <c r="BO53">
        <v>17375201.4498</v>
      </c>
      <c r="BP53">
        <v>27869512.928959999</v>
      </c>
      <c r="BQ53">
        <v>30770232.15721</v>
      </c>
      <c r="BT53">
        <v>17375.201449799999</v>
      </c>
      <c r="BU53">
        <f t="shared" si="21"/>
        <v>0.38528842080340708</v>
      </c>
      <c r="BV53">
        <v>27869.512928960001</v>
      </c>
      <c r="BW53">
        <f t="shared" si="16"/>
        <v>0.39769259859394485</v>
      </c>
      <c r="BX53">
        <v>30770.232157210001</v>
      </c>
      <c r="BY53">
        <f t="shared" si="17"/>
        <v>0.39447076923924324</v>
      </c>
      <c r="CK53" s="349" t="s">
        <v>138</v>
      </c>
      <c r="CL53">
        <v>8055.1480631700006</v>
      </c>
      <c r="CM53">
        <v>12475.430076949999</v>
      </c>
      <c r="CN53" s="450">
        <f t="shared" si="18"/>
        <v>4.4202820137799979</v>
      </c>
      <c r="CO53">
        <v>1.8656790000000001</v>
      </c>
      <c r="CW53" t="s">
        <v>141</v>
      </c>
      <c r="CX53">
        <v>182338760</v>
      </c>
      <c r="CY53" s="227">
        <v>186281114</v>
      </c>
      <c r="CZ53" s="104">
        <f t="shared" si="19"/>
        <v>-3.9423539999999999</v>
      </c>
    </row>
    <row r="54" spans="2:105">
      <c r="B54">
        <f t="shared" si="8"/>
        <v>0.39117641937376907</v>
      </c>
      <c r="C54" s="206">
        <v>45188036</v>
      </c>
      <c r="D54" s="206">
        <v>24899197</v>
      </c>
      <c r="E54">
        <f t="shared" si="9"/>
        <v>-0.19828306588303837</v>
      </c>
      <c r="H54" s="430">
        <f t="shared" si="10"/>
        <v>20288839</v>
      </c>
      <c r="I54" s="430">
        <f t="shared" si="11"/>
        <v>-8393880</v>
      </c>
      <c r="L54" s="201">
        <v>84802096</v>
      </c>
      <c r="M54" s="227">
        <v>93195976</v>
      </c>
      <c r="Q54">
        <f t="shared" si="12"/>
        <v>0.39879523136567541</v>
      </c>
      <c r="R54" s="431">
        <f t="shared" si="13"/>
        <v>2.7153829175946526E-2</v>
      </c>
      <c r="S54" s="206">
        <v>45188036</v>
      </c>
      <c r="T54">
        <f t="shared" si="20"/>
        <v>1.381341174796731E-8</v>
      </c>
      <c r="AK54">
        <v>45346019</v>
      </c>
      <c r="AL54">
        <v>0.39873000838715478</v>
      </c>
      <c r="AP54">
        <v>28062980</v>
      </c>
      <c r="AQ54">
        <v>0.39864297434180596</v>
      </c>
      <c r="AU54">
        <v>43503642</v>
      </c>
      <c r="AV54">
        <f t="shared" si="23"/>
        <v>0.39892218201661311</v>
      </c>
      <c r="AW54">
        <v>26620.779981740001</v>
      </c>
      <c r="AX54">
        <v>55183.170723019997</v>
      </c>
      <c r="AY54">
        <v>61406.133345360002</v>
      </c>
      <c r="AZ54">
        <f t="shared" si="24"/>
        <v>26620779.981740002</v>
      </c>
      <c r="BA54">
        <f t="shared" si="25"/>
        <v>55183170.723019995</v>
      </c>
      <c r="BB54">
        <f t="shared" si="26"/>
        <v>61406133.345360003</v>
      </c>
      <c r="BH54">
        <v>17915983.347490001</v>
      </c>
      <c r="BI54">
        <f t="shared" si="27"/>
        <v>0.39835725267317851</v>
      </c>
      <c r="BJ54">
        <v>27920804.05607</v>
      </c>
      <c r="BK54">
        <f t="shared" si="28"/>
        <v>0.39781782421672562</v>
      </c>
      <c r="BL54">
        <v>31845828.040939998</v>
      </c>
      <c r="BM54">
        <f t="shared" si="29"/>
        <v>0.3981940081191267</v>
      </c>
      <c r="BO54">
        <v>17915983.347490001</v>
      </c>
      <c r="BP54">
        <v>27920804.05607</v>
      </c>
      <c r="BQ54">
        <v>31845828.040939998</v>
      </c>
      <c r="BT54">
        <v>17915.983347490001</v>
      </c>
      <c r="BU54">
        <f t="shared" si="21"/>
        <v>0.3778170067460967</v>
      </c>
      <c r="BV54">
        <v>27920.804056069999</v>
      </c>
      <c r="BW54">
        <f t="shared" si="16"/>
        <v>0.39758320459677926</v>
      </c>
      <c r="BX54">
        <v>31845.828040939999</v>
      </c>
      <c r="BY54">
        <f t="shared" si="17"/>
        <v>0.38987998279000574</v>
      </c>
      <c r="CK54" s="349" t="s">
        <v>137</v>
      </c>
      <c r="CL54">
        <v>16070.809981740002</v>
      </c>
      <c r="CM54">
        <v>37891.930723019992</v>
      </c>
      <c r="CN54" s="450">
        <f t="shared" si="18"/>
        <v>21.821120741279991</v>
      </c>
      <c r="CO54">
        <v>-3.872668</v>
      </c>
      <c r="CW54" t="s">
        <v>143</v>
      </c>
      <c r="CX54">
        <v>84802096</v>
      </c>
      <c r="CY54" s="227">
        <v>93195976</v>
      </c>
      <c r="CZ54" s="104">
        <f t="shared" si="19"/>
        <v>-8.3938799999999993</v>
      </c>
    </row>
    <row r="55" spans="2:105">
      <c r="B55">
        <f t="shared" si="8"/>
        <v>0.38237828472645807</v>
      </c>
      <c r="C55" s="206">
        <v>34443026</v>
      </c>
      <c r="D55" s="206">
        <v>23056068</v>
      </c>
      <c r="E55">
        <f t="shared" si="9"/>
        <v>-0.29122621110004859</v>
      </c>
      <c r="H55" s="430">
        <f t="shared" si="10"/>
        <v>11386958</v>
      </c>
      <c r="I55" s="430">
        <f t="shared" si="11"/>
        <v>2323024</v>
      </c>
      <c r="L55" s="206">
        <v>46573583</v>
      </c>
      <c r="M55" s="227">
        <v>44250559</v>
      </c>
      <c r="Q55">
        <f t="shared" si="12"/>
        <v>0.37588896698432411</v>
      </c>
      <c r="R55" s="431">
        <f t="shared" si="13"/>
        <v>-0.34503027858718688</v>
      </c>
      <c r="S55" s="206">
        <v>34443026</v>
      </c>
      <c r="T55">
        <f t="shared" si="20"/>
        <v>1.3019987863675005E-8</v>
      </c>
      <c r="AK55">
        <v>46382864</v>
      </c>
      <c r="AL55">
        <v>0.39800631519807839</v>
      </c>
      <c r="AP55">
        <v>28328639</v>
      </c>
      <c r="AQ55">
        <v>0.39881414474551646</v>
      </c>
      <c r="AU55">
        <v>45963435</v>
      </c>
      <c r="AV55">
        <f t="shared" si="23"/>
        <v>0.39690748684036775</v>
      </c>
      <c r="AW55">
        <v>8480.8894206299992</v>
      </c>
      <c r="AX55">
        <v>15731.76908767</v>
      </c>
      <c r="AY55">
        <v>15168.911238340001</v>
      </c>
      <c r="AZ55">
        <f t="shared" si="24"/>
        <v>8480889.4206299987</v>
      </c>
      <c r="BA55">
        <f t="shared" si="25"/>
        <v>15731769.08767</v>
      </c>
      <c r="BB55">
        <f t="shared" si="26"/>
        <v>15168911.238340002</v>
      </c>
      <c r="BH55">
        <v>18048989.777399998</v>
      </c>
      <c r="BI55">
        <f t="shared" si="27"/>
        <v>0.39811508944139345</v>
      </c>
      <c r="BJ55">
        <v>29887608.303640001</v>
      </c>
      <c r="BK55">
        <f t="shared" si="28"/>
        <v>0.39879298222610976</v>
      </c>
      <c r="BL55">
        <v>31955779.191140004</v>
      </c>
      <c r="BM55">
        <f t="shared" si="29"/>
        <v>0.39805158796986012</v>
      </c>
      <c r="BO55">
        <v>18048989.777399998</v>
      </c>
      <c r="BP55">
        <v>29887608.303640001</v>
      </c>
      <c r="BQ55">
        <v>31955779.191140004</v>
      </c>
      <c r="BT55">
        <v>18048.989777399998</v>
      </c>
      <c r="BU55">
        <f t="shared" si="21"/>
        <v>0.37575115236858225</v>
      </c>
      <c r="BV55">
        <v>29887.608303640001</v>
      </c>
      <c r="BW55">
        <f t="shared" si="16"/>
        <v>0.389995079827887</v>
      </c>
      <c r="BX55">
        <v>31955.779191140002</v>
      </c>
      <c r="BY55">
        <f t="shared" si="17"/>
        <v>0.38932322747911935</v>
      </c>
      <c r="CK55" s="349" t="s">
        <v>136</v>
      </c>
      <c r="CL55">
        <v>4435.1894206299994</v>
      </c>
      <c r="CM55">
        <v>9120.6590876699993</v>
      </c>
      <c r="CN55" s="450">
        <f t="shared" si="18"/>
        <v>4.6854696670399996</v>
      </c>
      <c r="CO55">
        <v>-56.126826999999999</v>
      </c>
      <c r="CW55" t="s">
        <v>142</v>
      </c>
      <c r="CX55">
        <v>46573583</v>
      </c>
      <c r="CY55" s="227">
        <v>44250559</v>
      </c>
      <c r="CZ55" s="104">
        <f t="shared" si="19"/>
        <v>2.3230239999999998</v>
      </c>
    </row>
    <row r="56" spans="2:105">
      <c r="B56">
        <f t="shared" si="8"/>
        <v>0.37929769496756949</v>
      </c>
      <c r="C56" s="206">
        <v>59602702</v>
      </c>
      <c r="D56" s="206">
        <v>35133303</v>
      </c>
      <c r="E56">
        <f t="shared" si="9"/>
        <v>0.3177904157475343</v>
      </c>
      <c r="H56" s="430">
        <f t="shared" si="10"/>
        <v>24469399</v>
      </c>
      <c r="I56" s="430">
        <f t="shared" si="11"/>
        <v>-114915</v>
      </c>
      <c r="L56" s="206">
        <v>85924763</v>
      </c>
      <c r="M56" s="227">
        <v>86039678</v>
      </c>
      <c r="Q56">
        <f t="shared" si="12"/>
        <v>0.34731895930731554</v>
      </c>
      <c r="R56" s="431">
        <f t="shared" si="13"/>
        <v>0.52644695258053853</v>
      </c>
      <c r="S56" s="206">
        <v>59602702</v>
      </c>
      <c r="T56">
        <f t="shared" si="20"/>
        <v>1.2030384055390667E-8</v>
      </c>
      <c r="AK56">
        <v>46808689</v>
      </c>
      <c r="AL56">
        <v>0.39756090899546542</v>
      </c>
      <c r="AP56">
        <v>28760910</v>
      </c>
      <c r="AQ56">
        <v>0.39893976779678436</v>
      </c>
      <c r="AU56">
        <v>46321508</v>
      </c>
      <c r="AV56">
        <f t="shared" si="23"/>
        <v>0.39634075158897936</v>
      </c>
      <c r="AW56">
        <v>24942.918028690001</v>
      </c>
      <c r="AX56">
        <v>49182.599640139997</v>
      </c>
      <c r="AY56">
        <v>49937.023525060002</v>
      </c>
      <c r="AZ56">
        <f t="shared" si="24"/>
        <v>24942918.028689999</v>
      </c>
      <c r="BA56">
        <f t="shared" si="25"/>
        <v>49182599.640139997</v>
      </c>
      <c r="BB56">
        <f t="shared" si="26"/>
        <v>49937023.525059998</v>
      </c>
      <c r="BH56">
        <v>18652088.545109998</v>
      </c>
      <c r="BI56">
        <f t="shared" si="27"/>
        <v>0.39649545010348325</v>
      </c>
      <c r="BJ56">
        <v>30686861.874949999</v>
      </c>
      <c r="BK56">
        <f t="shared" si="28"/>
        <v>0.39799340423705326</v>
      </c>
      <c r="BL56">
        <v>32058378.430500001</v>
      </c>
      <c r="BM56">
        <f t="shared" si="29"/>
        <v>0.39790754780549459</v>
      </c>
      <c r="BO56">
        <v>18652088.545109998</v>
      </c>
      <c r="BP56">
        <v>30686861.874949999</v>
      </c>
      <c r="BQ56">
        <v>32058378.430500001</v>
      </c>
      <c r="BT56">
        <v>18652.08854511</v>
      </c>
      <c r="BU56">
        <f t="shared" si="21"/>
        <v>0.36531635627172832</v>
      </c>
      <c r="BV56">
        <v>30686.861874949998</v>
      </c>
      <c r="BW56">
        <f t="shared" si="16"/>
        <v>0.38507801705600148</v>
      </c>
      <c r="BX56">
        <v>32058.378430500001</v>
      </c>
      <c r="BY56">
        <f t="shared" si="17"/>
        <v>0.38878930047501203</v>
      </c>
      <c r="CK56" s="349" t="s">
        <v>134</v>
      </c>
      <c r="CL56">
        <v>16225.268028690001</v>
      </c>
      <c r="CM56">
        <v>35318.029640139997</v>
      </c>
      <c r="CN56" s="450">
        <f t="shared" si="18"/>
        <v>19.092761611449998</v>
      </c>
      <c r="CO56">
        <v>-7.0223239999999993</v>
      </c>
      <c r="CW56" t="s">
        <v>140</v>
      </c>
      <c r="CX56">
        <v>85924763</v>
      </c>
      <c r="CY56" s="227">
        <v>86039678</v>
      </c>
      <c r="CZ56" s="104">
        <f t="shared" si="19"/>
        <v>-0.114915</v>
      </c>
    </row>
    <row r="57" spans="2:105">
      <c r="B57">
        <f t="shared" si="8"/>
        <v>0.3030612861150741</v>
      </c>
      <c r="C57" s="206">
        <v>24869072</v>
      </c>
      <c r="D57" s="206">
        <v>14127604</v>
      </c>
      <c r="E57">
        <f t="shared" si="9"/>
        <v>-0.74146031089276421</v>
      </c>
      <c r="H57" s="430">
        <f t="shared" si="10"/>
        <v>10741468</v>
      </c>
      <c r="I57" s="430">
        <f t="shared" si="11"/>
        <v>873516</v>
      </c>
      <c r="L57" s="206">
        <v>56087528</v>
      </c>
      <c r="M57" s="227">
        <v>55214012</v>
      </c>
      <c r="Q57">
        <f t="shared" si="12"/>
        <v>0.31731282209457529</v>
      </c>
      <c r="R57" s="431">
        <f t="shared" si="13"/>
        <v>-0.67665151739992713</v>
      </c>
      <c r="S57" s="206">
        <v>24869072</v>
      </c>
      <c r="T57">
        <f t="shared" si="20"/>
        <v>1.0991035799228795E-8</v>
      </c>
      <c r="AK57">
        <v>48407851</v>
      </c>
      <c r="AL57">
        <v>0.39512433673837333</v>
      </c>
      <c r="AP57">
        <v>29862901</v>
      </c>
      <c r="AQ57">
        <v>0.39840284447771385</v>
      </c>
      <c r="AU57">
        <v>46940576</v>
      </c>
      <c r="AV57">
        <f t="shared" si="23"/>
        <v>0.39519888349254428</v>
      </c>
      <c r="AW57">
        <v>8191.4604936400001</v>
      </c>
      <c r="AX57">
        <v>18686.940586519999</v>
      </c>
      <c r="AY57">
        <v>16449.345114489999</v>
      </c>
      <c r="AZ57">
        <f t="shared" si="24"/>
        <v>8191460.49364</v>
      </c>
      <c r="BA57">
        <f t="shared" si="25"/>
        <v>18686940.586519998</v>
      </c>
      <c r="BB57">
        <f t="shared" si="26"/>
        <v>16449345.114489999</v>
      </c>
      <c r="BH57">
        <v>19838628.60873</v>
      </c>
      <c r="BI57">
        <f t="shared" si="27"/>
        <v>0.390853946023766</v>
      </c>
      <c r="BJ57">
        <v>30985408.48198</v>
      </c>
      <c r="BK57">
        <f t="shared" si="28"/>
        <v>0.39751820152424761</v>
      </c>
      <c r="BL57">
        <v>33063974.02417</v>
      </c>
      <c r="BM57">
        <f t="shared" si="29"/>
        <v>0.39592920912851026</v>
      </c>
      <c r="BO57">
        <v>19838628.60873</v>
      </c>
      <c r="BP57">
        <v>30985408.48198</v>
      </c>
      <c r="BQ57">
        <v>33063974.02417</v>
      </c>
      <c r="BT57">
        <v>19838.62860873</v>
      </c>
      <c r="BU57">
        <f t="shared" si="21"/>
        <v>0.34020908096135954</v>
      </c>
      <c r="BV57">
        <v>30985.408481980001</v>
      </c>
      <c r="BW57">
        <f t="shared" si="16"/>
        <v>0.38298140200260589</v>
      </c>
      <c r="BX57">
        <v>33063.974024169998</v>
      </c>
      <c r="BY57">
        <f t="shared" si="17"/>
        <v>0.38283340160979534</v>
      </c>
      <c r="CK57" s="349" t="s">
        <v>1012</v>
      </c>
      <c r="CL57">
        <v>3639.83049364</v>
      </c>
      <c r="CM57">
        <v>11618.100586519999</v>
      </c>
      <c r="CN57" s="450">
        <f t="shared" si="18"/>
        <v>7.978270092879999</v>
      </c>
      <c r="CO57">
        <v>6.6917770000000001</v>
      </c>
      <c r="CW57" t="s">
        <v>139</v>
      </c>
      <c r="CX57">
        <v>56087528</v>
      </c>
      <c r="CY57" s="227">
        <v>55214012</v>
      </c>
      <c r="CZ57" s="104">
        <f t="shared" si="19"/>
        <v>0.87351599999999996</v>
      </c>
    </row>
    <row r="58" spans="2:105">
      <c r="B58">
        <f t="shared" si="8"/>
        <v>0.39881414474551646</v>
      </c>
      <c r="C58" s="206">
        <v>32402423</v>
      </c>
      <c r="D58" s="206">
        <v>28328639</v>
      </c>
      <c r="E58">
        <f t="shared" si="9"/>
        <v>-2.5347191172524867E-2</v>
      </c>
      <c r="H58" s="430">
        <f t="shared" si="10"/>
        <v>4073784</v>
      </c>
      <c r="I58" s="430">
        <f t="shared" si="11"/>
        <v>1865679</v>
      </c>
      <c r="L58" s="206">
        <v>27657209</v>
      </c>
      <c r="M58" s="227">
        <v>25791530</v>
      </c>
      <c r="Q58">
        <f t="shared" si="12"/>
        <v>0.36591766521978747</v>
      </c>
      <c r="R58" s="431">
        <f t="shared" si="13"/>
        <v>-0.41571239120074172</v>
      </c>
      <c r="S58" s="206">
        <v>32402423</v>
      </c>
      <c r="T58">
        <f t="shared" si="20"/>
        <v>1.2674603350261706E-8</v>
      </c>
      <c r="AK58">
        <v>48901084</v>
      </c>
      <c r="AL58">
        <v>0.39413175055056332</v>
      </c>
      <c r="AP58">
        <v>30803980</v>
      </c>
      <c r="AQ58">
        <v>0.39697327809895738</v>
      </c>
      <c r="AU58">
        <v>47595444</v>
      </c>
      <c r="AV58">
        <f t="shared" si="23"/>
        <v>0.39376924787129686</v>
      </c>
      <c r="AW58">
        <v>2102.9564106399998</v>
      </c>
      <c r="AX58">
        <v>8583.0982879300009</v>
      </c>
      <c r="AY58">
        <v>5695.8966628400003</v>
      </c>
      <c r="AZ58">
        <f t="shared" si="24"/>
        <v>2102956.4106399999</v>
      </c>
      <c r="BA58">
        <f t="shared" si="25"/>
        <v>8583098.2879300006</v>
      </c>
      <c r="BB58">
        <f t="shared" si="26"/>
        <v>5695896.6628400004</v>
      </c>
      <c r="BH58">
        <v>20313963.66519</v>
      </c>
      <c r="BI58">
        <f t="shared" si="27"/>
        <v>0.38770530523344565</v>
      </c>
      <c r="BJ58">
        <v>32626827.383330002</v>
      </c>
      <c r="BK58">
        <f t="shared" si="28"/>
        <v>0.39321178748234875</v>
      </c>
      <c r="BL58">
        <v>35019212.763410002</v>
      </c>
      <c r="BM58">
        <f t="shared" si="29"/>
        <v>0.38919465976442263</v>
      </c>
      <c r="BO58">
        <v>20313963.66519</v>
      </c>
      <c r="BP58">
        <v>32626827.383330002</v>
      </c>
      <c r="BQ58">
        <v>35019212.763410002</v>
      </c>
      <c r="BT58">
        <v>20313.96366519</v>
      </c>
      <c r="BU58">
        <f t="shared" si="21"/>
        <v>0.32870484722389998</v>
      </c>
      <c r="BV58">
        <v>32626.827383330001</v>
      </c>
      <c r="BW58">
        <f t="shared" si="16"/>
        <v>0.36906527059854943</v>
      </c>
      <c r="BX58">
        <v>35019.212763410003</v>
      </c>
      <c r="BY58">
        <f t="shared" si="17"/>
        <v>0.36769813885171815</v>
      </c>
      <c r="CK58" s="349" t="s">
        <v>1013</v>
      </c>
      <c r="CL58">
        <v>605.25641063999979</v>
      </c>
      <c r="CM58">
        <v>6298.2982879300007</v>
      </c>
      <c r="CN58" s="450">
        <f t="shared" si="18"/>
        <v>5.6930418772900016</v>
      </c>
      <c r="CO58">
        <v>-39.111125000000001</v>
      </c>
      <c r="CW58" t="s">
        <v>138</v>
      </c>
      <c r="CX58">
        <v>27657209</v>
      </c>
      <c r="CY58" s="227">
        <v>25791530</v>
      </c>
      <c r="CZ58" s="104">
        <f t="shared" si="19"/>
        <v>1.8656790000000001</v>
      </c>
    </row>
    <row r="59" spans="2:105">
      <c r="B59">
        <f t="shared" si="8"/>
        <v>0.39864297434180596</v>
      </c>
      <c r="C59" s="201">
        <v>67462009</v>
      </c>
      <c r="D59" s="206">
        <v>28062980</v>
      </c>
      <c r="E59">
        <f t="shared" si="9"/>
        <v>-3.8743531317574798E-2</v>
      </c>
      <c r="H59" s="430">
        <f t="shared" si="10"/>
        <v>39399029</v>
      </c>
      <c r="I59" s="430">
        <f t="shared" si="11"/>
        <v>-3872668</v>
      </c>
      <c r="L59" s="201">
        <v>279480009</v>
      </c>
      <c r="M59" s="227">
        <v>283352677</v>
      </c>
      <c r="Q59">
        <f t="shared" si="12"/>
        <v>0.28999818761630664</v>
      </c>
      <c r="R59" s="431">
        <f t="shared" si="13"/>
        <v>0.79867649572954891</v>
      </c>
      <c r="S59" s="201">
        <v>67462009</v>
      </c>
      <c r="T59">
        <f t="shared" si="20"/>
        <v>1.0044915426872646E-8</v>
      </c>
      <c r="AK59">
        <v>50640536</v>
      </c>
      <c r="AL59">
        <v>0.38974205784055188</v>
      </c>
      <c r="AP59">
        <v>30918888</v>
      </c>
      <c r="AQ59">
        <v>0.39673786401951827</v>
      </c>
      <c r="AU59">
        <v>49765428</v>
      </c>
      <c r="AV59">
        <f t="shared" si="23"/>
        <v>0.38743695356875268</v>
      </c>
      <c r="AW59">
        <v>7414.8731564700001</v>
      </c>
      <c r="AX59">
        <v>19274.1022601</v>
      </c>
      <c r="AY59">
        <v>18272.782662630001</v>
      </c>
      <c r="AZ59">
        <f t="shared" si="24"/>
        <v>7414873.1564699998</v>
      </c>
      <c r="BA59">
        <f t="shared" si="25"/>
        <v>19274102.2601</v>
      </c>
      <c r="BB59">
        <f t="shared" si="26"/>
        <v>18272782.662630003</v>
      </c>
      <c r="BH59">
        <v>20447390.4243</v>
      </c>
      <c r="BI59">
        <f t="shared" si="27"/>
        <v>0.38673268874445715</v>
      </c>
      <c r="BJ59">
        <v>33952863.829530001</v>
      </c>
      <c r="BK59">
        <f t="shared" si="28"/>
        <v>0.38768989569297324</v>
      </c>
      <c r="BL59">
        <v>35966090.246590003</v>
      </c>
      <c r="BM59">
        <f t="shared" si="29"/>
        <v>0.38460937617398461</v>
      </c>
      <c r="BO59">
        <v>20447390.4243</v>
      </c>
      <c r="BP59">
        <v>33952863.829530001</v>
      </c>
      <c r="BQ59">
        <v>35966090.246590003</v>
      </c>
      <c r="BT59">
        <v>20447.3904243</v>
      </c>
      <c r="BU59">
        <f t="shared" si="21"/>
        <v>0.32534948253302781</v>
      </c>
      <c r="BV59">
        <v>33952.863829529997</v>
      </c>
      <c r="BW59">
        <f t="shared" si="16"/>
        <v>0.35510968683191191</v>
      </c>
      <c r="BX59">
        <v>35966.09024659</v>
      </c>
      <c r="BY59">
        <f t="shared" si="17"/>
        <v>0.3588227467684611</v>
      </c>
      <c r="CK59" s="349" t="s">
        <v>132</v>
      </c>
      <c r="CL59">
        <v>5219.1531564699999</v>
      </c>
      <c r="CM59">
        <v>15739.212260100001</v>
      </c>
      <c r="CN59" s="450">
        <f t="shared" si="18"/>
        <v>10.52005910363</v>
      </c>
      <c r="CO59" s="104">
        <f>CZ66</f>
        <v>-0.31265699999999996</v>
      </c>
      <c r="CW59" t="s">
        <v>137</v>
      </c>
      <c r="CX59">
        <v>279480009</v>
      </c>
      <c r="CY59" s="227">
        <v>283352677</v>
      </c>
      <c r="CZ59" s="104">
        <f t="shared" si="19"/>
        <v>-3.872668</v>
      </c>
    </row>
    <row r="60" spans="2:105">
      <c r="B60">
        <f t="shared" si="8"/>
        <v>0.25327948740164408</v>
      </c>
      <c r="C60" s="206">
        <v>15844062</v>
      </c>
      <c r="D60" s="206">
        <v>9928071</v>
      </c>
      <c r="E60">
        <f t="shared" si="9"/>
        <v>-0.95322943039694796</v>
      </c>
      <c r="H60" s="430">
        <f t="shared" si="10"/>
        <v>5915991</v>
      </c>
      <c r="I60" s="430">
        <f t="shared" si="11"/>
        <v>-56126827</v>
      </c>
      <c r="L60" s="201">
        <v>174296299</v>
      </c>
      <c r="M60" s="227">
        <v>230423126</v>
      </c>
      <c r="Q60">
        <f t="shared" si="12"/>
        <v>0.24456974966853384</v>
      </c>
      <c r="R60" s="431">
        <f t="shared" si="13"/>
        <v>-0.98925851305682799</v>
      </c>
      <c r="S60" s="206">
        <v>15844062</v>
      </c>
      <c r="T60">
        <f t="shared" si="20"/>
        <v>8.4713717405787574E-9</v>
      </c>
      <c r="AK60">
        <v>52364059</v>
      </c>
      <c r="AL60">
        <v>0.38406320010138645</v>
      </c>
      <c r="AP60">
        <v>32444522</v>
      </c>
      <c r="AQ60">
        <v>0.39237485561894281</v>
      </c>
      <c r="AU60">
        <v>49932525</v>
      </c>
      <c r="AV60">
        <f t="shared" si="23"/>
        <v>0.38684998508024548</v>
      </c>
      <c r="AW60">
        <v>20313.96366519</v>
      </c>
      <c r="AX60">
        <v>38190.32273136</v>
      </c>
      <c r="AY60">
        <v>41283.182573810001</v>
      </c>
      <c r="AZ60">
        <f t="shared" si="24"/>
        <v>20313963.66519</v>
      </c>
      <c r="BA60">
        <f t="shared" si="25"/>
        <v>38190322.731360003</v>
      </c>
      <c r="BB60">
        <f t="shared" si="26"/>
        <v>41283182.573810004</v>
      </c>
      <c r="BH60">
        <v>20835821.023280002</v>
      </c>
      <c r="BI60">
        <f t="shared" si="27"/>
        <v>0.3836838929934806</v>
      </c>
      <c r="BJ60">
        <v>35866446.385739997</v>
      </c>
      <c r="BK60">
        <f t="shared" si="28"/>
        <v>0.37667363962346412</v>
      </c>
      <c r="BL60">
        <v>36322834.353220001</v>
      </c>
      <c r="BM60">
        <f t="shared" si="29"/>
        <v>0.38266633987784426</v>
      </c>
      <c r="BO60">
        <v>20835821.023280002</v>
      </c>
      <c r="BP60">
        <v>35866446.385739997</v>
      </c>
      <c r="BQ60">
        <v>36322834.353220001</v>
      </c>
      <c r="BT60">
        <v>20835.821023280001</v>
      </c>
      <c r="BU60">
        <f t="shared" si="21"/>
        <v>0.31529936395305047</v>
      </c>
      <c r="BV60">
        <v>35866.446385739997</v>
      </c>
      <c r="BW60">
        <f t="shared" si="16"/>
        <v>0.33135155536968114</v>
      </c>
      <c r="BX60">
        <v>36322.834353220002</v>
      </c>
      <c r="BY60">
        <f t="shared" si="17"/>
        <v>0.35524004492051869</v>
      </c>
      <c r="CK60" s="349" t="s">
        <v>130</v>
      </c>
      <c r="CL60">
        <v>13830.523665190001</v>
      </c>
      <c r="CM60">
        <v>29245.442731360003</v>
      </c>
      <c r="CN60" s="450">
        <f t="shared" si="18"/>
        <v>15.414919066170002</v>
      </c>
      <c r="CO60" s="104">
        <f>CZ68</f>
        <v>3.5993539999999999</v>
      </c>
      <c r="CW60" t="s">
        <v>136</v>
      </c>
      <c r="CX60">
        <v>174296299</v>
      </c>
      <c r="CY60" s="227">
        <v>230423126</v>
      </c>
      <c r="CZ60" s="104">
        <f t="shared" si="19"/>
        <v>-56.126826999999999</v>
      </c>
    </row>
    <row r="61" spans="2:105">
      <c r="B61">
        <f t="shared" si="8"/>
        <v>0.3605845519946948</v>
      </c>
      <c r="C61" s="206">
        <v>69071564</v>
      </c>
      <c r="D61" s="206">
        <v>37748072</v>
      </c>
      <c r="E61">
        <f t="shared" si="9"/>
        <v>0.44964491691155306</v>
      </c>
      <c r="H61" s="430">
        <f t="shared" si="10"/>
        <v>31323492</v>
      </c>
      <c r="I61" s="430">
        <f t="shared" si="11"/>
        <v>-7022324</v>
      </c>
      <c r="L61" s="201">
        <v>169324902</v>
      </c>
      <c r="M61" s="227">
        <v>176347226</v>
      </c>
      <c r="Q61">
        <f t="shared" si="12"/>
        <v>0.27693785108124636</v>
      </c>
      <c r="R61" s="431">
        <f t="shared" si="13"/>
        <v>0.8544280298435879</v>
      </c>
      <c r="S61" s="206">
        <v>69071564</v>
      </c>
      <c r="T61">
        <f t="shared" si="20"/>
        <v>9.5925333722828722E-9</v>
      </c>
      <c r="AK61">
        <v>53014509</v>
      </c>
      <c r="AL61">
        <v>0.38158795925369376</v>
      </c>
      <c r="AP61">
        <v>33035997</v>
      </c>
      <c r="AQ61">
        <v>0.39007475487216975</v>
      </c>
      <c r="AU61">
        <v>50568447</v>
      </c>
      <c r="AV61">
        <f t="shared" si="23"/>
        <v>0.38448962406648052</v>
      </c>
      <c r="AW61">
        <v>25008.856511860002</v>
      </c>
      <c r="AX61">
        <v>45978.804945169999</v>
      </c>
      <c r="AY61">
        <v>50114.249520639998</v>
      </c>
      <c r="AZ61">
        <f t="shared" si="24"/>
        <v>25008856.511860002</v>
      </c>
      <c r="BA61">
        <f t="shared" si="25"/>
        <v>45978804.94517</v>
      </c>
      <c r="BB61">
        <f t="shared" si="26"/>
        <v>50114249.520640001</v>
      </c>
      <c r="BH61">
        <v>21260603.78438</v>
      </c>
      <c r="BI61">
        <f t="shared" si="27"/>
        <v>0.37998700300897625</v>
      </c>
      <c r="BJ61">
        <v>36112294.353710003</v>
      </c>
      <c r="BK61">
        <f t="shared" si="28"/>
        <v>0.37501077261725213</v>
      </c>
      <c r="BL61">
        <v>38804890.056099996</v>
      </c>
      <c r="BM61">
        <f t="shared" si="29"/>
        <v>0.36607557676028979</v>
      </c>
      <c r="BO61">
        <v>21260603.78438</v>
      </c>
      <c r="BP61">
        <v>36112294.353710003</v>
      </c>
      <c r="BQ61">
        <v>38804890.056099996</v>
      </c>
      <c r="BT61">
        <v>21260.60378438</v>
      </c>
      <c r="BU61">
        <f t="shared" si="21"/>
        <v>0.30388193339483011</v>
      </c>
      <c r="BV61">
        <v>36112.29435371</v>
      </c>
      <c r="BW61">
        <f t="shared" si="16"/>
        <v>0.32803390864499193</v>
      </c>
      <c r="BX61">
        <v>38804.890056099997</v>
      </c>
      <c r="BY61">
        <f t="shared" si="17"/>
        <v>0.32714853962299584</v>
      </c>
      <c r="CK61" s="349" t="s">
        <v>129</v>
      </c>
      <c r="CL61">
        <v>15093.826511860001</v>
      </c>
      <c r="CM61">
        <v>30716.904945169998</v>
      </c>
      <c r="CN61" s="450">
        <f t="shared" si="18"/>
        <v>15.623078433309997</v>
      </c>
      <c r="CO61">
        <v>-12.630739999999999</v>
      </c>
      <c r="CW61" t="s">
        <v>134</v>
      </c>
      <c r="CX61">
        <v>169324902</v>
      </c>
      <c r="CY61" s="227">
        <v>176347226</v>
      </c>
      <c r="CZ61" s="104">
        <f t="shared" si="19"/>
        <v>-7.0223239999999993</v>
      </c>
    </row>
    <row r="62" spans="2:105">
      <c r="B62">
        <f t="shared" si="8"/>
        <v>0.39839632979689188</v>
      </c>
      <c r="C62" s="201">
        <v>26936287</v>
      </c>
      <c r="D62" s="201">
        <v>27793468</v>
      </c>
      <c r="E62">
        <f t="shared" si="9"/>
        <v>-5.2334166022865017E-2</v>
      </c>
      <c r="H62" s="430">
        <f t="shared" si="10"/>
        <v>-857181</v>
      </c>
      <c r="I62" s="430">
        <f t="shared" si="11"/>
        <v>6691777</v>
      </c>
      <c r="L62" s="206">
        <v>293972366</v>
      </c>
      <c r="M62" s="222">
        <v>287280589</v>
      </c>
      <c r="Q62">
        <f t="shared" si="12"/>
        <v>0.33221270225998634</v>
      </c>
      <c r="R62" s="431">
        <f t="shared" si="13"/>
        <v>-0.60504762216580765</v>
      </c>
      <c r="S62" s="201">
        <v>26936287</v>
      </c>
      <c r="T62">
        <f t="shared" si="20"/>
        <v>1.1507135700963748E-8</v>
      </c>
      <c r="AK62">
        <v>53483724</v>
      </c>
      <c r="AL62">
        <v>0.37969262265463</v>
      </c>
      <c r="AP62">
        <v>33320617</v>
      </c>
      <c r="AQ62">
        <v>0.38884944855804709</v>
      </c>
      <c r="AU62">
        <v>52623845</v>
      </c>
      <c r="AV62">
        <f t="shared" si="23"/>
        <v>0.37553152757130287</v>
      </c>
      <c r="AW62">
        <v>41971.293389600003</v>
      </c>
      <c r="AX62">
        <v>52045.31337933</v>
      </c>
      <c r="AY62">
        <v>53882.903305799999</v>
      </c>
      <c r="AZ62">
        <f t="shared" si="24"/>
        <v>41971293.389600001</v>
      </c>
      <c r="BA62">
        <f t="shared" si="25"/>
        <v>52045313.379330002</v>
      </c>
      <c r="BB62">
        <f t="shared" si="26"/>
        <v>53882903.305799998</v>
      </c>
      <c r="BH62">
        <v>21402794.425420001</v>
      </c>
      <c r="BI62">
        <f t="shared" si="27"/>
        <v>0.37866676086550732</v>
      </c>
      <c r="BJ62">
        <v>36243604.125040002</v>
      </c>
      <c r="BK62">
        <f t="shared" si="28"/>
        <v>0.3741004709188015</v>
      </c>
      <c r="BL62">
        <v>38833806.593549997</v>
      </c>
      <c r="BM62">
        <f t="shared" si="29"/>
        <v>0.36585233741871315</v>
      </c>
      <c r="BO62">
        <v>21402794.425420001</v>
      </c>
      <c r="BP62">
        <v>36243604.125040002</v>
      </c>
      <c r="BQ62">
        <v>38833806.593549997</v>
      </c>
      <c r="BT62">
        <v>21402.794425420001</v>
      </c>
      <c r="BU62">
        <f t="shared" si="21"/>
        <v>0.29997327568932891</v>
      </c>
      <c r="BV62">
        <v>36243.604125040001</v>
      </c>
      <c r="BW62">
        <f t="shared" si="16"/>
        <v>0.32624005138263618</v>
      </c>
      <c r="BX62">
        <v>38833.806593549998</v>
      </c>
      <c r="BY62">
        <f t="shared" si="17"/>
        <v>0.32679240621131495</v>
      </c>
      <c r="CK62" s="349" t="s">
        <v>128</v>
      </c>
      <c r="CL62">
        <v>33774.763389600004</v>
      </c>
      <c r="CM62">
        <v>39873.713379330002</v>
      </c>
      <c r="CN62" s="450">
        <f t="shared" si="18"/>
        <v>6.0989499897299977</v>
      </c>
      <c r="CO62">
        <v>-3.409967</v>
      </c>
      <c r="CW62" t="s">
        <v>1012</v>
      </c>
      <c r="CX62">
        <v>293972366</v>
      </c>
      <c r="CY62" s="222">
        <v>287280589</v>
      </c>
      <c r="CZ62" s="104">
        <f t="shared" si="19"/>
        <v>6.6917770000000001</v>
      </c>
    </row>
    <row r="63" spans="2:105">
      <c r="B63">
        <f t="shared" si="8"/>
        <v>0.2335900582988947</v>
      </c>
      <c r="C63" s="201">
        <v>16911073</v>
      </c>
      <c r="D63" s="201">
        <v>8313467</v>
      </c>
      <c r="E63">
        <f t="shared" si="9"/>
        <v>-1.0346487852223376</v>
      </c>
      <c r="H63" s="430">
        <f t="shared" si="10"/>
        <v>8597606</v>
      </c>
      <c r="I63" s="430">
        <f t="shared" si="11"/>
        <v>-39111125</v>
      </c>
      <c r="L63" s="201">
        <v>207970186</v>
      </c>
      <c r="M63" s="222">
        <v>247081311</v>
      </c>
      <c r="Q63">
        <f t="shared" si="12"/>
        <v>0.25350398403085722</v>
      </c>
      <c r="R63" s="431">
        <f t="shared" si="13"/>
        <v>-0.95229953982102378</v>
      </c>
      <c r="S63" s="201">
        <v>16911073</v>
      </c>
      <c r="T63">
        <f t="shared" si="20"/>
        <v>8.7808344627807912E-9</v>
      </c>
      <c r="AK63">
        <v>55971281</v>
      </c>
      <c r="AL63">
        <v>0.36817250808627666</v>
      </c>
      <c r="AP63">
        <v>33698388</v>
      </c>
      <c r="AQ63">
        <v>0.38710588555797781</v>
      </c>
      <c r="AU63">
        <v>55146750</v>
      </c>
      <c r="AV63">
        <f t="shared" si="23"/>
        <v>0.36194270756290026</v>
      </c>
      <c r="AW63">
        <v>20835.821023280001</v>
      </c>
      <c r="AX63">
        <v>40480.206908059998</v>
      </c>
      <c r="AY63">
        <v>41005.167872749997</v>
      </c>
      <c r="AZ63">
        <f t="shared" si="24"/>
        <v>20835821.023280002</v>
      </c>
      <c r="BA63">
        <f t="shared" si="25"/>
        <v>40480206.908059999</v>
      </c>
      <c r="BB63">
        <f t="shared" si="26"/>
        <v>41005167.872749999</v>
      </c>
      <c r="BH63">
        <v>21823323.750750002</v>
      </c>
      <c r="BI63">
        <f t="shared" si="27"/>
        <v>0.37452545531856118</v>
      </c>
      <c r="BJ63">
        <v>36455658.30663</v>
      </c>
      <c r="BK63">
        <f t="shared" si="28"/>
        <v>0.37259823414513477</v>
      </c>
      <c r="BL63">
        <v>39580543.224200003</v>
      </c>
      <c r="BM63">
        <f t="shared" si="29"/>
        <v>0.35986548582590078</v>
      </c>
      <c r="BO63">
        <v>21823323.750750002</v>
      </c>
      <c r="BP63">
        <v>36455658.30663</v>
      </c>
      <c r="BQ63">
        <v>39580543.224200003</v>
      </c>
      <c r="BT63">
        <v>21823.323750750002</v>
      </c>
      <c r="BU63">
        <f t="shared" si="21"/>
        <v>0.28819744686260945</v>
      </c>
      <c r="BV63">
        <v>36455.658306630001</v>
      </c>
      <c r="BW63">
        <f t="shared" si="16"/>
        <v>0.32331208664829419</v>
      </c>
      <c r="BX63">
        <v>39580.543224200002</v>
      </c>
      <c r="BY63">
        <f t="shared" si="17"/>
        <v>0.31740080516341818</v>
      </c>
      <c r="CK63" s="349" t="s">
        <v>197</v>
      </c>
      <c r="CL63">
        <v>13917.131023280002</v>
      </c>
      <c r="CM63">
        <v>28991.476908059998</v>
      </c>
      <c r="CN63" s="450">
        <f t="shared" si="18"/>
        <v>15.074345884779996</v>
      </c>
      <c r="CO63">
        <v>-24.135664999999999</v>
      </c>
      <c r="CW63" t="s">
        <v>1013</v>
      </c>
      <c r="CX63">
        <v>207970186</v>
      </c>
      <c r="CY63" s="222">
        <v>247081311</v>
      </c>
      <c r="CZ63" s="104">
        <f t="shared" si="19"/>
        <v>-39.111125000000001</v>
      </c>
      <c r="DA63">
        <f>CZ63/1000/1000</f>
        <v>-3.9111125000000001E-5</v>
      </c>
    </row>
    <row r="64" spans="2:105">
      <c r="B64">
        <f t="shared" si="8"/>
        <v>0.34031964508284135</v>
      </c>
      <c r="C64" s="206">
        <v>20617732</v>
      </c>
      <c r="D64" s="206">
        <v>17650868</v>
      </c>
      <c r="E64">
        <f t="shared" si="9"/>
        <v>-0.56379329052150184</v>
      </c>
      <c r="H64" s="430">
        <f t="shared" si="10"/>
        <v>2966864</v>
      </c>
      <c r="I64" s="430">
        <f t="shared" si="11"/>
        <v>1540248</v>
      </c>
      <c r="L64" s="201">
        <v>8726122</v>
      </c>
      <c r="M64" s="227">
        <v>7185874</v>
      </c>
      <c r="Q64">
        <f t="shared" si="12"/>
        <v>0.28412204287039816</v>
      </c>
      <c r="R64" s="431">
        <f t="shared" si="13"/>
        <v>-0.82390881959859597</v>
      </c>
      <c r="S64" s="206">
        <v>20617732</v>
      </c>
      <c r="T64">
        <f t="shared" si="20"/>
        <v>9.8413783720590186E-9</v>
      </c>
      <c r="AK64">
        <v>56999496</v>
      </c>
      <c r="AL64">
        <v>0.36272599942603823</v>
      </c>
      <c r="AP64">
        <v>35133303</v>
      </c>
      <c r="AQ64">
        <v>0.37929769496756949</v>
      </c>
      <c r="AU64">
        <v>55293489</v>
      </c>
      <c r="AV64">
        <f t="shared" si="23"/>
        <v>0.36107065139248273</v>
      </c>
      <c r="AW64">
        <v>23796.793329610002</v>
      </c>
      <c r="AX64">
        <v>52850.551656080002</v>
      </c>
      <c r="AY64">
        <v>59456.48497487</v>
      </c>
      <c r="AZ64">
        <f t="shared" si="24"/>
        <v>23796793.329610001</v>
      </c>
      <c r="BA64">
        <f t="shared" si="25"/>
        <v>52850551.65608</v>
      </c>
      <c r="BB64">
        <f t="shared" si="26"/>
        <v>59456484.974869996</v>
      </c>
      <c r="BH64">
        <v>22206693.504530001</v>
      </c>
      <c r="BI64">
        <f t="shared" si="27"/>
        <v>0.37045013636139351</v>
      </c>
      <c r="BJ64">
        <v>38190322.731360003</v>
      </c>
      <c r="BK64">
        <f t="shared" si="28"/>
        <v>0.35888446362430382</v>
      </c>
      <c r="BL64">
        <v>41005167.872749999</v>
      </c>
      <c r="BM64">
        <f t="shared" si="29"/>
        <v>0.34732603378492283</v>
      </c>
      <c r="BO64">
        <v>22206693.504530001</v>
      </c>
      <c r="BP64">
        <v>38190322.731360003</v>
      </c>
      <c r="BQ64">
        <v>41005167.872749999</v>
      </c>
      <c r="BT64">
        <v>22206.693504530002</v>
      </c>
      <c r="BU64">
        <f t="shared" si="21"/>
        <v>0.27722922199185829</v>
      </c>
      <c r="BV64">
        <v>38190.32273136</v>
      </c>
      <c r="BW64">
        <f t="shared" si="16"/>
        <v>0.29810628684570212</v>
      </c>
      <c r="BX64">
        <v>41005.167872749997</v>
      </c>
      <c r="BY64">
        <f t="shared" si="17"/>
        <v>0.29857442001617052</v>
      </c>
      <c r="CK64" s="349" t="s">
        <v>127</v>
      </c>
      <c r="CL64">
        <v>17252.973329610002</v>
      </c>
      <c r="CM64">
        <v>41286.921656080005</v>
      </c>
      <c r="CN64" s="450">
        <f t="shared" si="18"/>
        <v>24.033948326470004</v>
      </c>
      <c r="CO64">
        <v>1.782189</v>
      </c>
      <c r="CW64" t="s">
        <v>133</v>
      </c>
      <c r="CX64">
        <v>8726122</v>
      </c>
      <c r="CY64" s="227">
        <v>7185874</v>
      </c>
      <c r="CZ64" s="104">
        <f t="shared" si="19"/>
        <v>1.5402480000000001</v>
      </c>
    </row>
    <row r="65" spans="2:104">
      <c r="B65">
        <f t="shared" si="8"/>
        <v>0.30713345063746073</v>
      </c>
      <c r="C65" s="206">
        <v>56999496</v>
      </c>
      <c r="D65" s="206">
        <v>43173558</v>
      </c>
      <c r="E65">
        <f t="shared" si="9"/>
        <v>0.72323495492346435</v>
      </c>
      <c r="H65" s="430">
        <f t="shared" si="10"/>
        <v>13825938</v>
      </c>
      <c r="I65" s="430">
        <f t="shared" si="11"/>
        <v>32988</v>
      </c>
      <c r="L65" s="206">
        <v>37159852</v>
      </c>
      <c r="M65" s="227">
        <v>37126864</v>
      </c>
      <c r="Q65">
        <f t="shared" si="12"/>
        <v>0.36272599942603823</v>
      </c>
      <c r="R65" s="431">
        <f t="shared" si="13"/>
        <v>0.43627747833773783</v>
      </c>
      <c r="S65" s="206">
        <v>56999496</v>
      </c>
      <c r="T65">
        <f t="shared" si="20"/>
        <v>1.2564050890494367E-8</v>
      </c>
      <c r="AK65">
        <v>58177524</v>
      </c>
      <c r="AL65">
        <v>0.35602936150701792</v>
      </c>
      <c r="AP65">
        <v>35510678</v>
      </c>
      <c r="AQ65">
        <v>0.37694255770851987</v>
      </c>
      <c r="AU65">
        <v>56284454</v>
      </c>
      <c r="AV65">
        <f t="shared" si="23"/>
        <v>0.35496168127558392</v>
      </c>
      <c r="AW65">
        <v>16011.816478950001</v>
      </c>
      <c r="AX65">
        <v>32626.827383330001</v>
      </c>
      <c r="AY65">
        <v>35019.212763410003</v>
      </c>
      <c r="AZ65">
        <f t="shared" si="24"/>
        <v>16011816.478950001</v>
      </c>
      <c r="BA65">
        <f t="shared" si="25"/>
        <v>32626827.383330002</v>
      </c>
      <c r="BB65">
        <f t="shared" si="26"/>
        <v>35019212.763410002</v>
      </c>
      <c r="BH65">
        <v>22830410.624460001</v>
      </c>
      <c r="BI65">
        <f t="shared" si="27"/>
        <v>0.36323574528720554</v>
      </c>
      <c r="BJ65">
        <v>38308682.401489995</v>
      </c>
      <c r="BK65">
        <f t="shared" si="28"/>
        <v>0.35786076433021857</v>
      </c>
      <c r="BL65">
        <v>41283182.573810004</v>
      </c>
      <c r="BM65">
        <f t="shared" si="29"/>
        <v>0.34471993793984579</v>
      </c>
      <c r="BO65">
        <v>22830410.624460001</v>
      </c>
      <c r="BP65">
        <v>38308682.401489995</v>
      </c>
      <c r="BQ65">
        <v>41283182.573810004</v>
      </c>
      <c r="BT65">
        <v>22830.410624460001</v>
      </c>
      <c r="BU65">
        <f t="shared" si="21"/>
        <v>0.25905637033085344</v>
      </c>
      <c r="BV65">
        <v>38308.682401489998</v>
      </c>
      <c r="BW65">
        <f t="shared" si="16"/>
        <v>0.29631703813243643</v>
      </c>
      <c r="BX65">
        <v>41283.182573810001</v>
      </c>
      <c r="BY65">
        <f t="shared" si="17"/>
        <v>0.29478392955555216</v>
      </c>
      <c r="CK65" s="349" t="s">
        <v>126</v>
      </c>
      <c r="CL65">
        <v>10992.47647895</v>
      </c>
      <c r="CM65">
        <v>24705.407383329999</v>
      </c>
      <c r="CN65" s="450">
        <f t="shared" si="18"/>
        <v>13.712930904379999</v>
      </c>
      <c r="CO65">
        <v>4.2656890000000001</v>
      </c>
      <c r="CW65" t="s">
        <v>124</v>
      </c>
      <c r="CX65">
        <v>37159852</v>
      </c>
      <c r="CY65" s="227">
        <v>37126864</v>
      </c>
      <c r="CZ65" s="104">
        <f t="shared" si="19"/>
        <v>3.2987999999999996E-2</v>
      </c>
    </row>
    <row r="66" spans="2:104">
      <c r="B66">
        <f t="shared" si="8"/>
        <v>0.39361109593748922</v>
      </c>
      <c r="C66" s="206">
        <v>39897422</v>
      </c>
      <c r="D66" s="206">
        <v>25578403</v>
      </c>
      <c r="E66">
        <f t="shared" si="9"/>
        <v>-0.16403286316241239</v>
      </c>
      <c r="H66" s="430">
        <f t="shared" si="10"/>
        <v>14319019</v>
      </c>
      <c r="I66" s="430">
        <f t="shared" si="11"/>
        <v>-312657</v>
      </c>
      <c r="L66" s="201">
        <v>7879286</v>
      </c>
      <c r="M66" s="222">
        <v>8191943</v>
      </c>
      <c r="Q66">
        <f t="shared" si="12"/>
        <v>0.39411111055352382</v>
      </c>
      <c r="R66" s="431">
        <f t="shared" si="13"/>
        <v>-0.15610169605010185</v>
      </c>
      <c r="S66" s="206">
        <v>39897422</v>
      </c>
      <c r="T66">
        <f t="shared" si="20"/>
        <v>1.365116384637156E-8</v>
      </c>
      <c r="AK66">
        <v>59602702</v>
      </c>
      <c r="AL66">
        <v>0.34731895930731554</v>
      </c>
      <c r="AP66">
        <v>35789650</v>
      </c>
      <c r="AQ66">
        <v>0.37512360406653766</v>
      </c>
      <c r="AU66">
        <v>57759315</v>
      </c>
      <c r="AV66">
        <f t="shared" ref="AV66:AV86" si="31">_xlfn.PHI(STANDARDIZE(AU66,AT$1,AS$1))</f>
        <v>0.34519863085358055</v>
      </c>
      <c r="AW66">
        <v>9743.2986638399998</v>
      </c>
      <c r="AX66">
        <v>18120.991346549999</v>
      </c>
      <c r="AY66">
        <v>20385.86591973</v>
      </c>
      <c r="AZ66">
        <f t="shared" ref="AZ66:AZ86" si="32">AW66*1000</f>
        <v>9743298.6638399996</v>
      </c>
      <c r="BA66">
        <f t="shared" ref="BA66:BA86" si="33">AX66*1000</f>
        <v>18120991.346549999</v>
      </c>
      <c r="BB66">
        <f t="shared" ref="BB66:BB86" si="34">AY66*1000</f>
        <v>20385865.91973</v>
      </c>
      <c r="BH66">
        <v>22946865.4241</v>
      </c>
      <c r="BI66">
        <f t="shared" ref="BI66:BI86" si="35">_xlfn.PHI(STANDARDIZE(BH66,BD$2,BD$3))</f>
        <v>0.36181169750179332</v>
      </c>
      <c r="BJ66">
        <v>39165091.95747</v>
      </c>
      <c r="BK66">
        <f t="shared" ref="BK66:BK86" si="36">_xlfn.PHI(STANDARDIZE(BJ66,BE$2,BE$3))</f>
        <v>0.35014299523334064</v>
      </c>
      <c r="BL66">
        <v>42904016.775789998</v>
      </c>
      <c r="BM66">
        <f t="shared" ref="BM66:BM86" si="37">_xlfn.PHI(STANDARDIZE(BL66,BF$2,BF$3))</f>
        <v>0.32860432390842176</v>
      </c>
      <c r="BO66">
        <v>22946865.4241</v>
      </c>
      <c r="BP66">
        <v>39165091.95747</v>
      </c>
      <c r="BQ66">
        <v>42904016.775789998</v>
      </c>
      <c r="BT66">
        <v>22946.8654241</v>
      </c>
      <c r="BU66">
        <f t="shared" si="21"/>
        <v>0.25563374516874193</v>
      </c>
      <c r="BV66">
        <v>39165.091957470002</v>
      </c>
      <c r="BW66">
        <f t="shared" si="16"/>
        <v>0.28316682040173646</v>
      </c>
      <c r="BX66">
        <v>42904.016775789998</v>
      </c>
      <c r="BY66">
        <f t="shared" si="17"/>
        <v>0.27212667877227109</v>
      </c>
      <c r="CK66" s="349" t="s">
        <v>125</v>
      </c>
      <c r="CL66">
        <v>6896.2286638400001</v>
      </c>
      <c r="CM66">
        <v>13560.931346549998</v>
      </c>
      <c r="CN66" s="450">
        <f t="shared" si="18"/>
        <v>6.664702682709998</v>
      </c>
      <c r="CO66">
        <v>-4.2861450000000003</v>
      </c>
      <c r="CW66" t="s">
        <v>132</v>
      </c>
      <c r="CX66">
        <v>7879286</v>
      </c>
      <c r="CY66" s="222">
        <v>8191943</v>
      </c>
      <c r="CZ66" s="104">
        <f t="shared" si="19"/>
        <v>-0.31265699999999996</v>
      </c>
    </row>
    <row r="67" spans="2:104">
      <c r="B67">
        <f t="shared" ref="B67:B86" si="38">_xlfn.PHI(E67)</f>
        <v>0.25703027867916872</v>
      </c>
      <c r="C67" s="206">
        <v>18982407</v>
      </c>
      <c r="D67" s="201">
        <v>10236407</v>
      </c>
      <c r="E67">
        <f t="shared" ref="E67:E86" si="39">STANDARDIZE(D67,G$5,F$5)</f>
        <v>-0.93768102460243652</v>
      </c>
      <c r="H67" s="430">
        <f t="shared" ref="H67:H86" si="40">C67-D67</f>
        <v>8746000</v>
      </c>
      <c r="I67" s="430">
        <f t="shared" ref="I67:I86" si="41">L67-M67</f>
        <v>-2649203</v>
      </c>
      <c r="L67" s="201">
        <v>23922858</v>
      </c>
      <c r="M67" s="222">
        <v>26572061</v>
      </c>
      <c r="Q67">
        <f t="shared" ref="Q67:Q86" si="42">_xlfn.PHI(R67)</f>
        <v>0.27073215607832019</v>
      </c>
      <c r="R67" s="431">
        <f t="shared" ref="R67:R86" si="43">STANDARDIZE(S67,G$4,F$4)</f>
        <v>-0.88055297125855225</v>
      </c>
      <c r="S67" s="206">
        <v>18982407</v>
      </c>
      <c r="T67">
        <f t="shared" si="20"/>
        <v>9.377581403162861E-9</v>
      </c>
      <c r="AK67">
        <v>60577638</v>
      </c>
      <c r="AL67">
        <v>0.34100440700809043</v>
      </c>
      <c r="AP67">
        <v>36393025</v>
      </c>
      <c r="AQ67">
        <v>0.37096825283721413</v>
      </c>
      <c r="AU67">
        <v>59939148</v>
      </c>
      <c r="AV67">
        <f t="shared" si="31"/>
        <v>0.32945390256122326</v>
      </c>
      <c r="AW67">
        <v>6395.044261</v>
      </c>
      <c r="AX67">
        <v>10187.518149400001</v>
      </c>
      <c r="AY67">
        <v>9399.1406833000001</v>
      </c>
      <c r="AZ67">
        <f t="shared" si="32"/>
        <v>6395044.2609999999</v>
      </c>
      <c r="BA67">
        <f t="shared" si="33"/>
        <v>10187518.149400001</v>
      </c>
      <c r="BB67">
        <f t="shared" si="34"/>
        <v>9399140.6832999997</v>
      </c>
      <c r="BH67">
        <v>23018826.880060002</v>
      </c>
      <c r="BI67">
        <f t="shared" si="35"/>
        <v>0.36091997860048242</v>
      </c>
      <c r="BJ67">
        <v>40480206.908059999</v>
      </c>
      <c r="BK67">
        <f t="shared" si="36"/>
        <v>0.33730374836895777</v>
      </c>
      <c r="BL67">
        <v>43712183.02476</v>
      </c>
      <c r="BM67">
        <f t="shared" si="37"/>
        <v>0.32004150910215706</v>
      </c>
      <c r="BO67">
        <v>23018826.880060002</v>
      </c>
      <c r="BP67">
        <v>40480206.908059999</v>
      </c>
      <c r="BQ67">
        <v>43712183.02476</v>
      </c>
      <c r="BT67">
        <v>23018.826880060002</v>
      </c>
      <c r="BU67">
        <f t="shared" si="21"/>
        <v>0.25351586092547329</v>
      </c>
      <c r="BV67">
        <v>40480.206908059998</v>
      </c>
      <c r="BW67">
        <f t="shared" ref="BW67:BW82" si="44">_xlfn.PHI(STANDARDIZE(BV67,CE$1,CE$2))</f>
        <v>0.26244836222354367</v>
      </c>
      <c r="BX67">
        <v>43712.183024760001</v>
      </c>
      <c r="BY67">
        <f t="shared" ref="BY67:BY82" si="45">_xlfn.PHI(STANDARDIZE(BX67,CG$1,CG$2))</f>
        <v>0.26057518468467711</v>
      </c>
      <c r="CK67" s="349" t="s">
        <v>133</v>
      </c>
      <c r="CL67">
        <v>5105.6442609999995</v>
      </c>
      <c r="CM67">
        <v>8293.0881494000005</v>
      </c>
      <c r="CN67" s="450">
        <f t="shared" ref="CN67:CN86" si="46">(CM67-CL67)/1000</f>
        <v>3.1874438884000011</v>
      </c>
      <c r="CO67" s="104">
        <f>CZ64</f>
        <v>1.5402480000000001</v>
      </c>
      <c r="CW67" t="s">
        <v>131</v>
      </c>
      <c r="CX67">
        <v>23922858</v>
      </c>
      <c r="CY67" s="222">
        <v>26572061</v>
      </c>
      <c r="CZ67" s="104">
        <f t="shared" ref="CZ67:CZ86" si="47">(CX67-CY67)/1000/1000</f>
        <v>-2.649203</v>
      </c>
    </row>
    <row r="68" spans="2:104">
      <c r="B68">
        <f t="shared" si="38"/>
        <v>0.23240237654123977</v>
      </c>
      <c r="C68" s="206">
        <v>73331929</v>
      </c>
      <c r="D68" s="206">
        <v>49446586</v>
      </c>
      <c r="E68">
        <f t="shared" si="39"/>
        <v>1.0395638458227836</v>
      </c>
      <c r="H68" s="430">
        <f t="shared" si="40"/>
        <v>23885343</v>
      </c>
      <c r="I68" s="430">
        <f t="shared" si="41"/>
        <v>3599354</v>
      </c>
      <c r="L68" s="206">
        <v>79966854</v>
      </c>
      <c r="M68" s="227">
        <v>76367500</v>
      </c>
      <c r="Q68">
        <f t="shared" si="42"/>
        <v>0.24148728248934831</v>
      </c>
      <c r="R68" s="431">
        <f t="shared" si="43"/>
        <v>1.0019979386915352</v>
      </c>
      <c r="S68" s="206">
        <v>73331929</v>
      </c>
      <c r="T68">
        <f t="shared" ref="T68:T86" si="48">_xlfn.NORM.DIST(S68,$G$4,$F$4,0)</f>
        <v>8.3646016866845027E-9</v>
      </c>
      <c r="AK68">
        <v>63640585</v>
      </c>
      <c r="AL68">
        <v>0.3195238322207829</v>
      </c>
      <c r="AP68">
        <v>36710568</v>
      </c>
      <c r="AQ68">
        <v>0.36866280536764279</v>
      </c>
      <c r="AU68">
        <v>62219448</v>
      </c>
      <c r="AV68">
        <f t="shared" si="31"/>
        <v>0.31157110926591536</v>
      </c>
      <c r="AW68">
        <v>5626.4263839400001</v>
      </c>
      <c r="AX68">
        <v>11652.444869139999</v>
      </c>
      <c r="AY68">
        <v>10831.20062374</v>
      </c>
      <c r="AZ68">
        <f t="shared" si="32"/>
        <v>5626426.3839400001</v>
      </c>
      <c r="BA68">
        <f t="shared" si="33"/>
        <v>11652444.869139999</v>
      </c>
      <c r="BB68">
        <f t="shared" si="34"/>
        <v>10831200.623740001</v>
      </c>
      <c r="BH68">
        <v>23517214.10647</v>
      </c>
      <c r="BI68">
        <f t="shared" si="35"/>
        <v>0.35450459612687957</v>
      </c>
      <c r="BJ68">
        <v>41387366.027929999</v>
      </c>
      <c r="BK68">
        <f t="shared" si="36"/>
        <v>0.32782413653003906</v>
      </c>
      <c r="BL68">
        <v>45542971.749980003</v>
      </c>
      <c r="BM68">
        <f t="shared" si="37"/>
        <v>0.29958770470412893</v>
      </c>
      <c r="BO68">
        <v>23517214.10647</v>
      </c>
      <c r="BP68">
        <v>41387366.027929999</v>
      </c>
      <c r="BQ68">
        <v>45542971.749980003</v>
      </c>
      <c r="BT68">
        <v>23517.214106470001</v>
      </c>
      <c r="BU68">
        <f t="shared" ref="BU68:BU82" si="49">_xlfn.PHI(STANDARDIZE(BT68,CC$1,CC$2))</f>
        <v>0.2388162303055639</v>
      </c>
      <c r="BV68">
        <v>41387.366027930002</v>
      </c>
      <c r="BW68">
        <f t="shared" si="44"/>
        <v>0.24794654925293985</v>
      </c>
      <c r="BX68">
        <v>45542.971749980003</v>
      </c>
      <c r="BY68">
        <f t="shared" si="45"/>
        <v>0.23416238998326777</v>
      </c>
      <c r="CK68" s="349" t="s">
        <v>131</v>
      </c>
      <c r="CL68">
        <v>3869.9263839400001</v>
      </c>
      <c r="CM68">
        <v>8978.0248691399993</v>
      </c>
      <c r="CN68" s="450">
        <f t="shared" si="46"/>
        <v>5.1080984851999993</v>
      </c>
      <c r="CO68" s="104">
        <f>CZ67</f>
        <v>-2.649203</v>
      </c>
      <c r="CW68" t="s">
        <v>130</v>
      </c>
      <c r="CX68">
        <v>79966854</v>
      </c>
      <c r="CY68" s="227">
        <v>76367500</v>
      </c>
      <c r="CZ68" s="104">
        <f t="shared" si="47"/>
        <v>3.5993539999999999</v>
      </c>
    </row>
    <row r="69" spans="2:104">
      <c r="B69">
        <f t="shared" si="38"/>
        <v>0.33684505373848855</v>
      </c>
      <c r="C69" s="206">
        <v>45346019</v>
      </c>
      <c r="D69" s="206">
        <v>40367032</v>
      </c>
      <c r="E69">
        <f t="shared" si="39"/>
        <v>0.58171075690297047</v>
      </c>
      <c r="H69" s="430">
        <f t="shared" si="40"/>
        <v>4978987</v>
      </c>
      <c r="I69" s="430">
        <f t="shared" si="41"/>
        <v>1628194</v>
      </c>
      <c r="L69" s="206">
        <v>50891017</v>
      </c>
      <c r="M69" s="227">
        <v>49262823</v>
      </c>
      <c r="Q69">
        <f t="shared" si="42"/>
        <v>0.39873000838715478</v>
      </c>
      <c r="R69" s="431">
        <f t="shared" si="43"/>
        <v>3.262602156075986E-2</v>
      </c>
      <c r="S69" s="206">
        <v>45346019</v>
      </c>
      <c r="T69">
        <f t="shared" si="48"/>
        <v>1.3811152563837527E-8</v>
      </c>
      <c r="AK69">
        <v>66492514</v>
      </c>
      <c r="AL69">
        <v>0.29771342462797507</v>
      </c>
      <c r="AP69">
        <v>36908786</v>
      </c>
      <c r="AQ69">
        <v>0.36718322785816548</v>
      </c>
      <c r="AU69">
        <v>62617643</v>
      </c>
      <c r="AV69">
        <f t="shared" si="31"/>
        <v>0.30832385474143842</v>
      </c>
      <c r="AW69">
        <v>21260.60378438</v>
      </c>
      <c r="AX69">
        <v>30686.861874949998</v>
      </c>
      <c r="AY69">
        <v>33063.974024169998</v>
      </c>
      <c r="AZ69">
        <f t="shared" si="32"/>
        <v>21260603.78438</v>
      </c>
      <c r="BA69">
        <f t="shared" si="33"/>
        <v>30686861.874949999</v>
      </c>
      <c r="BB69">
        <f t="shared" si="34"/>
        <v>33063974.02417</v>
      </c>
      <c r="BH69">
        <v>23796793.329610001</v>
      </c>
      <c r="BI69">
        <f t="shared" si="35"/>
        <v>0.35072906141457377</v>
      </c>
      <c r="BJ69">
        <v>45978804.94517</v>
      </c>
      <c r="BK69">
        <f t="shared" si="36"/>
        <v>0.27421568759143877</v>
      </c>
      <c r="BL69">
        <v>48067789.479350001</v>
      </c>
      <c r="BM69">
        <f t="shared" si="37"/>
        <v>0.26965613875550676</v>
      </c>
      <c r="BO69">
        <v>23796793.329610001</v>
      </c>
      <c r="BP69">
        <v>45978804.94517</v>
      </c>
      <c r="BQ69">
        <v>48067789.479350001</v>
      </c>
      <c r="BT69">
        <v>23796.793329610002</v>
      </c>
      <c r="BU69">
        <f t="shared" si="49"/>
        <v>0.23057329381964511</v>
      </c>
      <c r="BV69">
        <v>45978.804945169999</v>
      </c>
      <c r="BW69">
        <f t="shared" si="44"/>
        <v>0.17592389840242029</v>
      </c>
      <c r="BX69">
        <v>48067.789479350002</v>
      </c>
      <c r="BY69">
        <f t="shared" si="45"/>
        <v>0.19814840840426964</v>
      </c>
      <c r="CK69" s="349" t="s">
        <v>124</v>
      </c>
      <c r="CL69">
        <v>17155.753784380002</v>
      </c>
      <c r="CM69">
        <v>24663.941874949996</v>
      </c>
      <c r="CN69" s="450">
        <f t="shared" si="46"/>
        <v>7.5081880905699947</v>
      </c>
      <c r="CO69" s="104">
        <f>CZ65</f>
        <v>3.2987999999999996E-2</v>
      </c>
      <c r="CW69" t="s">
        <v>122</v>
      </c>
      <c r="CX69">
        <v>50891017</v>
      </c>
      <c r="CY69" s="227">
        <v>49262823</v>
      </c>
      <c r="CZ69" s="104">
        <f t="shared" si="47"/>
        <v>1.6281939999999999</v>
      </c>
    </row>
    <row r="70" spans="2:104">
      <c r="B70">
        <f t="shared" si="38"/>
        <v>0.38710588555797781</v>
      </c>
      <c r="C70" s="206">
        <v>55971281</v>
      </c>
      <c r="D70" s="201">
        <v>33698388</v>
      </c>
      <c r="E70">
        <f t="shared" si="39"/>
        <v>0.24543220684350955</v>
      </c>
      <c r="H70" s="430">
        <f t="shared" si="40"/>
        <v>22272893</v>
      </c>
      <c r="I70" s="430">
        <f t="shared" si="41"/>
        <v>-12630740</v>
      </c>
      <c r="L70" s="201">
        <v>278965217</v>
      </c>
      <c r="M70" s="222">
        <v>291595957</v>
      </c>
      <c r="Q70">
        <f t="shared" si="42"/>
        <v>0.36817250808627666</v>
      </c>
      <c r="R70" s="431">
        <f t="shared" si="43"/>
        <v>0.40066231535848795</v>
      </c>
      <c r="S70" s="206">
        <v>55971281</v>
      </c>
      <c r="T70">
        <f t="shared" si="48"/>
        <v>1.2752706272493547E-8</v>
      </c>
      <c r="AK70">
        <v>66636620</v>
      </c>
      <c r="AL70">
        <v>0.29657493350026104</v>
      </c>
      <c r="AP70">
        <v>37748072</v>
      </c>
      <c r="AQ70">
        <v>0.3605845519946948</v>
      </c>
      <c r="AU70">
        <v>62989864</v>
      </c>
      <c r="AV70">
        <f t="shared" si="31"/>
        <v>0.30525899874086687</v>
      </c>
      <c r="AW70">
        <v>17915.983347490001</v>
      </c>
      <c r="AX70">
        <v>36112.29435371</v>
      </c>
      <c r="AY70">
        <v>45542.971749980003</v>
      </c>
      <c r="AZ70">
        <f t="shared" si="32"/>
        <v>17915983.347490001</v>
      </c>
      <c r="BA70">
        <f t="shared" si="33"/>
        <v>36112294.353710003</v>
      </c>
      <c r="BB70">
        <f t="shared" si="34"/>
        <v>45542971.749980003</v>
      </c>
      <c r="BH70">
        <v>24656493.56411</v>
      </c>
      <c r="BI70">
        <f t="shared" si="35"/>
        <v>0.33838311276768013</v>
      </c>
      <c r="BJ70">
        <v>47498404.657540001</v>
      </c>
      <c r="BK70">
        <f t="shared" si="36"/>
        <v>0.25524091424093631</v>
      </c>
      <c r="BL70">
        <v>49937023.525059998</v>
      </c>
      <c r="BM70">
        <f t="shared" si="37"/>
        <v>0.24681241383910071</v>
      </c>
      <c r="BO70">
        <v>24656493.56411</v>
      </c>
      <c r="BP70">
        <v>47498404.657540001</v>
      </c>
      <c r="BQ70">
        <v>49937023.525059998</v>
      </c>
      <c r="BT70">
        <v>24656.493564109998</v>
      </c>
      <c r="BU70">
        <f t="shared" si="49"/>
        <v>0.20546451365954926</v>
      </c>
      <c r="BV70">
        <v>47498.404657539999</v>
      </c>
      <c r="BW70">
        <f t="shared" si="44"/>
        <v>0.15386480034637154</v>
      </c>
      <c r="BX70">
        <v>49937.023525060002</v>
      </c>
      <c r="BY70">
        <f t="shared" si="45"/>
        <v>0.17255849321654798</v>
      </c>
      <c r="CK70" s="349" t="s">
        <v>123</v>
      </c>
      <c r="CL70">
        <v>12335.743347490001</v>
      </c>
      <c r="CM70">
        <v>27911.244353710001</v>
      </c>
      <c r="CN70" s="450">
        <f t="shared" si="46"/>
        <v>15.57550100622</v>
      </c>
      <c r="CO70" s="104">
        <f>CZ76</f>
        <v>-6.09504</v>
      </c>
      <c r="CW70" t="s">
        <v>129</v>
      </c>
      <c r="CX70">
        <v>278965217</v>
      </c>
      <c r="CY70" s="222">
        <v>291595957</v>
      </c>
      <c r="CZ70" s="104">
        <f t="shared" si="47"/>
        <v>-12.630739999999999</v>
      </c>
    </row>
    <row r="71" spans="2:104">
      <c r="B71">
        <f t="shared" si="38"/>
        <v>0.22154853232389279</v>
      </c>
      <c r="C71" s="206">
        <v>66636620</v>
      </c>
      <c r="D71" s="201">
        <v>50339621</v>
      </c>
      <c r="E71">
        <f t="shared" si="39"/>
        <v>1.0845967663014222</v>
      </c>
      <c r="H71" s="430">
        <f t="shared" si="40"/>
        <v>16296999</v>
      </c>
      <c r="I71" s="430">
        <f t="shared" si="41"/>
        <v>-3409967</v>
      </c>
      <c r="L71" s="201">
        <v>172253783</v>
      </c>
      <c r="M71" s="227">
        <v>175663750</v>
      </c>
      <c r="Q71">
        <f t="shared" si="42"/>
        <v>0.29657493350026104</v>
      </c>
      <c r="R71" s="431">
        <f t="shared" si="43"/>
        <v>0.77008679050614715</v>
      </c>
      <c r="S71" s="206">
        <v>66636620</v>
      </c>
      <c r="T71">
        <f t="shared" si="48"/>
        <v>1.027271980293227E-8</v>
      </c>
      <c r="AK71">
        <v>67030300</v>
      </c>
      <c r="AL71">
        <v>0.2934495866684782</v>
      </c>
      <c r="AP71">
        <v>39158050</v>
      </c>
      <c r="AQ71">
        <v>0.3483573215745161</v>
      </c>
      <c r="AU71">
        <v>65927839</v>
      </c>
      <c r="AV71">
        <f t="shared" si="31"/>
        <v>0.28023800061492726</v>
      </c>
      <c r="AW71">
        <v>17375.201449799999</v>
      </c>
      <c r="AX71">
        <v>27869.512928960001</v>
      </c>
      <c r="AY71">
        <v>36322.834353220002</v>
      </c>
      <c r="AZ71">
        <f t="shared" si="32"/>
        <v>17375201.4498</v>
      </c>
      <c r="BA71">
        <f t="shared" si="33"/>
        <v>27869512.928959999</v>
      </c>
      <c r="BB71">
        <f t="shared" si="34"/>
        <v>36322834.353220001</v>
      </c>
      <c r="BH71">
        <v>24661207.466940001</v>
      </c>
      <c r="BI71">
        <f t="shared" si="35"/>
        <v>0.338312533116015</v>
      </c>
      <c r="BJ71">
        <v>49182599.640139997</v>
      </c>
      <c r="BK71">
        <f t="shared" si="36"/>
        <v>0.2340201157345608</v>
      </c>
      <c r="BL71">
        <v>50114249.520640001</v>
      </c>
      <c r="BM71">
        <f t="shared" si="37"/>
        <v>0.24463523505804741</v>
      </c>
      <c r="BO71">
        <v>24661207.466940001</v>
      </c>
      <c r="BP71">
        <v>49182599.640139997</v>
      </c>
      <c r="BQ71">
        <v>50114249.520640001</v>
      </c>
      <c r="BT71">
        <v>24661.207466939999</v>
      </c>
      <c r="BU71">
        <f t="shared" si="49"/>
        <v>0.20532843941056431</v>
      </c>
      <c r="BV71">
        <v>49182.599640139997</v>
      </c>
      <c r="BW71">
        <f t="shared" si="44"/>
        <v>0.13106981714718943</v>
      </c>
      <c r="BX71">
        <v>50114.249520639998</v>
      </c>
      <c r="BY71">
        <f t="shared" si="45"/>
        <v>0.17020081945482521</v>
      </c>
      <c r="CK71" s="349" t="s">
        <v>122</v>
      </c>
      <c r="CL71">
        <v>12870.7614498</v>
      </c>
      <c r="CM71">
        <v>21205.99292896</v>
      </c>
      <c r="CN71" s="450">
        <f t="shared" si="46"/>
        <v>8.3352314791600008</v>
      </c>
      <c r="CO71" s="104">
        <f>CZ69</f>
        <v>1.6281939999999999</v>
      </c>
      <c r="CW71" t="s">
        <v>128</v>
      </c>
      <c r="CX71">
        <v>172253783</v>
      </c>
      <c r="CY71" s="227">
        <v>175663750</v>
      </c>
      <c r="CZ71" s="104">
        <f t="shared" si="47"/>
        <v>-3.409967</v>
      </c>
    </row>
    <row r="72" spans="2:104">
      <c r="B72">
        <f t="shared" si="38"/>
        <v>0.39840284447771385</v>
      </c>
      <c r="C72" s="201">
        <v>60577638</v>
      </c>
      <c r="D72" s="201">
        <v>29862901</v>
      </c>
      <c r="E72">
        <f t="shared" si="39"/>
        <v>5.2020771605414476E-2</v>
      </c>
      <c r="H72" s="430">
        <f t="shared" si="40"/>
        <v>30714737</v>
      </c>
      <c r="I72" s="430">
        <f t="shared" si="41"/>
        <v>-24135665</v>
      </c>
      <c r="L72" s="201">
        <v>138428780</v>
      </c>
      <c r="M72" s="222">
        <v>162564445</v>
      </c>
      <c r="Q72">
        <f t="shared" si="42"/>
        <v>0.34100440700809043</v>
      </c>
      <c r="R72" s="431">
        <f t="shared" si="43"/>
        <v>0.5602166452365861</v>
      </c>
      <c r="S72" s="201">
        <v>60577638</v>
      </c>
      <c r="T72">
        <f t="shared" si="48"/>
        <v>1.1811661502930433E-8</v>
      </c>
      <c r="AK72">
        <v>67462009</v>
      </c>
      <c r="AL72">
        <v>0.28999818761630664</v>
      </c>
      <c r="AP72">
        <v>40367032</v>
      </c>
      <c r="AQ72">
        <v>0.33684505373848855</v>
      </c>
      <c r="AU72">
        <v>66181023</v>
      </c>
      <c r="AV72">
        <f t="shared" si="31"/>
        <v>0.2780261929705099</v>
      </c>
      <c r="AW72">
        <v>25661.160249150002</v>
      </c>
      <c r="AX72">
        <v>36243.604125040001</v>
      </c>
      <c r="AY72">
        <v>38833.806593549998</v>
      </c>
      <c r="AZ72">
        <f t="shared" si="32"/>
        <v>25661160.249150001</v>
      </c>
      <c r="BA72">
        <f t="shared" si="33"/>
        <v>36243604.125040002</v>
      </c>
      <c r="BB72">
        <f t="shared" si="34"/>
        <v>38833806.593549997</v>
      </c>
      <c r="BH72">
        <v>24785054.35588</v>
      </c>
      <c r="BI72">
        <f t="shared" si="35"/>
        <v>0.33644756156928918</v>
      </c>
      <c r="BJ72">
        <v>52045313.379330002</v>
      </c>
      <c r="BK72">
        <f t="shared" si="36"/>
        <v>0.1983816678428019</v>
      </c>
      <c r="BL72">
        <v>52888997.507129997</v>
      </c>
      <c r="BM72">
        <f t="shared" si="37"/>
        <v>0.21071036642759375</v>
      </c>
      <c r="BO72">
        <v>24785054.35588</v>
      </c>
      <c r="BP72">
        <v>52045313.379330002</v>
      </c>
      <c r="BQ72">
        <v>52888997.507129997</v>
      </c>
      <c r="BT72">
        <v>24785.054355879998</v>
      </c>
      <c r="BU72">
        <f t="shared" si="49"/>
        <v>0.20176161470037995</v>
      </c>
      <c r="BV72">
        <v>52045.31337933</v>
      </c>
      <c r="BW72">
        <f t="shared" si="44"/>
        <v>9.6987886845284033E-2</v>
      </c>
      <c r="BX72">
        <v>52888.99750713</v>
      </c>
      <c r="BY72">
        <f t="shared" si="45"/>
        <v>0.13523103081256574</v>
      </c>
      <c r="CK72" s="349" t="s">
        <v>120</v>
      </c>
      <c r="CL72">
        <v>21122.920249150004</v>
      </c>
      <c r="CM72">
        <v>29410.13412504</v>
      </c>
      <c r="CN72" s="450">
        <f t="shared" si="46"/>
        <v>8.2872138758899965</v>
      </c>
      <c r="CO72">
        <v>-5.4485069999999993</v>
      </c>
      <c r="CW72" t="s">
        <v>197</v>
      </c>
      <c r="CX72">
        <v>138428780</v>
      </c>
      <c r="CY72" s="222">
        <v>162564445</v>
      </c>
      <c r="CZ72" s="104">
        <f t="shared" si="47"/>
        <v>-24.135664999999999</v>
      </c>
    </row>
    <row r="73" spans="2:104">
      <c r="B73">
        <f t="shared" si="38"/>
        <v>0.39007475487216975</v>
      </c>
      <c r="C73" s="201">
        <v>67030300</v>
      </c>
      <c r="D73" s="206">
        <v>33035997</v>
      </c>
      <c r="E73">
        <f t="shared" si="39"/>
        <v>0.21202993120059979</v>
      </c>
      <c r="H73" s="430">
        <f t="shared" si="40"/>
        <v>33994303</v>
      </c>
      <c r="I73" s="430">
        <f t="shared" si="41"/>
        <v>1782189</v>
      </c>
      <c r="L73" s="206">
        <v>163992183</v>
      </c>
      <c r="M73" s="227">
        <v>162209994</v>
      </c>
      <c r="Q73">
        <f t="shared" si="42"/>
        <v>0.2934495866684782</v>
      </c>
      <c r="R73" s="431">
        <f t="shared" si="43"/>
        <v>0.78372302160729923</v>
      </c>
      <c r="S73" s="201">
        <v>67030300</v>
      </c>
      <c r="T73">
        <f t="shared" si="48"/>
        <v>1.0164464489811348E-8</v>
      </c>
      <c r="AK73">
        <v>69071564</v>
      </c>
      <c r="AL73">
        <v>0.27693785108124636</v>
      </c>
      <c r="AP73">
        <v>40697971</v>
      </c>
      <c r="AQ73">
        <v>0.3335444327005857</v>
      </c>
      <c r="AU73">
        <v>67950927</v>
      </c>
      <c r="AV73">
        <f t="shared" si="31"/>
        <v>0.26239928407195445</v>
      </c>
      <c r="AW73">
        <v>22830.410624460001</v>
      </c>
      <c r="AX73">
        <v>35866.446385739997</v>
      </c>
      <c r="AY73">
        <v>32058.378430500001</v>
      </c>
      <c r="AZ73">
        <f t="shared" si="32"/>
        <v>22830410.624460001</v>
      </c>
      <c r="BA73">
        <f t="shared" si="33"/>
        <v>35866446.385739997</v>
      </c>
      <c r="BB73">
        <f t="shared" si="34"/>
        <v>32058378.430500001</v>
      </c>
      <c r="BH73">
        <v>24942918.028689999</v>
      </c>
      <c r="BI73">
        <f t="shared" si="35"/>
        <v>0.3340410897948668</v>
      </c>
      <c r="BJ73">
        <v>52279437.978519998</v>
      </c>
      <c r="BK73">
        <f t="shared" si="36"/>
        <v>0.19552658911701196</v>
      </c>
      <c r="BL73">
        <v>53711519.455690004</v>
      </c>
      <c r="BM73">
        <f t="shared" si="37"/>
        <v>0.20082160620206171</v>
      </c>
      <c r="BO73">
        <v>24942918.028689999</v>
      </c>
      <c r="BP73">
        <v>52279437.978519998</v>
      </c>
      <c r="BQ73">
        <v>53711519.455690004</v>
      </c>
      <c r="BT73">
        <v>24942.918028690001</v>
      </c>
      <c r="BU73">
        <f t="shared" si="49"/>
        <v>0.19723952496628694</v>
      </c>
      <c r="BV73">
        <v>52279.43797852</v>
      </c>
      <c r="BW73">
        <f t="shared" si="44"/>
        <v>9.447774223853464E-2</v>
      </c>
      <c r="BX73">
        <v>53711.519455690002</v>
      </c>
      <c r="BY73">
        <f t="shared" si="45"/>
        <v>0.12565397889410232</v>
      </c>
      <c r="CK73" s="349" t="s">
        <v>119</v>
      </c>
      <c r="CL73">
        <v>18474.260624460003</v>
      </c>
      <c r="CM73">
        <v>29453.996385739996</v>
      </c>
      <c r="CN73" s="450">
        <f t="shared" si="46"/>
        <v>10.979735761279994</v>
      </c>
      <c r="CO73">
        <v>-0.20700499999999999</v>
      </c>
      <c r="CW73" t="s">
        <v>127</v>
      </c>
      <c r="CX73">
        <v>163992183</v>
      </c>
      <c r="CY73" s="227">
        <v>162209994</v>
      </c>
      <c r="CZ73" s="104">
        <f t="shared" si="47"/>
        <v>1.782189</v>
      </c>
    </row>
    <row r="74" spans="2:104">
      <c r="B74">
        <f t="shared" si="38"/>
        <v>0.39697327809895738</v>
      </c>
      <c r="C74" s="206">
        <v>46808689</v>
      </c>
      <c r="D74" s="206">
        <v>30803980</v>
      </c>
      <c r="E74">
        <f t="shared" si="39"/>
        <v>9.9476398508186223E-2</v>
      </c>
      <c r="H74" s="430">
        <f t="shared" si="40"/>
        <v>16004709</v>
      </c>
      <c r="I74" s="430">
        <f t="shared" si="41"/>
        <v>4265689</v>
      </c>
      <c r="L74" s="206">
        <v>85260173</v>
      </c>
      <c r="M74" s="227">
        <v>80994484</v>
      </c>
      <c r="Q74">
        <f t="shared" si="42"/>
        <v>0.39756090899546542</v>
      </c>
      <c r="R74" s="431">
        <f t="shared" si="43"/>
        <v>8.3289774214494225E-2</v>
      </c>
      <c r="S74" s="206">
        <v>46808689</v>
      </c>
      <c r="T74">
        <f t="shared" si="48"/>
        <v>1.3770657467603805E-8</v>
      </c>
      <c r="AK74">
        <v>70973667</v>
      </c>
      <c r="AL74">
        <v>0.26121110750197857</v>
      </c>
      <c r="AP74">
        <v>43173558</v>
      </c>
      <c r="AQ74">
        <v>0.30713345063746073</v>
      </c>
      <c r="AU74">
        <v>72328956</v>
      </c>
      <c r="AV74">
        <f t="shared" si="31"/>
        <v>0.22325597851970333</v>
      </c>
      <c r="AW74">
        <v>16192.25494493</v>
      </c>
      <c r="AX74">
        <v>27811.805554260001</v>
      </c>
      <c r="AY74">
        <v>31955.779191140002</v>
      </c>
      <c r="AZ74">
        <f t="shared" si="32"/>
        <v>16192254.94493</v>
      </c>
      <c r="BA74">
        <f t="shared" si="33"/>
        <v>27811805.554260001</v>
      </c>
      <c r="BB74">
        <f t="shared" si="34"/>
        <v>31955779.191140004</v>
      </c>
      <c r="BH74">
        <v>25008856.511860002</v>
      </c>
      <c r="BI74">
        <f t="shared" si="35"/>
        <v>0.33302642293047158</v>
      </c>
      <c r="BJ74">
        <v>52604128.971040003</v>
      </c>
      <c r="BK74">
        <f t="shared" si="36"/>
        <v>0.19158775277598603</v>
      </c>
      <c r="BL74">
        <v>53882903.305799998</v>
      </c>
      <c r="BM74">
        <f t="shared" si="37"/>
        <v>0.1987766447715959</v>
      </c>
      <c r="BO74">
        <v>25008856.511860002</v>
      </c>
      <c r="BP74">
        <v>52604128.971040003</v>
      </c>
      <c r="BQ74">
        <v>53882903.305799998</v>
      </c>
      <c r="BT74">
        <v>25008.856511860002</v>
      </c>
      <c r="BU74">
        <f t="shared" si="49"/>
        <v>0.1953593775072501</v>
      </c>
      <c r="BV74">
        <v>52604.128971040001</v>
      </c>
      <c r="BW74">
        <f t="shared" si="44"/>
        <v>9.1067448493251324E-2</v>
      </c>
      <c r="BX74">
        <v>53882.903305799999</v>
      </c>
      <c r="BY74">
        <f t="shared" si="45"/>
        <v>0.12370792501368409</v>
      </c>
      <c r="CK74" s="349" t="s">
        <v>118</v>
      </c>
      <c r="CL74">
        <v>12578.624944930001</v>
      </c>
      <c r="CM74">
        <v>23042.125554260001</v>
      </c>
      <c r="CN74" s="450">
        <f t="shared" si="46"/>
        <v>10.46350060933</v>
      </c>
      <c r="CO74">
        <v>9.8483099999999997</v>
      </c>
      <c r="CW74" t="s">
        <v>126</v>
      </c>
      <c r="CX74">
        <v>85260173</v>
      </c>
      <c r="CY74" s="227">
        <v>80994484</v>
      </c>
      <c r="CZ74" s="104">
        <f t="shared" si="47"/>
        <v>4.2656890000000001</v>
      </c>
    </row>
    <row r="75" spans="2:104">
      <c r="B75">
        <f t="shared" si="38"/>
        <v>0.33537938332912992</v>
      </c>
      <c r="C75" s="206">
        <v>30083737</v>
      </c>
      <c r="D75" s="206">
        <v>17147841</v>
      </c>
      <c r="E75">
        <f t="shared" si="39"/>
        <v>-0.58915934547971538</v>
      </c>
      <c r="H75" s="430">
        <f t="shared" si="40"/>
        <v>12935896</v>
      </c>
      <c r="I75" s="430">
        <f t="shared" si="41"/>
        <v>-4286145</v>
      </c>
      <c r="L75" s="201">
        <v>57591671</v>
      </c>
      <c r="M75" s="227">
        <v>61877816</v>
      </c>
      <c r="Q75">
        <f t="shared" si="42"/>
        <v>0.35276266753423047</v>
      </c>
      <c r="R75" s="431">
        <f t="shared" si="43"/>
        <v>-0.49602670268978349</v>
      </c>
      <c r="S75" s="206">
        <v>30083737</v>
      </c>
      <c r="T75">
        <f t="shared" si="48"/>
        <v>1.2218942436383997E-8</v>
      </c>
      <c r="AK75">
        <v>72710404</v>
      </c>
      <c r="AL75">
        <v>0.24669589483434615</v>
      </c>
      <c r="AP75">
        <v>46480590</v>
      </c>
      <c r="AQ75">
        <v>0.26847786012329006</v>
      </c>
      <c r="AU75">
        <v>72751575</v>
      </c>
      <c r="AV75">
        <f t="shared" si="31"/>
        <v>0.21949584569334102</v>
      </c>
      <c r="AW75">
        <v>7998.5022054399997</v>
      </c>
      <c r="AX75">
        <v>14153.40440752</v>
      </c>
      <c r="AY75">
        <v>15317.2444211</v>
      </c>
      <c r="AZ75">
        <f t="shared" si="32"/>
        <v>7998502.2054399997</v>
      </c>
      <c r="BA75">
        <f t="shared" si="33"/>
        <v>14153404.40752</v>
      </c>
      <c r="BB75">
        <f t="shared" si="34"/>
        <v>15317244.4211</v>
      </c>
      <c r="BH75">
        <v>25661160.249150001</v>
      </c>
      <c r="BI75">
        <f t="shared" si="35"/>
        <v>0.32270368368364344</v>
      </c>
      <c r="BJ75">
        <v>52850551.65608</v>
      </c>
      <c r="BK75">
        <f t="shared" si="36"/>
        <v>0.18861539230284957</v>
      </c>
      <c r="BL75">
        <v>59456484.974869996</v>
      </c>
      <c r="BM75">
        <f t="shared" si="37"/>
        <v>0.13673380131094284</v>
      </c>
      <c r="BO75">
        <v>25661160.249150001</v>
      </c>
      <c r="BP75">
        <v>52850551.65608</v>
      </c>
      <c r="BQ75">
        <v>59456484.974869996</v>
      </c>
      <c r="BT75">
        <v>25661.160249150002</v>
      </c>
      <c r="BU75">
        <f t="shared" si="49"/>
        <v>0.17708047678399089</v>
      </c>
      <c r="BV75">
        <v>52850.551656080002</v>
      </c>
      <c r="BW75">
        <f t="shared" si="44"/>
        <v>8.8534248225608486E-2</v>
      </c>
      <c r="BX75">
        <v>59456.48497487</v>
      </c>
      <c r="BY75">
        <f t="shared" si="45"/>
        <v>7.0332101222486287E-2</v>
      </c>
      <c r="CK75" s="349" t="s">
        <v>121</v>
      </c>
      <c r="CL75">
        <v>6760.5022054399997</v>
      </c>
      <c r="CM75">
        <v>12347.964407519999</v>
      </c>
      <c r="CN75" s="450">
        <f t="shared" si="46"/>
        <v>5.5874622020799993</v>
      </c>
      <c r="CO75" s="104">
        <f>CZ77</f>
        <v>0.43462000000000001</v>
      </c>
      <c r="CW75" t="s">
        <v>125</v>
      </c>
      <c r="CX75">
        <v>57591671</v>
      </c>
      <c r="CY75" s="227">
        <v>61877816</v>
      </c>
      <c r="CZ75" s="104">
        <f t="shared" si="47"/>
        <v>-4.2861450000000003</v>
      </c>
    </row>
    <row r="76" spans="2:104">
      <c r="B76">
        <f t="shared" si="38"/>
        <v>5.7275478851100833E-2</v>
      </c>
      <c r="C76" s="206">
        <v>96988426</v>
      </c>
      <c r="D76" s="206">
        <v>67902774</v>
      </c>
      <c r="E76">
        <f t="shared" si="39"/>
        <v>1.9702508251044515</v>
      </c>
      <c r="H76" s="430">
        <f t="shared" si="40"/>
        <v>29085652</v>
      </c>
      <c r="I76" s="430">
        <f t="shared" si="41"/>
        <v>-6095040</v>
      </c>
      <c r="L76" s="201">
        <v>154080614</v>
      </c>
      <c r="M76" s="222">
        <v>160175654</v>
      </c>
      <c r="Q76">
        <f t="shared" si="42"/>
        <v>7.594828883014601E-2</v>
      </c>
      <c r="R76" s="431">
        <f t="shared" si="43"/>
        <v>1.8214082723018568</v>
      </c>
      <c r="S76" s="206">
        <v>96988426</v>
      </c>
      <c r="T76">
        <f t="shared" si="48"/>
        <v>2.6306858825058928E-9</v>
      </c>
      <c r="AK76">
        <v>73331929</v>
      </c>
      <c r="AL76">
        <v>0.24148728248934831</v>
      </c>
      <c r="AP76">
        <v>47501481</v>
      </c>
      <c r="AQ76">
        <v>0.25611485106675203</v>
      </c>
      <c r="AU76">
        <v>72757731</v>
      </c>
      <c r="AV76">
        <f t="shared" si="31"/>
        <v>0.21944114782877278</v>
      </c>
      <c r="AW76">
        <v>3916.4839991200001</v>
      </c>
      <c r="AX76">
        <v>9523.2610968600002</v>
      </c>
      <c r="AY76">
        <v>9044.0153179000008</v>
      </c>
      <c r="AZ76">
        <f t="shared" si="32"/>
        <v>3916483.9991200003</v>
      </c>
      <c r="BA76">
        <f t="shared" si="33"/>
        <v>9523261.0968600009</v>
      </c>
      <c r="BB76">
        <f t="shared" si="34"/>
        <v>9044015.3179000001</v>
      </c>
      <c r="BH76">
        <v>26620779.981740002</v>
      </c>
      <c r="BI76">
        <f t="shared" si="35"/>
        <v>0.30668342408487742</v>
      </c>
      <c r="BJ76">
        <v>53185600.101980001</v>
      </c>
      <c r="BK76">
        <f t="shared" si="36"/>
        <v>0.18459902050714597</v>
      </c>
      <c r="BL76">
        <v>61406133.345360003</v>
      </c>
      <c r="BM76">
        <f t="shared" si="37"/>
        <v>0.11771263936343657</v>
      </c>
      <c r="BO76">
        <v>26620779.981740002</v>
      </c>
      <c r="BP76">
        <v>53185600.101980001</v>
      </c>
      <c r="BQ76">
        <v>61406133.345360003</v>
      </c>
      <c r="BT76">
        <v>26620.779981740001</v>
      </c>
      <c r="BU76">
        <f t="shared" si="49"/>
        <v>0.15149926476882675</v>
      </c>
      <c r="BV76">
        <v>53185.600101980002</v>
      </c>
      <c r="BW76">
        <f t="shared" si="44"/>
        <v>8.5166179685286225E-2</v>
      </c>
      <c r="BX76">
        <v>61406.133345360002</v>
      </c>
      <c r="BY76">
        <f t="shared" si="45"/>
        <v>5.6235405706886697E-2</v>
      </c>
      <c r="CK76" s="349" t="s">
        <v>117</v>
      </c>
      <c r="CL76">
        <v>3093.9839991200001</v>
      </c>
      <c r="CM76">
        <v>8450.6810968600003</v>
      </c>
      <c r="CN76" s="450">
        <f t="shared" si="46"/>
        <v>5.3566970977399997</v>
      </c>
      <c r="CO76">
        <v>7.0079080000000005</v>
      </c>
      <c r="CW76" t="s">
        <v>123</v>
      </c>
      <c r="CX76">
        <v>154080614</v>
      </c>
      <c r="CY76" s="222">
        <v>160175654</v>
      </c>
      <c r="CZ76" s="104">
        <f t="shared" si="47"/>
        <v>-6.09504</v>
      </c>
    </row>
    <row r="77" spans="2:104">
      <c r="B77">
        <f t="shared" si="38"/>
        <v>0.26847786012329006</v>
      </c>
      <c r="C77" s="206">
        <v>58177524</v>
      </c>
      <c r="D77" s="201">
        <v>46480590</v>
      </c>
      <c r="E77">
        <f t="shared" si="39"/>
        <v>0.88999808187404661</v>
      </c>
      <c r="H77" s="430">
        <f t="shared" si="40"/>
        <v>11696934</v>
      </c>
      <c r="I77" s="430">
        <f t="shared" si="41"/>
        <v>434620</v>
      </c>
      <c r="L77" s="206">
        <v>39019584</v>
      </c>
      <c r="M77" s="227">
        <v>38584964</v>
      </c>
      <c r="Q77">
        <f t="shared" si="42"/>
        <v>0.35602936150701792</v>
      </c>
      <c r="R77" s="431">
        <f t="shared" si="43"/>
        <v>0.47708184241929652</v>
      </c>
      <c r="S77" s="206">
        <v>58177524</v>
      </c>
      <c r="T77">
        <f t="shared" si="48"/>
        <v>1.2332093711403481E-8</v>
      </c>
      <c r="AK77">
        <v>79458609</v>
      </c>
      <c r="AL77">
        <v>0.1908828986769549</v>
      </c>
      <c r="AP77">
        <v>47972489</v>
      </c>
      <c r="AQ77">
        <v>0.25038067251381607</v>
      </c>
      <c r="AU77">
        <v>75548362</v>
      </c>
      <c r="AV77">
        <f t="shared" si="31"/>
        <v>0.19495180181635516</v>
      </c>
      <c r="AW77">
        <v>19838.62860873</v>
      </c>
      <c r="AX77">
        <v>11453.77817503</v>
      </c>
      <c r="AY77">
        <v>8413.6972169599994</v>
      </c>
      <c r="AZ77">
        <f t="shared" si="32"/>
        <v>19838628.60873</v>
      </c>
      <c r="BA77">
        <f t="shared" si="33"/>
        <v>11453778.175030001</v>
      </c>
      <c r="BB77">
        <f t="shared" si="34"/>
        <v>8413697.2169599999</v>
      </c>
      <c r="BH77">
        <v>26682364.467830002</v>
      </c>
      <c r="BI77">
        <f t="shared" si="35"/>
        <v>0.30562577337370184</v>
      </c>
      <c r="BJ77">
        <v>55183170.723019995</v>
      </c>
      <c r="BK77">
        <f t="shared" si="36"/>
        <v>0.16134297426644229</v>
      </c>
      <c r="BL77">
        <v>61616853.643609993</v>
      </c>
      <c r="BM77">
        <f t="shared" si="37"/>
        <v>0.11575431527095821</v>
      </c>
      <c r="BO77">
        <v>26682364.467830002</v>
      </c>
      <c r="BP77">
        <v>55183170.723019995</v>
      </c>
      <c r="BQ77">
        <v>61616853.643609993</v>
      </c>
      <c r="BT77">
        <v>26682.364467830001</v>
      </c>
      <c r="BU77">
        <f t="shared" si="49"/>
        <v>0.14991973282113988</v>
      </c>
      <c r="BV77">
        <v>55183.170723019997</v>
      </c>
      <c r="BW77">
        <f t="shared" si="44"/>
        <v>6.6895312596074771E-2</v>
      </c>
      <c r="BX77">
        <v>61725.65616346</v>
      </c>
      <c r="BY77">
        <f t="shared" si="45"/>
        <v>5.4141189519987157E-2</v>
      </c>
      <c r="CK77" s="349" t="s">
        <v>116</v>
      </c>
      <c r="CL77">
        <v>18146.07860873</v>
      </c>
      <c r="CM77">
        <v>9432.2681750299998</v>
      </c>
      <c r="CN77" s="450">
        <f t="shared" si="46"/>
        <v>-8.7138104337000009</v>
      </c>
      <c r="CO77">
        <v>-14.526669999999999</v>
      </c>
      <c r="CW77" t="s">
        <v>121</v>
      </c>
      <c r="CX77">
        <v>39019584</v>
      </c>
      <c r="CY77" s="227">
        <v>38584964</v>
      </c>
      <c r="CZ77" s="104">
        <f t="shared" si="47"/>
        <v>0.43462000000000001</v>
      </c>
    </row>
    <row r="78" spans="2:104">
      <c r="B78">
        <f t="shared" si="38"/>
        <v>0.37096825283721413</v>
      </c>
      <c r="C78" s="206">
        <v>52364059</v>
      </c>
      <c r="D78" s="206">
        <v>36393025</v>
      </c>
      <c r="E78">
        <f t="shared" si="39"/>
        <v>0.38131419773949615</v>
      </c>
      <c r="H78" s="430">
        <f t="shared" si="40"/>
        <v>15971034</v>
      </c>
      <c r="I78" s="430">
        <f t="shared" si="41"/>
        <v>-5448507</v>
      </c>
      <c r="L78" s="201">
        <v>120332307</v>
      </c>
      <c r="M78" s="227">
        <v>125780814</v>
      </c>
      <c r="Q78">
        <f t="shared" si="42"/>
        <v>0.38406320010138645</v>
      </c>
      <c r="R78" s="431">
        <f t="shared" si="43"/>
        <v>0.27571587961077382</v>
      </c>
      <c r="S78" s="206">
        <v>52364059</v>
      </c>
      <c r="T78">
        <f t="shared" si="48"/>
        <v>1.3303125772278321E-8</v>
      </c>
      <c r="AK78">
        <v>81083962</v>
      </c>
      <c r="AL78">
        <v>0.1779881018318836</v>
      </c>
      <c r="AP78">
        <v>49446586</v>
      </c>
      <c r="AQ78">
        <v>0.23240237654123977</v>
      </c>
      <c r="AU78">
        <v>80505625</v>
      </c>
      <c r="AV78">
        <f t="shared" si="31"/>
        <v>0.15388607714516209</v>
      </c>
      <c r="AW78">
        <v>3092.2592669400001</v>
      </c>
      <c r="AX78">
        <v>6580.6092280299999</v>
      </c>
      <c r="AY78">
        <v>7898.1507623999996</v>
      </c>
      <c r="AZ78">
        <f t="shared" si="32"/>
        <v>3092259.26694</v>
      </c>
      <c r="BA78">
        <f t="shared" si="33"/>
        <v>6580609.2280299999</v>
      </c>
      <c r="BB78">
        <f t="shared" si="34"/>
        <v>7898150.7623999994</v>
      </c>
      <c r="BH78">
        <v>29840904.142499998</v>
      </c>
      <c r="BI78">
        <f t="shared" si="35"/>
        <v>0.2483789453617305</v>
      </c>
      <c r="BJ78">
        <v>56110373.211270005</v>
      </c>
      <c r="BK78">
        <f t="shared" si="36"/>
        <v>0.15101037714252</v>
      </c>
      <c r="BL78">
        <v>61725656.163460001</v>
      </c>
      <c r="BM78">
        <f t="shared" si="37"/>
        <v>0.11475080599855866</v>
      </c>
      <c r="BO78">
        <v>29840904.142499998</v>
      </c>
      <c r="BP78">
        <v>56110373.211270005</v>
      </c>
      <c r="BQ78">
        <v>61725656.163460001</v>
      </c>
      <c r="BT78">
        <v>29840.9041425</v>
      </c>
      <c r="BU78">
        <f t="shared" si="49"/>
        <v>8.1199857191811761E-2</v>
      </c>
      <c r="BV78">
        <v>56110.373211270002</v>
      </c>
      <c r="BW78">
        <f t="shared" si="44"/>
        <v>5.9447058644233629E-2</v>
      </c>
      <c r="BX78">
        <v>61971.756656570004</v>
      </c>
      <c r="BY78">
        <f t="shared" si="45"/>
        <v>5.2568470106316073E-2</v>
      </c>
      <c r="CK78" s="349" t="s">
        <v>1014</v>
      </c>
      <c r="CL78">
        <v>2305.7392669400001</v>
      </c>
      <c r="CM78">
        <v>5530.8992280299999</v>
      </c>
      <c r="CN78" s="450">
        <f t="shared" si="46"/>
        <v>3.2251599610899997</v>
      </c>
      <c r="CO78">
        <v>8.2885E-2</v>
      </c>
      <c r="CW78" t="s">
        <v>120</v>
      </c>
      <c r="CX78">
        <v>120332307</v>
      </c>
      <c r="CY78" s="227">
        <v>125780814</v>
      </c>
      <c r="CZ78" s="104">
        <f t="shared" si="47"/>
        <v>-5.4485069999999993</v>
      </c>
    </row>
    <row r="79" spans="2:104">
      <c r="B79">
        <f t="shared" si="38"/>
        <v>0.39673786401951827</v>
      </c>
      <c r="C79" s="206">
        <v>48407851</v>
      </c>
      <c r="D79" s="206">
        <v>30918888</v>
      </c>
      <c r="E79">
        <f t="shared" si="39"/>
        <v>0.10527084422012294</v>
      </c>
      <c r="H79" s="430">
        <f t="shared" si="40"/>
        <v>17488963</v>
      </c>
      <c r="I79" s="430">
        <f t="shared" si="41"/>
        <v>-207005</v>
      </c>
      <c r="L79" s="206">
        <v>101618684</v>
      </c>
      <c r="M79" s="227">
        <v>101825689</v>
      </c>
      <c r="Q79">
        <f t="shared" si="42"/>
        <v>0.39512433673837333</v>
      </c>
      <c r="R79" s="431">
        <f t="shared" si="43"/>
        <v>0.13868131709241691</v>
      </c>
      <c r="S79" s="206">
        <v>48407851</v>
      </c>
      <c r="T79">
        <f t="shared" si="48"/>
        <v>1.3686259828931879E-8</v>
      </c>
      <c r="AK79">
        <v>81634424</v>
      </c>
      <c r="AL79">
        <v>0.17369663655471484</v>
      </c>
      <c r="AP79">
        <v>50339621</v>
      </c>
      <c r="AQ79">
        <v>0.22154853232389279</v>
      </c>
      <c r="AU79">
        <v>86494847</v>
      </c>
      <c r="AV79">
        <f t="shared" si="31"/>
        <v>0.11055112494916522</v>
      </c>
      <c r="AW79">
        <v>22946.8654241</v>
      </c>
      <c r="AX79">
        <v>7109.9925862700002</v>
      </c>
      <c r="AY79">
        <v>8403.0592515200005</v>
      </c>
      <c r="AZ79">
        <f t="shared" si="32"/>
        <v>22946865.4241</v>
      </c>
      <c r="BA79">
        <f t="shared" si="33"/>
        <v>7109992.5862699999</v>
      </c>
      <c r="BB79">
        <f t="shared" si="34"/>
        <v>8403059.2515200004</v>
      </c>
      <c r="BH79">
        <v>30099014.598710001</v>
      </c>
      <c r="BI79">
        <f t="shared" si="35"/>
        <v>0.24356554141265077</v>
      </c>
      <c r="BJ79">
        <v>56575034.728079997</v>
      </c>
      <c r="BK79">
        <f t="shared" si="36"/>
        <v>0.14595564605563752</v>
      </c>
      <c r="BL79">
        <v>61971756.656570002</v>
      </c>
      <c r="BM79">
        <f t="shared" si="37"/>
        <v>0.11250027393069409</v>
      </c>
      <c r="BO79">
        <v>30099014.598710001</v>
      </c>
      <c r="BP79">
        <v>56575034.728079997</v>
      </c>
      <c r="BQ79">
        <v>61971756.656570002</v>
      </c>
      <c r="BT79">
        <v>30099.01459871</v>
      </c>
      <c r="BU79">
        <f t="shared" si="49"/>
        <v>7.6726375171438155E-2</v>
      </c>
      <c r="BV79">
        <v>56575.034728079998</v>
      </c>
      <c r="BW79">
        <f t="shared" si="44"/>
        <v>5.5952818610415768E-2</v>
      </c>
      <c r="BX79">
        <v>62082.170458369998</v>
      </c>
      <c r="BY79">
        <f t="shared" si="45"/>
        <v>5.1874150149134261E-2</v>
      </c>
      <c r="CK79" s="349" t="s">
        <v>1015</v>
      </c>
      <c r="CL79">
        <v>22495.1654241</v>
      </c>
      <c r="CM79">
        <v>6492.0125862700006</v>
      </c>
      <c r="CN79" s="450">
        <f t="shared" si="46"/>
        <v>-16.003152837829997</v>
      </c>
      <c r="CO79">
        <v>8.9917819999999988</v>
      </c>
      <c r="CW79" t="s">
        <v>119</v>
      </c>
      <c r="CX79">
        <v>101618684</v>
      </c>
      <c r="CY79" s="227">
        <v>101825689</v>
      </c>
      <c r="CZ79" s="104">
        <f t="shared" si="47"/>
        <v>-0.20700499999999999</v>
      </c>
    </row>
    <row r="80" spans="2:104">
      <c r="B80">
        <f t="shared" si="38"/>
        <v>0.37150838793289193</v>
      </c>
      <c r="C80" s="206">
        <v>33104416</v>
      </c>
      <c r="D80" s="201">
        <v>21345608</v>
      </c>
      <c r="E80">
        <f t="shared" si="39"/>
        <v>-0.37747927975009282</v>
      </c>
      <c r="H80" s="430">
        <f t="shared" si="40"/>
        <v>11758808</v>
      </c>
      <c r="I80" s="430">
        <f t="shared" si="41"/>
        <v>9848310</v>
      </c>
      <c r="L80" s="201">
        <v>71139453</v>
      </c>
      <c r="M80" s="222">
        <v>61291143</v>
      </c>
      <c r="Q80">
        <f t="shared" si="42"/>
        <v>0.36952596007303118</v>
      </c>
      <c r="R80" s="431">
        <f t="shared" si="43"/>
        <v>-0.3913968588409798</v>
      </c>
      <c r="S80" s="206">
        <v>33104416</v>
      </c>
      <c r="T80">
        <f t="shared" si="48"/>
        <v>1.2799586947345452E-8</v>
      </c>
      <c r="AK80">
        <v>94227806</v>
      </c>
      <c r="AL80">
        <v>8.9985409806067354E-2</v>
      </c>
      <c r="AP80">
        <v>50847104</v>
      </c>
      <c r="AQ80">
        <v>0.21541331487252921</v>
      </c>
      <c r="AU80">
        <v>87578475</v>
      </c>
      <c r="AV80">
        <f t="shared" si="31"/>
        <v>0.10358402312482634</v>
      </c>
      <c r="AW80">
        <v>21402.794425420001</v>
      </c>
      <c r="AX80">
        <v>56110.373211270002</v>
      </c>
      <c r="AY80">
        <v>52888.99750713</v>
      </c>
      <c r="AZ80">
        <f t="shared" si="32"/>
        <v>21402794.425420001</v>
      </c>
      <c r="BA80">
        <f t="shared" si="33"/>
        <v>56110373.211270005</v>
      </c>
      <c r="BB80">
        <f t="shared" si="34"/>
        <v>52888997.507129997</v>
      </c>
      <c r="BH80">
        <v>33693075.531169996</v>
      </c>
      <c r="BI80">
        <f t="shared" si="35"/>
        <v>0.17799351601358618</v>
      </c>
      <c r="BJ80">
        <v>57458610.087859996</v>
      </c>
      <c r="BK80">
        <f t="shared" si="36"/>
        <v>0.13658479045525099</v>
      </c>
      <c r="BL80">
        <v>62082170.45837</v>
      </c>
      <c r="BM80">
        <f t="shared" si="37"/>
        <v>0.11149930152985245</v>
      </c>
      <c r="BO80">
        <v>33693075.531169996</v>
      </c>
      <c r="BP80">
        <v>57458610.087859996</v>
      </c>
      <c r="BQ80">
        <v>62082170.45837</v>
      </c>
      <c r="BT80">
        <v>33693.075531169998</v>
      </c>
      <c r="BU80">
        <f t="shared" si="49"/>
        <v>3.1443516105143038E-2</v>
      </c>
      <c r="BV80">
        <v>57458.610087859997</v>
      </c>
      <c r="BW80">
        <f t="shared" si="44"/>
        <v>4.9734599242711119E-2</v>
      </c>
      <c r="BX80">
        <v>63732.636272490003</v>
      </c>
      <c r="BY80">
        <f t="shared" si="45"/>
        <v>4.2304425310789852E-2</v>
      </c>
      <c r="CK80" s="349" t="s">
        <v>156</v>
      </c>
      <c r="CL80">
        <v>12515.994425420002</v>
      </c>
      <c r="CM80">
        <v>42186.133211270004</v>
      </c>
      <c r="CN80" s="450">
        <f t="shared" si="46"/>
        <v>29.670138785850003</v>
      </c>
      <c r="CO80" s="104">
        <f>CZ37</f>
        <v>2.9950999999999999</v>
      </c>
      <c r="CW80" t="s">
        <v>118</v>
      </c>
      <c r="CX80">
        <v>71139453</v>
      </c>
      <c r="CY80" s="222">
        <v>61291143</v>
      </c>
      <c r="CZ80" s="104">
        <f t="shared" si="47"/>
        <v>9.8483099999999997</v>
      </c>
    </row>
    <row r="81" spans="2:105">
      <c r="B81">
        <f t="shared" si="38"/>
        <v>0.26493303455736461</v>
      </c>
      <c r="C81" s="206">
        <v>14812767</v>
      </c>
      <c r="D81" s="206">
        <v>10888283</v>
      </c>
      <c r="E81">
        <f t="shared" si="39"/>
        <v>-0.90480898703399515</v>
      </c>
      <c r="H81" s="430">
        <f t="shared" si="40"/>
        <v>3924484</v>
      </c>
      <c r="I81" s="430">
        <f t="shared" si="41"/>
        <v>7007908</v>
      </c>
      <c r="L81" s="201">
        <v>34625476</v>
      </c>
      <c r="M81" s="227">
        <v>27617568</v>
      </c>
      <c r="Q81">
        <f t="shared" si="42"/>
        <v>0.23592745788635064</v>
      </c>
      <c r="R81" s="431">
        <f t="shared" si="43"/>
        <v>-1.024980360632175</v>
      </c>
      <c r="S81" s="206">
        <v>14812767</v>
      </c>
      <c r="T81">
        <f t="shared" si="48"/>
        <v>8.1720212833916051E-9</v>
      </c>
      <c r="AK81">
        <v>96063652</v>
      </c>
      <c r="AL81">
        <v>8.0469912853561656E-2</v>
      </c>
      <c r="AP81">
        <v>67244115</v>
      </c>
      <c r="AQ81">
        <v>6.111522856387943E-2</v>
      </c>
      <c r="AU81">
        <v>91768712</v>
      </c>
      <c r="AV81">
        <f t="shared" si="31"/>
        <v>7.9322137744596177E-2</v>
      </c>
      <c r="AW81">
        <v>9927.9466368600006</v>
      </c>
      <c r="AX81">
        <v>22848.20475678</v>
      </c>
      <c r="AY81">
        <v>22357.325614270001</v>
      </c>
      <c r="AZ81">
        <f t="shared" si="32"/>
        <v>9927946.63686</v>
      </c>
      <c r="BA81">
        <f t="shared" si="33"/>
        <v>22848204.756779999</v>
      </c>
      <c r="BB81">
        <f t="shared" si="34"/>
        <v>22357325.614270002</v>
      </c>
      <c r="BH81">
        <v>35795054.241939999</v>
      </c>
      <c r="BI81">
        <f t="shared" si="35"/>
        <v>0.14298446181130442</v>
      </c>
      <c r="BJ81">
        <v>59493535.950939998</v>
      </c>
      <c r="BK81">
        <f t="shared" si="36"/>
        <v>0.1162864933920047</v>
      </c>
      <c r="BL81">
        <v>63732636.272490002</v>
      </c>
      <c r="BM81">
        <f t="shared" si="37"/>
        <v>9.7190764732663512E-2</v>
      </c>
      <c r="BO81">
        <v>35795054.241939999</v>
      </c>
      <c r="BP81">
        <v>59493535.950939998</v>
      </c>
      <c r="BQ81">
        <v>63732636.272490002</v>
      </c>
      <c r="BT81">
        <v>35795.054241940001</v>
      </c>
      <c r="BU81">
        <f t="shared" si="49"/>
        <v>1.7071704133047112E-2</v>
      </c>
      <c r="BV81">
        <v>59493.53595094</v>
      </c>
      <c r="BW81">
        <f t="shared" si="44"/>
        <v>3.7424804189372413E-2</v>
      </c>
      <c r="BX81">
        <v>64938.91859773</v>
      </c>
      <c r="BY81">
        <f t="shared" si="45"/>
        <v>3.6223263574264974E-2</v>
      </c>
      <c r="CK81" s="349" t="s">
        <v>154</v>
      </c>
      <c r="CL81">
        <v>7430.0066368600001</v>
      </c>
      <c r="CM81">
        <v>17949.154756780001</v>
      </c>
      <c r="CN81" s="450">
        <f t="shared" si="46"/>
        <v>10.519148119920001</v>
      </c>
      <c r="CO81" s="104">
        <f>CZ39</f>
        <v>4.3837000000000001E-2</v>
      </c>
      <c r="CW81" t="s">
        <v>117</v>
      </c>
      <c r="CX81">
        <v>34625476</v>
      </c>
      <c r="CY81" s="227">
        <v>27617568</v>
      </c>
      <c r="CZ81" s="104">
        <f t="shared" si="47"/>
        <v>7.0079080000000005</v>
      </c>
    </row>
    <row r="82" spans="2:105">
      <c r="B82">
        <f t="shared" si="38"/>
        <v>0.36225805612731821</v>
      </c>
      <c r="C82" s="201">
        <v>11486230</v>
      </c>
      <c r="D82" s="206">
        <v>20121118</v>
      </c>
      <c r="E82">
        <f t="shared" si="39"/>
        <v>-0.43922642381151061</v>
      </c>
      <c r="H82" s="430">
        <f t="shared" si="40"/>
        <v>-8634888</v>
      </c>
      <c r="I82" s="430">
        <f t="shared" si="41"/>
        <v>-14526670</v>
      </c>
      <c r="L82" s="201">
        <v>166605391</v>
      </c>
      <c r="M82" s="222">
        <v>181132061</v>
      </c>
      <c r="Q82">
        <f t="shared" si="42"/>
        <v>0.20825923572799479</v>
      </c>
      <c r="R82" s="431">
        <f t="shared" si="43"/>
        <v>-1.1402044698034137</v>
      </c>
      <c r="S82" s="201">
        <v>11486230</v>
      </c>
      <c r="T82">
        <f t="shared" si="48"/>
        <v>7.2136533919331672E-9</v>
      </c>
      <c r="AK82">
        <v>96988426</v>
      </c>
      <c r="AL82">
        <v>7.594828883014601E-2</v>
      </c>
      <c r="AP82">
        <v>67902774</v>
      </c>
      <c r="AQ82">
        <v>5.7275478851100833E-2</v>
      </c>
      <c r="AU82">
        <v>91945881</v>
      </c>
      <c r="AV82">
        <f t="shared" si="31"/>
        <v>7.839053857850406E-2</v>
      </c>
      <c r="AW82">
        <v>11572.975261830001</v>
      </c>
      <c r="AX82">
        <v>19472.385116239999</v>
      </c>
      <c r="AY82">
        <v>18220.203035850001</v>
      </c>
      <c r="AZ82">
        <f t="shared" si="32"/>
        <v>11572975.26183</v>
      </c>
      <c r="BA82">
        <f t="shared" si="33"/>
        <v>19472385.116239998</v>
      </c>
      <c r="BB82">
        <f t="shared" si="34"/>
        <v>18220203.03585</v>
      </c>
      <c r="BH82">
        <v>35849457.198600002</v>
      </c>
      <c r="BI82">
        <f t="shared" si="35"/>
        <v>0.14212670452057527</v>
      </c>
      <c r="BJ82">
        <v>65263190.084859997</v>
      </c>
      <c r="BK82">
        <f t="shared" si="36"/>
        <v>6.9320677955837115E-2</v>
      </c>
      <c r="BL82">
        <v>64938918.597730003</v>
      </c>
      <c r="BM82">
        <f t="shared" si="37"/>
        <v>8.7518671669710849E-2</v>
      </c>
      <c r="BO82">
        <v>35849457.198600002</v>
      </c>
      <c r="BP82">
        <v>65263190.084859997</v>
      </c>
      <c r="BQ82">
        <v>64938918.597730003</v>
      </c>
      <c r="BT82">
        <v>41971.293389600003</v>
      </c>
      <c r="BU82">
        <f t="shared" si="49"/>
        <v>1.9396410275138226E-3</v>
      </c>
      <c r="BV82">
        <v>65263.190084859998</v>
      </c>
      <c r="BW82">
        <f t="shared" si="44"/>
        <v>1.5136786804145857E-2</v>
      </c>
      <c r="BX82">
        <v>72197.57747289</v>
      </c>
      <c r="BY82">
        <f t="shared" si="45"/>
        <v>1.2760018626452955E-2</v>
      </c>
      <c r="CK82" s="349" t="s">
        <v>1016</v>
      </c>
      <c r="CL82">
        <v>9554.7052618300004</v>
      </c>
      <c r="CM82">
        <v>16534.12511624</v>
      </c>
      <c r="CN82" s="450">
        <f t="shared" si="46"/>
        <v>6.9794198544099997</v>
      </c>
      <c r="CO82" s="104">
        <f>CZ41</f>
        <v>0.85153000000000001</v>
      </c>
      <c r="CW82" t="s">
        <v>116</v>
      </c>
      <c r="CX82">
        <v>166605391</v>
      </c>
      <c r="CY82" s="222">
        <v>181132061</v>
      </c>
      <c r="CZ82" s="104">
        <f t="shared" si="47"/>
        <v>-14.526669999999999</v>
      </c>
      <c r="DA82">
        <f>CZ82/1000/1000</f>
        <v>-1.4526669999999999E-5</v>
      </c>
    </row>
    <row r="83" spans="2:105">
      <c r="B83">
        <f t="shared" si="38"/>
        <v>0.21613762300797604</v>
      </c>
      <c r="C83" s="206">
        <v>12649275</v>
      </c>
      <c r="D83" s="201">
        <v>6875522</v>
      </c>
      <c r="E83">
        <f t="shared" si="39"/>
        <v>-1.1071597874088768</v>
      </c>
      <c r="H83" s="430">
        <f t="shared" si="40"/>
        <v>5773753</v>
      </c>
      <c r="I83" s="430">
        <f t="shared" si="41"/>
        <v>82885</v>
      </c>
      <c r="L83" s="206">
        <v>8123610</v>
      </c>
      <c r="M83" s="227">
        <v>8040725</v>
      </c>
      <c r="Q83">
        <f t="shared" si="42"/>
        <v>0.21787156751002476</v>
      </c>
      <c r="R83" s="431">
        <f t="shared" si="43"/>
        <v>-1.0999190847164408</v>
      </c>
      <c r="S83" s="206">
        <v>12649275</v>
      </c>
      <c r="T83">
        <f t="shared" si="48"/>
        <v>7.5466039548286933E-9</v>
      </c>
      <c r="AK83">
        <v>106403280</v>
      </c>
      <c r="AL83">
        <v>3.9761480477641602E-2</v>
      </c>
      <c r="AP83">
        <v>75708269</v>
      </c>
      <c r="AQ83">
        <v>2.4407889083134213E-2</v>
      </c>
      <c r="AU83">
        <v>101779829</v>
      </c>
      <c r="AV83">
        <f t="shared" si="31"/>
        <v>3.8032823388627825E-2</v>
      </c>
      <c r="AW83">
        <v>10341.04440687</v>
      </c>
      <c r="AX83">
        <v>19056.554209810001</v>
      </c>
      <c r="AY83">
        <v>21891.105084679999</v>
      </c>
      <c r="AZ83">
        <f t="shared" si="32"/>
        <v>10341044.40687</v>
      </c>
      <c r="BA83">
        <f t="shared" si="33"/>
        <v>19056554.20981</v>
      </c>
      <c r="BB83">
        <f t="shared" si="34"/>
        <v>21891105.084679998</v>
      </c>
      <c r="BH83">
        <v>36675379.641479999</v>
      </c>
      <c r="BI83">
        <f t="shared" si="35"/>
        <v>0.12943909218408028</v>
      </c>
      <c r="BJ83">
        <v>75144711.61688</v>
      </c>
      <c r="BK83">
        <f t="shared" si="36"/>
        <v>2.3167559047702492E-2</v>
      </c>
      <c r="BL83">
        <v>72197577.472890005</v>
      </c>
      <c r="BM83">
        <f t="shared" si="37"/>
        <v>4.3028470296217362E-2</v>
      </c>
      <c r="BO83">
        <v>36675379.641479999</v>
      </c>
      <c r="BP83">
        <v>75144711.61688</v>
      </c>
      <c r="BQ83">
        <v>72197577.472890005</v>
      </c>
      <c r="CK83" s="349" t="s">
        <v>155</v>
      </c>
      <c r="CL83">
        <v>6440.17440687</v>
      </c>
      <c r="CM83">
        <v>14856.394209810001</v>
      </c>
      <c r="CN83" s="450">
        <f t="shared" si="46"/>
        <v>8.4162198029400024</v>
      </c>
      <c r="CO83" s="104">
        <f>CZ38</f>
        <v>0.86300399999999999</v>
      </c>
      <c r="CW83" t="s">
        <v>1014</v>
      </c>
      <c r="CX83">
        <v>8123610</v>
      </c>
      <c r="CY83" s="227">
        <v>8040725</v>
      </c>
      <c r="CZ83" s="104">
        <f t="shared" si="47"/>
        <v>8.2885E-2</v>
      </c>
    </row>
    <row r="84" spans="2:105">
      <c r="B84">
        <f t="shared" si="38"/>
        <v>0.37694255770851987</v>
      </c>
      <c r="C84" s="201">
        <v>19751820</v>
      </c>
      <c r="D84" s="201">
        <v>35510678</v>
      </c>
      <c r="E84">
        <f t="shared" si="39"/>
        <v>0.33682023917620874</v>
      </c>
      <c r="H84" s="430">
        <f t="shared" si="40"/>
        <v>-15758858</v>
      </c>
      <c r="I84" s="430">
        <f t="shared" si="41"/>
        <v>8991782</v>
      </c>
      <c r="L84" s="201">
        <v>24987667</v>
      </c>
      <c r="M84" s="222">
        <v>15995885</v>
      </c>
      <c r="Q84">
        <f t="shared" si="42"/>
        <v>0.27706227513877391</v>
      </c>
      <c r="R84" s="431">
        <f t="shared" si="43"/>
        <v>-0.85390215465564945</v>
      </c>
      <c r="S84" s="201">
        <v>19751820</v>
      </c>
      <c r="T84">
        <f t="shared" si="48"/>
        <v>9.5968431548549814E-9</v>
      </c>
      <c r="AK84">
        <v>118627806</v>
      </c>
      <c r="AL84">
        <v>1.4642449347793397E-2</v>
      </c>
      <c r="AP84">
        <v>78686175</v>
      </c>
      <c r="AQ84">
        <v>1.6922763041543876E-2</v>
      </c>
      <c r="AU84">
        <v>113661612</v>
      </c>
      <c r="AV84">
        <f t="shared" si="31"/>
        <v>1.329866658887216E-2</v>
      </c>
      <c r="AW84">
        <v>22206.693504530002</v>
      </c>
      <c r="AX84">
        <v>41387.366027930002</v>
      </c>
      <c r="AY84">
        <v>43712.183024760001</v>
      </c>
      <c r="AZ84">
        <f t="shared" si="32"/>
        <v>22206693.504530001</v>
      </c>
      <c r="BA84">
        <f t="shared" si="33"/>
        <v>41387366.027929999</v>
      </c>
      <c r="BB84">
        <f t="shared" si="34"/>
        <v>43712183.02476</v>
      </c>
      <c r="BH84">
        <v>41971293.389600001</v>
      </c>
      <c r="BI84">
        <f t="shared" si="35"/>
        <v>6.4539526339598224E-2</v>
      </c>
      <c r="BJ84">
        <v>79256342.152230009</v>
      </c>
      <c r="BK84">
        <f t="shared" si="36"/>
        <v>1.3579966832759451E-2</v>
      </c>
      <c r="BL84">
        <v>78124578.010619998</v>
      </c>
      <c r="BM84">
        <f t="shared" si="37"/>
        <v>2.1787911555959882E-2</v>
      </c>
      <c r="BO84">
        <v>41971293.389600001</v>
      </c>
      <c r="BP84">
        <v>79256342.152230009</v>
      </c>
      <c r="BQ84">
        <v>78124578.010619998</v>
      </c>
      <c r="BT84">
        <f>CORREL(BT2:BT82,BV2:BV82)</f>
        <v>0.97944508277925935</v>
      </c>
      <c r="CK84" s="349" t="s">
        <v>151</v>
      </c>
      <c r="CL84">
        <v>15520.013504530001</v>
      </c>
      <c r="CM84">
        <v>30566.266027930003</v>
      </c>
      <c r="CN84" s="450">
        <f t="shared" si="46"/>
        <v>15.046252523400002</v>
      </c>
      <c r="CO84" s="104">
        <f>CZ43</f>
        <v>-1.9726129999999999</v>
      </c>
      <c r="CW84" t="s">
        <v>1015</v>
      </c>
      <c r="CX84">
        <v>24987667</v>
      </c>
      <c r="CY84" s="222">
        <v>15995885</v>
      </c>
      <c r="CZ84" s="104">
        <f t="shared" si="47"/>
        <v>8.9917819999999988</v>
      </c>
      <c r="DA84">
        <f>CZ84/1000/1000</f>
        <v>8.9917819999999983E-6</v>
      </c>
    </row>
    <row r="85" spans="2:105">
      <c r="B85">
        <f t="shared" si="38"/>
        <v>9.4776157756700652E-7</v>
      </c>
      <c r="C85" s="206">
        <v>163102086</v>
      </c>
      <c r="D85" s="206">
        <v>129754724</v>
      </c>
      <c r="E85">
        <f t="shared" si="39"/>
        <v>5.0892483400940467</v>
      </c>
      <c r="H85" s="430">
        <f t="shared" si="40"/>
        <v>33347362</v>
      </c>
      <c r="I85" s="430">
        <f t="shared" si="41"/>
        <v>-1196667</v>
      </c>
      <c r="L85" s="201">
        <v>61634911</v>
      </c>
      <c r="M85" s="222">
        <v>62831578</v>
      </c>
      <c r="Q85">
        <f t="shared" si="42"/>
        <v>8.5164729963864812E-5</v>
      </c>
      <c r="R85" s="431">
        <f t="shared" si="43"/>
        <v>4.1114436987979852</v>
      </c>
      <c r="S85" s="206">
        <v>163102086</v>
      </c>
      <c r="T85">
        <f t="shared" si="48"/>
        <v>2.9499236421826708E-12</v>
      </c>
      <c r="AK85">
        <v>134499862</v>
      </c>
      <c r="AL85">
        <v>3.0628861167951854E-3</v>
      </c>
      <c r="AP85">
        <v>91009782</v>
      </c>
      <c r="AQ85">
        <v>2.9248693930628471E-3</v>
      </c>
      <c r="AU85">
        <v>130016432</v>
      </c>
      <c r="AV85">
        <f t="shared" si="31"/>
        <v>2.2810737228273776E-3</v>
      </c>
      <c r="AW85">
        <v>11289.7111773</v>
      </c>
      <c r="AX85">
        <v>14063.846881089999</v>
      </c>
      <c r="AY85">
        <v>16938.546595029999</v>
      </c>
      <c r="AZ85">
        <f t="shared" si="32"/>
        <v>11289711.177300001</v>
      </c>
      <c r="BA85">
        <f t="shared" si="33"/>
        <v>14063846.88109</v>
      </c>
      <c r="BB85">
        <f t="shared" si="34"/>
        <v>16938546.595029999</v>
      </c>
      <c r="BH85">
        <v>71765478.029589996</v>
      </c>
      <c r="BI85">
        <f>_xlfn.PHI(STANDARDIZE(BH85,BD$2,BD$3))</f>
        <v>5.756626282122092E-5</v>
      </c>
      <c r="BJ85">
        <v>79282151.524110004</v>
      </c>
      <c r="BK85">
        <f t="shared" si="36"/>
        <v>1.353254723056415E-2</v>
      </c>
      <c r="BL85">
        <v>86419470.346379995</v>
      </c>
      <c r="BM85">
        <f t="shared" si="37"/>
        <v>7.2200971383519644E-3</v>
      </c>
      <c r="BO85">
        <v>71765478.029589996</v>
      </c>
      <c r="BP85">
        <v>79282151.524110004</v>
      </c>
      <c r="BQ85">
        <v>86419470.346379995</v>
      </c>
      <c r="CK85" s="349" t="s">
        <v>153</v>
      </c>
      <c r="CL85">
        <v>9849.6311772999998</v>
      </c>
      <c r="CM85">
        <v>11671.676881089999</v>
      </c>
      <c r="CN85" s="450">
        <f t="shared" si="46"/>
        <v>1.8220457037899995</v>
      </c>
      <c r="CO85" s="104">
        <f>CZ40</f>
        <v>0.21961800000000001</v>
      </c>
      <c r="CW85" t="s">
        <v>162</v>
      </c>
      <c r="CX85">
        <v>61634911</v>
      </c>
      <c r="CY85" s="222">
        <v>62831578</v>
      </c>
      <c r="CZ85" s="104">
        <f t="shared" si="47"/>
        <v>-1.1966669999999999</v>
      </c>
    </row>
    <row r="86" spans="2:105">
      <c r="B86">
        <f t="shared" si="38"/>
        <v>0.37629341841788566</v>
      </c>
      <c r="C86" s="206">
        <v>42891389</v>
      </c>
      <c r="D86" s="201">
        <v>22051186</v>
      </c>
      <c r="E86">
        <f t="shared" si="39"/>
        <v>-0.34189922077650625</v>
      </c>
      <c r="H86" s="430">
        <f t="shared" si="40"/>
        <v>20840203</v>
      </c>
      <c r="I86" s="430">
        <f t="shared" si="41"/>
        <v>-278745</v>
      </c>
      <c r="L86" s="201">
        <v>16596050</v>
      </c>
      <c r="M86" s="222">
        <v>16874795</v>
      </c>
      <c r="Q86">
        <f t="shared" si="42"/>
        <v>0.3983950168821237</v>
      </c>
      <c r="R86" s="431">
        <f t="shared" si="43"/>
        <v>-5.2397098607450322E-2</v>
      </c>
      <c r="S86" s="206">
        <v>42891389</v>
      </c>
      <c r="T86">
        <f t="shared" si="48"/>
        <v>1.3799549176366674E-8</v>
      </c>
      <c r="AK86">
        <v>163102086</v>
      </c>
      <c r="AL86">
        <v>8.5164729963864812E-5</v>
      </c>
      <c r="AP86">
        <v>129754724</v>
      </c>
      <c r="AQ86">
        <v>9.4776157756700652E-7</v>
      </c>
      <c r="AU86">
        <v>138608464</v>
      </c>
      <c r="AV86">
        <f t="shared" si="31"/>
        <v>7.7994658214623422E-4</v>
      </c>
      <c r="AW86">
        <v>29840.9041425</v>
      </c>
      <c r="AX86">
        <v>56575.034728079998</v>
      </c>
      <c r="AY86">
        <v>62082.170458369998</v>
      </c>
      <c r="AZ86">
        <f t="shared" si="32"/>
        <v>29840904.142499998</v>
      </c>
      <c r="BA86">
        <f t="shared" si="33"/>
        <v>56575034.728079997</v>
      </c>
      <c r="BB86">
        <f t="shared" si="34"/>
        <v>62082170.45837</v>
      </c>
      <c r="BH86">
        <v>86711061.384499997</v>
      </c>
      <c r="BI86">
        <f t="shared" si="35"/>
        <v>2.3302558369230833E-7</v>
      </c>
      <c r="BJ86">
        <v>101498133.08118999</v>
      </c>
      <c r="BK86">
        <f t="shared" si="36"/>
        <v>3.4067715816212761E-4</v>
      </c>
      <c r="BL86">
        <v>89447100.752650008</v>
      </c>
      <c r="BM86">
        <f t="shared" si="37"/>
        <v>4.6160049961705375E-3</v>
      </c>
      <c r="BO86">
        <v>86711061.384499997</v>
      </c>
      <c r="BP86">
        <v>101498133.08118999</v>
      </c>
      <c r="BQ86">
        <v>89447100.752650008</v>
      </c>
      <c r="CK86" s="349" t="s">
        <v>1017</v>
      </c>
      <c r="CL86">
        <v>18275.1741425</v>
      </c>
      <c r="CM86">
        <v>36571.424728079997</v>
      </c>
      <c r="CN86" s="450">
        <f t="shared" si="46"/>
        <v>18.296250585579998</v>
      </c>
      <c r="CO86" s="104">
        <f>CZ42</f>
        <v>1.3593789999999999</v>
      </c>
      <c r="CW86" t="s">
        <v>157</v>
      </c>
      <c r="CX86">
        <v>16596050</v>
      </c>
      <c r="CY86" s="222">
        <v>16874795</v>
      </c>
      <c r="CZ86" s="104">
        <f t="shared" si="47"/>
        <v>-0.27874500000000002</v>
      </c>
    </row>
    <row r="87" spans="2:105">
      <c r="CX87" s="455">
        <f>AVERAGE(CX2:CX86)/1000</f>
        <v>127017.21445882354</v>
      </c>
    </row>
    <row r="88" spans="2:105">
      <c r="BH88" t="s">
        <v>1477</v>
      </c>
      <c r="BJ88" t="s">
        <v>1479</v>
      </c>
      <c r="BL88" t="s">
        <v>1480</v>
      </c>
    </row>
    <row r="89" spans="2:105">
      <c r="BH89" t="s">
        <v>1478</v>
      </c>
      <c r="BJ89" t="s">
        <v>1478</v>
      </c>
      <c r="BL89" t="s">
        <v>1478</v>
      </c>
    </row>
  </sheetData>
  <sortState ref="BX2:BX82">
    <sortCondition ref="BX2:BX82"/>
  </sortState>
  <conditionalFormatting sqref="CN2:CN86">
    <cfRule type="colorScale" priority="3">
      <colorScale>
        <cfvo type="min"/>
        <cfvo type="percentile" val="50"/>
        <cfvo type="max"/>
        <color rgb="FFF8696B"/>
        <color rgb="FFFCFCFF"/>
        <color rgb="FF63BE7B"/>
      </colorScale>
    </cfRule>
  </conditionalFormatting>
  <conditionalFormatting sqref="CZ2:CZ86">
    <cfRule type="colorScale" priority="2">
      <colorScale>
        <cfvo type="min"/>
        <cfvo type="percentile" val="50"/>
        <cfvo type="max"/>
        <color rgb="FFF8696B"/>
        <color rgb="FFFCFCFF"/>
        <color rgb="FF63BE7B"/>
      </colorScale>
    </cfRule>
  </conditionalFormatting>
  <conditionalFormatting sqref="CO2:CO86">
    <cfRule type="colorScale" priority="1">
      <colorScale>
        <cfvo type="min"/>
        <cfvo type="percentile" val="50"/>
        <cfvo type="max"/>
        <color rgb="FFF8696B"/>
        <color rgb="FFFCFCFF"/>
        <color rgb="FF63BE7B"/>
      </colorScale>
    </cfRule>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0"/>
  <sheetViews>
    <sheetView topLeftCell="A39" workbookViewId="0">
      <selection activeCell="A72" sqref="A72"/>
    </sheetView>
  </sheetViews>
  <sheetFormatPr defaultRowHeight="15"/>
  <cols>
    <col min="1" max="1" width="50.5703125" customWidth="1"/>
    <col min="11" max="11" width="11.5703125" bestFit="1" customWidth="1"/>
  </cols>
  <sheetData>
    <row r="1" spans="1:31">
      <c r="A1" s="107" t="s">
        <v>1247</v>
      </c>
      <c r="B1" s="350">
        <v>2016</v>
      </c>
      <c r="C1" s="351">
        <v>2017</v>
      </c>
      <c r="D1" s="351">
        <v>2018</v>
      </c>
      <c r="E1" s="351">
        <v>2019</v>
      </c>
      <c r="F1" s="351">
        <v>2020</v>
      </c>
      <c r="G1" s="351">
        <v>2021</v>
      </c>
      <c r="H1" s="352">
        <v>2016</v>
      </c>
      <c r="I1" s="150">
        <v>2017</v>
      </c>
      <c r="J1" s="150">
        <v>2018</v>
      </c>
      <c r="K1" s="150">
        <v>2019</v>
      </c>
      <c r="L1" s="150">
        <v>2020</v>
      </c>
      <c r="M1" s="150">
        <v>2021</v>
      </c>
      <c r="N1" s="354">
        <v>2016</v>
      </c>
      <c r="O1" s="353">
        <v>2017</v>
      </c>
      <c r="P1" s="353">
        <v>2018</v>
      </c>
      <c r="Q1" s="353">
        <v>2019</v>
      </c>
      <c r="R1" s="353">
        <v>2020</v>
      </c>
      <c r="S1" s="353">
        <v>2021</v>
      </c>
      <c r="T1" s="350">
        <v>2016</v>
      </c>
      <c r="U1" s="351">
        <v>2017</v>
      </c>
      <c r="V1" s="351">
        <v>2018</v>
      </c>
      <c r="W1" s="351">
        <v>2019</v>
      </c>
      <c r="X1" s="351">
        <v>2020</v>
      </c>
      <c r="Y1" s="351">
        <v>2021</v>
      </c>
      <c r="Z1" s="350">
        <v>2016</v>
      </c>
      <c r="AA1" s="351">
        <v>2017</v>
      </c>
      <c r="AB1" s="351">
        <v>2018</v>
      </c>
      <c r="AC1" s="351">
        <v>2019</v>
      </c>
      <c r="AD1" s="351">
        <v>2020</v>
      </c>
      <c r="AE1" s="351">
        <v>2021</v>
      </c>
    </row>
    <row r="2" spans="1:31">
      <c r="A2" s="349" t="s">
        <v>191</v>
      </c>
      <c r="B2">
        <v>16436.330203379999</v>
      </c>
      <c r="C2">
        <v>14094.289443649999</v>
      </c>
      <c r="D2">
        <v>14276.441589489999</v>
      </c>
      <c r="E2">
        <v>20447.3904243</v>
      </c>
      <c r="F2">
        <v>27920.804056069999</v>
      </c>
      <c r="G2">
        <v>24060.948124549999</v>
      </c>
      <c r="H2">
        <f>VLOOKUP(A2,'Трансферты 2016'!$A$10:$G$102,5,FALSE)</f>
        <v>3785.41</v>
      </c>
      <c r="I2">
        <f>VLOOKUP(A2,'Трансферты 2017'!$A$10:$G$102,5,FALSE)</f>
        <v>2463.17</v>
      </c>
      <c r="J2">
        <f>VLOOKUP(A2,'Трансферты 2018'!$A$10:$G$102,5,FALSE)</f>
        <v>1426.36</v>
      </c>
      <c r="K2">
        <f>VLOOKUP(A2,'Трансферты 2019'!$A$5:$G$102,5,FALSE)</f>
        <v>4051.57</v>
      </c>
      <c r="L2">
        <f>VLOOKUP(A2,'Трансферты 2020'!$A$5:$G$102,5,FALSE)</f>
        <v>5435.05</v>
      </c>
      <c r="M2">
        <f>VLOOKUP(A2,'Трансферты 2021'!$A$4:$G$93,5,FALSE)</f>
        <v>4986.63</v>
      </c>
      <c r="N2" s="251">
        <f>B2-H2</f>
        <v>12650.920203379999</v>
      </c>
      <c r="O2" s="251">
        <f t="shared" ref="O2:S2" si="0">C2-I2</f>
        <v>11631.119443649999</v>
      </c>
      <c r="P2" s="251">
        <f t="shared" si="0"/>
        <v>12850.081589489999</v>
      </c>
      <c r="Q2" s="251">
        <f t="shared" si="0"/>
        <v>16395.8204243</v>
      </c>
      <c r="R2" s="251">
        <f t="shared" si="0"/>
        <v>22485.75405607</v>
      </c>
      <c r="S2" s="251">
        <f t="shared" si="0"/>
        <v>19074.318124549998</v>
      </c>
      <c r="T2" s="452">
        <f>VLOOKUP(A2,'Трансферты 2016'!$A$4:$B$102,2,FALSE)</f>
        <v>16301.83</v>
      </c>
      <c r="U2" s="452">
        <f>VLOOKUP(A2,'Трансферты 2017'!$A$4:$B$102,2,FALSE)</f>
        <v>6711.82</v>
      </c>
      <c r="V2" s="452">
        <f>VLOOKUP(A2,'Трансферты 2018'!$A$4:$B$102,2,FALSE)</f>
        <v>8356.65</v>
      </c>
      <c r="W2" s="452">
        <f>VLOOKUP(A2,'Трансферты 2019'!$A$4:$B$102,2,FALSE)</f>
        <v>14528.65</v>
      </c>
      <c r="X2" s="452">
        <f>VLOOKUP(A2,'Трансферты 2020'!$A$4:$B$102,2,FALSE)</f>
        <v>20030.240000000002</v>
      </c>
      <c r="Y2" s="452">
        <f>VLOOKUP(A2,'Трансферты 2021'!$A$4:$B$102,2,FALSE)</f>
        <v>18517.11</v>
      </c>
      <c r="Z2">
        <f>B2-T2</f>
        <v>134.50020337999922</v>
      </c>
      <c r="AA2">
        <f t="shared" ref="AA2:AE2" si="1">C2-U2</f>
        <v>7382.4694436499994</v>
      </c>
      <c r="AB2">
        <f t="shared" si="1"/>
        <v>5919.7915894899998</v>
      </c>
      <c r="AC2">
        <f t="shared" si="1"/>
        <v>5918.7404243000001</v>
      </c>
      <c r="AD2">
        <f t="shared" si="1"/>
        <v>7890.5640560699976</v>
      </c>
      <c r="AE2">
        <f t="shared" si="1"/>
        <v>5543.8381245499986</v>
      </c>
    </row>
    <row r="3" spans="1:31">
      <c r="A3" s="349" t="s">
        <v>190</v>
      </c>
      <c r="B3">
        <v>17667.98507785</v>
      </c>
      <c r="C3">
        <v>18299.364615269998</v>
      </c>
      <c r="D3">
        <v>16504.629796450001</v>
      </c>
      <c r="E3">
        <v>21823.323750750002</v>
      </c>
      <c r="F3">
        <v>29887.608303640001</v>
      </c>
      <c r="G3">
        <v>30770.232157210001</v>
      </c>
      <c r="H3">
        <f>VLOOKUP(A3,'Трансферты 2016'!$A$10:$G$102,5,FALSE)</f>
        <v>5908.2</v>
      </c>
      <c r="I3">
        <f>VLOOKUP(A3,'Трансферты 2017'!$A$10:$G$102,5,FALSE)</f>
        <v>1888.17</v>
      </c>
      <c r="J3">
        <f>VLOOKUP(A3,'Трансферты 2018'!$A$10:$G$102,5,FALSE)</f>
        <v>1378.82</v>
      </c>
      <c r="K3">
        <f>VLOOKUP(A3,'Трансферты 2019'!$A$5:$G$102,5,FALSE)</f>
        <v>4839.07</v>
      </c>
      <c r="L3">
        <f>VLOOKUP(A3,'Трансферты 2020'!$A$5:$G$102,5,FALSE)</f>
        <v>6072.5</v>
      </c>
      <c r="M3">
        <f>VLOOKUP(A3,'Трансферты 2021'!$A$4:$G$93,5,FALSE)</f>
        <v>5768.3</v>
      </c>
      <c r="N3" s="251">
        <f t="shared" ref="N3:N66" si="2">B3-H3</f>
        <v>11759.78507785</v>
      </c>
      <c r="O3" s="251">
        <f t="shared" ref="O3:O66" si="3">C3-I3</f>
        <v>16411.194615269997</v>
      </c>
      <c r="P3" s="251">
        <f t="shared" ref="P3:P66" si="4">D3-J3</f>
        <v>15125.809796450001</v>
      </c>
      <c r="Q3" s="251">
        <f t="shared" ref="Q3:Q66" si="5">E3-K3</f>
        <v>16984.253750750002</v>
      </c>
      <c r="R3" s="251">
        <f t="shared" ref="R3:R66" si="6">F3-L3</f>
        <v>23815.108303640001</v>
      </c>
      <c r="S3" s="251">
        <f t="shared" ref="S3:S66" si="7">G3-M3</f>
        <v>25001.932157210002</v>
      </c>
      <c r="T3" s="452">
        <f>VLOOKUP(A3,'Трансферты 2016'!$A$4:$B$102,2,FALSE)</f>
        <v>17549.29</v>
      </c>
      <c r="U3" s="452">
        <f>VLOOKUP(A3,'Трансферты 2017'!$A$4:$B$102,2,FALSE)</f>
        <v>7818.66</v>
      </c>
      <c r="V3" s="452">
        <f>VLOOKUP(A3,'Трансферты 2018'!$A$4:$B$102,2,FALSE)</f>
        <v>11055.13</v>
      </c>
      <c r="W3" s="452">
        <f>VLOOKUP(A3,'Трансферты 2019'!$A$4:$B$102,2,FALSE)</f>
        <v>18381.830000000002</v>
      </c>
      <c r="X3" s="452">
        <f>VLOOKUP(A3,'Трансферты 2020'!$A$4:$B$102,2,FALSE)</f>
        <v>25342.11</v>
      </c>
      <c r="Y3" s="452">
        <f>VLOOKUP(A3,'Трансферты 2021'!$A$4:$B$102,2,FALSE)</f>
        <v>26660.93</v>
      </c>
      <c r="Z3">
        <f t="shared" ref="Z3:Z66" si="8">B3-T3</f>
        <v>118.69507784999951</v>
      </c>
      <c r="AA3">
        <f t="shared" ref="AA3:AA66" si="9">C3-U3</f>
        <v>10480.704615269999</v>
      </c>
      <c r="AB3">
        <f t="shared" ref="AB3:AB66" si="10">D3-V3</f>
        <v>5449.4997964500017</v>
      </c>
      <c r="AC3">
        <f t="shared" ref="AC3:AC66" si="11">E3-W3</f>
        <v>3441.4937507499999</v>
      </c>
      <c r="AD3">
        <f t="shared" ref="AD3:AD66" si="12">F3-X3</f>
        <v>4545.4983036400008</v>
      </c>
      <c r="AE3">
        <f t="shared" ref="AE3:AE66" si="13">G3-Y3</f>
        <v>4109.3021572100006</v>
      </c>
    </row>
    <row r="4" spans="1:31">
      <c r="A4" s="349" t="s">
        <v>189</v>
      </c>
      <c r="B4">
        <v>6505.2572592200004</v>
      </c>
      <c r="C4">
        <v>6488.5438751800002</v>
      </c>
      <c r="D4">
        <v>6382.1557996299998</v>
      </c>
      <c r="E4">
        <v>10004.477083829999</v>
      </c>
      <c r="F4">
        <v>17930.84545891</v>
      </c>
      <c r="G4">
        <v>19322.383744999999</v>
      </c>
      <c r="H4">
        <f>VLOOKUP(A4,'Трансферты 2016'!$A$10:$G$102,5,FALSE)</f>
        <v>3053.6</v>
      </c>
      <c r="I4">
        <f>VLOOKUP(A4,'Трансферты 2017'!$A$10:$G$102,5,FALSE)</f>
        <v>1437.39</v>
      </c>
      <c r="J4">
        <f>VLOOKUP(A4,'Трансферты 2018'!$A$10:$G$102,5,FALSE)</f>
        <v>1310.52</v>
      </c>
      <c r="K4">
        <f>VLOOKUP(A4,'Трансферты 2019'!$A$5:$G$102,5,FALSE)</f>
        <v>3600.74</v>
      </c>
      <c r="L4">
        <f>VLOOKUP(A4,'Трансферты 2020'!$A$5:$G$102,5,FALSE)</f>
        <v>5411.8</v>
      </c>
      <c r="M4">
        <f>VLOOKUP(A4,'Трансферты 2021'!$A$4:$G$93,5,FALSE)</f>
        <v>4539.03</v>
      </c>
      <c r="N4" s="251">
        <f t="shared" si="2"/>
        <v>3451.6572592200005</v>
      </c>
      <c r="O4" s="251">
        <f t="shared" si="3"/>
        <v>5051.1538751799999</v>
      </c>
      <c r="P4" s="251">
        <f t="shared" si="4"/>
        <v>5071.6357996299994</v>
      </c>
      <c r="Q4" s="251">
        <f t="shared" si="5"/>
        <v>6403.7370838299994</v>
      </c>
      <c r="R4" s="251">
        <f t="shared" si="6"/>
        <v>12519.045458910001</v>
      </c>
      <c r="S4" s="251">
        <f t="shared" si="7"/>
        <v>14783.353745</v>
      </c>
      <c r="T4" s="452">
        <f>VLOOKUP(A4,'Трансферты 2016'!$A$4:$B$102,2,FALSE)</f>
        <v>6411.84</v>
      </c>
      <c r="U4" s="452">
        <f>VLOOKUP(A4,'Трансферты 2017'!$A$4:$B$102,2,FALSE)</f>
        <v>5024.92</v>
      </c>
      <c r="V4" s="452">
        <f>VLOOKUP(A4,'Трансферты 2018'!$A$4:$B$102,2,FALSE)</f>
        <v>4574.83</v>
      </c>
      <c r="W4" s="452">
        <f>VLOOKUP(A4,'Трансферты 2019'!$A$4:$B$102,2,FALSE)</f>
        <v>7464.12</v>
      </c>
      <c r="X4" s="452">
        <f>VLOOKUP(A4,'Трансферты 2020'!$A$4:$B$102,2,FALSE)</f>
        <v>14394.96</v>
      </c>
      <c r="Y4" s="452">
        <f>VLOOKUP(A4,'Трансферты 2021'!$A$4:$B$102,2,FALSE)</f>
        <v>15612.47</v>
      </c>
      <c r="Z4">
        <f t="shared" si="8"/>
        <v>93.417259220000233</v>
      </c>
      <c r="AA4">
        <f t="shared" si="9"/>
        <v>1463.6238751800001</v>
      </c>
      <c r="AB4">
        <f t="shared" si="10"/>
        <v>1807.3257996299999</v>
      </c>
      <c r="AC4">
        <f t="shared" si="11"/>
        <v>2540.3570838299993</v>
      </c>
      <c r="AD4">
        <f t="shared" si="12"/>
        <v>3535.885458910001</v>
      </c>
      <c r="AE4">
        <f t="shared" si="13"/>
        <v>3709.9137449999998</v>
      </c>
    </row>
    <row r="5" spans="1:31">
      <c r="A5" s="349" t="s">
        <v>188</v>
      </c>
      <c r="B5">
        <v>15464.77200623</v>
      </c>
      <c r="C5">
        <v>17376.10750559</v>
      </c>
      <c r="D5">
        <v>18904.867603399998</v>
      </c>
      <c r="E5">
        <v>23517.214106470001</v>
      </c>
      <c r="F5">
        <v>38308.682401489998</v>
      </c>
      <c r="G5">
        <v>39580.543224200002</v>
      </c>
      <c r="H5">
        <f>VLOOKUP(A5,'Трансферты 2016'!$A$10:$G$102,5,FALSE)</f>
        <v>4772.99</v>
      </c>
      <c r="I5">
        <f>VLOOKUP(A5,'Трансферты 2017'!$A$10:$G$102,5,FALSE)</f>
        <v>4049.06</v>
      </c>
      <c r="J5">
        <f>VLOOKUP(A5,'Трансферты 2018'!$A$10:$G$102,5,FALSE)</f>
        <v>2407.5700000000002</v>
      </c>
      <c r="K5">
        <f>VLOOKUP(A5,'Трансферты 2019'!$A$5:$G$102,5,FALSE)</f>
        <v>5037.2</v>
      </c>
      <c r="L5">
        <f>VLOOKUP(A5,'Трансферты 2020'!$A$5:$G$102,5,FALSE)</f>
        <v>7655.75</v>
      </c>
      <c r="M5">
        <f>VLOOKUP(A5,'Трансферты 2021'!$A$4:$G$93,5,FALSE)</f>
        <v>6797.13</v>
      </c>
      <c r="N5" s="251">
        <f t="shared" si="2"/>
        <v>10691.78200623</v>
      </c>
      <c r="O5" s="251">
        <f t="shared" si="3"/>
        <v>13327.047505590001</v>
      </c>
      <c r="P5" s="251">
        <f t="shared" si="4"/>
        <v>16497.297603399998</v>
      </c>
      <c r="Q5" s="251">
        <f t="shared" si="5"/>
        <v>18480.01410647</v>
      </c>
      <c r="R5" s="251">
        <f t="shared" si="6"/>
        <v>30652.932401489998</v>
      </c>
      <c r="S5" s="251">
        <f t="shared" si="7"/>
        <v>32783.413224200005</v>
      </c>
      <c r="T5" s="452">
        <f>VLOOKUP(A5,'Трансферты 2016'!$A$4:$B$102,2,FALSE)</f>
        <v>15187.95</v>
      </c>
      <c r="U5" s="452">
        <f>VLOOKUP(A5,'Трансферты 2017'!$A$4:$B$102,2,FALSE)</f>
        <v>10186.41</v>
      </c>
      <c r="V5" s="452">
        <f>VLOOKUP(A5,'Трансферты 2018'!$A$4:$B$102,2,FALSE)</f>
        <v>11373.93</v>
      </c>
      <c r="W5" s="452">
        <f>VLOOKUP(A5,'Трансферты 2019'!$A$4:$B$102,2,FALSE)</f>
        <v>17552.05</v>
      </c>
      <c r="X5" s="452">
        <f>VLOOKUP(A5,'Трансферты 2020'!$A$4:$B$102,2,FALSE)</f>
        <v>29337.22</v>
      </c>
      <c r="Y5" s="452">
        <f>VLOOKUP(A5,'Трансферты 2021'!$A$4:$B$102,2,FALSE)</f>
        <v>30070.91</v>
      </c>
      <c r="Z5">
        <f t="shared" si="8"/>
        <v>276.82200622999881</v>
      </c>
      <c r="AA5">
        <f t="shared" si="9"/>
        <v>7189.6975055900002</v>
      </c>
      <c r="AB5">
        <f t="shared" si="10"/>
        <v>7530.9376033999979</v>
      </c>
      <c r="AC5">
        <f t="shared" si="11"/>
        <v>5965.1641064700016</v>
      </c>
      <c r="AD5">
        <f t="shared" si="12"/>
        <v>8971.4624014899964</v>
      </c>
      <c r="AE5">
        <f t="shared" si="13"/>
        <v>9509.6332242000026</v>
      </c>
    </row>
    <row r="6" spans="1:31">
      <c r="A6" s="349" t="s">
        <v>187</v>
      </c>
      <c r="B6">
        <v>3578.25518491</v>
      </c>
      <c r="C6">
        <v>3385.8216216999999</v>
      </c>
      <c r="D6">
        <v>4235.8621487299997</v>
      </c>
      <c r="E6">
        <v>9121.2885562600004</v>
      </c>
      <c r="F6">
        <v>20140.577090549999</v>
      </c>
      <c r="G6">
        <v>16841.728383260001</v>
      </c>
      <c r="H6">
        <f>VLOOKUP(A6,'Трансферты 2016'!$A$10:$G$102,5,FALSE)</f>
        <v>2148.1999999999998</v>
      </c>
      <c r="I6">
        <f>VLOOKUP(A6,'Трансферты 2017'!$A$10:$G$102,5,FALSE)</f>
        <v>829.56</v>
      </c>
      <c r="J6">
        <f>VLOOKUP(A6,'Трансферты 2018'!$A$10:$G$102,5,FALSE)</f>
        <v>958.58</v>
      </c>
      <c r="K6">
        <f>VLOOKUP(A6,'Трансферты 2019'!$A$5:$G$102,5,FALSE)</f>
        <v>2477.58</v>
      </c>
      <c r="L6">
        <f>VLOOKUP(A6,'Трансферты 2020'!$A$5:$G$102,5,FALSE)</f>
        <v>3798.22</v>
      </c>
      <c r="M6">
        <f>VLOOKUP(A6,'Трансферты 2021'!$A$4:$G$93,5,FALSE)</f>
        <v>3014.69</v>
      </c>
      <c r="N6" s="251">
        <f t="shared" si="2"/>
        <v>1430.0551849100002</v>
      </c>
      <c r="O6" s="251">
        <f t="shared" si="3"/>
        <v>2556.2616217</v>
      </c>
      <c r="P6" s="251">
        <f t="shared" si="4"/>
        <v>3277.2821487299998</v>
      </c>
      <c r="Q6" s="251">
        <f t="shared" si="5"/>
        <v>6643.7085562600005</v>
      </c>
      <c r="R6" s="251">
        <f t="shared" si="6"/>
        <v>16342.35709055</v>
      </c>
      <c r="S6" s="251">
        <f t="shared" si="7"/>
        <v>13827.03838326</v>
      </c>
      <c r="T6" s="452">
        <f>VLOOKUP(A6,'Трансферты 2016'!$A$4:$B$102,2,FALSE)</f>
        <v>3454.8</v>
      </c>
      <c r="U6" s="452">
        <f>VLOOKUP(A6,'Трансферты 2017'!$A$4:$B$102,2,FALSE)</f>
        <v>3029.76</v>
      </c>
      <c r="V6" s="452">
        <f>VLOOKUP(A6,'Трансферты 2018'!$A$4:$B$102,2,FALSE)</f>
        <v>3447.28</v>
      </c>
      <c r="W6" s="452">
        <f>VLOOKUP(A6,'Трансферты 2019'!$A$4:$B$102,2,FALSE)</f>
        <v>7832.2</v>
      </c>
      <c r="X6" s="452">
        <f>VLOOKUP(A6,'Трансферты 2020'!$A$4:$B$102,2,FALSE)</f>
        <v>17341.23</v>
      </c>
      <c r="Y6" s="452">
        <f>VLOOKUP(A6,'Трансферты 2021'!$A$4:$B$102,2,FALSE)</f>
        <v>13497.85</v>
      </c>
      <c r="Z6">
        <f t="shared" si="8"/>
        <v>123.45518490999984</v>
      </c>
      <c r="AA6">
        <f t="shared" si="9"/>
        <v>356.06162169999971</v>
      </c>
      <c r="AB6">
        <f t="shared" si="10"/>
        <v>788.58214872999952</v>
      </c>
      <c r="AC6">
        <f t="shared" si="11"/>
        <v>1289.0885562600006</v>
      </c>
      <c r="AD6">
        <f t="shared" si="12"/>
        <v>2799.3470905499998</v>
      </c>
      <c r="AE6">
        <f t="shared" si="13"/>
        <v>3343.8783832600002</v>
      </c>
    </row>
    <row r="7" spans="1:31">
      <c r="A7" s="349" t="s">
        <v>177</v>
      </c>
      <c r="B7">
        <v>6680.8011562499996</v>
      </c>
      <c r="C7">
        <v>7263.31864408</v>
      </c>
      <c r="D7">
        <v>6492.3850112</v>
      </c>
      <c r="E7">
        <v>11004.064866479999</v>
      </c>
      <c r="F7">
        <v>17899.606598810002</v>
      </c>
      <c r="G7">
        <v>22197.46116499</v>
      </c>
      <c r="H7">
        <f>VLOOKUP(A7,'Трансферты 2016'!$A$10:$G$102,5,FALSE)</f>
        <v>3012.34</v>
      </c>
      <c r="I7">
        <f>VLOOKUP(A7,'Трансферты 2017'!$A$10:$G$102,5,FALSE)</f>
        <v>1278.25</v>
      </c>
      <c r="J7">
        <f>VLOOKUP(A7,'Трансферты 2018'!$A$10:$G$102,5,FALSE)</f>
        <v>1177.47</v>
      </c>
      <c r="K7">
        <f>VLOOKUP(A7,'Трансферты 2019'!$A$5:$G$102,5,FALSE)</f>
        <v>3237.69</v>
      </c>
      <c r="L7">
        <f>VLOOKUP(A7,'Трансферты 2020'!$A$5:$G$102,5,FALSE)</f>
        <v>4615.17</v>
      </c>
      <c r="M7">
        <f>VLOOKUP(A7,'Трансферты 2021'!$A$4:$G$93,5,FALSE)</f>
        <v>3860.8</v>
      </c>
      <c r="N7" s="251">
        <f t="shared" si="2"/>
        <v>3668.4611562499995</v>
      </c>
      <c r="O7" s="251">
        <f t="shared" si="3"/>
        <v>5985.06864408</v>
      </c>
      <c r="P7" s="251">
        <f t="shared" si="4"/>
        <v>5314.9150111999998</v>
      </c>
      <c r="Q7" s="251">
        <f t="shared" si="5"/>
        <v>7766.3748664799987</v>
      </c>
      <c r="R7" s="251">
        <f t="shared" si="6"/>
        <v>13284.436598810002</v>
      </c>
      <c r="S7" s="251">
        <f t="shared" si="7"/>
        <v>18336.661164990001</v>
      </c>
      <c r="T7" s="452">
        <f>VLOOKUP(A7,'Трансферты 2016'!$A$4:$B$102,2,FALSE)</f>
        <v>6569.68</v>
      </c>
      <c r="U7" s="452">
        <f>VLOOKUP(A7,'Трансферты 2017'!$A$4:$B$102,2,FALSE)</f>
        <v>4452.25</v>
      </c>
      <c r="V7" s="452">
        <f>VLOOKUP(A7,'Трансферты 2018'!$A$4:$B$102,2,FALSE)</f>
        <v>4913.9799999999996</v>
      </c>
      <c r="W7" s="452">
        <f>VLOOKUP(A7,'Трансферты 2019'!$A$4:$B$102,2,FALSE)</f>
        <v>8868.9599999999991</v>
      </c>
      <c r="X7" s="452">
        <f>VLOOKUP(A7,'Трансферты 2020'!$A$4:$B$102,2,FALSE)</f>
        <v>14642.82</v>
      </c>
      <c r="Y7" s="452">
        <f>VLOOKUP(A7,'Трансферты 2021'!$A$4:$B$102,2,FALSE)</f>
        <v>18706</v>
      </c>
      <c r="Z7">
        <f t="shared" si="8"/>
        <v>111.12115624999933</v>
      </c>
      <c r="AA7">
        <f t="shared" si="9"/>
        <v>2811.06864408</v>
      </c>
      <c r="AB7">
        <f t="shared" si="10"/>
        <v>1578.4050112000004</v>
      </c>
      <c r="AC7">
        <f t="shared" si="11"/>
        <v>2135.1048664800001</v>
      </c>
      <c r="AD7">
        <f t="shared" si="12"/>
        <v>3256.786598810002</v>
      </c>
      <c r="AE7">
        <f t="shared" si="13"/>
        <v>3491.4611649899998</v>
      </c>
    </row>
    <row r="8" spans="1:31">
      <c r="A8" s="349" t="s">
        <v>186</v>
      </c>
      <c r="B8">
        <v>11345.244825580001</v>
      </c>
      <c r="C8">
        <v>12930.358223740001</v>
      </c>
      <c r="D8">
        <v>11268.49752721</v>
      </c>
      <c r="E8">
        <v>13606.62922309</v>
      </c>
      <c r="F8">
        <v>20753.355578490002</v>
      </c>
      <c r="G8">
        <v>20436.607063740001</v>
      </c>
      <c r="H8">
        <f>VLOOKUP(A8,'Трансферты 2016'!$A$10:$G$102,5,FALSE)</f>
        <v>2514.9299999999998</v>
      </c>
      <c r="I8">
        <f>VLOOKUP(A8,'Трансферты 2017'!$A$10:$G$102,5,FALSE)</f>
        <v>1988.17</v>
      </c>
      <c r="J8">
        <f>VLOOKUP(A8,'Трансферты 2018'!$A$10:$G$102,5,FALSE)</f>
        <v>1916.51</v>
      </c>
      <c r="K8">
        <f>VLOOKUP(A8,'Трансферты 2019'!$A$5:$G$102,5,FALSE)</f>
        <v>2620.88</v>
      </c>
      <c r="L8">
        <f>VLOOKUP(A8,'Трансферты 2020'!$A$5:$G$102,5,FALSE)</f>
        <v>3582.05</v>
      </c>
      <c r="M8">
        <f>VLOOKUP(A8,'Трансферты 2021'!$A$4:$G$93,5,FALSE)</f>
        <v>3292.67</v>
      </c>
      <c r="N8" s="251">
        <f t="shared" si="2"/>
        <v>8830.3148255800006</v>
      </c>
      <c r="O8" s="251">
        <f t="shared" si="3"/>
        <v>10942.18822374</v>
      </c>
      <c r="P8" s="251">
        <f t="shared" si="4"/>
        <v>9351.9875272099998</v>
      </c>
      <c r="Q8" s="251">
        <f t="shared" si="5"/>
        <v>10985.749223089999</v>
      </c>
      <c r="R8" s="251">
        <f t="shared" si="6"/>
        <v>17171.305578490003</v>
      </c>
      <c r="S8" s="251">
        <f t="shared" si="7"/>
        <v>17143.937063739999</v>
      </c>
      <c r="T8" s="452">
        <f>VLOOKUP(A8,'Трансферты 2016'!$A$4:$B$102,2,FALSE)</f>
        <v>10175.049999999999</v>
      </c>
      <c r="U8" s="452">
        <f>VLOOKUP(A8,'Трансферты 2017'!$A$4:$B$102,2,FALSE)</f>
        <v>8368.66</v>
      </c>
      <c r="V8" s="452">
        <f>VLOOKUP(A8,'Трансферты 2018'!$A$4:$B$102,2,FALSE)</f>
        <v>8756.61</v>
      </c>
      <c r="W8" s="452">
        <f>VLOOKUP(A8,'Трансферты 2019'!$A$4:$B$102,2,FALSE)</f>
        <v>11535.83</v>
      </c>
      <c r="X8" s="452">
        <f>VLOOKUP(A8,'Трансферты 2020'!$A$4:$B$102,2,FALSE)</f>
        <v>16655.62</v>
      </c>
      <c r="Y8" s="452">
        <f>VLOOKUP(A8,'Трансферты 2021'!$A$4:$B$102,2,FALSE)</f>
        <v>17256.23</v>
      </c>
      <c r="Z8">
        <f t="shared" si="8"/>
        <v>1170.1948255800016</v>
      </c>
      <c r="AA8">
        <f t="shared" si="9"/>
        <v>4561.6982237400007</v>
      </c>
      <c r="AB8">
        <f t="shared" si="10"/>
        <v>2511.8875272099995</v>
      </c>
      <c r="AC8">
        <f t="shared" si="11"/>
        <v>2070.7992230899999</v>
      </c>
      <c r="AD8">
        <f t="shared" si="12"/>
        <v>4097.7355784900028</v>
      </c>
      <c r="AE8">
        <f t="shared" si="13"/>
        <v>3180.3770637400012</v>
      </c>
    </row>
    <row r="9" spans="1:31">
      <c r="A9" s="349" t="s">
        <v>185</v>
      </c>
      <c r="B9">
        <v>3046.7165481100001</v>
      </c>
      <c r="C9">
        <v>3092.5803358600001</v>
      </c>
      <c r="D9">
        <v>4006.81747937</v>
      </c>
      <c r="E9">
        <v>7872.9170918099999</v>
      </c>
      <c r="F9">
        <v>11402.189253230001</v>
      </c>
      <c r="G9">
        <v>11469.460607610001</v>
      </c>
      <c r="H9">
        <f>VLOOKUP(A9,'Трансферты 2016'!$A$10:$G$102,5,FALSE)</f>
        <v>1328.47</v>
      </c>
      <c r="I9">
        <f>VLOOKUP(A9,'Трансферты 2017'!$A$10:$G$102,5,FALSE)</f>
        <v>866.02</v>
      </c>
      <c r="J9">
        <f>VLOOKUP(A9,'Трансферты 2018'!$A$10:$G$102,5,FALSE)</f>
        <v>991.7</v>
      </c>
      <c r="K9">
        <f>VLOOKUP(A9,'Трансферты 2019'!$A$5:$G$102,5,FALSE)</f>
        <v>1705.12</v>
      </c>
      <c r="L9">
        <f>VLOOKUP(A9,'Трансферты 2020'!$A$5:$G$102,5,FALSE)</f>
        <v>2791.36</v>
      </c>
      <c r="M9">
        <f>VLOOKUP(A9,'Трансферты 2021'!$A$4:$G$93,5,FALSE)</f>
        <v>2138.04</v>
      </c>
      <c r="N9" s="251">
        <f t="shared" si="2"/>
        <v>1718.24654811</v>
      </c>
      <c r="O9" s="251">
        <f t="shared" si="3"/>
        <v>2226.5603358600001</v>
      </c>
      <c r="P9" s="251">
        <f t="shared" si="4"/>
        <v>3015.1174793700002</v>
      </c>
      <c r="Q9" s="251">
        <f t="shared" si="5"/>
        <v>6167.79709181</v>
      </c>
      <c r="R9" s="251">
        <f t="shared" si="6"/>
        <v>8610.8292532300002</v>
      </c>
      <c r="S9" s="251">
        <f t="shared" si="7"/>
        <v>9331.4206076100018</v>
      </c>
      <c r="T9" s="452">
        <f>VLOOKUP(A9,'Трансферты 2016'!$A$4:$B$102,2,FALSE)</f>
        <v>2989.05</v>
      </c>
      <c r="U9" s="452">
        <f>VLOOKUP(A9,'Трансферты 2017'!$A$4:$B$102,2,FALSE)</f>
        <v>2676.3</v>
      </c>
      <c r="V9" s="452">
        <f>VLOOKUP(A9,'Трансферты 2018'!$A$4:$B$102,2,FALSE)</f>
        <v>2795.26</v>
      </c>
      <c r="W9" s="452">
        <f>VLOOKUP(A9,'Трансферты 2019'!$A$4:$B$102,2,FALSE)</f>
        <v>6641.88</v>
      </c>
      <c r="X9" s="452">
        <f>VLOOKUP(A9,'Трансферты 2020'!$A$4:$B$102,2,FALSE)</f>
        <v>8886.2000000000007</v>
      </c>
      <c r="Y9" s="452">
        <f>VLOOKUP(A9,'Трансферты 2021'!$A$4:$B$102,2,FALSE)</f>
        <v>9155.51</v>
      </c>
      <c r="Z9">
        <f t="shared" si="8"/>
        <v>57.666548109999894</v>
      </c>
      <c r="AA9">
        <f t="shared" si="9"/>
        <v>416.28033585999992</v>
      </c>
      <c r="AB9">
        <f t="shared" si="10"/>
        <v>1211.5574793699998</v>
      </c>
      <c r="AC9">
        <f t="shared" si="11"/>
        <v>1231.0370918099998</v>
      </c>
      <c r="AD9">
        <f t="shared" si="12"/>
        <v>2515.98925323</v>
      </c>
      <c r="AE9">
        <f t="shared" si="13"/>
        <v>2313.9506076100006</v>
      </c>
    </row>
    <row r="10" spans="1:31">
      <c r="A10" s="349" t="s">
        <v>184</v>
      </c>
      <c r="B10">
        <v>10338.86492299</v>
      </c>
      <c r="C10">
        <v>11412.17499919</v>
      </c>
      <c r="D10">
        <v>9753.3648383</v>
      </c>
      <c r="E10">
        <v>13439.076308670001</v>
      </c>
      <c r="F10">
        <v>18875.88234271</v>
      </c>
      <c r="G10">
        <v>21759.69675037</v>
      </c>
      <c r="H10">
        <f>VLOOKUP(A10,'Трансферты 2016'!$A$10:$G$102,5,FALSE)</f>
        <v>3387.74</v>
      </c>
      <c r="I10">
        <f>VLOOKUP(A10,'Трансферты 2017'!$A$10:$G$102,5,FALSE)</f>
        <v>1236.6400000000001</v>
      </c>
      <c r="J10">
        <f>VLOOKUP(A10,'Трансферты 2018'!$A$10:$G$102,5,FALSE)</f>
        <v>1664.98</v>
      </c>
      <c r="K10">
        <f>VLOOKUP(A10,'Трансферты 2019'!$A$5:$G$102,5,FALSE)</f>
        <v>3099.89</v>
      </c>
      <c r="L10">
        <f>VLOOKUP(A10,'Трансферты 2020'!$A$5:$G$102,5,FALSE)</f>
        <v>4337.6899999999996</v>
      </c>
      <c r="M10">
        <f>VLOOKUP(A10,'Трансферты 2021'!$A$4:$G$93,5,FALSE)</f>
        <v>3965.26</v>
      </c>
      <c r="N10" s="251">
        <f t="shared" si="2"/>
        <v>6951.1249229900004</v>
      </c>
      <c r="O10" s="251">
        <f t="shared" si="3"/>
        <v>10175.53499919</v>
      </c>
      <c r="P10" s="251">
        <f t="shared" si="4"/>
        <v>8088.3848383000004</v>
      </c>
      <c r="Q10" s="251">
        <f t="shared" si="5"/>
        <v>10339.186308670001</v>
      </c>
      <c r="R10" s="251">
        <f t="shared" si="6"/>
        <v>14538.192342710001</v>
      </c>
      <c r="S10" s="251">
        <f t="shared" si="7"/>
        <v>17794.436750369998</v>
      </c>
      <c r="T10" s="452">
        <f>VLOOKUP(A10,'Трансферты 2016'!$A$4:$B$102,2,FALSE)</f>
        <v>10242.52</v>
      </c>
      <c r="U10" s="452">
        <f>VLOOKUP(A10,'Трансферты 2017'!$A$4:$B$102,2,FALSE)</f>
        <v>5079.3999999999996</v>
      </c>
      <c r="V10" s="452">
        <f>VLOOKUP(A10,'Трансферты 2018'!$A$4:$B$102,2,FALSE)</f>
        <v>6385.27</v>
      </c>
      <c r="W10" s="452">
        <f>VLOOKUP(A10,'Трансферты 2019'!$A$4:$B$102,2,FALSE)</f>
        <v>11034.63</v>
      </c>
      <c r="X10" s="452">
        <f>VLOOKUP(A10,'Трансферты 2020'!$A$4:$B$102,2,FALSE)</f>
        <v>15359.27</v>
      </c>
      <c r="Y10" s="452">
        <f>VLOOKUP(A10,'Трансферты 2021'!$A$4:$B$102,2,FALSE)</f>
        <v>18623.45</v>
      </c>
      <c r="Z10">
        <f t="shared" si="8"/>
        <v>96.344922989999759</v>
      </c>
      <c r="AA10">
        <f t="shared" si="9"/>
        <v>6332.77499919</v>
      </c>
      <c r="AB10">
        <f t="shared" si="10"/>
        <v>3368.0948382999995</v>
      </c>
      <c r="AC10">
        <f t="shared" si="11"/>
        <v>2404.4463086700016</v>
      </c>
      <c r="AD10">
        <f t="shared" si="12"/>
        <v>3516.6123427099992</v>
      </c>
      <c r="AE10">
        <f t="shared" si="13"/>
        <v>3136.2467503699991</v>
      </c>
    </row>
    <row r="11" spans="1:31">
      <c r="A11" s="349" t="s">
        <v>183</v>
      </c>
      <c r="B11">
        <v>8704.8735671800005</v>
      </c>
      <c r="C11">
        <v>8347.5430645800006</v>
      </c>
      <c r="D11">
        <v>10229.890025639999</v>
      </c>
      <c r="E11">
        <v>12525.42009947</v>
      </c>
      <c r="F11">
        <v>17939.999683779999</v>
      </c>
      <c r="G11">
        <v>15808.1095363</v>
      </c>
      <c r="H11">
        <f>VLOOKUP(A11,'Трансферты 2016'!$A$10:$G$102,5,FALSE)</f>
        <v>2105.4699999999998</v>
      </c>
      <c r="I11">
        <f>VLOOKUP(A11,'Трансферты 2017'!$A$10:$G$102,5,FALSE)</f>
        <v>1648.65</v>
      </c>
      <c r="J11">
        <f>VLOOKUP(A11,'Трансферты 2018'!$A$10:$G$102,5,FALSE)</f>
        <v>919.29</v>
      </c>
      <c r="K11">
        <f>VLOOKUP(A11,'Трансферты 2019'!$A$5:$G$102,5,FALSE)</f>
        <v>2635.28</v>
      </c>
      <c r="L11">
        <f>VLOOKUP(A11,'Трансферты 2020'!$A$5:$G$102,5,FALSE)</f>
        <v>3462.9</v>
      </c>
      <c r="M11">
        <f>VLOOKUP(A11,'Трансферты 2021'!$A$4:$G$93,5,FALSE)</f>
        <v>3294.81</v>
      </c>
      <c r="N11" s="251">
        <f t="shared" si="2"/>
        <v>6599.4035671800011</v>
      </c>
      <c r="O11" s="251">
        <f t="shared" si="3"/>
        <v>6698.893064580001</v>
      </c>
      <c r="P11" s="251">
        <f t="shared" si="4"/>
        <v>9310.6000256400002</v>
      </c>
      <c r="Q11" s="251">
        <f t="shared" si="5"/>
        <v>9890.1400994699998</v>
      </c>
      <c r="R11" s="251">
        <f t="shared" si="6"/>
        <v>14477.099683779999</v>
      </c>
      <c r="S11" s="251">
        <f t="shared" si="7"/>
        <v>12513.299536300001</v>
      </c>
      <c r="T11" s="452">
        <f>VLOOKUP(A11,'Трансферты 2016'!$A$4:$B$102,2,FALSE)</f>
        <v>8613.49</v>
      </c>
      <c r="U11" s="452">
        <f>VLOOKUP(A11,'Трансферты 2017'!$A$4:$B$102,2,FALSE)</f>
        <v>4733.28</v>
      </c>
      <c r="V11" s="452">
        <f>VLOOKUP(A11,'Трансферты 2018'!$A$4:$B$102,2,FALSE)</f>
        <v>7467.58</v>
      </c>
      <c r="W11" s="452">
        <f>VLOOKUP(A11,'Трансферты 2019'!$A$4:$B$102,2,FALSE)</f>
        <v>10296.17</v>
      </c>
      <c r="X11" s="452">
        <f>VLOOKUP(A11,'Трансферты 2020'!$A$4:$B$102,2,FALSE)</f>
        <v>13547.45</v>
      </c>
      <c r="Y11" s="452">
        <f>VLOOKUP(A11,'Трансферты 2021'!$A$4:$B$102,2,FALSE)</f>
        <v>12574.86</v>
      </c>
      <c r="Z11">
        <f t="shared" si="8"/>
        <v>91.383567180000682</v>
      </c>
      <c r="AA11">
        <f t="shared" si="9"/>
        <v>3614.2630645800009</v>
      </c>
      <c r="AB11">
        <f t="shared" si="10"/>
        <v>2762.3100256399994</v>
      </c>
      <c r="AC11">
        <f t="shared" si="11"/>
        <v>2229.2500994700004</v>
      </c>
      <c r="AD11">
        <f t="shared" si="12"/>
        <v>4392.5496837799983</v>
      </c>
      <c r="AE11">
        <f t="shared" si="13"/>
        <v>3233.2495362999998</v>
      </c>
    </row>
    <row r="12" spans="1:31">
      <c r="A12" s="349" t="s">
        <v>182</v>
      </c>
      <c r="B12">
        <v>32488.05782224</v>
      </c>
      <c r="C12">
        <v>31255.27604325</v>
      </c>
      <c r="D12">
        <v>23905.508660129999</v>
      </c>
      <c r="E12">
        <v>36675.379641480002</v>
      </c>
      <c r="F12">
        <v>79282.151524109999</v>
      </c>
      <c r="G12">
        <v>78124.578010619996</v>
      </c>
      <c r="H12">
        <f>VLOOKUP(A12,'Трансферты 2016'!$A$10:$G$102,5,FALSE)</f>
        <v>11924.09</v>
      </c>
      <c r="I12">
        <f>VLOOKUP(A12,'Трансферты 2017'!$A$10:$G$102,5,FALSE)</f>
        <v>3760.95</v>
      </c>
      <c r="J12">
        <f>VLOOKUP(A12,'Трансферты 2018'!$A$10:$G$102,5,FALSE)</f>
        <v>3988.89</v>
      </c>
      <c r="K12">
        <f>VLOOKUP(A12,'Трансферты 2019'!$A$5:$G$102,5,FALSE)</f>
        <v>14454.04</v>
      </c>
      <c r="L12">
        <f>VLOOKUP(A12,'Трансферты 2020'!$A$5:$G$102,5,FALSE)</f>
        <v>22628.85</v>
      </c>
      <c r="M12">
        <f>VLOOKUP(A12,'Трансферты 2021'!$A$4:$G$93,5,FALSE)</f>
        <v>19158.89</v>
      </c>
      <c r="N12" s="251">
        <f t="shared" si="2"/>
        <v>20563.96782224</v>
      </c>
      <c r="O12" s="251">
        <f t="shared" si="3"/>
        <v>27494.326043249999</v>
      </c>
      <c r="P12" s="251">
        <f t="shared" si="4"/>
        <v>19916.61866013</v>
      </c>
      <c r="Q12" s="251">
        <f t="shared" si="5"/>
        <v>22221.339641480001</v>
      </c>
      <c r="R12" s="251">
        <f t="shared" si="6"/>
        <v>56653.30152411</v>
      </c>
      <c r="S12" s="251">
        <f t="shared" si="7"/>
        <v>58965.688010619997</v>
      </c>
      <c r="T12" s="452">
        <f>VLOOKUP(A12,'Трансферты 2016'!$A$4:$B$102,2,FALSE)</f>
        <v>30441.71</v>
      </c>
      <c r="U12" s="452">
        <f>VLOOKUP(A12,'Трансферты 2017'!$A$4:$B$102,2,FALSE)</f>
        <v>28641.7</v>
      </c>
      <c r="V12" s="452">
        <f>VLOOKUP(A12,'Трансферты 2018'!$A$4:$B$102,2,FALSE)</f>
        <v>20314.97</v>
      </c>
      <c r="W12" s="452">
        <f>VLOOKUP(A12,'Трансферты 2019'!$A$4:$B$102,2,FALSE)</f>
        <v>27002.58</v>
      </c>
      <c r="X12" s="452">
        <f>VLOOKUP(A12,'Трансферты 2020'!$A$4:$B$102,2,FALSE)</f>
        <v>57449.93</v>
      </c>
      <c r="Y12" s="452">
        <f>VLOOKUP(A12,'Трансферты 2021'!$A$4:$B$102,2,FALSE)</f>
        <v>61692.81</v>
      </c>
      <c r="Z12">
        <f t="shared" si="8"/>
        <v>2046.3478222400008</v>
      </c>
      <c r="AA12">
        <f t="shared" si="9"/>
        <v>2613.5760432499992</v>
      </c>
      <c r="AB12">
        <f t="shared" si="10"/>
        <v>3590.5386601299979</v>
      </c>
      <c r="AC12">
        <f t="shared" si="11"/>
        <v>9672.79964148</v>
      </c>
      <c r="AD12">
        <f t="shared" si="12"/>
        <v>21832.221524109998</v>
      </c>
      <c r="AE12">
        <f t="shared" si="13"/>
        <v>16431.768010619999</v>
      </c>
    </row>
    <row r="13" spans="1:31">
      <c r="A13" s="349" t="s">
        <v>181</v>
      </c>
      <c r="B13">
        <v>6197.9720015800003</v>
      </c>
      <c r="C13">
        <v>5479.3584795699999</v>
      </c>
      <c r="D13">
        <v>5812.9541987800003</v>
      </c>
      <c r="E13">
        <v>7803.3909008800001</v>
      </c>
      <c r="F13">
        <v>13319.14235108</v>
      </c>
      <c r="G13">
        <v>12565.46481872</v>
      </c>
      <c r="H13">
        <f>VLOOKUP(A13,'Трансферты 2016'!$A$10:$G$102,5,FALSE)</f>
        <v>2548.59</v>
      </c>
      <c r="I13">
        <f>VLOOKUP(A13,'Трансферты 2017'!$A$10:$G$102,5,FALSE)</f>
        <v>826.86</v>
      </c>
      <c r="J13">
        <f>VLOOKUP(A13,'Трансферты 2018'!$A$10:$G$102,5,FALSE)</f>
        <v>1367.93</v>
      </c>
      <c r="K13">
        <f>VLOOKUP(A13,'Трансферты 2019'!$A$5:$G$102,5,FALSE)</f>
        <v>2291.81</v>
      </c>
      <c r="L13">
        <f>VLOOKUP(A13,'Трансферты 2020'!$A$5:$G$102,5,FALSE)</f>
        <v>3184.79</v>
      </c>
      <c r="M13">
        <f>VLOOKUP(A13,'Трансферты 2021'!$A$4:$G$93,5,FALSE)</f>
        <v>2717.26</v>
      </c>
      <c r="N13" s="251">
        <f t="shared" si="2"/>
        <v>3649.3820015800002</v>
      </c>
      <c r="O13" s="251">
        <f t="shared" si="3"/>
        <v>4652.4984795700002</v>
      </c>
      <c r="P13" s="251">
        <f t="shared" si="4"/>
        <v>4445.02419878</v>
      </c>
      <c r="Q13" s="251">
        <f t="shared" si="5"/>
        <v>5511.5809008800006</v>
      </c>
      <c r="R13" s="251">
        <f t="shared" si="6"/>
        <v>10134.352351080001</v>
      </c>
      <c r="S13" s="251">
        <f t="shared" si="7"/>
        <v>9848.2048187199998</v>
      </c>
      <c r="T13" s="452">
        <f>VLOOKUP(A13,'Трансферты 2016'!$A$4:$B$102,2,FALSE)</f>
        <v>6123.55</v>
      </c>
      <c r="U13" s="452">
        <f>VLOOKUP(A13,'Трансферты 2017'!$A$4:$B$102,2,FALSE)</f>
        <v>3715.63</v>
      </c>
      <c r="V13" s="452">
        <f>VLOOKUP(A13,'Трансферты 2018'!$A$4:$B$102,2,FALSE)</f>
        <v>4236.9799999999996</v>
      </c>
      <c r="W13" s="452">
        <f>VLOOKUP(A13,'Трансферты 2019'!$A$4:$B$102,2,FALSE)</f>
        <v>6303.71</v>
      </c>
      <c r="X13" s="452">
        <f>VLOOKUP(A13,'Трансферты 2020'!$A$4:$B$102,2,FALSE)</f>
        <v>10689.06</v>
      </c>
      <c r="Y13" s="452">
        <f>VLOOKUP(A13,'Трансферты 2021'!$A$4:$B$102,2,FALSE)</f>
        <v>10387.74</v>
      </c>
      <c r="Z13">
        <f t="shared" si="8"/>
        <v>74.422001580000142</v>
      </c>
      <c r="AA13">
        <f t="shared" si="9"/>
        <v>1763.7284795699998</v>
      </c>
      <c r="AB13">
        <f t="shared" si="10"/>
        <v>1575.9741987800007</v>
      </c>
      <c r="AC13">
        <f t="shared" si="11"/>
        <v>1499.6809008800001</v>
      </c>
      <c r="AD13">
        <f t="shared" si="12"/>
        <v>2630.0823510800001</v>
      </c>
      <c r="AE13">
        <f t="shared" si="13"/>
        <v>2177.7248187200003</v>
      </c>
    </row>
    <row r="14" spans="1:31">
      <c r="A14" s="349" t="s">
        <v>180</v>
      </c>
      <c r="B14">
        <v>8182.8489846900002</v>
      </c>
      <c r="C14">
        <v>8086.1132829600001</v>
      </c>
      <c r="D14">
        <v>9586.1482513299998</v>
      </c>
      <c r="E14">
        <v>13540.27360278</v>
      </c>
      <c r="F14">
        <v>17382.17595759</v>
      </c>
      <c r="G14">
        <v>19999.417260990002</v>
      </c>
      <c r="H14">
        <f>VLOOKUP(A14,'Трансферты 2016'!$A$10:$G$102,5,FALSE)</f>
        <v>3282.64</v>
      </c>
      <c r="I14">
        <f>VLOOKUP(A14,'Трансферты 2017'!$A$10:$G$102,5,FALSE)</f>
        <v>1806.22</v>
      </c>
      <c r="J14">
        <f>VLOOKUP(A14,'Трансферты 2018'!$A$10:$G$102,5,FALSE)</f>
        <v>3234.32</v>
      </c>
      <c r="K14">
        <f>VLOOKUP(A14,'Трансферты 2019'!$A$5:$G$102,5,FALSE)</f>
        <v>3385.98</v>
      </c>
      <c r="L14">
        <f>VLOOKUP(A14,'Трансферты 2020'!$A$5:$G$102,5,FALSE)</f>
        <v>4414.1099999999997</v>
      </c>
      <c r="M14">
        <f>VLOOKUP(A14,'Трансферты 2021'!$A$4:$G$93,5,FALSE)</f>
        <v>4052.61</v>
      </c>
      <c r="N14" s="251">
        <f t="shared" si="2"/>
        <v>4900.2089846899999</v>
      </c>
      <c r="O14" s="251">
        <f t="shared" si="3"/>
        <v>6279.8932829599999</v>
      </c>
      <c r="P14" s="251">
        <f t="shared" si="4"/>
        <v>6351.8282513300001</v>
      </c>
      <c r="Q14" s="251">
        <f t="shared" si="5"/>
        <v>10154.293602780001</v>
      </c>
      <c r="R14" s="251">
        <f t="shared" si="6"/>
        <v>12968.065957589999</v>
      </c>
      <c r="S14" s="251">
        <f t="shared" si="7"/>
        <v>15946.807260990001</v>
      </c>
      <c r="T14" s="452">
        <f>VLOOKUP(A14,'Трансферты 2016'!$A$4:$B$102,2,FALSE)</f>
        <v>8074.56</v>
      </c>
      <c r="U14" s="452">
        <f>VLOOKUP(A14,'Трансферты 2017'!$A$4:$B$102,2,FALSE)</f>
        <v>5939.66</v>
      </c>
      <c r="V14" s="452">
        <f>VLOOKUP(A14,'Трансферты 2018'!$A$4:$B$102,2,FALSE)</f>
        <v>8147.77</v>
      </c>
      <c r="W14" s="452">
        <f>VLOOKUP(A14,'Трансферты 2019'!$A$4:$B$102,2,FALSE)</f>
        <v>11224.29</v>
      </c>
      <c r="X14" s="452">
        <f>VLOOKUP(A14,'Трансферты 2020'!$A$4:$B$102,2,FALSE)</f>
        <v>13889.72</v>
      </c>
      <c r="Y14" s="452">
        <f>VLOOKUP(A14,'Трансферты 2021'!$A$4:$B$102,2,FALSE)</f>
        <v>15729.68</v>
      </c>
      <c r="Z14">
        <f t="shared" si="8"/>
        <v>108.28898468999978</v>
      </c>
      <c r="AA14">
        <f t="shared" si="9"/>
        <v>2146.4532829600003</v>
      </c>
      <c r="AB14">
        <f t="shared" si="10"/>
        <v>1438.3782513299993</v>
      </c>
      <c r="AC14">
        <f t="shared" si="11"/>
        <v>2315.9836027799993</v>
      </c>
      <c r="AD14">
        <f t="shared" si="12"/>
        <v>3492.4559575900003</v>
      </c>
      <c r="AE14">
        <f t="shared" si="13"/>
        <v>4269.7372609900012</v>
      </c>
    </row>
    <row r="15" spans="1:31">
      <c r="A15" s="349" t="s">
        <v>179</v>
      </c>
      <c r="B15">
        <v>4254.1144130000002</v>
      </c>
      <c r="C15">
        <v>4229.7487729000004</v>
      </c>
      <c r="D15">
        <v>4328.5229284300003</v>
      </c>
      <c r="E15">
        <v>7705.9256803500002</v>
      </c>
      <c r="F15">
        <v>14213.356073110001</v>
      </c>
      <c r="G15">
        <v>12128.407702730001</v>
      </c>
      <c r="H15">
        <f>VLOOKUP(A15,'Трансферты 2016'!$A$10:$G$102,5,FALSE)</f>
        <v>1802.04</v>
      </c>
      <c r="I15">
        <f>VLOOKUP(A15,'Трансферты 2017'!$A$10:$G$102,5,FALSE)</f>
        <v>965.7</v>
      </c>
      <c r="J15">
        <f>VLOOKUP(A15,'Трансферты 2018'!$A$10:$G$102,5,FALSE)</f>
        <v>1425</v>
      </c>
      <c r="K15">
        <f>VLOOKUP(A15,'Трансферты 2019'!$A$5:$G$102,5,FALSE)</f>
        <v>2135.75</v>
      </c>
      <c r="L15">
        <f>VLOOKUP(A15,'Трансферты 2020'!$A$5:$G$102,5,FALSE)</f>
        <v>3326.42</v>
      </c>
      <c r="M15">
        <f>VLOOKUP(A15,'Трансферты 2021'!$A$4:$G$93,5,FALSE)</f>
        <v>2744.85</v>
      </c>
      <c r="N15" s="251">
        <f t="shared" si="2"/>
        <v>2452.0744130000003</v>
      </c>
      <c r="O15" s="251">
        <f t="shared" si="3"/>
        <v>3264.0487729000006</v>
      </c>
      <c r="P15" s="251">
        <f t="shared" si="4"/>
        <v>2903.5229284300003</v>
      </c>
      <c r="Q15" s="251">
        <f t="shared" si="5"/>
        <v>5570.1756803500002</v>
      </c>
      <c r="R15" s="251">
        <f t="shared" si="6"/>
        <v>10886.936073110001</v>
      </c>
      <c r="S15" s="251">
        <f t="shared" si="7"/>
        <v>9383.5577027300005</v>
      </c>
      <c r="T15" s="452">
        <f>VLOOKUP(A15,'Трансферты 2016'!$A$4:$B$102,2,FALSE)</f>
        <v>4118.88</v>
      </c>
      <c r="U15" s="452">
        <f>VLOOKUP(A15,'Трансферты 2017'!$A$4:$B$102,2,FALSE)</f>
        <v>3554.9</v>
      </c>
      <c r="V15" s="452">
        <f>VLOOKUP(A15,'Трансферты 2018'!$A$4:$B$102,2,FALSE)</f>
        <v>3379.74</v>
      </c>
      <c r="W15" s="452">
        <f>VLOOKUP(A15,'Трансферты 2019'!$A$4:$B$102,2,FALSE)</f>
        <v>5809.28</v>
      </c>
      <c r="X15" s="452">
        <f>VLOOKUP(A15,'Трансферты 2020'!$A$4:$B$102,2,FALSE)</f>
        <v>11108.28</v>
      </c>
      <c r="Y15" s="452">
        <f>VLOOKUP(A15,'Трансферты 2021'!$A$4:$B$102,2,FALSE)</f>
        <v>9712.67</v>
      </c>
      <c r="Z15">
        <f t="shared" si="8"/>
        <v>135.23441300000013</v>
      </c>
      <c r="AA15">
        <f t="shared" si="9"/>
        <v>674.84877290000031</v>
      </c>
      <c r="AB15">
        <f t="shared" si="10"/>
        <v>948.78292843000054</v>
      </c>
      <c r="AC15">
        <f t="shared" si="11"/>
        <v>1896.6456803500005</v>
      </c>
      <c r="AD15">
        <f t="shared" si="12"/>
        <v>3105.0760731099999</v>
      </c>
      <c r="AE15">
        <f t="shared" si="13"/>
        <v>2415.7377027300008</v>
      </c>
    </row>
    <row r="16" spans="1:31">
      <c r="A16" s="349" t="s">
        <v>178</v>
      </c>
      <c r="B16">
        <v>10238.145995549999</v>
      </c>
      <c r="C16">
        <v>8569.4131735800001</v>
      </c>
      <c r="D16">
        <v>8234.4720248400008</v>
      </c>
      <c r="E16">
        <v>10816.180326350001</v>
      </c>
      <c r="F16">
        <v>16637.158909440001</v>
      </c>
      <c r="G16">
        <v>17387.728306190002</v>
      </c>
      <c r="H16">
        <f>VLOOKUP(A16,'Трансферты 2016'!$A$10:$G$102,5,FALSE)</f>
        <v>2816.88</v>
      </c>
      <c r="I16">
        <f>VLOOKUP(A16,'Трансферты 2017'!$A$10:$G$102,5,FALSE)</f>
        <v>2791.77</v>
      </c>
      <c r="J16">
        <f>VLOOKUP(A16,'Трансферты 2018'!$A$10:$G$102,5,FALSE)</f>
        <v>1421.63</v>
      </c>
      <c r="K16">
        <f>VLOOKUP(A16,'Трансферты 2019'!$A$5:$G$102,5,FALSE)</f>
        <v>2579.9299999999998</v>
      </c>
      <c r="L16">
        <f>VLOOKUP(A16,'Трансферты 2020'!$A$5:$G$102,5,FALSE)</f>
        <v>3437.63</v>
      </c>
      <c r="M16">
        <f>VLOOKUP(A16,'Трансферты 2021'!$A$4:$G$93,5,FALSE)</f>
        <v>3148.66</v>
      </c>
      <c r="N16" s="251">
        <f t="shared" si="2"/>
        <v>7421.2659955499994</v>
      </c>
      <c r="O16" s="251">
        <f t="shared" si="3"/>
        <v>5777.6431735799997</v>
      </c>
      <c r="P16" s="251">
        <f t="shared" si="4"/>
        <v>6812.8420248400007</v>
      </c>
      <c r="Q16" s="251">
        <f t="shared" si="5"/>
        <v>8236.2503263500003</v>
      </c>
      <c r="R16" s="251">
        <f t="shared" si="6"/>
        <v>13199.52890944</v>
      </c>
      <c r="S16" s="251">
        <f t="shared" si="7"/>
        <v>14239.068306190002</v>
      </c>
      <c r="T16" s="452">
        <f>VLOOKUP(A16,'Трансферты 2016'!$A$4:$B$102,2,FALSE)</f>
        <v>10162.030000000001</v>
      </c>
      <c r="U16" s="452">
        <f>VLOOKUP(A16,'Трансферты 2017'!$A$4:$B$102,2,FALSE)</f>
        <v>5404.48</v>
      </c>
      <c r="V16" s="452">
        <f>VLOOKUP(A16,'Трансферты 2018'!$A$4:$B$102,2,FALSE)</f>
        <v>4919.4799999999996</v>
      </c>
      <c r="W16" s="452">
        <f>VLOOKUP(A16,'Трансферты 2019'!$A$4:$B$102,2,FALSE)</f>
        <v>7859.01</v>
      </c>
      <c r="X16" s="452">
        <f>VLOOKUP(A16,'Трансферты 2020'!$A$4:$B$102,2,FALSE)</f>
        <v>12677.83</v>
      </c>
      <c r="Y16" s="452">
        <f>VLOOKUP(A16,'Трансферты 2021'!$A$4:$B$102,2,FALSE)</f>
        <v>13416.9</v>
      </c>
      <c r="Z16">
        <f t="shared" si="8"/>
        <v>76.115995549998843</v>
      </c>
      <c r="AA16">
        <f t="shared" si="9"/>
        <v>3164.9331735800006</v>
      </c>
      <c r="AB16">
        <f t="shared" si="10"/>
        <v>3314.9920248400012</v>
      </c>
      <c r="AC16">
        <f t="shared" si="11"/>
        <v>2957.1703263500003</v>
      </c>
      <c r="AD16">
        <f t="shared" si="12"/>
        <v>3959.3289094400006</v>
      </c>
      <c r="AE16">
        <f t="shared" si="13"/>
        <v>3970.828306190002</v>
      </c>
    </row>
    <row r="17" spans="1:31">
      <c r="A17" s="349" t="s">
        <v>176</v>
      </c>
      <c r="B17">
        <v>8669.9877997500007</v>
      </c>
      <c r="C17">
        <v>10042.691922260001</v>
      </c>
      <c r="D17">
        <v>10136.402715849999</v>
      </c>
      <c r="E17">
        <v>12264.40827444</v>
      </c>
      <c r="F17">
        <v>22247.291344609999</v>
      </c>
      <c r="G17">
        <v>24534.90296403</v>
      </c>
      <c r="H17">
        <f>VLOOKUP(A17,'Трансферты 2016'!$A$10:$G$102,5,FALSE)</f>
        <v>5856.42</v>
      </c>
      <c r="I17">
        <f>VLOOKUP(A17,'Трансферты 2017'!$A$10:$G$102,5,FALSE)</f>
        <v>1415.59</v>
      </c>
      <c r="J17">
        <f>VLOOKUP(A17,'Трансферты 2018'!$A$10:$G$102,5,FALSE)</f>
        <v>1437.56</v>
      </c>
      <c r="K17">
        <f>VLOOKUP(A17,'Трансферты 2019'!$A$5:$G$102,5,FALSE)</f>
        <v>5521.31</v>
      </c>
      <c r="L17">
        <f>VLOOKUP(A17,'Трансферты 2020'!$A$5:$G$102,5,FALSE)</f>
        <v>6934.83</v>
      </c>
      <c r="M17">
        <f>VLOOKUP(A17,'Трансферты 2021'!$A$4:$G$93,5,FALSE)</f>
        <v>6481.54</v>
      </c>
      <c r="N17" s="251">
        <f t="shared" si="2"/>
        <v>2813.5677997500006</v>
      </c>
      <c r="O17" s="251">
        <f t="shared" si="3"/>
        <v>8627.1019222600007</v>
      </c>
      <c r="P17" s="251">
        <f t="shared" si="4"/>
        <v>8698.8427158499999</v>
      </c>
      <c r="Q17" s="251">
        <f t="shared" si="5"/>
        <v>6743.0982744399998</v>
      </c>
      <c r="R17" s="251">
        <f t="shared" si="6"/>
        <v>15312.461344609999</v>
      </c>
      <c r="S17" s="251">
        <f t="shared" si="7"/>
        <v>18053.362964029999</v>
      </c>
      <c r="T17" s="452">
        <f>VLOOKUP(A17,'Трансферты 2016'!$A$4:$B$102,2,FALSE)</f>
        <v>8560.6</v>
      </c>
      <c r="U17" s="452">
        <f>VLOOKUP(A17,'Трансферты 2017'!$A$4:$B$102,2,FALSE)</f>
        <v>8694.42</v>
      </c>
      <c r="V17" s="452">
        <f>VLOOKUP(A17,'Трансферты 2018'!$A$4:$B$102,2,FALSE)</f>
        <v>8366.7800000000007</v>
      </c>
      <c r="W17" s="452">
        <f>VLOOKUP(A17,'Трансферты 2019'!$A$4:$B$102,2,FALSE)</f>
        <v>10537.54</v>
      </c>
      <c r="X17" s="452">
        <f>VLOOKUP(A17,'Трансферты 2020'!$A$4:$B$102,2,FALSE)</f>
        <v>18688.72</v>
      </c>
      <c r="Y17" s="452">
        <f>VLOOKUP(A17,'Трансферты 2021'!$A$4:$B$102,2,FALSE)</f>
        <v>20770.89</v>
      </c>
      <c r="Z17">
        <f t="shared" si="8"/>
        <v>109.38779975000034</v>
      </c>
      <c r="AA17">
        <f t="shared" si="9"/>
        <v>1348.2719222600008</v>
      </c>
      <c r="AB17">
        <f t="shared" si="10"/>
        <v>1769.6227158499987</v>
      </c>
      <c r="AC17">
        <f t="shared" si="11"/>
        <v>1726.8682744399994</v>
      </c>
      <c r="AD17">
        <f t="shared" si="12"/>
        <v>3558.5713446099981</v>
      </c>
      <c r="AE17">
        <f t="shared" si="13"/>
        <v>3764.0129640300001</v>
      </c>
    </row>
    <row r="18" spans="1:31">
      <c r="A18" s="349" t="s">
        <v>175</v>
      </c>
      <c r="B18">
        <v>4956.86690284</v>
      </c>
      <c r="C18">
        <v>6163.0049697000004</v>
      </c>
      <c r="D18">
        <v>6439.1313631499997</v>
      </c>
      <c r="E18">
        <v>9970.7806092499995</v>
      </c>
      <c r="F18">
        <v>18652.237169309999</v>
      </c>
      <c r="G18">
        <v>19953.095802389998</v>
      </c>
      <c r="H18">
        <f>VLOOKUP(A18,'Трансферты 2016'!$A$10:$G$102,5,FALSE)</f>
        <v>2596.1799999999998</v>
      </c>
      <c r="I18">
        <f>VLOOKUP(A18,'Трансферты 2017'!$A$10:$G$102,5,FALSE)</f>
        <v>1062.97</v>
      </c>
      <c r="J18">
        <f>VLOOKUP(A18,'Трансферты 2018'!$A$10:$G$102,5,FALSE)</f>
        <v>1070.45</v>
      </c>
      <c r="K18">
        <f>VLOOKUP(A18,'Трансферты 2019'!$A$5:$G$102,5,FALSE)</f>
        <v>2983.59</v>
      </c>
      <c r="L18">
        <f>VLOOKUP(A18,'Трансферты 2020'!$A$5:$G$102,5,FALSE)</f>
        <v>4662.5</v>
      </c>
      <c r="M18">
        <f>VLOOKUP(A18,'Трансферты 2021'!$A$4:$G$93,5,FALSE)</f>
        <v>3634.34</v>
      </c>
      <c r="N18" s="251">
        <f t="shared" si="2"/>
        <v>2360.6869028400001</v>
      </c>
      <c r="O18" s="251">
        <f t="shared" si="3"/>
        <v>5100.0349697000001</v>
      </c>
      <c r="P18" s="251">
        <f t="shared" si="4"/>
        <v>5368.6813631499999</v>
      </c>
      <c r="Q18" s="251">
        <f t="shared" si="5"/>
        <v>6987.1906092499994</v>
      </c>
      <c r="R18" s="251">
        <f t="shared" si="6"/>
        <v>13989.737169309999</v>
      </c>
      <c r="S18" s="251">
        <f t="shared" si="7"/>
        <v>16318.755802389998</v>
      </c>
      <c r="T18" s="452">
        <f>VLOOKUP(A18,'Трансферты 2016'!$A$4:$B$102,2,FALSE)</f>
        <v>4875.2700000000004</v>
      </c>
      <c r="U18" s="452">
        <f>VLOOKUP(A18,'Трансферты 2017'!$A$4:$B$102,2,FALSE)</f>
        <v>4819.87</v>
      </c>
      <c r="V18" s="452">
        <f>VLOOKUP(A18,'Трансферты 2018'!$A$4:$B$102,2,FALSE)</f>
        <v>5632.34</v>
      </c>
      <c r="W18" s="452">
        <f>VLOOKUP(A18,'Трансферты 2019'!$A$4:$B$102,2,FALSE)</f>
        <v>8178.39</v>
      </c>
      <c r="X18" s="452">
        <f>VLOOKUP(A18,'Трансферты 2020'!$A$4:$B$102,2,FALSE)</f>
        <v>13470.14</v>
      </c>
      <c r="Y18" s="452">
        <f>VLOOKUP(A18,'Трансферты 2021'!$A$4:$B$102,2,FALSE)</f>
        <v>15558.09</v>
      </c>
      <c r="Z18">
        <f t="shared" si="8"/>
        <v>81.59690283999953</v>
      </c>
      <c r="AA18">
        <f t="shared" si="9"/>
        <v>1343.1349697000005</v>
      </c>
      <c r="AB18">
        <f t="shared" si="10"/>
        <v>806.7913631499996</v>
      </c>
      <c r="AC18">
        <f t="shared" si="11"/>
        <v>1792.3906092499992</v>
      </c>
      <c r="AD18">
        <f t="shared" si="12"/>
        <v>5182.09716931</v>
      </c>
      <c r="AE18">
        <f t="shared" si="13"/>
        <v>4395.0058023899983</v>
      </c>
    </row>
    <row r="19" spans="1:31">
      <c r="A19" s="349" t="s">
        <v>174</v>
      </c>
      <c r="B19">
        <v>71268.643904259996</v>
      </c>
      <c r="C19">
        <v>33487.090795969998</v>
      </c>
      <c r="D19">
        <v>33767.92391084</v>
      </c>
      <c r="E19">
        <v>35849.457198600001</v>
      </c>
      <c r="F19">
        <v>79256.342152230005</v>
      </c>
      <c r="G19">
        <v>89447.100752650003</v>
      </c>
      <c r="H19">
        <f>VLOOKUP(A19,'Трансферты 2016'!$A$10:$G$102,5,FALSE)</f>
        <v>27241.67</v>
      </c>
      <c r="I19">
        <f>VLOOKUP(A19,'Трансферты 2017'!$A$10:$G$102,5,FALSE)</f>
        <v>581.36</v>
      </c>
      <c r="J19">
        <f>VLOOKUP(A19,'Трансферты 2018'!$A$10:$G$102,5,FALSE)</f>
        <v>380.27</v>
      </c>
      <c r="K19">
        <f>VLOOKUP(A19,'Трансферты 2019'!$A$5:$G$102,5,FALSE)</f>
        <v>33280.199999999997</v>
      </c>
      <c r="L19">
        <f>VLOOKUP(A19,'Трансферты 2020'!$A$5:$G$102,5,FALSE)</f>
        <v>48216.03</v>
      </c>
      <c r="M19">
        <f>VLOOKUP(A19,'Трансферты 2021'!$A$4:$G$93,5,FALSE)</f>
        <v>42209.78</v>
      </c>
      <c r="N19" s="251">
        <f t="shared" si="2"/>
        <v>44026.973904259998</v>
      </c>
      <c r="O19" s="251">
        <f t="shared" si="3"/>
        <v>32905.730795969997</v>
      </c>
      <c r="P19" s="251">
        <f t="shared" si="4"/>
        <v>33387.653910840003</v>
      </c>
      <c r="Q19" s="251">
        <f t="shared" si="5"/>
        <v>2569.2571986000039</v>
      </c>
      <c r="R19" s="251">
        <f t="shared" si="6"/>
        <v>31040.312152230006</v>
      </c>
      <c r="S19" s="251">
        <f t="shared" si="7"/>
        <v>47237.320752650005</v>
      </c>
      <c r="T19" s="452">
        <f>VLOOKUP(A19,'Трансферты 2016'!$A$4:$B$102,2,FALSE)</f>
        <v>70236.179999999993</v>
      </c>
      <c r="U19" s="452">
        <f>VLOOKUP(A19,'Трансферты 2017'!$A$4:$B$102,2,FALSE)</f>
        <v>32936.839999999997</v>
      </c>
      <c r="V19" s="452">
        <f>VLOOKUP(A19,'Трансферты 2018'!$A$4:$B$102,2,FALSE)</f>
        <v>32964.800000000003</v>
      </c>
      <c r="W19" s="452">
        <f>VLOOKUP(A19,'Трансферты 2019'!$A$4:$B$102,2,FALSE)</f>
        <v>35793.699999999997</v>
      </c>
      <c r="X19" s="452">
        <f>VLOOKUP(A19,'Трансферты 2020'!$A$4:$B$102,2,FALSE)</f>
        <v>78480.960000000006</v>
      </c>
      <c r="Y19" s="452">
        <f>VLOOKUP(A19,'Трансферты 2021'!$A$4:$B$102,2,FALSE)</f>
        <v>89432.27</v>
      </c>
      <c r="Z19">
        <f t="shared" si="8"/>
        <v>1032.4639042600029</v>
      </c>
      <c r="AA19">
        <f t="shared" si="9"/>
        <v>550.25079597000149</v>
      </c>
      <c r="AB19">
        <f t="shared" si="10"/>
        <v>803.12391083999682</v>
      </c>
      <c r="AC19">
        <f t="shared" si="11"/>
        <v>55.757198600003903</v>
      </c>
      <c r="AD19">
        <f t="shared" si="12"/>
        <v>775.38215222999861</v>
      </c>
      <c r="AE19">
        <f t="shared" si="13"/>
        <v>14.83075264999934</v>
      </c>
    </row>
    <row r="20" spans="1:31">
      <c r="A20" s="349" t="s">
        <v>173</v>
      </c>
      <c r="B20">
        <v>5025.6403977500004</v>
      </c>
      <c r="C20">
        <v>4598.5971047599996</v>
      </c>
      <c r="D20">
        <v>6577.6796869199998</v>
      </c>
      <c r="E20">
        <v>10378.74795456</v>
      </c>
      <c r="F20">
        <v>18676.694246210001</v>
      </c>
      <c r="G20">
        <v>19432.813679710001</v>
      </c>
      <c r="H20">
        <f>VLOOKUP(A20,'Трансферты 2016'!$A$10:$G$102,5,FALSE)</f>
        <v>2426.87</v>
      </c>
      <c r="I20">
        <f>VLOOKUP(A20,'Трансферты 2017'!$A$10:$G$102,5,FALSE)</f>
        <v>1270.45</v>
      </c>
      <c r="J20">
        <f>VLOOKUP(A20,'Трансферты 2018'!$A$10:$G$102,5,FALSE)</f>
        <v>3376.91</v>
      </c>
      <c r="K20">
        <f>VLOOKUP(A20,'Трансферты 2019'!$A$5:$G$102,5,FALSE)</f>
        <v>2804.74</v>
      </c>
      <c r="L20">
        <f>VLOOKUP(A20,'Трансферты 2020'!$A$5:$G$102,5,FALSE)</f>
        <v>3940.17</v>
      </c>
      <c r="M20">
        <f>VLOOKUP(A20,'Трансферты 2021'!$A$4:$G$93,5,FALSE)</f>
        <v>3298.97</v>
      </c>
      <c r="N20" s="251">
        <f t="shared" si="2"/>
        <v>2598.7703977500005</v>
      </c>
      <c r="O20" s="251">
        <f t="shared" si="3"/>
        <v>3328.1471047599998</v>
      </c>
      <c r="P20" s="251">
        <f t="shared" si="4"/>
        <v>3200.7696869199999</v>
      </c>
      <c r="Q20" s="251">
        <f t="shared" si="5"/>
        <v>7574.0079545600001</v>
      </c>
      <c r="R20" s="251">
        <f t="shared" si="6"/>
        <v>14736.524246210001</v>
      </c>
      <c r="S20" s="251">
        <f t="shared" si="7"/>
        <v>16133.843679710002</v>
      </c>
      <c r="T20" s="452">
        <f>VLOOKUP(A20,'Трансферты 2016'!$A$4:$B$102,2,FALSE)</f>
        <v>4977.7700000000004</v>
      </c>
      <c r="U20" s="452">
        <f>VLOOKUP(A20,'Трансферты 2017'!$A$4:$B$102,2,FALSE)</f>
        <v>4105.83</v>
      </c>
      <c r="V20" s="452">
        <f>VLOOKUP(A20,'Трансферты 2018'!$A$4:$B$102,2,FALSE)</f>
        <v>6091.7</v>
      </c>
      <c r="W20" s="452">
        <f>VLOOKUP(A20,'Трансферты 2019'!$A$4:$B$102,2,FALSE)</f>
        <v>8590.41</v>
      </c>
      <c r="X20" s="452">
        <f>VLOOKUP(A20,'Трансферты 2020'!$A$4:$B$102,2,FALSE)</f>
        <v>15808.4</v>
      </c>
      <c r="Y20" s="452">
        <f>VLOOKUP(A20,'Трансферты 2021'!$A$4:$B$102,2,FALSE)</f>
        <v>16673.07</v>
      </c>
      <c r="Z20">
        <f t="shared" si="8"/>
        <v>47.870397749999938</v>
      </c>
      <c r="AA20">
        <f t="shared" si="9"/>
        <v>492.76710475999971</v>
      </c>
      <c r="AB20">
        <f t="shared" si="10"/>
        <v>485.97968691999995</v>
      </c>
      <c r="AC20">
        <f t="shared" si="11"/>
        <v>1788.3379545600001</v>
      </c>
      <c r="AD20">
        <f t="shared" si="12"/>
        <v>2868.2942462100018</v>
      </c>
      <c r="AE20">
        <f t="shared" si="13"/>
        <v>2759.7436797100017</v>
      </c>
    </row>
    <row r="21" spans="1:31">
      <c r="A21" s="349" t="s">
        <v>172</v>
      </c>
      <c r="B21">
        <v>4491.5304556700003</v>
      </c>
      <c r="C21">
        <v>5288.0080588299998</v>
      </c>
      <c r="D21">
        <v>4369.51742104</v>
      </c>
      <c r="E21">
        <v>6954.1574046899996</v>
      </c>
      <c r="F21">
        <v>16037.502437560001</v>
      </c>
      <c r="G21">
        <v>15812.259820040001</v>
      </c>
      <c r="H21">
        <f>VLOOKUP(A21,'Трансферты 2016'!$A$10:$G$102,5,FALSE)</f>
        <v>2239.87</v>
      </c>
      <c r="I21">
        <f>VLOOKUP(A21,'Трансферты 2017'!$A$10:$G$102,5,FALSE)</f>
        <v>1189.82</v>
      </c>
      <c r="J21">
        <f>VLOOKUP(A21,'Трансферты 2018'!$A$10:$G$102,5,FALSE)</f>
        <v>895</v>
      </c>
      <c r="K21">
        <f>VLOOKUP(A21,'Трансферты 2019'!$A$5:$G$102,5,FALSE)</f>
        <v>2859.26</v>
      </c>
      <c r="L21">
        <f>VLOOKUP(A21,'Трансферты 2020'!$A$5:$G$102,5,FALSE)</f>
        <v>4184.7700000000004</v>
      </c>
      <c r="M21">
        <f>VLOOKUP(A21,'Трансферты 2021'!$A$4:$G$93,5,FALSE)</f>
        <v>3590.68</v>
      </c>
      <c r="N21" s="251">
        <f t="shared" si="2"/>
        <v>2251.6604556700004</v>
      </c>
      <c r="O21" s="251">
        <f t="shared" si="3"/>
        <v>4098.18805883</v>
      </c>
      <c r="P21" s="251">
        <f t="shared" si="4"/>
        <v>3474.51742104</v>
      </c>
      <c r="Q21" s="251">
        <f t="shared" si="5"/>
        <v>4094.8974046899993</v>
      </c>
      <c r="R21" s="251">
        <f t="shared" si="6"/>
        <v>11852.73243756</v>
      </c>
      <c r="S21" s="251">
        <f t="shared" si="7"/>
        <v>12221.57982004</v>
      </c>
      <c r="T21" s="452">
        <f>VLOOKUP(A21,'Трансферты 2016'!$A$4:$B$102,2,FALSE)</f>
        <v>4396.4399999999996</v>
      </c>
      <c r="U21" s="452">
        <f>VLOOKUP(A21,'Трансферты 2017'!$A$4:$B$102,2,FALSE)</f>
        <v>5053.25</v>
      </c>
      <c r="V21" s="452">
        <f>VLOOKUP(A21,'Трансферты 2018'!$A$4:$B$102,2,FALSE)</f>
        <v>3695.52</v>
      </c>
      <c r="W21" s="452">
        <f>VLOOKUP(A21,'Трансферты 2019'!$A$4:$B$102,2,FALSE)</f>
        <v>5809.02</v>
      </c>
      <c r="X21" s="452">
        <f>VLOOKUP(A21,'Трансферты 2020'!$A$4:$B$102,2,FALSE)</f>
        <v>14103.54</v>
      </c>
      <c r="Y21" s="452">
        <f>VLOOKUP(A21,'Трансферты 2021'!$A$4:$B$102,2,FALSE)</f>
        <v>14199.81</v>
      </c>
      <c r="Z21">
        <f t="shared" si="8"/>
        <v>95.090455670000665</v>
      </c>
      <c r="AA21">
        <f t="shared" si="9"/>
        <v>234.75805882999975</v>
      </c>
      <c r="AB21">
        <f t="shared" si="10"/>
        <v>673.99742104000006</v>
      </c>
      <c r="AC21">
        <f t="shared" si="11"/>
        <v>1145.1374046899991</v>
      </c>
      <c r="AD21">
        <f t="shared" si="12"/>
        <v>1933.9624375599997</v>
      </c>
      <c r="AE21">
        <f t="shared" si="13"/>
        <v>1612.4498200400012</v>
      </c>
    </row>
    <row r="22" spans="1:31">
      <c r="A22" s="349" t="s">
        <v>171</v>
      </c>
      <c r="B22">
        <v>7213.9886903699999</v>
      </c>
      <c r="C22">
        <v>6969.9653204599999</v>
      </c>
      <c r="D22">
        <v>7560.7572424399996</v>
      </c>
      <c r="E22">
        <v>13404.917053679999</v>
      </c>
      <c r="F22">
        <v>24151.291059089999</v>
      </c>
      <c r="G22">
        <v>25691.53461798</v>
      </c>
      <c r="H22">
        <f>VLOOKUP(A22,'Трансферты 2016'!$A$10:$G$102,5,FALSE)</f>
        <v>3125.02</v>
      </c>
      <c r="I22">
        <f>VLOOKUP(A22,'Трансферты 2017'!$A$10:$G$102,5,FALSE)</f>
        <v>1997.78</v>
      </c>
      <c r="J22">
        <f>VLOOKUP(A22,'Трансферты 2018'!$A$10:$G$102,5,FALSE)</f>
        <v>1970.07</v>
      </c>
      <c r="K22">
        <f>VLOOKUP(A22,'Трансферты 2019'!$A$5:$G$102,5,FALSE)</f>
        <v>3824.64</v>
      </c>
      <c r="L22">
        <f>VLOOKUP(A22,'Трансферты 2020'!$A$5:$G$102,5,FALSE)</f>
        <v>5651.68</v>
      </c>
      <c r="M22">
        <f>VLOOKUP(A22,'Трансферты 2021'!$A$4:$G$93,5,FALSE)</f>
        <v>4990.4799999999996</v>
      </c>
      <c r="N22" s="251">
        <f t="shared" si="2"/>
        <v>4088.9686903699999</v>
      </c>
      <c r="O22" s="251">
        <f t="shared" si="3"/>
        <v>4972.1853204600002</v>
      </c>
      <c r="P22" s="251">
        <f t="shared" si="4"/>
        <v>5590.6872424399999</v>
      </c>
      <c r="Q22" s="251">
        <f t="shared" si="5"/>
        <v>9580.2770536799999</v>
      </c>
      <c r="R22" s="251">
        <f t="shared" si="6"/>
        <v>18499.611059089999</v>
      </c>
      <c r="S22" s="251">
        <f t="shared" si="7"/>
        <v>20701.05461798</v>
      </c>
      <c r="T22" s="452">
        <f>VLOOKUP(A22,'Трансферты 2016'!$A$4:$B$102,2,FALSE)</f>
        <v>7155.04</v>
      </c>
      <c r="U22" s="452">
        <f>VLOOKUP(A22,'Трансферты 2017'!$A$4:$B$102,2,FALSE)</f>
        <v>6538.36</v>
      </c>
      <c r="V22" s="452">
        <f>VLOOKUP(A22,'Трансферты 2018'!$A$4:$B$102,2,FALSE)</f>
        <v>6378.91</v>
      </c>
      <c r="W22" s="452">
        <f>VLOOKUP(A22,'Трансферты 2019'!$A$4:$B$102,2,FALSE)</f>
        <v>11823.76</v>
      </c>
      <c r="X22" s="452">
        <f>VLOOKUP(A22,'Трансферты 2020'!$A$4:$B$102,2,FALSE)</f>
        <v>19455.900000000001</v>
      </c>
      <c r="Y22" s="452">
        <f>VLOOKUP(A22,'Трансферты 2021'!$A$4:$B$102,2,FALSE)</f>
        <v>20519.810000000001</v>
      </c>
      <c r="Z22">
        <f t="shared" si="8"/>
        <v>58.948690369999895</v>
      </c>
      <c r="AA22">
        <f t="shared" si="9"/>
        <v>431.60532046000026</v>
      </c>
      <c r="AB22">
        <f t="shared" si="10"/>
        <v>1181.8472424399997</v>
      </c>
      <c r="AC22">
        <f t="shared" si="11"/>
        <v>1581.1570536799991</v>
      </c>
      <c r="AD22">
        <f t="shared" si="12"/>
        <v>4695.3910590899977</v>
      </c>
      <c r="AE22">
        <f t="shared" si="13"/>
        <v>5171.7246179799986</v>
      </c>
    </row>
    <row r="23" spans="1:31">
      <c r="A23" s="349" t="s">
        <v>169</v>
      </c>
      <c r="B23">
        <v>6863.8158319800004</v>
      </c>
      <c r="C23">
        <v>5584.4784368000001</v>
      </c>
      <c r="D23">
        <v>6355.5409323900003</v>
      </c>
      <c r="E23">
        <v>16540.442738860002</v>
      </c>
      <c r="F23">
        <v>26854.870277769998</v>
      </c>
      <c r="G23">
        <v>26586.517600980002</v>
      </c>
      <c r="H23">
        <f>VLOOKUP(A23,'Трансферты 2016'!$A$10:$G$102,5,FALSE)</f>
        <v>2963.42</v>
      </c>
      <c r="I23">
        <f>VLOOKUP(A23,'Трансферты 2017'!$A$10:$G$102,5,FALSE)</f>
        <v>1376.18</v>
      </c>
      <c r="J23">
        <f>VLOOKUP(A23,'Трансферты 2018'!$A$10:$G$102,5,FALSE)</f>
        <v>1405.04</v>
      </c>
      <c r="K23">
        <f>VLOOKUP(A23,'Трансферты 2019'!$A$5:$G$102,5,FALSE)</f>
        <v>3703.06</v>
      </c>
      <c r="L23">
        <f>VLOOKUP(A23,'Трансферты 2020'!$A$5:$G$102,5,FALSE)</f>
        <v>5772.38</v>
      </c>
      <c r="M23">
        <f>VLOOKUP(A23,'Трансферты 2021'!$A$4:$G$93,5,FALSE)</f>
        <v>4719.21</v>
      </c>
      <c r="N23" s="251">
        <f t="shared" si="2"/>
        <v>3900.3958319800004</v>
      </c>
      <c r="O23" s="251">
        <f t="shared" si="3"/>
        <v>4208.2984367999998</v>
      </c>
      <c r="P23" s="251">
        <f t="shared" si="4"/>
        <v>4950.5009323900003</v>
      </c>
      <c r="Q23" s="251">
        <f t="shared" si="5"/>
        <v>12837.382738860002</v>
      </c>
      <c r="R23" s="251">
        <f t="shared" si="6"/>
        <v>21082.490277769997</v>
      </c>
      <c r="S23" s="251">
        <f t="shared" si="7"/>
        <v>21867.307600980002</v>
      </c>
      <c r="T23" s="452">
        <f>VLOOKUP(A23,'Трансферты 2016'!$A$4:$B$102,2,FALSE)</f>
        <v>6072.71</v>
      </c>
      <c r="U23" s="452">
        <f>VLOOKUP(A23,'Трансферты 2017'!$A$4:$B$102,2,FALSE)</f>
        <v>4806.84</v>
      </c>
      <c r="V23" s="452">
        <f>VLOOKUP(A23,'Трансферты 2018'!$A$4:$B$102,2,FALSE)</f>
        <v>4714.0600000000004</v>
      </c>
      <c r="W23" s="452">
        <f>VLOOKUP(A23,'Трансферты 2019'!$A$4:$B$102,2,FALSE)</f>
        <v>13078.59</v>
      </c>
      <c r="X23" s="452">
        <f>VLOOKUP(A23,'Трансферты 2020'!$A$4:$B$102,2,FALSE)</f>
        <v>22826.11</v>
      </c>
      <c r="Y23" s="452">
        <f>VLOOKUP(A23,'Трансферты 2021'!$A$4:$B$102,2,FALSE)</f>
        <v>22251.08</v>
      </c>
      <c r="Z23">
        <f t="shared" si="8"/>
        <v>791.1058319800004</v>
      </c>
      <c r="AA23">
        <f t="shared" si="9"/>
        <v>777.63843679999991</v>
      </c>
      <c r="AB23">
        <f t="shared" si="10"/>
        <v>1641.4809323899999</v>
      </c>
      <c r="AC23">
        <f t="shared" si="11"/>
        <v>3461.8527388600014</v>
      </c>
      <c r="AD23">
        <f t="shared" si="12"/>
        <v>4028.7602777699976</v>
      </c>
      <c r="AE23">
        <f t="shared" si="13"/>
        <v>4335.4376009799998</v>
      </c>
    </row>
    <row r="24" spans="1:31">
      <c r="A24" s="349" t="s">
        <v>168</v>
      </c>
      <c r="B24">
        <v>41902.322498820002</v>
      </c>
      <c r="C24">
        <v>64527.893354990003</v>
      </c>
      <c r="D24">
        <v>72284.492461700007</v>
      </c>
      <c r="E24">
        <v>71765.478029589998</v>
      </c>
      <c r="F24">
        <v>75144.711616879998</v>
      </c>
      <c r="G24">
        <v>61616.853643609997</v>
      </c>
      <c r="H24">
        <f>VLOOKUP(A24,'Трансферты 2016'!$A$10:$G$102,5,FALSE)</f>
        <v>1706.88</v>
      </c>
      <c r="I24">
        <f>VLOOKUP(A24,'Трансферты 2017'!$A$10:$G$102,5,FALSE)</f>
        <v>8902.4599999999991</v>
      </c>
      <c r="J24">
        <f>VLOOKUP(A24,'Трансферты 2018'!$A$10:$G$102,5,FALSE)</f>
        <v>6213.97</v>
      </c>
      <c r="K24">
        <f>VLOOKUP(A24,'Трансферты 2019'!$A$5:$G$102,5,FALSE)</f>
        <v>2137.9899999999998</v>
      </c>
      <c r="L24">
        <f>VLOOKUP(A24,'Трансферты 2020'!$A$5:$G$102,5,FALSE)</f>
        <v>3991.11</v>
      </c>
      <c r="M24">
        <f>VLOOKUP(A24,'Трансферты 2021'!$A$4:$G$93,5,FALSE)</f>
        <v>3189.92</v>
      </c>
      <c r="N24" s="251">
        <f t="shared" si="2"/>
        <v>40195.442498820004</v>
      </c>
      <c r="O24" s="251">
        <f t="shared" si="3"/>
        <v>55625.433354990004</v>
      </c>
      <c r="P24" s="251">
        <f t="shared" si="4"/>
        <v>66070.522461700006</v>
      </c>
      <c r="Q24" s="251">
        <f t="shared" si="5"/>
        <v>69627.488029589993</v>
      </c>
      <c r="R24" s="251">
        <f t="shared" si="6"/>
        <v>71153.601616879998</v>
      </c>
      <c r="S24" s="251">
        <f t="shared" si="7"/>
        <v>58426.933643609998</v>
      </c>
      <c r="T24" s="452">
        <f>VLOOKUP(A24,'Трансферты 2016'!$A$4:$B$102,2,FALSE)</f>
        <v>41740.39</v>
      </c>
      <c r="U24" s="452">
        <f>VLOOKUP(A24,'Трансферты 2017'!$A$4:$B$102,2,FALSE)</f>
        <v>61937.62</v>
      </c>
      <c r="V24" s="452">
        <f>VLOOKUP(A24,'Трансферты 2018'!$A$4:$B$102,2,FALSE)</f>
        <v>70333.34</v>
      </c>
      <c r="W24" s="452">
        <f>VLOOKUP(A24,'Трансферты 2019'!$A$4:$B$102,2,FALSE)</f>
        <v>69577.37</v>
      </c>
      <c r="X24" s="452">
        <f>VLOOKUP(A24,'Трансферты 2020'!$A$4:$B$102,2,FALSE)</f>
        <v>71061.61</v>
      </c>
      <c r="Y24" s="452">
        <f>VLOOKUP(A24,'Трансферты 2021'!$A$4:$B$102,2,FALSE)</f>
        <v>57346.52</v>
      </c>
      <c r="Z24">
        <f t="shared" si="8"/>
        <v>161.93249882000237</v>
      </c>
      <c r="AA24">
        <f t="shared" si="9"/>
        <v>2590.2733549900004</v>
      </c>
      <c r="AB24">
        <f t="shared" si="10"/>
        <v>1951.1524617000105</v>
      </c>
      <c r="AC24">
        <f t="shared" si="11"/>
        <v>2188.1080295900028</v>
      </c>
      <c r="AD24">
        <f t="shared" si="12"/>
        <v>4083.1016168799979</v>
      </c>
      <c r="AE24">
        <f t="shared" si="13"/>
        <v>4270.3336436099999</v>
      </c>
    </row>
    <row r="25" spans="1:31">
      <c r="A25" s="349" t="s">
        <v>167</v>
      </c>
      <c r="B25">
        <v>7707.6158777199998</v>
      </c>
      <c r="C25">
        <v>6432.6290453600004</v>
      </c>
      <c r="D25">
        <v>7621.3407451000003</v>
      </c>
      <c r="E25">
        <v>10566.6691434</v>
      </c>
      <c r="F25">
        <v>19463.610698699998</v>
      </c>
      <c r="G25">
        <v>21511.102829470001</v>
      </c>
      <c r="H25">
        <f>VLOOKUP(A25,'Трансферты 2016'!$A$10:$G$102,5,FALSE)</f>
        <v>3365.04</v>
      </c>
      <c r="I25">
        <f>VLOOKUP(A25,'Трансферты 2017'!$A$10:$G$102,5,FALSE)</f>
        <v>1374.06</v>
      </c>
      <c r="J25">
        <f>VLOOKUP(A25,'Трансферты 2018'!$A$10:$G$102,5,FALSE)</f>
        <v>1039.24</v>
      </c>
      <c r="K25">
        <f>VLOOKUP(A25,'Трансферты 2019'!$A$5:$G$102,5,FALSE)</f>
        <v>4006.61</v>
      </c>
      <c r="L25">
        <f>VLOOKUP(A25,'Трансферты 2020'!$A$5:$G$102,5,FALSE)</f>
        <v>5767.23</v>
      </c>
      <c r="M25">
        <f>VLOOKUP(A25,'Трансферты 2021'!$A$4:$G$93,5,FALSE)</f>
        <v>5250.82</v>
      </c>
      <c r="N25" s="251">
        <f t="shared" si="2"/>
        <v>4342.5758777199999</v>
      </c>
      <c r="O25" s="251">
        <f t="shared" si="3"/>
        <v>5058.56904536</v>
      </c>
      <c r="P25" s="251">
        <f t="shared" si="4"/>
        <v>6582.1007451000005</v>
      </c>
      <c r="Q25" s="251">
        <f t="shared" si="5"/>
        <v>6560.0591433999998</v>
      </c>
      <c r="R25" s="251">
        <f t="shared" si="6"/>
        <v>13696.380698699999</v>
      </c>
      <c r="S25" s="251">
        <f t="shared" si="7"/>
        <v>16260.282829470001</v>
      </c>
      <c r="T25" s="452">
        <f>VLOOKUP(A25,'Трансферты 2016'!$A$4:$B$102,2,FALSE)</f>
        <v>7550.85</v>
      </c>
      <c r="U25" s="452">
        <f>VLOOKUP(A25,'Трансферты 2017'!$A$4:$B$102,2,FALSE)</f>
        <v>5016.58</v>
      </c>
      <c r="V25" s="452">
        <f>VLOOKUP(A25,'Трансферты 2018'!$A$4:$B$102,2,FALSE)</f>
        <v>5658.51</v>
      </c>
      <c r="W25" s="452">
        <f>VLOOKUP(A25,'Трансферты 2019'!$A$4:$B$102,2,FALSE)</f>
        <v>8040.42</v>
      </c>
      <c r="X25" s="452">
        <f>VLOOKUP(A25,'Трансферты 2020'!$A$4:$B$102,2,FALSE)</f>
        <v>14046.77</v>
      </c>
      <c r="Y25" s="452">
        <f>VLOOKUP(A25,'Трансферты 2021'!$A$4:$B$102,2,FALSE)</f>
        <v>17427.93</v>
      </c>
      <c r="Z25">
        <f t="shared" si="8"/>
        <v>156.76587771999948</v>
      </c>
      <c r="AA25">
        <f t="shared" si="9"/>
        <v>1416.0490453600005</v>
      </c>
      <c r="AB25">
        <f t="shared" si="10"/>
        <v>1962.8307451000001</v>
      </c>
      <c r="AC25">
        <f t="shared" si="11"/>
        <v>2526.2491434000003</v>
      </c>
      <c r="AD25">
        <f t="shared" si="12"/>
        <v>5416.840698699998</v>
      </c>
      <c r="AE25">
        <f t="shared" si="13"/>
        <v>4083.1728294700006</v>
      </c>
    </row>
    <row r="26" spans="1:31">
      <c r="A26" s="349" t="s">
        <v>166</v>
      </c>
      <c r="B26">
        <v>3194.7300263900001</v>
      </c>
      <c r="C26">
        <v>2797.9594347399998</v>
      </c>
      <c r="D26">
        <v>2701.02469367</v>
      </c>
      <c r="E26">
        <v>6945.7373367299997</v>
      </c>
      <c r="F26">
        <v>13467.72743857</v>
      </c>
      <c r="G26">
        <v>15750.62424322</v>
      </c>
      <c r="H26">
        <f>VLOOKUP(A26,'Трансферты 2016'!$A$10:$G$102,5,FALSE)</f>
        <v>1454.57</v>
      </c>
      <c r="I26">
        <f>VLOOKUP(A26,'Трансферты 2017'!$A$10:$G$102,5,FALSE)</f>
        <v>625.62</v>
      </c>
      <c r="J26">
        <f>VLOOKUP(A26,'Трансферты 2018'!$A$10:$G$102,5,FALSE)</f>
        <v>526.1</v>
      </c>
      <c r="K26">
        <f>VLOOKUP(A26,'Трансферты 2019'!$A$5:$G$102,5,FALSE)</f>
        <v>1943.77</v>
      </c>
      <c r="L26">
        <f>VLOOKUP(A26,'Трансферты 2020'!$A$5:$G$102,5,FALSE)</f>
        <v>3037.43</v>
      </c>
      <c r="M26">
        <f>VLOOKUP(A26,'Трансферты 2021'!$A$4:$G$93,5,FALSE)</f>
        <v>2808.27</v>
      </c>
      <c r="N26" s="251">
        <f t="shared" si="2"/>
        <v>1740.1600263900002</v>
      </c>
      <c r="O26" s="251">
        <f t="shared" si="3"/>
        <v>2172.3394347399999</v>
      </c>
      <c r="P26" s="251">
        <f t="shared" si="4"/>
        <v>2174.9246936700001</v>
      </c>
      <c r="Q26" s="251">
        <f t="shared" si="5"/>
        <v>5001.9673367300002</v>
      </c>
      <c r="R26" s="251">
        <f t="shared" si="6"/>
        <v>10430.29743857</v>
      </c>
      <c r="S26" s="251">
        <f t="shared" si="7"/>
        <v>12942.354243219999</v>
      </c>
      <c r="T26" s="452">
        <f>VLOOKUP(A26,'Трансферты 2016'!$A$4:$B$102,2,FALSE)</f>
        <v>3153.66</v>
      </c>
      <c r="U26" s="452">
        <f>VLOOKUP(A26,'Трансферты 2017'!$A$4:$B$102,2,FALSE)</f>
        <v>2552.2600000000002</v>
      </c>
      <c r="V26" s="452">
        <f>VLOOKUP(A26,'Трансферты 2018'!$A$4:$B$102,2,FALSE)</f>
        <v>2497.4899999999998</v>
      </c>
      <c r="W26" s="452">
        <f>VLOOKUP(A26,'Трансферты 2019'!$A$4:$B$102,2,FALSE)</f>
        <v>5648.74</v>
      </c>
      <c r="X26" s="452">
        <f>VLOOKUP(A26,'Трансферты 2020'!$A$4:$B$102,2,FALSE)</f>
        <v>10823.41</v>
      </c>
      <c r="Y26" s="452">
        <f>VLOOKUP(A26,'Трансферты 2021'!$A$4:$B$102,2,FALSE)</f>
        <v>13048.03</v>
      </c>
      <c r="Z26">
        <f t="shared" si="8"/>
        <v>41.070026390000294</v>
      </c>
      <c r="AA26">
        <f t="shared" si="9"/>
        <v>245.69943473999956</v>
      </c>
      <c r="AB26">
        <f t="shared" si="10"/>
        <v>203.53469367000025</v>
      </c>
      <c r="AC26">
        <f t="shared" si="11"/>
        <v>1296.9973367299999</v>
      </c>
      <c r="AD26">
        <f t="shared" si="12"/>
        <v>2644.3174385700004</v>
      </c>
      <c r="AE26">
        <f t="shared" si="13"/>
        <v>2702.594243219999</v>
      </c>
    </row>
    <row r="27" spans="1:31">
      <c r="A27" s="349" t="s">
        <v>165</v>
      </c>
      <c r="B27">
        <v>4137.2941168099997</v>
      </c>
      <c r="C27">
        <v>5462.1847779500004</v>
      </c>
      <c r="D27">
        <v>6244.0123755100003</v>
      </c>
      <c r="E27">
        <v>8302.6724906500003</v>
      </c>
      <c r="F27">
        <v>14023.576001699999</v>
      </c>
      <c r="G27">
        <v>12536.74929471</v>
      </c>
      <c r="H27">
        <f>VLOOKUP(A27,'Трансферты 2016'!$A$10:$G$102,5,FALSE)</f>
        <v>1674.04</v>
      </c>
      <c r="I27">
        <f>VLOOKUP(A27,'Трансферты 2017'!$A$10:$G$102,5,FALSE)</f>
        <v>1484.16</v>
      </c>
      <c r="J27">
        <f>VLOOKUP(A27,'Трансферты 2018'!$A$10:$G$102,5,FALSE)</f>
        <v>1059.5899999999999</v>
      </c>
      <c r="K27">
        <f>VLOOKUP(A27,'Трансферты 2019'!$A$5:$G$102,5,FALSE)</f>
        <v>1999.78</v>
      </c>
      <c r="L27">
        <f>VLOOKUP(A27,'Трансферты 2020'!$A$5:$G$102,5,FALSE)</f>
        <v>2669.81</v>
      </c>
      <c r="M27">
        <f>VLOOKUP(A27,'Трансферты 2021'!$A$4:$G$93,5,FALSE)</f>
        <v>2358.8000000000002</v>
      </c>
      <c r="N27" s="251">
        <f t="shared" si="2"/>
        <v>2463.2541168099997</v>
      </c>
      <c r="O27" s="251">
        <f t="shared" si="3"/>
        <v>3978.0247779500005</v>
      </c>
      <c r="P27" s="251">
        <f t="shared" si="4"/>
        <v>5184.4223755100002</v>
      </c>
      <c r="Q27" s="251">
        <f t="shared" si="5"/>
        <v>6302.8924906500006</v>
      </c>
      <c r="R27" s="251">
        <f t="shared" si="6"/>
        <v>11353.7660017</v>
      </c>
      <c r="S27" s="251">
        <f t="shared" si="7"/>
        <v>10177.949294710001</v>
      </c>
      <c r="T27" s="452">
        <f>VLOOKUP(A27,'Трансферты 2016'!$A$4:$B$102,2,FALSE)</f>
        <v>4077.83</v>
      </c>
      <c r="U27" s="452">
        <f>VLOOKUP(A27,'Трансферты 2017'!$A$4:$B$102,2,FALSE)</f>
        <v>4629.45</v>
      </c>
      <c r="V27" s="452">
        <f>VLOOKUP(A27,'Трансферты 2018'!$A$4:$B$102,2,FALSE)</f>
        <v>5715.34</v>
      </c>
      <c r="W27" s="452">
        <f>VLOOKUP(A27,'Трансферты 2019'!$A$4:$B$102,2,FALSE)</f>
        <v>7251.77</v>
      </c>
      <c r="X27" s="452">
        <f>VLOOKUP(A27,'Трансферты 2020'!$A$4:$B$102,2,FALSE)</f>
        <v>10937.57</v>
      </c>
      <c r="Y27" s="452">
        <f>VLOOKUP(A27,'Трансферты 2021'!$A$4:$B$102,2,FALSE)</f>
        <v>10508.54</v>
      </c>
      <c r="Z27">
        <f t="shared" si="8"/>
        <v>59.464116809999723</v>
      </c>
      <c r="AA27">
        <f t="shared" si="9"/>
        <v>832.73477795000053</v>
      </c>
      <c r="AB27">
        <f t="shared" si="10"/>
        <v>528.67237551000017</v>
      </c>
      <c r="AC27">
        <f t="shared" si="11"/>
        <v>1050.9024906499999</v>
      </c>
      <c r="AD27">
        <f t="shared" si="12"/>
        <v>3086.0060016999996</v>
      </c>
      <c r="AE27">
        <f t="shared" si="13"/>
        <v>2028.2092947099991</v>
      </c>
    </row>
    <row r="28" spans="1:31">
      <c r="A28" s="349" t="s">
        <v>164</v>
      </c>
      <c r="B28">
        <v>6356.3540821899996</v>
      </c>
      <c r="C28">
        <v>5790.4563775099996</v>
      </c>
      <c r="D28">
        <v>7108.8059930600002</v>
      </c>
      <c r="E28">
        <v>10278.68093362</v>
      </c>
      <c r="F28">
        <v>16194.13729124</v>
      </c>
      <c r="G28">
        <v>15520.51434512</v>
      </c>
      <c r="H28">
        <f>VLOOKUP(A28,'Трансферты 2016'!$A$10:$G$102,5,FALSE)</f>
        <v>1613.29</v>
      </c>
      <c r="I28">
        <f>VLOOKUP(A28,'Трансферты 2017'!$A$10:$G$102,5,FALSE)</f>
        <v>1712.61</v>
      </c>
      <c r="J28">
        <f>VLOOKUP(A28,'Трансферты 2018'!$A$10:$G$102,5,FALSE)</f>
        <v>1321.92</v>
      </c>
      <c r="K28">
        <f>VLOOKUP(A28,'Трансферты 2019'!$A$5:$G$102,5,FALSE)</f>
        <v>1965.18</v>
      </c>
      <c r="L28">
        <f>VLOOKUP(A28,'Трансферты 2020'!$A$5:$G$102,5,FALSE)</f>
        <v>2656.79</v>
      </c>
      <c r="M28">
        <f>VLOOKUP(A28,'Трансферты 2021'!$A$4:$G$93,5,FALSE)</f>
        <v>2368.54</v>
      </c>
      <c r="N28" s="251">
        <f t="shared" si="2"/>
        <v>4743.0640821899997</v>
      </c>
      <c r="O28" s="251">
        <f t="shared" si="3"/>
        <v>4077.8463775099999</v>
      </c>
      <c r="P28" s="251">
        <f t="shared" si="4"/>
        <v>5786.8859930600001</v>
      </c>
      <c r="Q28" s="251">
        <f t="shared" si="5"/>
        <v>8313.5009336200001</v>
      </c>
      <c r="R28" s="251">
        <f t="shared" si="6"/>
        <v>13537.347291239999</v>
      </c>
      <c r="S28" s="251">
        <f t="shared" si="7"/>
        <v>13151.974345120001</v>
      </c>
      <c r="T28" s="452">
        <f>VLOOKUP(A28,'Трансферты 2016'!$A$4:$B$102,2,FALSE)</f>
        <v>6295.17</v>
      </c>
      <c r="U28" s="452">
        <f>VLOOKUP(A28,'Трансферты 2017'!$A$4:$B$102,2,FALSE)</f>
        <v>4253.5600000000004</v>
      </c>
      <c r="V28" s="452">
        <f>VLOOKUP(A28,'Трансферты 2018'!$A$4:$B$102,2,FALSE)</f>
        <v>5693.15</v>
      </c>
      <c r="W28" s="452">
        <f>VLOOKUP(A28,'Трансферты 2019'!$A$4:$B$102,2,FALSE)</f>
        <v>8565.77</v>
      </c>
      <c r="X28" s="452">
        <f>VLOOKUP(A28,'Трансферты 2020'!$A$4:$B$102,2,FALSE)</f>
        <v>13028.03</v>
      </c>
      <c r="Y28" s="452">
        <f>VLOOKUP(A28,'Трансферты 2021'!$A$4:$B$102,2,FALSE)</f>
        <v>12847.13</v>
      </c>
      <c r="Z28">
        <f t="shared" si="8"/>
        <v>61.184082189999572</v>
      </c>
      <c r="AA28">
        <f t="shared" si="9"/>
        <v>1536.8963775099992</v>
      </c>
      <c r="AB28">
        <f t="shared" si="10"/>
        <v>1415.6559930600006</v>
      </c>
      <c r="AC28">
        <f t="shared" si="11"/>
        <v>1712.9109336199999</v>
      </c>
      <c r="AD28">
        <f t="shared" si="12"/>
        <v>3166.1072912399995</v>
      </c>
      <c r="AE28">
        <f t="shared" si="13"/>
        <v>2673.3843451200009</v>
      </c>
    </row>
    <row r="29" spans="1:31">
      <c r="A29" s="349" t="s">
        <v>1009</v>
      </c>
      <c r="B29">
        <v>22102.411879089999</v>
      </c>
      <c r="C29">
        <v>18606.407414559999</v>
      </c>
      <c r="D29">
        <v>13204.82727326</v>
      </c>
      <c r="E29">
        <v>26682.364467830001</v>
      </c>
      <c r="F29">
        <v>52279.43797852</v>
      </c>
      <c r="G29">
        <v>48067.789479350002</v>
      </c>
      <c r="H29">
        <f>VLOOKUP(A29,'Трансферты 2016'!$A$10:$G$102,5,FALSE)</f>
        <v>10931.78</v>
      </c>
      <c r="I29">
        <f>VLOOKUP(A29,'Трансферты 2017'!$A$10:$G$102,5,FALSE)</f>
        <v>460.63</v>
      </c>
      <c r="J29">
        <f>VLOOKUP(A29,'Трансферты 2018'!$A$10:$G$102,5,FALSE)</f>
        <v>1007.1</v>
      </c>
      <c r="K29">
        <f>VLOOKUP(A29,'Трансферты 2019'!$A$5:$G$102,5,FALSE)</f>
        <v>12574.66</v>
      </c>
      <c r="L29">
        <f>VLOOKUP(A29,'Трансферты 2020'!$A$5:$G$102,5,FALSE)</f>
        <v>19654.48</v>
      </c>
      <c r="M29">
        <f>VLOOKUP(A29,'Трансферты 2021'!$A$4:$G$93,5,FALSE)</f>
        <v>16387.419999999998</v>
      </c>
      <c r="N29" s="251">
        <f t="shared" si="2"/>
        <v>11170.631879089999</v>
      </c>
      <c r="O29" s="251">
        <f t="shared" si="3"/>
        <v>18145.777414559998</v>
      </c>
      <c r="P29" s="251">
        <f t="shared" si="4"/>
        <v>12197.727273259999</v>
      </c>
      <c r="Q29" s="251">
        <f t="shared" si="5"/>
        <v>14107.704467830001</v>
      </c>
      <c r="R29" s="251">
        <f t="shared" si="6"/>
        <v>32624.95797852</v>
      </c>
      <c r="S29" s="251">
        <f t="shared" si="7"/>
        <v>31680.369479350004</v>
      </c>
      <c r="T29" s="452">
        <f>VLOOKUP(A29,'Трансферты 2016'!$A$4:$B$102,2,FALSE)</f>
        <v>21663.9</v>
      </c>
      <c r="U29" s="452">
        <f>VLOOKUP(A29,'Трансферты 2017'!$A$4:$B$102,2,FALSE)</f>
        <v>18294.36</v>
      </c>
      <c r="V29" s="452">
        <f>VLOOKUP(A29,'Трансферты 2018'!$A$4:$B$102,2,FALSE)</f>
        <v>12914.82</v>
      </c>
      <c r="W29" s="452">
        <f>VLOOKUP(A29,'Трансферты 2019'!$A$4:$B$102,2,FALSE)</f>
        <v>26265.45</v>
      </c>
      <c r="X29" s="452">
        <f>VLOOKUP(A29,'Трансферты 2020'!$A$4:$B$102,2,FALSE)</f>
        <v>46158.239999999998</v>
      </c>
      <c r="Y29" s="452">
        <f>VLOOKUP(A29,'Трансферты 2021'!$A$4:$B$102,2,FALSE)</f>
        <v>45605.84</v>
      </c>
      <c r="Z29">
        <f t="shared" si="8"/>
        <v>438.51187908999782</v>
      </c>
      <c r="AA29">
        <f t="shared" si="9"/>
        <v>312.04741455999829</v>
      </c>
      <c r="AB29">
        <f t="shared" si="10"/>
        <v>290.00727326000015</v>
      </c>
      <c r="AC29">
        <f t="shared" si="11"/>
        <v>416.91446782999992</v>
      </c>
      <c r="AD29">
        <f t="shared" si="12"/>
        <v>6121.1979785200019</v>
      </c>
      <c r="AE29">
        <f t="shared" si="13"/>
        <v>2461.9494793500053</v>
      </c>
    </row>
    <row r="30" spans="1:31">
      <c r="A30" s="349" t="s">
        <v>1010</v>
      </c>
      <c r="B30">
        <v>1085.8375247900001</v>
      </c>
      <c r="C30">
        <v>1339.8089945700001</v>
      </c>
      <c r="D30">
        <v>1505.7200054699999</v>
      </c>
      <c r="E30">
        <v>3187.9043417500002</v>
      </c>
      <c r="F30">
        <v>5807.9198232999997</v>
      </c>
      <c r="G30">
        <v>7982.0792172900001</v>
      </c>
      <c r="H30">
        <f>VLOOKUP(A30,'Трансферты 2016'!$A$10:$G$102,5,FALSE)</f>
        <v>168.5</v>
      </c>
      <c r="I30">
        <f>VLOOKUP(A30,'Трансферты 2017'!$A$10:$G$102,5,FALSE)</f>
        <v>360.93</v>
      </c>
      <c r="J30">
        <f>VLOOKUP(A30,'Трансферты 2018'!$A$10:$G$102,5,FALSE)</f>
        <v>125.12</v>
      </c>
      <c r="K30">
        <f>VLOOKUP(A30,'Трансферты 2019'!$A$5:$G$102,5,FALSE)</f>
        <v>226.93</v>
      </c>
      <c r="L30">
        <f>VLOOKUP(A30,'Трансферты 2020'!$A$5:$G$102,5,FALSE)</f>
        <v>312.66000000000003</v>
      </c>
      <c r="M30">
        <f>VLOOKUP(A30,'Трансферты 2021'!$A$4:$G$93,5,FALSE)</f>
        <v>301.77</v>
      </c>
      <c r="N30" s="251">
        <f t="shared" si="2"/>
        <v>917.33752479000009</v>
      </c>
      <c r="O30" s="251">
        <f t="shared" si="3"/>
        <v>978.87899457000003</v>
      </c>
      <c r="P30" s="251">
        <f t="shared" si="4"/>
        <v>1380.6000054699998</v>
      </c>
      <c r="Q30" s="251">
        <f t="shared" si="5"/>
        <v>2960.9743417500003</v>
      </c>
      <c r="R30" s="251">
        <f t="shared" si="6"/>
        <v>5495.2598232999999</v>
      </c>
      <c r="S30" s="251">
        <f t="shared" si="7"/>
        <v>7680.3092172899997</v>
      </c>
      <c r="T30" s="452">
        <f>VLOOKUP(A30,'Трансферты 2016'!$A$4:$B$102,2,FALSE)</f>
        <v>1079.81</v>
      </c>
      <c r="U30" s="452">
        <f>VLOOKUP(A30,'Трансферты 2017'!$A$4:$B$102,2,FALSE)</f>
        <v>1286.49</v>
      </c>
      <c r="V30" s="452">
        <f>VLOOKUP(A30,'Трансферты 2018'!$A$4:$B$102,2,FALSE)</f>
        <v>1386.61</v>
      </c>
      <c r="W30" s="452">
        <f>VLOOKUP(A30,'Трансферты 2019'!$A$4:$B$102,2,FALSE)</f>
        <v>2705.1</v>
      </c>
      <c r="X30" s="452">
        <f>VLOOKUP(A30,'Трансферты 2020'!$A$4:$B$102,2,FALSE)</f>
        <v>5375.28</v>
      </c>
      <c r="Y30" s="452">
        <f>VLOOKUP(A30,'Трансферты 2021'!$A$4:$B$102,2,FALSE)</f>
        <v>7450.42</v>
      </c>
      <c r="Z30">
        <f t="shared" si="8"/>
        <v>6.0275247900001432</v>
      </c>
      <c r="AA30">
        <f t="shared" si="9"/>
        <v>53.318994570000086</v>
      </c>
      <c r="AB30">
        <f t="shared" si="10"/>
        <v>119.11000547000003</v>
      </c>
      <c r="AC30">
        <f t="shared" si="11"/>
        <v>482.80434175000028</v>
      </c>
      <c r="AD30">
        <f t="shared" si="12"/>
        <v>432.63982329999999</v>
      </c>
      <c r="AE30">
        <f t="shared" si="13"/>
        <v>531.65921729000002</v>
      </c>
    </row>
    <row r="31" spans="1:31">
      <c r="A31" s="349" t="s">
        <v>163</v>
      </c>
      <c r="B31">
        <v>2734.9995032299998</v>
      </c>
      <c r="C31">
        <v>2134.3896986</v>
      </c>
      <c r="D31">
        <v>2469.9639571600001</v>
      </c>
      <c r="E31">
        <v>4953.2442298599999</v>
      </c>
      <c r="F31">
        <v>9210.4882284399991</v>
      </c>
      <c r="G31">
        <v>7812.5018854700002</v>
      </c>
      <c r="H31">
        <f>VLOOKUP(A31,'Трансферты 2016'!$A$10:$G$102,5,FALSE)</f>
        <v>744.52</v>
      </c>
      <c r="I31">
        <f>VLOOKUP(A31,'Трансферты 2017'!$A$10:$G$102,5,FALSE)</f>
        <v>551.45000000000005</v>
      </c>
      <c r="J31">
        <f>VLOOKUP(A31,'Трансферты 2018'!$A$10:$G$102,5,FALSE)</f>
        <v>517.83000000000004</v>
      </c>
      <c r="K31">
        <f>VLOOKUP(A31,'Трансферты 2019'!$A$5:$G$102,5,FALSE)</f>
        <v>899.71</v>
      </c>
      <c r="L31">
        <f>VLOOKUP(A31,'Трансферты 2020'!$A$5:$G$102,5,FALSE)</f>
        <v>1339.33</v>
      </c>
      <c r="M31">
        <f>VLOOKUP(A31,'Трансферты 2021'!$A$4:$G$93,5,FALSE)</f>
        <v>1066.24</v>
      </c>
      <c r="N31" s="251">
        <f t="shared" si="2"/>
        <v>1990.4795032299999</v>
      </c>
      <c r="O31" s="251">
        <f t="shared" si="3"/>
        <v>1582.9396985999999</v>
      </c>
      <c r="P31" s="251">
        <f t="shared" si="4"/>
        <v>1952.1339571600001</v>
      </c>
      <c r="Q31" s="251">
        <f t="shared" si="5"/>
        <v>4053.5342298599999</v>
      </c>
      <c r="R31" s="251">
        <f t="shared" si="6"/>
        <v>7871.1582284399992</v>
      </c>
      <c r="S31" s="251">
        <f t="shared" si="7"/>
        <v>6746.2618854700004</v>
      </c>
      <c r="T31" s="452">
        <f>VLOOKUP(A31,'Трансферты 2016'!$A$4:$B$102,2,FALSE)</f>
        <v>2700.17</v>
      </c>
      <c r="U31" s="452">
        <f>VLOOKUP(A31,'Трансферты 2017'!$A$4:$B$102,2,FALSE)</f>
        <v>1357.02</v>
      </c>
      <c r="V31" s="452">
        <f>VLOOKUP(A31,'Трансферты 2018'!$A$4:$B$102,2,FALSE)</f>
        <v>1497.39</v>
      </c>
      <c r="W31" s="452">
        <f>VLOOKUP(A31,'Трансферты 2019'!$A$4:$B$102,2,FALSE)</f>
        <v>3298.63</v>
      </c>
      <c r="X31" s="452">
        <f>VLOOKUP(A31,'Трансферты 2020'!$A$4:$B$102,2,FALSE)</f>
        <v>6660.43</v>
      </c>
      <c r="Y31" s="452">
        <f>VLOOKUP(A31,'Трансферты 2021'!$A$4:$B$102,2,FALSE)</f>
        <v>5962.7</v>
      </c>
      <c r="Z31">
        <f t="shared" si="8"/>
        <v>34.829503229999773</v>
      </c>
      <c r="AA31">
        <f t="shared" si="9"/>
        <v>777.36969859999999</v>
      </c>
      <c r="AB31">
        <f t="shared" si="10"/>
        <v>972.57395715999996</v>
      </c>
      <c r="AC31">
        <f t="shared" si="11"/>
        <v>1654.6142298599998</v>
      </c>
      <c r="AD31">
        <f t="shared" si="12"/>
        <v>2550.0582284399989</v>
      </c>
      <c r="AE31">
        <f t="shared" si="13"/>
        <v>1849.8018854700003</v>
      </c>
    </row>
    <row r="32" spans="1:31">
      <c r="A32" s="349" t="s">
        <v>161</v>
      </c>
      <c r="B32">
        <v>21311.49902548</v>
      </c>
      <c r="C32">
        <v>22690.062717730001</v>
      </c>
      <c r="D32" s="187">
        <v>19828.689999999999</v>
      </c>
      <c r="E32">
        <v>33693.075531169998</v>
      </c>
      <c r="F32">
        <v>65263.190084859998</v>
      </c>
      <c r="G32">
        <v>72197.57747289</v>
      </c>
      <c r="H32">
        <f>VLOOKUP(A32,'Трансферты 2016'!$A$10:$G$102,5,FALSE)</f>
        <v>10867.93</v>
      </c>
      <c r="I32">
        <f>VLOOKUP(A32,'Трансферты 2017'!$A$10:$G$102,5,FALSE)</f>
        <v>5189.3599999999997</v>
      </c>
      <c r="J32">
        <f>VLOOKUP(A32,'Трансферты 2018'!$A$10:$G$102,5,FALSE)</f>
        <v>3372.01</v>
      </c>
      <c r="K32">
        <f>VLOOKUP(A32,'Трансферты 2019'!$A$5:$G$102,5,FALSE)</f>
        <v>13613.17</v>
      </c>
      <c r="L32">
        <f>VLOOKUP(A32,'Трансферты 2020'!$A$5:$G$102,5,FALSE)</f>
        <v>21152.97</v>
      </c>
      <c r="M32">
        <f>VLOOKUP(A32,'Трансферты 2021'!$A$4:$G$93,5,FALSE)</f>
        <v>18424.18</v>
      </c>
      <c r="N32" s="251">
        <f t="shared" si="2"/>
        <v>10443.569025479999</v>
      </c>
      <c r="O32" s="251">
        <f t="shared" si="3"/>
        <v>17500.702717730001</v>
      </c>
      <c r="P32" s="251">
        <f t="shared" si="4"/>
        <v>16456.68</v>
      </c>
      <c r="Q32" s="251">
        <f t="shared" si="5"/>
        <v>20079.905531169999</v>
      </c>
      <c r="R32" s="251">
        <f t="shared" si="6"/>
        <v>44110.220084859997</v>
      </c>
      <c r="S32" s="251">
        <f t="shared" si="7"/>
        <v>53773.397472889999</v>
      </c>
      <c r="T32" s="452">
        <f>VLOOKUP(A32,'Трансферты 2016'!$A$4:$B$102,2,FALSE)</f>
        <v>20378.5</v>
      </c>
      <c r="U32" s="452">
        <f>VLOOKUP(A32,'Трансферты 2017'!$A$4:$B$102,2,FALSE)</f>
        <v>18333.64</v>
      </c>
      <c r="V32" s="452">
        <f>VLOOKUP(A32,'Трансферты 2018'!$A$4:$B$102,2,FALSE)</f>
        <v>19828.689999999999</v>
      </c>
      <c r="W32" s="452">
        <f>VLOOKUP(A32,'Трансферты 2019'!$A$4:$B$102,2,FALSE)</f>
        <v>26452.400000000001</v>
      </c>
      <c r="X32" s="452">
        <f>VLOOKUP(A32,'Трансферты 2020'!$A$4:$B$102,2,FALSE)</f>
        <v>52709.63</v>
      </c>
      <c r="Y32" s="452">
        <f>VLOOKUP(A32,'Трансферты 2021'!$A$4:$B$102,2,FALSE)</f>
        <v>60098.59</v>
      </c>
      <c r="Z32">
        <f t="shared" si="8"/>
        <v>932.99902547999955</v>
      </c>
      <c r="AA32">
        <f t="shared" si="9"/>
        <v>4356.4227177300018</v>
      </c>
      <c r="AB32">
        <f t="shared" si="10"/>
        <v>0</v>
      </c>
      <c r="AC32">
        <f t="shared" si="11"/>
        <v>7240.6755311699962</v>
      </c>
      <c r="AD32">
        <f t="shared" si="12"/>
        <v>12553.560084860001</v>
      </c>
      <c r="AE32">
        <f t="shared" si="13"/>
        <v>12098.987472890003</v>
      </c>
    </row>
    <row r="33" spans="1:31">
      <c r="A33" s="349" t="s">
        <v>160</v>
      </c>
      <c r="B33">
        <v>3071.9347992600001</v>
      </c>
      <c r="C33">
        <v>3587.0129352499998</v>
      </c>
      <c r="D33">
        <v>5436.2573506799999</v>
      </c>
      <c r="E33">
        <v>6789.8856566100003</v>
      </c>
      <c r="F33">
        <v>15863.86846672</v>
      </c>
      <c r="G33">
        <v>18685.6115532</v>
      </c>
      <c r="H33">
        <f>VLOOKUP(A33,'Трансферты 2016'!$A$10:$G$102,5,FALSE)</f>
        <v>1839.79</v>
      </c>
      <c r="I33">
        <f>VLOOKUP(A33,'Трансферты 2017'!$A$10:$G$102,5,FALSE)</f>
        <v>513</v>
      </c>
      <c r="J33">
        <f>VLOOKUP(A33,'Трансферты 2018'!$A$10:$G$102,5,FALSE)</f>
        <v>1498.68</v>
      </c>
      <c r="K33">
        <f>VLOOKUP(A33,'Трансферты 2019'!$A$5:$G$102,5,FALSE)</f>
        <v>2364.5100000000002</v>
      </c>
      <c r="L33">
        <f>VLOOKUP(A33,'Трансферты 2020'!$A$5:$G$102,5,FALSE)</f>
        <v>4279.6499999999996</v>
      </c>
      <c r="M33">
        <f>VLOOKUP(A33,'Трансферты 2021'!$A$4:$G$93,5,FALSE)</f>
        <v>3973.08</v>
      </c>
      <c r="N33" s="251">
        <f t="shared" si="2"/>
        <v>1232.1447992600001</v>
      </c>
      <c r="O33" s="251">
        <f t="shared" si="3"/>
        <v>3074.0129352499998</v>
      </c>
      <c r="P33" s="251">
        <f t="shared" si="4"/>
        <v>3937.5773506799997</v>
      </c>
      <c r="Q33" s="251">
        <f t="shared" si="5"/>
        <v>4425.3756566100001</v>
      </c>
      <c r="R33" s="251">
        <f t="shared" si="6"/>
        <v>11584.21846672</v>
      </c>
      <c r="S33" s="251">
        <f t="shared" si="7"/>
        <v>14712.5315532</v>
      </c>
      <c r="T33" s="452">
        <f>VLOOKUP(A33,'Трансферты 2016'!$A$4:$B$102,2,FALSE)</f>
        <v>3036.28</v>
      </c>
      <c r="U33" s="452">
        <f>VLOOKUP(A33,'Трансферты 2017'!$A$4:$B$102,2,FALSE)</f>
        <v>3062.77</v>
      </c>
      <c r="V33" s="452">
        <f>VLOOKUP(A33,'Трансферты 2018'!$A$4:$B$102,2,FALSE)</f>
        <v>4284.4399999999996</v>
      </c>
      <c r="W33" s="452">
        <f>VLOOKUP(A33,'Трансферты 2019'!$A$4:$B$102,2,FALSE)</f>
        <v>5468.04</v>
      </c>
      <c r="X33" s="452">
        <f>VLOOKUP(A33,'Трансферты 2020'!$A$4:$B$102,2,FALSE)</f>
        <v>12536.26</v>
      </c>
      <c r="Y33" s="452">
        <f>VLOOKUP(A33,'Трансферты 2021'!$A$4:$B$102,2,FALSE)</f>
        <v>15329.83</v>
      </c>
      <c r="Z33">
        <f t="shared" si="8"/>
        <v>35.654799259999891</v>
      </c>
      <c r="AA33">
        <f t="shared" si="9"/>
        <v>524.24293524999985</v>
      </c>
      <c r="AB33">
        <f t="shared" si="10"/>
        <v>1151.8173506800003</v>
      </c>
      <c r="AC33">
        <f t="shared" si="11"/>
        <v>1321.8456566100003</v>
      </c>
      <c r="AD33">
        <f t="shared" si="12"/>
        <v>3327.6084667199993</v>
      </c>
      <c r="AE33">
        <f t="shared" si="13"/>
        <v>3355.7815532000004</v>
      </c>
    </row>
    <row r="34" spans="1:31">
      <c r="A34" s="349" t="s">
        <v>159</v>
      </c>
      <c r="B34">
        <v>12158.38900843</v>
      </c>
      <c r="C34">
        <v>15080.66406193</v>
      </c>
      <c r="D34">
        <v>14654.49650804</v>
      </c>
      <c r="E34">
        <v>23018.826880060002</v>
      </c>
      <c r="F34">
        <v>39165.091957470002</v>
      </c>
      <c r="G34">
        <v>42904.016775789998</v>
      </c>
      <c r="H34">
        <f>VLOOKUP(A34,'Трансферты 2016'!$A$10:$G$102,5,FALSE)</f>
        <v>4204.29</v>
      </c>
      <c r="I34">
        <f>VLOOKUP(A34,'Трансферты 2017'!$A$10:$G$102,5,FALSE)</f>
        <v>5406.09</v>
      </c>
      <c r="J34">
        <f>VLOOKUP(A34,'Трансферты 2018'!$A$10:$G$102,5,FALSE)</f>
        <v>2897.05</v>
      </c>
      <c r="K34">
        <f>VLOOKUP(A34,'Трансферты 2019'!$A$5:$G$102,5,FALSE)</f>
        <v>5188.1099999999997</v>
      </c>
      <c r="L34">
        <f>VLOOKUP(A34,'Трансферты 2020'!$A$5:$G$102,5,FALSE)</f>
        <v>7919.17</v>
      </c>
      <c r="M34">
        <f>VLOOKUP(A34,'Трансферты 2021'!$A$4:$G$93,5,FALSE)</f>
        <v>6605.53</v>
      </c>
      <c r="N34" s="251">
        <f t="shared" si="2"/>
        <v>7954.0990084300001</v>
      </c>
      <c r="O34" s="251">
        <f t="shared" si="3"/>
        <v>9674.5740619299995</v>
      </c>
      <c r="P34" s="251">
        <f t="shared" si="4"/>
        <v>11757.44650804</v>
      </c>
      <c r="Q34" s="251">
        <f t="shared" si="5"/>
        <v>17830.716880060001</v>
      </c>
      <c r="R34" s="251">
        <f t="shared" si="6"/>
        <v>31245.921957470004</v>
      </c>
      <c r="S34" s="251">
        <f t="shared" si="7"/>
        <v>36298.486775789999</v>
      </c>
      <c r="T34" s="452">
        <f>VLOOKUP(A34,'Трансферты 2016'!$A$4:$B$102,2,FALSE)</f>
        <v>12032.19</v>
      </c>
      <c r="U34" s="452">
        <f>VLOOKUP(A34,'Трансферты 2017'!$A$4:$B$102,2,FALSE)</f>
        <v>11988.56</v>
      </c>
      <c r="V34" s="452">
        <f>VLOOKUP(A34,'Трансферты 2018'!$A$4:$B$102,2,FALSE)</f>
        <v>10878.04</v>
      </c>
      <c r="W34" s="452">
        <f>VLOOKUP(A34,'Трансферты 2019'!$A$4:$B$102,2,FALSE)</f>
        <v>16344.05</v>
      </c>
      <c r="X34" s="452">
        <f>VLOOKUP(A34,'Трансферты 2020'!$A$4:$B$102,2,FALSE)</f>
        <v>28722.22</v>
      </c>
      <c r="Y34" s="452">
        <f>VLOOKUP(A34,'Трансферты 2021'!$A$4:$B$102,2,FALSE)</f>
        <v>31344.94</v>
      </c>
      <c r="Z34">
        <f t="shared" si="8"/>
        <v>126.19900842999959</v>
      </c>
      <c r="AA34">
        <f t="shared" si="9"/>
        <v>3092.1040619300002</v>
      </c>
      <c r="AB34">
        <f t="shared" si="10"/>
        <v>3776.4565080399989</v>
      </c>
      <c r="AC34">
        <f t="shared" si="11"/>
        <v>6674.7768800600024</v>
      </c>
      <c r="AD34">
        <f t="shared" si="12"/>
        <v>10442.871957470001</v>
      </c>
      <c r="AE34">
        <f t="shared" si="13"/>
        <v>11559.076775789999</v>
      </c>
    </row>
    <row r="35" spans="1:31">
      <c r="A35" s="349" t="s">
        <v>158</v>
      </c>
      <c r="B35">
        <v>22234.021033090001</v>
      </c>
      <c r="C35">
        <v>18485.637376670002</v>
      </c>
      <c r="D35">
        <v>17602.590982320002</v>
      </c>
      <c r="E35">
        <v>24661.207466939999</v>
      </c>
      <c r="F35">
        <v>47498.404657539999</v>
      </c>
      <c r="G35">
        <v>61725.65616346</v>
      </c>
      <c r="H35">
        <f>VLOOKUP(A35,'Трансферты 2016'!$A$10:$G$102,5,FALSE)</f>
        <v>9829.25</v>
      </c>
      <c r="I35">
        <f>VLOOKUP(A35,'Трансферты 2017'!$A$10:$G$102,5,FALSE)</f>
        <v>3554.41</v>
      </c>
      <c r="J35">
        <f>VLOOKUP(A35,'Трансферты 2018'!$A$10:$G$102,5,FALSE)</f>
        <v>4306.97</v>
      </c>
      <c r="K35">
        <f>VLOOKUP(A35,'Трансферты 2019'!$A$5:$G$102,5,FALSE)</f>
        <v>9323.09</v>
      </c>
      <c r="L35">
        <f>VLOOKUP(A35,'Трансферты 2020'!$A$5:$G$102,5,FALSE)</f>
        <v>14687.92</v>
      </c>
      <c r="M35">
        <f>VLOOKUP(A35,'Трансферты 2021'!$A$4:$G$93,5,FALSE)</f>
        <v>12634.78</v>
      </c>
      <c r="N35" s="251">
        <f t="shared" si="2"/>
        <v>12404.771033090001</v>
      </c>
      <c r="O35" s="251">
        <f t="shared" si="3"/>
        <v>14931.227376670002</v>
      </c>
      <c r="P35" s="251">
        <f t="shared" si="4"/>
        <v>13295.620982320001</v>
      </c>
      <c r="Q35" s="251">
        <f t="shared" si="5"/>
        <v>15338.117466939999</v>
      </c>
      <c r="R35" s="251">
        <f t="shared" si="6"/>
        <v>32810.484657540001</v>
      </c>
      <c r="S35" s="251">
        <f t="shared" si="7"/>
        <v>49090.876163460001</v>
      </c>
      <c r="T35" s="452">
        <f>VLOOKUP(A35,'Трансферты 2016'!$A$4:$B$102,2,FALSE)</f>
        <v>21915.66</v>
      </c>
      <c r="U35" s="452">
        <f>VLOOKUP(A35,'Трансферты 2017'!$A$4:$B$102,2,FALSE)</f>
        <v>14248.53</v>
      </c>
      <c r="V35" s="452">
        <f>VLOOKUP(A35,'Трансферты 2018'!$A$4:$B$102,2,FALSE)</f>
        <v>14014.91</v>
      </c>
      <c r="W35" s="452">
        <f>VLOOKUP(A35,'Трансферты 2019'!$A$4:$B$102,2,FALSE)</f>
        <v>19694.28</v>
      </c>
      <c r="X35" s="452">
        <f>VLOOKUP(A35,'Трансферты 2020'!$A$4:$B$102,2,FALSE)</f>
        <v>38540.15</v>
      </c>
      <c r="Y35" s="452">
        <f>VLOOKUP(A35,'Трансферты 2021'!$A$4:$B$102,2,FALSE)</f>
        <v>51091.31</v>
      </c>
      <c r="Z35">
        <f t="shared" si="8"/>
        <v>318.361033090001</v>
      </c>
      <c r="AA35">
        <f t="shared" si="9"/>
        <v>4237.107376670001</v>
      </c>
      <c r="AB35">
        <f t="shared" si="10"/>
        <v>3587.6809823200019</v>
      </c>
      <c r="AC35">
        <f t="shared" si="11"/>
        <v>4966.9274669400002</v>
      </c>
      <c r="AD35">
        <f t="shared" si="12"/>
        <v>8958.2546575399974</v>
      </c>
      <c r="AE35">
        <f t="shared" si="13"/>
        <v>10634.346163460003</v>
      </c>
    </row>
    <row r="36" spans="1:31">
      <c r="A36" s="349" t="s">
        <v>195</v>
      </c>
      <c r="B36">
        <v>2652.5579421100001</v>
      </c>
      <c r="C36">
        <v>3096.4795325700002</v>
      </c>
      <c r="D36">
        <v>5295.7621278400002</v>
      </c>
      <c r="E36">
        <v>8310.8722471199999</v>
      </c>
      <c r="F36">
        <v>14519.259982220001</v>
      </c>
      <c r="G36">
        <v>15479.965832559999</v>
      </c>
      <c r="H36">
        <f>VLOOKUP(A36,'Трансферты 2016'!$A$10:$G$102,5,FALSE)</f>
        <v>932.09</v>
      </c>
      <c r="I36">
        <f>VLOOKUP(A36,'Трансферты 2017'!$A$10:$G$102,5,FALSE)</f>
        <v>1025.3599999999999</v>
      </c>
      <c r="J36">
        <f>VLOOKUP(A36,'Трансферты 2018'!$A$10:$G$102,5,FALSE)</f>
        <v>2352.14</v>
      </c>
      <c r="K36">
        <f>VLOOKUP(A36,'Трансферты 2019'!$A$5:$G$102,5,FALSE)</f>
        <v>1029.8900000000001</v>
      </c>
      <c r="L36">
        <f>VLOOKUP(A36,'Трансферты 2020'!$A$5:$G$102,5,FALSE)</f>
        <v>1708.52</v>
      </c>
      <c r="M36">
        <f>VLOOKUP(A36,'Трансферты 2021'!$A$4:$G$93,5,FALSE)</f>
        <v>1368.15</v>
      </c>
      <c r="N36" s="251">
        <f t="shared" si="2"/>
        <v>1720.46794211</v>
      </c>
      <c r="O36" s="251">
        <f t="shared" si="3"/>
        <v>2071.11953257</v>
      </c>
      <c r="P36" s="251">
        <f t="shared" si="4"/>
        <v>2943.6221278400003</v>
      </c>
      <c r="Q36" s="251">
        <f t="shared" si="5"/>
        <v>7280.9822471199996</v>
      </c>
      <c r="R36" s="251">
        <f t="shared" si="6"/>
        <v>12810.73998222</v>
      </c>
      <c r="S36" s="251">
        <f t="shared" si="7"/>
        <v>14111.81583256</v>
      </c>
      <c r="T36" s="452">
        <f>VLOOKUP(A36,'Трансферты 2016'!$A$4:$B$102,2,FALSE)</f>
        <v>2551.9</v>
      </c>
      <c r="U36" s="452">
        <f>VLOOKUP(A36,'Трансферты 2017'!$A$4:$B$102,2,FALSE)</f>
        <v>1983.09</v>
      </c>
      <c r="V36" s="452">
        <f>VLOOKUP(A36,'Трансферты 2018'!$A$4:$B$102,2,FALSE)</f>
        <v>4225.58</v>
      </c>
      <c r="W36" s="452">
        <f>VLOOKUP(A36,'Трансферты 2019'!$A$4:$B$102,2,FALSE)</f>
        <v>5040.66</v>
      </c>
      <c r="X36" s="452">
        <f>VLOOKUP(A36,'Трансферты 2020'!$A$4:$B$102,2,FALSE)</f>
        <v>8736.33</v>
      </c>
      <c r="Y36" s="452">
        <f>VLOOKUP(A36,'Трансферты 2021'!$A$4:$B$102,2,FALSE)</f>
        <v>11693.42</v>
      </c>
      <c r="Z36">
        <f t="shared" si="8"/>
        <v>100.65794211000002</v>
      </c>
      <c r="AA36">
        <f t="shared" si="9"/>
        <v>1113.3895325700003</v>
      </c>
      <c r="AB36">
        <f t="shared" si="10"/>
        <v>1070.1821278400002</v>
      </c>
      <c r="AC36">
        <f t="shared" si="11"/>
        <v>3270.21224712</v>
      </c>
      <c r="AD36">
        <f t="shared" si="12"/>
        <v>5782.929982220001</v>
      </c>
      <c r="AE36">
        <f t="shared" si="13"/>
        <v>3786.5458325599993</v>
      </c>
    </row>
    <row r="37" spans="1:31">
      <c r="A37" s="349" t="s">
        <v>157</v>
      </c>
      <c r="B37">
        <v>4832.1289633699998</v>
      </c>
      <c r="C37">
        <v>10514.84618235</v>
      </c>
      <c r="D37">
        <v>7089.0009666100004</v>
      </c>
      <c r="E37">
        <v>13369.169336139999</v>
      </c>
      <c r="F37">
        <v>22256.853164690001</v>
      </c>
      <c r="G37">
        <v>25193.643819379999</v>
      </c>
      <c r="H37">
        <f>VLOOKUP(A37,'Трансферты 2016'!$A$10:$G$102,5,FALSE)</f>
        <v>619.88</v>
      </c>
      <c r="I37">
        <f>VLOOKUP(A37,'Трансферты 2017'!$A$10:$G$102,5,FALSE)</f>
        <v>8652.14</v>
      </c>
      <c r="J37">
        <f>VLOOKUP(A37,'Трансферты 2018'!$A$10:$G$102,5,FALSE)</f>
        <v>5534.72</v>
      </c>
      <c r="K37">
        <f>VLOOKUP(A37,'Трансферты 2019'!$A$5:$G$102,5,FALSE)</f>
        <v>922.14</v>
      </c>
      <c r="L37">
        <f>VLOOKUP(A37,'Трансферты 2020'!$A$5:$G$102,5,FALSE)</f>
        <v>1379.24</v>
      </c>
      <c r="M37">
        <f>VLOOKUP(A37,'Трансферты 2021'!$A$4:$G$93,5,FALSE)</f>
        <v>1323.76</v>
      </c>
      <c r="N37" s="251">
        <f t="shared" si="2"/>
        <v>4212.2489633699997</v>
      </c>
      <c r="O37" s="251">
        <f t="shared" si="3"/>
        <v>1862.7061823500007</v>
      </c>
      <c r="P37" s="251">
        <f t="shared" si="4"/>
        <v>1554.2809666100002</v>
      </c>
      <c r="Q37" s="251">
        <f t="shared" si="5"/>
        <v>12447.02933614</v>
      </c>
      <c r="R37" s="251">
        <f t="shared" si="6"/>
        <v>20877.613164689999</v>
      </c>
      <c r="S37" s="251">
        <f t="shared" si="7"/>
        <v>23869.88381938</v>
      </c>
      <c r="T37" s="452">
        <f>VLOOKUP(A37,'Трансферты 2016'!$A$4:$B$102,2,FALSE)</f>
        <v>4829.3999999999996</v>
      </c>
      <c r="U37" s="452">
        <f>VLOOKUP(A37,'Трансферты 2017'!$A$4:$B$102,2,FALSE)</f>
        <v>10172.64</v>
      </c>
      <c r="V37" s="452">
        <f>VLOOKUP(A37,'Трансферты 2018'!$A$4:$B$102,2,FALSE)</f>
        <v>6636.89</v>
      </c>
      <c r="W37" s="452">
        <f>VLOOKUP(A37,'Трансферты 2019'!$A$4:$B$102,2,FALSE)</f>
        <v>11665.51</v>
      </c>
      <c r="X37" s="452">
        <f>VLOOKUP(A37,'Трансферты 2020'!$A$4:$B$102,2,FALSE)</f>
        <v>18551.189999999999</v>
      </c>
      <c r="Y37" s="452">
        <f>VLOOKUP(A37,'Трансферты 2021'!$A$4:$B$102,2,FALSE)</f>
        <v>23735.53</v>
      </c>
      <c r="Z37">
        <f t="shared" si="8"/>
        <v>2.7289633700002014</v>
      </c>
      <c r="AA37">
        <f t="shared" si="9"/>
        <v>342.20618235000074</v>
      </c>
      <c r="AB37">
        <f t="shared" si="10"/>
        <v>452.1109666100001</v>
      </c>
      <c r="AC37">
        <f t="shared" si="11"/>
        <v>1703.6593361399991</v>
      </c>
      <c r="AD37">
        <f t="shared" si="12"/>
        <v>3705.6631646900023</v>
      </c>
      <c r="AE37">
        <f t="shared" si="13"/>
        <v>1458.1138193799998</v>
      </c>
    </row>
    <row r="38" spans="1:31">
      <c r="A38" s="349" t="s">
        <v>162</v>
      </c>
      <c r="B38">
        <v>41521.864296729997</v>
      </c>
      <c r="C38">
        <v>63055.287344019998</v>
      </c>
      <c r="D38">
        <v>79085.261213189995</v>
      </c>
      <c r="E38">
        <v>86711.061384500004</v>
      </c>
      <c r="F38">
        <v>101498.13308119</v>
      </c>
      <c r="G38">
        <v>86419.470346379996</v>
      </c>
      <c r="H38">
        <f>VLOOKUP(A38,'Трансферты 2016'!$A$10:$G$102,5,FALSE)</f>
        <v>2711.76</v>
      </c>
      <c r="I38">
        <f>VLOOKUP(A38,'Трансферты 2017'!$A$10:$G$102,5,FALSE)</f>
        <v>55293.38</v>
      </c>
      <c r="J38">
        <f>VLOOKUP(A38,'Трансферты 2018'!$A$10:$G$102,5,FALSE)</f>
        <v>68569.600000000006</v>
      </c>
      <c r="K38">
        <f>VLOOKUP(A38,'Трансферты 2019'!$A$5:$G$102,5,FALSE)</f>
        <v>4585.4399999999996</v>
      </c>
      <c r="L38">
        <f>VLOOKUP(A38,'Трансферты 2020'!$A$5:$G$102,5,FALSE)</f>
        <v>7494.7</v>
      </c>
      <c r="M38">
        <f>VLOOKUP(A38,'Трансферты 2021'!$A$4:$G$93,5,FALSE)</f>
        <v>6528.99</v>
      </c>
      <c r="N38" s="251">
        <f t="shared" si="2"/>
        <v>38810.104296729995</v>
      </c>
      <c r="O38" s="251">
        <f t="shared" si="3"/>
        <v>7761.9073440200009</v>
      </c>
      <c r="P38" s="251">
        <f t="shared" si="4"/>
        <v>10515.661213189989</v>
      </c>
      <c r="Q38" s="251">
        <f t="shared" si="5"/>
        <v>82125.621384500002</v>
      </c>
      <c r="R38" s="251">
        <f t="shared" si="6"/>
        <v>94003.43308119</v>
      </c>
      <c r="S38" s="251">
        <f t="shared" si="7"/>
        <v>79890.480346379991</v>
      </c>
      <c r="T38" s="452">
        <f>VLOOKUP(A38,'Трансферты 2016'!$A$4:$B$102,2,FALSE)</f>
        <v>41518.269999999997</v>
      </c>
      <c r="U38" s="452">
        <f>VLOOKUP(A38,'Трансферты 2017'!$A$4:$B$102,2,FALSE)</f>
        <v>60908.1</v>
      </c>
      <c r="V38" s="452">
        <f>VLOOKUP(A38,'Трансферты 2018'!$A$4:$B$102,2,FALSE)</f>
        <v>74830.86</v>
      </c>
      <c r="W38" s="452">
        <f>VLOOKUP(A38,'Трансферты 2019'!$A$4:$B$102,2,FALSE)</f>
        <v>80770.080000000002</v>
      </c>
      <c r="X38" s="452">
        <f>VLOOKUP(A38,'Трансферты 2020'!$A$4:$B$102,2,FALSE)</f>
        <v>91303.05</v>
      </c>
      <c r="Y38" s="452">
        <f>VLOOKUP(A38,'Трансферты 2021'!$A$4:$B$102,2,FALSE)</f>
        <v>80074.149999999994</v>
      </c>
      <c r="Z38">
        <f t="shared" si="8"/>
        <v>3.594296729999769</v>
      </c>
      <c r="AA38">
        <f t="shared" si="9"/>
        <v>2147.1873440199997</v>
      </c>
      <c r="AB38">
        <f t="shared" si="10"/>
        <v>4254.4012131899945</v>
      </c>
      <c r="AC38">
        <f t="shared" si="11"/>
        <v>5940.9813845000026</v>
      </c>
      <c r="AD38">
        <f t="shared" si="12"/>
        <v>10195.083081189994</v>
      </c>
      <c r="AE38">
        <f t="shared" si="13"/>
        <v>6345.3203463800019</v>
      </c>
    </row>
    <row r="39" spans="1:31">
      <c r="A39" s="349" t="s">
        <v>150</v>
      </c>
      <c r="B39">
        <v>19378.396040160002</v>
      </c>
      <c r="C39">
        <v>17338.403487719999</v>
      </c>
      <c r="D39">
        <v>17804.32072444</v>
      </c>
      <c r="E39">
        <v>30099.01459871</v>
      </c>
      <c r="F39">
        <v>59493.53595094</v>
      </c>
      <c r="G39">
        <v>61971.756656570004</v>
      </c>
      <c r="H39">
        <f>VLOOKUP(A39,'Трансферты 2016'!$A$10:$G$102,5,FALSE)</f>
        <v>9350.5499999999993</v>
      </c>
      <c r="I39">
        <f>VLOOKUP(A39,'Трансферты 2017'!$A$10:$G$102,5,FALSE)</f>
        <v>3732.48</v>
      </c>
      <c r="J39">
        <f>VLOOKUP(A39,'Трансферты 2018'!$A$10:$G$102,5,FALSE)</f>
        <v>3241.65</v>
      </c>
      <c r="K39">
        <f>VLOOKUP(A39,'Трансферты 2019'!$A$5:$G$102,5,FALSE)</f>
        <v>10959.6</v>
      </c>
      <c r="L39">
        <f>VLOOKUP(A39,'Трансферты 2020'!$A$5:$G$102,5,FALSE)</f>
        <v>17103.16</v>
      </c>
      <c r="M39">
        <f>VLOOKUP(A39,'Трансферты 2021'!$A$4:$G$93,5,FALSE)</f>
        <v>12569.91</v>
      </c>
      <c r="N39" s="251">
        <f t="shared" si="2"/>
        <v>10027.846040160002</v>
      </c>
      <c r="O39" s="251">
        <f t="shared" si="3"/>
        <v>13605.92348772</v>
      </c>
      <c r="P39" s="251">
        <f t="shared" si="4"/>
        <v>14562.67072444</v>
      </c>
      <c r="Q39" s="251">
        <f t="shared" si="5"/>
        <v>19139.414598709998</v>
      </c>
      <c r="R39" s="251">
        <f t="shared" si="6"/>
        <v>42390.375950939997</v>
      </c>
      <c r="S39" s="251">
        <f t="shared" si="7"/>
        <v>49401.846656570007</v>
      </c>
      <c r="T39" s="452">
        <f>VLOOKUP(A39,'Трансферты 2016'!$A$4:$B$102,2,FALSE)</f>
        <v>19152.990000000002</v>
      </c>
      <c r="U39" s="452">
        <f>VLOOKUP(A39,'Трансферты 2017'!$A$4:$B$102,2,FALSE)</f>
        <v>13942.26</v>
      </c>
      <c r="V39" s="452">
        <f>VLOOKUP(A39,'Трансферты 2018'!$A$4:$B$102,2,FALSE)</f>
        <v>14425.6</v>
      </c>
      <c r="W39" s="452">
        <f>VLOOKUP(A39,'Трансферты 2019'!$A$4:$B$102,2,FALSE)</f>
        <v>24362.7</v>
      </c>
      <c r="X39" s="452">
        <f>VLOOKUP(A39,'Трансферты 2020'!$A$4:$B$102,2,FALSE)</f>
        <v>47782.18</v>
      </c>
      <c r="Y39" s="452">
        <f>VLOOKUP(A39,'Трансферты 2021'!$A$4:$B$102,2,FALSE)</f>
        <v>50054.06</v>
      </c>
      <c r="Z39">
        <f t="shared" si="8"/>
        <v>225.40604015999998</v>
      </c>
      <c r="AA39">
        <f t="shared" si="9"/>
        <v>3396.143487719999</v>
      </c>
      <c r="AB39">
        <f t="shared" si="10"/>
        <v>3378.7207244399997</v>
      </c>
      <c r="AC39">
        <f t="shared" si="11"/>
        <v>5736.3145987099997</v>
      </c>
      <c r="AD39">
        <f t="shared" si="12"/>
        <v>11711.35595094</v>
      </c>
      <c r="AE39">
        <f t="shared" si="13"/>
        <v>11917.696656570006</v>
      </c>
    </row>
    <row r="40" spans="1:31">
      <c r="A40" s="349" t="s">
        <v>149</v>
      </c>
      <c r="B40">
        <v>4021.2313435000001</v>
      </c>
      <c r="C40">
        <v>4012.8252597300002</v>
      </c>
      <c r="D40">
        <v>3858.37867521</v>
      </c>
      <c r="E40">
        <v>7257.1259928999998</v>
      </c>
      <c r="F40">
        <v>15561.86530127</v>
      </c>
      <c r="G40">
        <v>16672.001485019999</v>
      </c>
      <c r="H40">
        <f>VLOOKUP(A40,'Трансферты 2016'!$A$10:$G$102,5,FALSE)</f>
        <v>1323.73</v>
      </c>
      <c r="I40">
        <f>VLOOKUP(A40,'Трансферты 2017'!$A$10:$G$102,5,FALSE)</f>
        <v>853.24</v>
      </c>
      <c r="J40">
        <f>VLOOKUP(A40,'Трансферты 2018'!$A$10:$G$102,5,FALSE)</f>
        <v>743.05</v>
      </c>
      <c r="K40">
        <f>VLOOKUP(A40,'Трансферты 2019'!$A$5:$G$102,5,FALSE)</f>
        <v>1698.54</v>
      </c>
      <c r="L40">
        <f>VLOOKUP(A40,'Трансферты 2020'!$A$5:$G$102,5,FALSE)</f>
        <v>2416.3000000000002</v>
      </c>
      <c r="M40">
        <f>VLOOKUP(A40,'Трансферты 2021'!$A$4:$G$93,5,FALSE)</f>
        <v>2239.34</v>
      </c>
      <c r="N40" s="251">
        <f t="shared" si="2"/>
        <v>2697.5013435000001</v>
      </c>
      <c r="O40" s="251">
        <f t="shared" si="3"/>
        <v>3159.58525973</v>
      </c>
      <c r="P40" s="251">
        <f t="shared" si="4"/>
        <v>3115.3286752100003</v>
      </c>
      <c r="Q40" s="251">
        <f t="shared" si="5"/>
        <v>5558.5859928999998</v>
      </c>
      <c r="R40" s="251">
        <f t="shared" si="6"/>
        <v>13145.565301269999</v>
      </c>
      <c r="S40" s="251">
        <f t="shared" si="7"/>
        <v>14432.661485019999</v>
      </c>
      <c r="T40" s="452">
        <f>VLOOKUP(A40,'Трансферты 2016'!$A$4:$B$102,2,FALSE)</f>
        <v>3982.02</v>
      </c>
      <c r="U40" s="452">
        <f>VLOOKUP(A40,'Трансферты 2017'!$A$4:$B$102,2,FALSE)</f>
        <v>2303.4</v>
      </c>
      <c r="V40" s="452">
        <f>VLOOKUP(A40,'Трансферты 2018'!$A$4:$B$102,2,FALSE)</f>
        <v>2503.36</v>
      </c>
      <c r="W40" s="452">
        <f>VLOOKUP(A40,'Трансферты 2019'!$A$4:$B$102,2,FALSE)</f>
        <v>5987.06</v>
      </c>
      <c r="X40" s="452">
        <f>VLOOKUP(A40,'Трансферты 2020'!$A$4:$B$102,2,FALSE)</f>
        <v>11792.87</v>
      </c>
      <c r="Y40" s="452">
        <f>VLOOKUP(A40,'Трансферты 2021'!$A$4:$B$102,2,FALSE)</f>
        <v>13438.58</v>
      </c>
      <c r="Z40">
        <f t="shared" si="8"/>
        <v>39.211343500000112</v>
      </c>
      <c r="AA40">
        <f t="shared" si="9"/>
        <v>1709.4252597300001</v>
      </c>
      <c r="AB40">
        <f t="shared" si="10"/>
        <v>1355.0186752099999</v>
      </c>
      <c r="AC40">
        <f t="shared" si="11"/>
        <v>1270.0659928999994</v>
      </c>
      <c r="AD40">
        <f t="shared" si="12"/>
        <v>3768.9953012699989</v>
      </c>
      <c r="AE40">
        <f t="shared" si="13"/>
        <v>3233.4214850199987</v>
      </c>
    </row>
    <row r="41" spans="1:31">
      <c r="A41" s="349" t="s">
        <v>148</v>
      </c>
      <c r="B41">
        <v>8493.2531632800001</v>
      </c>
      <c r="C41">
        <v>8253.5915962100007</v>
      </c>
      <c r="D41">
        <v>7899.4531768899997</v>
      </c>
      <c r="E41">
        <v>10518.811972899999</v>
      </c>
      <c r="F41">
        <v>16034.621027720001</v>
      </c>
      <c r="G41">
        <v>17284.114706460001</v>
      </c>
      <c r="H41">
        <f>VLOOKUP(A41,'Трансферты 2016'!$A$10:$G$102,5,FALSE)</f>
        <v>1485.74</v>
      </c>
      <c r="I41">
        <f>VLOOKUP(A41,'Трансферты 2017'!$A$10:$G$102,5,FALSE)</f>
        <v>2249.27</v>
      </c>
      <c r="J41">
        <f>VLOOKUP(A41,'Трансферты 2018'!$A$10:$G$102,5,FALSE)</f>
        <v>1887.47</v>
      </c>
      <c r="K41">
        <f>VLOOKUP(A41,'Трансферты 2019'!$A$5:$G$102,5,FALSE)</f>
        <v>1775.24</v>
      </c>
      <c r="L41">
        <f>VLOOKUP(A41,'Трансферты 2020'!$A$5:$G$102,5,FALSE)</f>
        <v>2514.23</v>
      </c>
      <c r="M41">
        <f>VLOOKUP(A41,'Трансферты 2021'!$A$4:$G$93,5,FALSE)</f>
        <v>2146.7800000000002</v>
      </c>
      <c r="N41" s="251">
        <f t="shared" si="2"/>
        <v>7007.5131632800003</v>
      </c>
      <c r="O41" s="251">
        <f t="shared" si="3"/>
        <v>6004.3215962100003</v>
      </c>
      <c r="P41" s="251">
        <f t="shared" si="4"/>
        <v>6011.9831768899994</v>
      </c>
      <c r="Q41" s="251">
        <f t="shared" si="5"/>
        <v>8743.5719728999993</v>
      </c>
      <c r="R41" s="251">
        <f t="shared" si="6"/>
        <v>13520.391027720001</v>
      </c>
      <c r="S41" s="251">
        <f t="shared" si="7"/>
        <v>15137.33470646</v>
      </c>
      <c r="T41" s="452">
        <f>VLOOKUP(A41,'Трансферты 2016'!$A$4:$B$102,2,FALSE)</f>
        <v>8441.6299999999992</v>
      </c>
      <c r="U41" s="452">
        <f>VLOOKUP(A41,'Трансферты 2017'!$A$4:$B$102,2,FALSE)</f>
        <v>5884.68</v>
      </c>
      <c r="V41" s="452">
        <f>VLOOKUP(A41,'Трансферты 2018'!$A$4:$B$102,2,FALSE)</f>
        <v>5048.12</v>
      </c>
      <c r="W41" s="452">
        <f>VLOOKUP(A41,'Трансферты 2019'!$A$4:$B$102,2,FALSE)</f>
        <v>8548.16</v>
      </c>
      <c r="X41" s="452">
        <f>VLOOKUP(A41,'Трансферты 2020'!$A$4:$B$102,2,FALSE)</f>
        <v>12679.48</v>
      </c>
      <c r="Y41" s="452">
        <f>VLOOKUP(A41,'Трансферты 2021'!$A$4:$B$102,2,FALSE)</f>
        <v>13812.55</v>
      </c>
      <c r="Z41">
        <f t="shared" si="8"/>
        <v>51.623163280000881</v>
      </c>
      <c r="AA41">
        <f t="shared" si="9"/>
        <v>2368.9115962100004</v>
      </c>
      <c r="AB41">
        <f t="shared" si="10"/>
        <v>2851.3331768899998</v>
      </c>
      <c r="AC41">
        <f t="shared" si="11"/>
        <v>1970.6519728999992</v>
      </c>
      <c r="AD41">
        <f t="shared" si="12"/>
        <v>3355.1410277200011</v>
      </c>
      <c r="AE41">
        <f t="shared" si="13"/>
        <v>3471.5647064600016</v>
      </c>
    </row>
    <row r="42" spans="1:31">
      <c r="A42" s="349" t="s">
        <v>196</v>
      </c>
      <c r="B42">
        <v>23660.78452909</v>
      </c>
      <c r="C42">
        <v>23607.179503169998</v>
      </c>
      <c r="D42">
        <v>35864.527423369997</v>
      </c>
      <c r="E42">
        <v>35795.054241940001</v>
      </c>
      <c r="F42">
        <v>53185.600101980002</v>
      </c>
      <c r="G42">
        <v>63732.636272490003</v>
      </c>
      <c r="H42">
        <f>VLOOKUP(A42,'Трансферты 2016'!$A$10:$G$102,5,FALSE)</f>
        <v>6923.13</v>
      </c>
      <c r="I42">
        <f>VLOOKUP(A42,'Трансферты 2017'!$A$10:$G$102,5,FALSE)</f>
        <v>5717.3</v>
      </c>
      <c r="J42">
        <f>VLOOKUP(A42,'Трансферты 2018'!$A$10:$G$102,5,FALSE)</f>
        <v>2950.34</v>
      </c>
      <c r="K42">
        <f>VLOOKUP(A42,'Трансферты 2019'!$A$5:$G$102,5,FALSE)</f>
        <v>7988.33</v>
      </c>
      <c r="L42">
        <f>VLOOKUP(A42,'Трансферты 2020'!$A$5:$G$102,5,FALSE)</f>
        <v>13677.96</v>
      </c>
      <c r="M42">
        <f>VLOOKUP(A42,'Трансферты 2021'!$A$4:$G$93,5,FALSE)</f>
        <v>11375.25</v>
      </c>
      <c r="N42" s="251">
        <f t="shared" si="2"/>
        <v>16737.654529089999</v>
      </c>
      <c r="O42" s="251">
        <f t="shared" si="3"/>
        <v>17889.879503169999</v>
      </c>
      <c r="P42" s="251">
        <f t="shared" si="4"/>
        <v>32914.187423369993</v>
      </c>
      <c r="Q42" s="251">
        <f t="shared" si="5"/>
        <v>27806.724241939999</v>
      </c>
      <c r="R42" s="251">
        <f t="shared" si="6"/>
        <v>39507.640101980003</v>
      </c>
      <c r="S42" s="251">
        <f t="shared" si="7"/>
        <v>52357.386272490003</v>
      </c>
      <c r="T42" s="452">
        <f>VLOOKUP(A42,'Трансферты 2016'!$A$4:$B$102,2,FALSE)</f>
        <v>23175.9</v>
      </c>
      <c r="U42" s="452">
        <f>VLOOKUP(A42,'Трансферты 2017'!$A$4:$B$102,2,FALSE)</f>
        <v>16103.44</v>
      </c>
      <c r="V42" s="452">
        <f>VLOOKUP(A42,'Трансферты 2018'!$A$4:$B$102,2,FALSE)</f>
        <v>29893.03</v>
      </c>
      <c r="W42" s="452">
        <f>VLOOKUP(A42,'Трансферты 2019'!$A$4:$B$102,2,FALSE)</f>
        <v>26163.77</v>
      </c>
      <c r="X42" s="452">
        <f>VLOOKUP(A42,'Трансферты 2020'!$A$4:$B$102,2,FALSE)</f>
        <v>38258.550000000003</v>
      </c>
      <c r="Y42" s="452">
        <f>VLOOKUP(A42,'Трансферты 2021'!$A$4:$B$102,2,FALSE)</f>
        <v>50859.040000000001</v>
      </c>
      <c r="Z42">
        <f t="shared" si="8"/>
        <v>484.88452908999898</v>
      </c>
      <c r="AA42">
        <f t="shared" si="9"/>
        <v>7503.739503169998</v>
      </c>
      <c r="AB42">
        <f t="shared" si="10"/>
        <v>5971.4974233699977</v>
      </c>
      <c r="AC42">
        <f t="shared" si="11"/>
        <v>9631.2842419400004</v>
      </c>
      <c r="AD42">
        <f t="shared" si="12"/>
        <v>14927.050101979999</v>
      </c>
      <c r="AE42">
        <f t="shared" si="13"/>
        <v>12873.596272490002</v>
      </c>
    </row>
    <row r="43" spans="1:31">
      <c r="A43" s="349" t="s">
        <v>147</v>
      </c>
      <c r="B43">
        <v>7766.7887289999999</v>
      </c>
      <c r="C43">
        <v>8021.9861425500003</v>
      </c>
      <c r="D43">
        <v>8717.3208240900003</v>
      </c>
      <c r="E43">
        <v>13423.7201546</v>
      </c>
      <c r="F43">
        <v>22323.519217540001</v>
      </c>
      <c r="G43">
        <v>25585.149236950001</v>
      </c>
      <c r="H43">
        <f>VLOOKUP(A43,'Трансферты 2016'!$A$10:$G$102,5,FALSE)</f>
        <v>3579.86</v>
      </c>
      <c r="I43">
        <f>VLOOKUP(A43,'Трансферты 2017'!$A$10:$G$102,5,FALSE)</f>
        <v>2661.55</v>
      </c>
      <c r="J43">
        <f>VLOOKUP(A43,'Трансферты 2018'!$A$10:$G$102,5,FALSE)</f>
        <v>2009.61</v>
      </c>
      <c r="K43">
        <f>VLOOKUP(A43,'Трансферты 2019'!$A$5:$G$102,5,FALSE)</f>
        <v>4110.25</v>
      </c>
      <c r="L43">
        <f>VLOOKUP(A43,'Трансферты 2020'!$A$5:$G$102,5,FALSE)</f>
        <v>6146.17</v>
      </c>
      <c r="M43">
        <f>VLOOKUP(A43,'Трансферты 2021'!$A$4:$G$93,5,FALSE)</f>
        <v>5358.37</v>
      </c>
      <c r="N43" s="251">
        <f t="shared" si="2"/>
        <v>4186.9287289999993</v>
      </c>
      <c r="O43" s="251">
        <f t="shared" si="3"/>
        <v>5360.4361425500001</v>
      </c>
      <c r="P43" s="251">
        <f t="shared" si="4"/>
        <v>6707.7108240900006</v>
      </c>
      <c r="Q43" s="251">
        <f t="shared" si="5"/>
        <v>9313.4701545999997</v>
      </c>
      <c r="R43" s="251">
        <f t="shared" si="6"/>
        <v>16177.349217540001</v>
      </c>
      <c r="S43" s="251">
        <f t="shared" si="7"/>
        <v>20226.779236950002</v>
      </c>
      <c r="T43" s="452">
        <f>VLOOKUP(A43,'Трансферты 2016'!$A$4:$B$102,2,FALSE)</f>
        <v>7672.31</v>
      </c>
      <c r="U43" s="452">
        <f>VLOOKUP(A43,'Трансферты 2017'!$A$4:$B$102,2,FALSE)</f>
        <v>6838.82</v>
      </c>
      <c r="V43" s="452">
        <f>VLOOKUP(A43,'Трансферты 2018'!$A$4:$B$102,2,FALSE)</f>
        <v>7195.09</v>
      </c>
      <c r="W43" s="452">
        <f>VLOOKUP(A43,'Трансферты 2019'!$A$4:$B$102,2,FALSE)</f>
        <v>10040.620000000001</v>
      </c>
      <c r="X43" s="452">
        <f>VLOOKUP(A43,'Трансферты 2020'!$A$4:$B$102,2,FALSE)</f>
        <v>17270.03</v>
      </c>
      <c r="Y43" s="452">
        <f>VLOOKUP(A43,'Трансферты 2021'!$A$4:$B$102,2,FALSE)</f>
        <v>19931.82</v>
      </c>
      <c r="Z43">
        <f t="shared" si="8"/>
        <v>94.478728999999475</v>
      </c>
      <c r="AA43">
        <f t="shared" si="9"/>
        <v>1183.1661425500006</v>
      </c>
      <c r="AB43">
        <f t="shared" si="10"/>
        <v>1522.2308240900002</v>
      </c>
      <c r="AC43">
        <f t="shared" si="11"/>
        <v>3383.1001545999989</v>
      </c>
      <c r="AD43">
        <f t="shared" si="12"/>
        <v>5053.4892175400018</v>
      </c>
      <c r="AE43">
        <f t="shared" si="13"/>
        <v>5653.3292369500014</v>
      </c>
    </row>
    <row r="44" spans="1:31">
      <c r="A44" s="349" t="s">
        <v>1011</v>
      </c>
      <c r="B44">
        <v>7482.9099751399999</v>
      </c>
      <c r="C44">
        <v>6703.4866434300002</v>
      </c>
      <c r="D44">
        <v>7967.1910340000004</v>
      </c>
      <c r="E44">
        <v>11966.248793090001</v>
      </c>
      <c r="F44">
        <v>21308.314521460001</v>
      </c>
      <c r="G44">
        <v>23861.667354969999</v>
      </c>
      <c r="H44">
        <f>VLOOKUP(A44,'Трансферты 2016'!$A$10:$G$102,5,FALSE)</f>
        <v>1963.36</v>
      </c>
      <c r="I44">
        <f>VLOOKUP(A44,'Трансферты 2017'!$A$10:$G$102,5,FALSE)</f>
        <v>2041.05</v>
      </c>
      <c r="J44">
        <f>VLOOKUP(A44,'Трансферты 2018'!$A$10:$G$102,5,FALSE)</f>
        <v>1873.05</v>
      </c>
      <c r="K44">
        <f>VLOOKUP(A44,'Трансферты 2019'!$A$5:$G$102,5,FALSE)</f>
        <v>2408.5700000000002</v>
      </c>
      <c r="L44">
        <f>VLOOKUP(A44,'Трансферты 2020'!$A$5:$G$102,5,FALSE)</f>
        <v>4095.79</v>
      </c>
      <c r="M44">
        <f>VLOOKUP(A44,'Трансферты 2021'!$A$4:$G$93,5,FALSE)</f>
        <v>3156.48</v>
      </c>
      <c r="N44" s="251">
        <f t="shared" si="2"/>
        <v>5519.5499751400002</v>
      </c>
      <c r="O44" s="251">
        <f t="shared" si="3"/>
        <v>4662.43664343</v>
      </c>
      <c r="P44" s="251">
        <f t="shared" si="4"/>
        <v>6094.1410340000002</v>
      </c>
      <c r="Q44" s="251">
        <f t="shared" si="5"/>
        <v>9557.6787930900009</v>
      </c>
      <c r="R44" s="251">
        <f t="shared" si="6"/>
        <v>17212.52452146</v>
      </c>
      <c r="S44" s="251">
        <f t="shared" si="7"/>
        <v>20705.187354969999</v>
      </c>
      <c r="T44" s="452">
        <f>VLOOKUP(A44,'Трансферты 2016'!$A$4:$B$102,2,FALSE)</f>
        <v>7402.75</v>
      </c>
      <c r="U44" s="452">
        <f>VLOOKUP(A44,'Трансферты 2017'!$A$4:$B$102,2,FALSE)</f>
        <v>5049.6000000000004</v>
      </c>
      <c r="V44" s="452">
        <f>VLOOKUP(A44,'Трансферты 2018'!$A$4:$B$102,2,FALSE)</f>
        <v>5624.07</v>
      </c>
      <c r="W44" s="452">
        <f>VLOOKUP(A44,'Трансферты 2019'!$A$4:$B$102,2,FALSE)</f>
        <v>8615.16</v>
      </c>
      <c r="X44" s="452">
        <f>VLOOKUP(A44,'Трансферты 2020'!$A$4:$B$102,2,FALSE)</f>
        <v>16799.62</v>
      </c>
      <c r="Y44" s="452">
        <f>VLOOKUP(A44,'Трансферты 2021'!$A$4:$B$102,2,FALSE)</f>
        <v>19293.900000000001</v>
      </c>
      <c r="Z44">
        <f t="shared" si="8"/>
        <v>80.159975139999915</v>
      </c>
      <c r="AA44">
        <f t="shared" si="9"/>
        <v>1653.8866434299998</v>
      </c>
      <c r="AB44">
        <f t="shared" si="10"/>
        <v>2343.1210340000007</v>
      </c>
      <c r="AC44">
        <f t="shared" si="11"/>
        <v>3351.0887930900008</v>
      </c>
      <c r="AD44">
        <f t="shared" si="12"/>
        <v>4508.6945214600019</v>
      </c>
      <c r="AE44">
        <f t="shared" si="13"/>
        <v>4567.7673549699975</v>
      </c>
    </row>
    <row r="45" spans="1:31">
      <c r="A45" s="349" t="s">
        <v>144</v>
      </c>
      <c r="B45">
        <v>16306.3199449</v>
      </c>
      <c r="C45">
        <v>17108.449228770001</v>
      </c>
      <c r="D45">
        <v>17126.689125569999</v>
      </c>
      <c r="E45">
        <v>24785.054355879998</v>
      </c>
      <c r="F45">
        <v>52604.128971040001</v>
      </c>
      <c r="G45">
        <v>53711.519455690002</v>
      </c>
      <c r="H45">
        <f>VLOOKUP(A45,'Трансферты 2016'!$A$10:$G$102,5,FALSE)</f>
        <v>5817.48</v>
      </c>
      <c r="I45">
        <f>VLOOKUP(A45,'Трансферты 2017'!$A$10:$G$102,5,FALSE)</f>
        <v>5336.78</v>
      </c>
      <c r="J45">
        <f>VLOOKUP(A45,'Трансферты 2018'!$A$10:$G$102,5,FALSE)</f>
        <v>2714.63</v>
      </c>
      <c r="K45">
        <f>VLOOKUP(A45,'Трансферты 2019'!$A$5:$G$102,5,FALSE)</f>
        <v>7092.03</v>
      </c>
      <c r="L45">
        <f>VLOOKUP(A45,'Трансферты 2020'!$A$5:$G$102,5,FALSE)</f>
        <v>10866.87</v>
      </c>
      <c r="M45">
        <f>VLOOKUP(A45,'Трансферты 2021'!$A$4:$G$93,5,FALSE)</f>
        <v>9171.56</v>
      </c>
      <c r="N45" s="251">
        <f t="shared" si="2"/>
        <v>10488.839944900001</v>
      </c>
      <c r="O45" s="251">
        <f t="shared" si="3"/>
        <v>11771.669228770003</v>
      </c>
      <c r="P45" s="251">
        <f t="shared" si="4"/>
        <v>14412.059125569998</v>
      </c>
      <c r="Q45" s="251">
        <f t="shared" si="5"/>
        <v>17693.024355879999</v>
      </c>
      <c r="R45" s="251">
        <f t="shared" si="6"/>
        <v>41737.258971039999</v>
      </c>
      <c r="S45" s="251">
        <f t="shared" si="7"/>
        <v>44539.959455690005</v>
      </c>
      <c r="T45" s="452">
        <f>VLOOKUP(A45,'Трансферты 2016'!$A$4:$B$102,2,FALSE)</f>
        <v>16106.88</v>
      </c>
      <c r="U45" s="452">
        <f>VLOOKUP(A45,'Трансферты 2017'!$A$4:$B$102,2,FALSE)</f>
        <v>15667.84</v>
      </c>
      <c r="V45" s="452">
        <f>VLOOKUP(A45,'Трансферты 2018'!$A$4:$B$102,2,FALSE)</f>
        <v>14335.71</v>
      </c>
      <c r="W45" s="452">
        <f>VLOOKUP(A45,'Трансферты 2019'!$A$4:$B$102,2,FALSE)</f>
        <v>18491.48</v>
      </c>
      <c r="X45" s="452">
        <f>VLOOKUP(A45,'Трансферты 2020'!$A$4:$B$102,2,FALSE)</f>
        <v>37468.230000000003</v>
      </c>
      <c r="Y45" s="452">
        <f>VLOOKUP(A45,'Трансферты 2021'!$A$4:$B$102,2,FALSE)</f>
        <v>38773.93</v>
      </c>
      <c r="Z45">
        <f t="shared" si="8"/>
        <v>199.43994490000114</v>
      </c>
      <c r="AA45">
        <f t="shared" si="9"/>
        <v>1440.6092287700012</v>
      </c>
      <c r="AB45">
        <f t="shared" si="10"/>
        <v>2790.9791255700002</v>
      </c>
      <c r="AC45">
        <f t="shared" si="11"/>
        <v>6293.5743558799986</v>
      </c>
      <c r="AD45">
        <f t="shared" si="12"/>
        <v>15135.898971039998</v>
      </c>
      <c r="AE45">
        <f t="shared" si="13"/>
        <v>14937.589455690002</v>
      </c>
    </row>
    <row r="46" spans="1:31">
      <c r="A46" s="349" t="s">
        <v>145</v>
      </c>
      <c r="B46">
        <v>7753.1623148199997</v>
      </c>
      <c r="C46">
        <v>7909.9247636800001</v>
      </c>
      <c r="D46">
        <v>8570.2124467699996</v>
      </c>
      <c r="E46">
        <v>12747.05772975</v>
      </c>
      <c r="F46">
        <v>19674.325646249999</v>
      </c>
      <c r="G46">
        <v>20970.674599090002</v>
      </c>
      <c r="H46">
        <f>VLOOKUP(A46,'Трансферты 2016'!$A$10:$G$102,5,FALSE)</f>
        <v>3030.82</v>
      </c>
      <c r="I46">
        <f>VLOOKUP(A46,'Трансферты 2017'!$A$10:$G$102,5,FALSE)</f>
        <v>2052.2800000000002</v>
      </c>
      <c r="J46">
        <f>VLOOKUP(A46,'Трансферты 2018'!$A$10:$G$102,5,FALSE)</f>
        <v>1252.0899999999999</v>
      </c>
      <c r="K46">
        <f>VLOOKUP(A46,'Трансферты 2019'!$A$5:$G$102,5,FALSE)</f>
        <v>3696.04</v>
      </c>
      <c r="L46">
        <f>VLOOKUP(A46,'Трансферты 2020'!$A$5:$G$102,5,FALSE)</f>
        <v>5610.55</v>
      </c>
      <c r="M46">
        <f>VLOOKUP(A46,'Трансферты 2021'!$A$4:$G$93,5,FALSE)</f>
        <v>4662.83</v>
      </c>
      <c r="N46" s="251">
        <f t="shared" si="2"/>
        <v>4722.34231482</v>
      </c>
      <c r="O46" s="251">
        <f t="shared" si="3"/>
        <v>5857.6447636800003</v>
      </c>
      <c r="P46" s="251">
        <f t="shared" si="4"/>
        <v>7318.1224467699994</v>
      </c>
      <c r="Q46" s="251">
        <f t="shared" si="5"/>
        <v>9051.0177297500013</v>
      </c>
      <c r="R46" s="251">
        <f t="shared" si="6"/>
        <v>14063.77564625</v>
      </c>
      <c r="S46" s="251">
        <f t="shared" si="7"/>
        <v>16307.844599090002</v>
      </c>
      <c r="T46" s="452">
        <f>VLOOKUP(A46,'Трансферты 2016'!$A$4:$B$102,2,FALSE)</f>
        <v>7684.01</v>
      </c>
      <c r="U46" s="452">
        <f>VLOOKUP(A46,'Трансферты 2017'!$A$4:$B$102,2,FALSE)</f>
        <v>6375.63</v>
      </c>
      <c r="V46" s="452">
        <f>VLOOKUP(A46,'Трансферты 2018'!$A$4:$B$102,2,FALSE)</f>
        <v>6776.39</v>
      </c>
      <c r="W46" s="452">
        <f>VLOOKUP(A46,'Трансферты 2019'!$A$4:$B$102,2,FALSE)</f>
        <v>9537.83</v>
      </c>
      <c r="X46" s="452">
        <f>VLOOKUP(A46,'Трансферты 2020'!$A$4:$B$102,2,FALSE)</f>
        <v>16257.42</v>
      </c>
      <c r="Y46" s="452">
        <f>VLOOKUP(A46,'Трансферты 2021'!$A$4:$B$102,2,FALSE)</f>
        <v>17873.330000000002</v>
      </c>
      <c r="Z46">
        <f t="shared" si="8"/>
        <v>69.152314819999447</v>
      </c>
      <c r="AA46">
        <f t="shared" si="9"/>
        <v>1534.29476368</v>
      </c>
      <c r="AB46">
        <f t="shared" si="10"/>
        <v>1793.8224467699993</v>
      </c>
      <c r="AC46">
        <f t="shared" si="11"/>
        <v>3209.2277297500004</v>
      </c>
      <c r="AD46">
        <f t="shared" si="12"/>
        <v>3416.9056462499993</v>
      </c>
      <c r="AE46">
        <f t="shared" si="13"/>
        <v>3097.34459909</v>
      </c>
    </row>
    <row r="47" spans="1:31">
      <c r="A47" s="349" t="s">
        <v>141</v>
      </c>
      <c r="B47">
        <v>18964.64320585</v>
      </c>
      <c r="C47">
        <v>20950.853716950001</v>
      </c>
      <c r="D47">
        <v>16136.006401369999</v>
      </c>
      <c r="E47">
        <v>24656.493564109998</v>
      </c>
      <c r="F47">
        <v>57458.610087859997</v>
      </c>
      <c r="G47">
        <v>64938.91859773</v>
      </c>
      <c r="H47">
        <f>VLOOKUP(A47,'Трансферты 2016'!$A$10:$G$102,5,FALSE)</f>
        <v>7676.81</v>
      </c>
      <c r="I47">
        <f>VLOOKUP(A47,'Трансферты 2017'!$A$10:$G$102,5,FALSE)</f>
        <v>10017.030000000001</v>
      </c>
      <c r="J47">
        <f>VLOOKUP(A47,'Трансферты 2018'!$A$10:$G$102,5,FALSE)</f>
        <v>2474.66</v>
      </c>
      <c r="K47">
        <f>VLOOKUP(A47,'Трансферты 2019'!$A$5:$G$102,5,FALSE)</f>
        <v>6708.33</v>
      </c>
      <c r="L47">
        <f>VLOOKUP(A47,'Трансферты 2020'!$A$5:$G$102,5,FALSE)</f>
        <v>10716.44</v>
      </c>
      <c r="M47">
        <f>VLOOKUP(A47,'Трансферты 2021'!$A$4:$G$93,5,FALSE)</f>
        <v>9009.11</v>
      </c>
      <c r="N47" s="251">
        <f t="shared" si="2"/>
        <v>11287.833205849998</v>
      </c>
      <c r="O47" s="251">
        <f t="shared" si="3"/>
        <v>10933.823716950001</v>
      </c>
      <c r="P47" s="251">
        <f t="shared" si="4"/>
        <v>13661.34640137</v>
      </c>
      <c r="Q47" s="251">
        <f t="shared" si="5"/>
        <v>17948.16356411</v>
      </c>
      <c r="R47" s="251">
        <f t="shared" si="6"/>
        <v>46742.170087859995</v>
      </c>
      <c r="S47" s="251">
        <f t="shared" si="7"/>
        <v>55929.80859773</v>
      </c>
      <c r="T47" s="452">
        <f>VLOOKUP(A47,'Трансферты 2016'!$A$4:$B$102,2,FALSE)</f>
        <v>18750.89</v>
      </c>
      <c r="U47" s="452">
        <f>VLOOKUP(A47,'Трансферты 2017'!$A$4:$B$102,2,FALSE)</f>
        <v>19622.919999999998</v>
      </c>
      <c r="V47" s="452">
        <f>VLOOKUP(A47,'Трансферты 2018'!$A$4:$B$102,2,FALSE)</f>
        <v>13290.61</v>
      </c>
      <c r="W47" s="452">
        <f>VLOOKUP(A47,'Трансферты 2019'!$A$4:$B$102,2,FALSE)</f>
        <v>19756.91</v>
      </c>
      <c r="X47" s="452">
        <f>VLOOKUP(A47,'Трансферты 2020'!$A$4:$B$102,2,FALSE)</f>
        <v>48929.57</v>
      </c>
      <c r="Y47" s="452">
        <f>VLOOKUP(A47,'Трансферты 2021'!$A$4:$B$102,2,FALSE)</f>
        <v>55831.24</v>
      </c>
      <c r="Z47">
        <f t="shared" si="8"/>
        <v>213.75320585000009</v>
      </c>
      <c r="AA47">
        <f t="shared" si="9"/>
        <v>1327.9337169500031</v>
      </c>
      <c r="AB47">
        <f t="shared" si="10"/>
        <v>2845.3964013699988</v>
      </c>
      <c r="AC47">
        <f t="shared" si="11"/>
        <v>4899.5835641099984</v>
      </c>
      <c r="AD47">
        <f t="shared" si="12"/>
        <v>8529.0400878599976</v>
      </c>
      <c r="AE47">
        <f t="shared" si="13"/>
        <v>9107.6785977300024</v>
      </c>
    </row>
    <row r="48" spans="1:31">
      <c r="A48" s="349" t="s">
        <v>143</v>
      </c>
      <c r="B48">
        <v>11427.746687270001</v>
      </c>
      <c r="C48">
        <v>10573.89496749</v>
      </c>
      <c r="D48">
        <v>10614.829443049999</v>
      </c>
      <c r="E48">
        <v>17059.796247859998</v>
      </c>
      <c r="F48">
        <v>30985.408481980001</v>
      </c>
      <c r="G48">
        <v>31845.828040939999</v>
      </c>
      <c r="H48">
        <f>VLOOKUP(A48,'Трансферты 2016'!$A$10:$G$102,5,FALSE)</f>
        <v>4513.66</v>
      </c>
      <c r="I48">
        <f>VLOOKUP(A48,'Трансферты 2017'!$A$10:$G$102,5,FALSE)</f>
        <v>2246.4499999999998</v>
      </c>
      <c r="J48">
        <f>VLOOKUP(A48,'Трансферты 2018'!$A$10:$G$102,5,FALSE)</f>
        <v>1039.74</v>
      </c>
      <c r="K48">
        <f>VLOOKUP(A48,'Трансферты 2019'!$A$5:$G$102,5,FALSE)</f>
        <v>5506.2</v>
      </c>
      <c r="L48">
        <f>VLOOKUP(A48,'Трансферты 2020'!$A$5:$G$102,5,FALSE)</f>
        <v>8833.48</v>
      </c>
      <c r="M48">
        <f>VLOOKUP(A48,'Трансферты 2021'!$A$4:$G$93,5,FALSE)</f>
        <v>7062.37</v>
      </c>
      <c r="N48" s="251">
        <f t="shared" si="2"/>
        <v>6914.0866872700008</v>
      </c>
      <c r="O48" s="251">
        <f t="shared" si="3"/>
        <v>8327.4449674899988</v>
      </c>
      <c r="P48" s="251">
        <f t="shared" si="4"/>
        <v>9575.0894430499993</v>
      </c>
      <c r="Q48" s="251">
        <f t="shared" si="5"/>
        <v>11553.596247859998</v>
      </c>
      <c r="R48" s="251">
        <f t="shared" si="6"/>
        <v>22151.928481980001</v>
      </c>
      <c r="S48" s="251">
        <f t="shared" si="7"/>
        <v>24783.458040940001</v>
      </c>
      <c r="T48" s="452">
        <f>VLOOKUP(A48,'Трансферты 2016'!$A$4:$B$102,2,FALSE)</f>
        <v>11294.39</v>
      </c>
      <c r="U48" s="452">
        <f>VLOOKUP(A48,'Трансферты 2017'!$A$4:$B$102,2,FALSE)</f>
        <v>8787.2999999999993</v>
      </c>
      <c r="V48" s="452">
        <f>VLOOKUP(A48,'Трансферты 2018'!$A$4:$B$102,2,FALSE)</f>
        <v>7852.15</v>
      </c>
      <c r="W48" s="452">
        <f>VLOOKUP(A48,'Трансферты 2019'!$A$4:$B$102,2,FALSE)</f>
        <v>13760.89</v>
      </c>
      <c r="X48" s="452">
        <f>VLOOKUP(A48,'Трансферты 2020'!$A$4:$B$102,2,FALSE)</f>
        <v>25415.919999999998</v>
      </c>
      <c r="Y48" s="452">
        <f>VLOOKUP(A48,'Трансферты 2021'!$A$4:$B$102,2,FALSE)</f>
        <v>25136.27</v>
      </c>
      <c r="Z48">
        <f t="shared" si="8"/>
        <v>133.3566872700012</v>
      </c>
      <c r="AA48">
        <f t="shared" si="9"/>
        <v>1786.5949674900003</v>
      </c>
      <c r="AB48">
        <f t="shared" si="10"/>
        <v>2762.6794430499995</v>
      </c>
      <c r="AC48">
        <f t="shared" si="11"/>
        <v>3298.906247859999</v>
      </c>
      <c r="AD48">
        <f t="shared" si="12"/>
        <v>5569.4884819800027</v>
      </c>
      <c r="AE48">
        <f t="shared" si="13"/>
        <v>6709.558040939999</v>
      </c>
    </row>
    <row r="49" spans="1:31">
      <c r="A49" s="349" t="s">
        <v>142</v>
      </c>
      <c r="B49">
        <v>7833.7522153899999</v>
      </c>
      <c r="C49">
        <v>6978.1913707900003</v>
      </c>
      <c r="D49">
        <v>7810.4356841600002</v>
      </c>
      <c r="E49">
        <v>10475.40557816</v>
      </c>
      <c r="F49">
        <v>21345.566467060002</v>
      </c>
      <c r="G49">
        <v>20280.696623029999</v>
      </c>
      <c r="H49">
        <f>VLOOKUP(A49,'Трансферты 2016'!$A$10:$G$102,5,FALSE)</f>
        <v>2943.75</v>
      </c>
      <c r="I49">
        <f>VLOOKUP(A49,'Трансферты 2017'!$A$10:$G$102,5,FALSE)</f>
        <v>1245.05</v>
      </c>
      <c r="J49">
        <f>VLOOKUP(A49,'Трансферты 2018'!$A$10:$G$102,5,FALSE)</f>
        <v>1169.42</v>
      </c>
      <c r="K49">
        <f>VLOOKUP(A49,'Трансферты 2019'!$A$5:$G$102,5,FALSE)</f>
        <v>3071.44</v>
      </c>
      <c r="L49">
        <f>VLOOKUP(A49,'Трансферты 2020'!$A$5:$G$102,5,FALSE)</f>
        <v>4304.6000000000004</v>
      </c>
      <c r="M49">
        <f>VLOOKUP(A49,'Трансферты 2021'!$A$4:$G$93,5,FALSE)</f>
        <v>3531.33</v>
      </c>
      <c r="N49" s="251">
        <f t="shared" si="2"/>
        <v>4890.0022153899999</v>
      </c>
      <c r="O49" s="251">
        <f t="shared" si="3"/>
        <v>5733.1413707900001</v>
      </c>
      <c r="P49" s="251">
        <f t="shared" si="4"/>
        <v>6641.0156841600001</v>
      </c>
      <c r="Q49" s="251">
        <f t="shared" si="5"/>
        <v>7403.9655781599995</v>
      </c>
      <c r="R49" s="251">
        <f t="shared" si="6"/>
        <v>17040.966467060003</v>
      </c>
      <c r="S49" s="251">
        <f t="shared" si="7"/>
        <v>16749.36662303</v>
      </c>
      <c r="T49" s="452">
        <f>VLOOKUP(A49,'Трансферты 2016'!$A$4:$B$102,2,FALSE)</f>
        <v>7760.65</v>
      </c>
      <c r="U49" s="452">
        <f>VLOOKUP(A49,'Трансферты 2017'!$A$4:$B$102,2,FALSE)</f>
        <v>4957.3100000000004</v>
      </c>
      <c r="V49" s="452">
        <f>VLOOKUP(A49,'Трансферты 2018'!$A$4:$B$102,2,FALSE)</f>
        <v>5583.01</v>
      </c>
      <c r="W49" s="452">
        <f>VLOOKUP(A49,'Трансферты 2019'!$A$4:$B$102,2,FALSE)</f>
        <v>7961.65</v>
      </c>
      <c r="X49" s="452">
        <f>VLOOKUP(A49,'Трансферты 2020'!$A$4:$B$102,2,FALSE)</f>
        <v>16948.22</v>
      </c>
      <c r="Y49" s="452">
        <f>VLOOKUP(A49,'Трансферты 2021'!$A$4:$B$102,2,FALSE)</f>
        <v>16837.75</v>
      </c>
      <c r="Z49">
        <f t="shared" si="8"/>
        <v>73.10221539000031</v>
      </c>
      <c r="AA49">
        <f t="shared" si="9"/>
        <v>2020.8813707899999</v>
      </c>
      <c r="AB49">
        <f t="shared" si="10"/>
        <v>2227.4256841599999</v>
      </c>
      <c r="AC49">
        <f t="shared" si="11"/>
        <v>2513.7555781600004</v>
      </c>
      <c r="AD49">
        <f t="shared" si="12"/>
        <v>4397.3464670600006</v>
      </c>
      <c r="AE49">
        <f t="shared" si="13"/>
        <v>3442.9466230299986</v>
      </c>
    </row>
    <row r="50" spans="1:31">
      <c r="A50" s="349" t="s">
        <v>146</v>
      </c>
      <c r="B50">
        <v>11421.968093330001</v>
      </c>
      <c r="C50">
        <v>12182.07910366</v>
      </c>
      <c r="D50">
        <v>10800.914158850001</v>
      </c>
      <c r="E50">
        <v>18048.989777399998</v>
      </c>
      <c r="F50">
        <v>33952.863829529997</v>
      </c>
      <c r="G50">
        <v>35966.09024659</v>
      </c>
      <c r="H50">
        <f>VLOOKUP(A50,'Трансферты 2016'!$A$10:$G$102,5,FALSE)</f>
        <v>5369.96</v>
      </c>
      <c r="I50">
        <f>VLOOKUP(A50,'Трансферты 2017'!$A$10:$G$102,5,FALSE)</f>
        <v>2791.07</v>
      </c>
      <c r="J50">
        <f>VLOOKUP(A50,'Трансферты 2018'!$A$10:$G$102,5,FALSE)</f>
        <v>1865.32</v>
      </c>
      <c r="K50">
        <f>VLOOKUP(A50,'Трансферты 2019'!$A$5:$G$102,5,FALSE)</f>
        <v>6752.18</v>
      </c>
      <c r="L50">
        <f>VLOOKUP(A50,'Трансферты 2020'!$A$5:$G$102,5,FALSE)</f>
        <v>10719.94</v>
      </c>
      <c r="M50">
        <f>VLOOKUP(A50,'Трансферты 2021'!$A$4:$G$93,5,FALSE)</f>
        <v>8519.27</v>
      </c>
      <c r="N50" s="251">
        <f t="shared" si="2"/>
        <v>6052.0080933300005</v>
      </c>
      <c r="O50" s="251">
        <f t="shared" si="3"/>
        <v>9391.0091036600006</v>
      </c>
      <c r="P50" s="251">
        <f t="shared" si="4"/>
        <v>8935.5941588500009</v>
      </c>
      <c r="Q50" s="251">
        <f t="shared" si="5"/>
        <v>11296.809777399998</v>
      </c>
      <c r="R50" s="251">
        <f t="shared" si="6"/>
        <v>23232.923829529995</v>
      </c>
      <c r="S50" s="251">
        <f t="shared" si="7"/>
        <v>27446.820246589999</v>
      </c>
      <c r="T50" s="452">
        <f>VLOOKUP(A50,'Трансферты 2016'!$A$4:$B$102,2,FALSE)</f>
        <v>11302.35</v>
      </c>
      <c r="U50" s="452">
        <f>VLOOKUP(A50,'Трансферты 2017'!$A$4:$B$102,2,FALSE)</f>
        <v>9844.2800000000007</v>
      </c>
      <c r="V50" s="452">
        <f>VLOOKUP(A50,'Трансферты 2018'!$A$4:$B$102,2,FALSE)</f>
        <v>9316.01</v>
      </c>
      <c r="W50" s="452">
        <f>VLOOKUP(A50,'Трансферты 2019'!$A$4:$B$102,2,FALSE)</f>
        <v>15339.33</v>
      </c>
      <c r="X50" s="452">
        <f>VLOOKUP(A50,'Трансферты 2020'!$A$4:$B$102,2,FALSE)</f>
        <v>27423.19</v>
      </c>
      <c r="Y50" s="452">
        <f>VLOOKUP(A50,'Трансферты 2021'!$A$4:$B$102,2,FALSE)</f>
        <v>29236.57</v>
      </c>
      <c r="Z50">
        <f t="shared" si="8"/>
        <v>119.61809333000019</v>
      </c>
      <c r="AA50">
        <f t="shared" si="9"/>
        <v>2337.7991036599997</v>
      </c>
      <c r="AB50">
        <f t="shared" si="10"/>
        <v>1484.9041588500004</v>
      </c>
      <c r="AC50">
        <f t="shared" si="11"/>
        <v>2709.6597773999983</v>
      </c>
      <c r="AD50">
        <f t="shared" si="12"/>
        <v>6529.6738295299983</v>
      </c>
      <c r="AE50">
        <f t="shared" si="13"/>
        <v>6729.5202465900002</v>
      </c>
    </row>
    <row r="51" spans="1:31">
      <c r="A51" s="349" t="s">
        <v>140</v>
      </c>
      <c r="B51">
        <v>10048.955397420001</v>
      </c>
      <c r="C51">
        <v>10279.75584286</v>
      </c>
      <c r="D51">
        <v>13196.717768369999</v>
      </c>
      <c r="E51">
        <v>18652.08854511</v>
      </c>
      <c r="F51">
        <v>36455.658306630001</v>
      </c>
      <c r="G51">
        <v>38804.890056099997</v>
      </c>
      <c r="H51">
        <f>VLOOKUP(A51,'Трансферты 2016'!$A$10:$G$102,5,FALSE)</f>
        <v>3684.8</v>
      </c>
      <c r="I51">
        <f>VLOOKUP(A51,'Трансферты 2017'!$A$10:$G$102,5,FALSE)</f>
        <v>3114.48</v>
      </c>
      <c r="J51">
        <f>VLOOKUP(A51,'Трансферты 2018'!$A$10:$G$102,5,FALSE)</f>
        <v>2070.5300000000002</v>
      </c>
      <c r="K51">
        <f>VLOOKUP(A51,'Трансферты 2019'!$A$5:$G$102,5,FALSE)</f>
        <v>4318.49</v>
      </c>
      <c r="L51">
        <f>VLOOKUP(A51,'Трансферты 2020'!$A$5:$G$102,5,FALSE)</f>
        <v>7460.91</v>
      </c>
      <c r="M51">
        <f>VLOOKUP(A51,'Трансферты 2021'!$A$4:$G$93,5,FALSE)</f>
        <v>5943.23</v>
      </c>
      <c r="N51" s="251">
        <f t="shared" si="2"/>
        <v>6364.1553974200006</v>
      </c>
      <c r="O51" s="251">
        <f t="shared" si="3"/>
        <v>7165.2758428600009</v>
      </c>
      <c r="P51" s="251">
        <f t="shared" si="4"/>
        <v>11126.187768369999</v>
      </c>
      <c r="Q51" s="251">
        <f t="shared" si="5"/>
        <v>14333.59854511</v>
      </c>
      <c r="R51" s="251">
        <f t="shared" si="6"/>
        <v>28994.748306630001</v>
      </c>
      <c r="S51" s="251">
        <f t="shared" si="7"/>
        <v>32861.660056099994</v>
      </c>
      <c r="T51" s="452">
        <f>VLOOKUP(A51,'Трансферты 2016'!$A$4:$B$102,2,FALSE)</f>
        <v>9908.83</v>
      </c>
      <c r="U51" s="452">
        <f>VLOOKUP(A51,'Трансферты 2017'!$A$4:$B$102,2,FALSE)</f>
        <v>8608.93</v>
      </c>
      <c r="V51" s="452">
        <f>VLOOKUP(A51,'Трансферты 2018'!$A$4:$B$102,2,FALSE)</f>
        <v>9292.4599999999991</v>
      </c>
      <c r="W51" s="452">
        <f>VLOOKUP(A51,'Трансферты 2019'!$A$4:$B$102,2,FALSE)</f>
        <v>13369.02</v>
      </c>
      <c r="X51" s="452">
        <f>VLOOKUP(A51,'Трансферты 2020'!$A$4:$B$102,2,FALSE)</f>
        <v>26947.75</v>
      </c>
      <c r="Y51" s="452">
        <f>VLOOKUP(A51,'Трансферты 2021'!$A$4:$B$102,2,FALSE)</f>
        <v>30265.62</v>
      </c>
      <c r="Z51">
        <f t="shared" si="8"/>
        <v>140.12539742000081</v>
      </c>
      <c r="AA51">
        <f t="shared" si="9"/>
        <v>1670.8258428600002</v>
      </c>
      <c r="AB51">
        <f t="shared" si="10"/>
        <v>3904.2577683700001</v>
      </c>
      <c r="AC51">
        <f t="shared" si="11"/>
        <v>5283.0685451099998</v>
      </c>
      <c r="AD51">
        <f t="shared" si="12"/>
        <v>9507.9083066300009</v>
      </c>
      <c r="AE51">
        <f t="shared" si="13"/>
        <v>8539.2700560999983</v>
      </c>
    </row>
    <row r="52" spans="1:31">
      <c r="A52" s="349" t="s">
        <v>139</v>
      </c>
      <c r="B52">
        <v>6429.1427419800002</v>
      </c>
      <c r="C52">
        <v>6599.1931473200002</v>
      </c>
      <c r="D52">
        <v>6573.2377795800003</v>
      </c>
      <c r="E52">
        <v>9441.3393889800009</v>
      </c>
      <c r="F52">
        <v>17989.670928809999</v>
      </c>
      <c r="G52">
        <v>20265.747108039999</v>
      </c>
      <c r="H52">
        <f>VLOOKUP(A52,'Трансферты 2016'!$A$10:$G$102,5,FALSE)</f>
        <v>2824.57</v>
      </c>
      <c r="I52">
        <f>VLOOKUP(A52,'Трансферты 2017'!$A$10:$G$102,5,FALSE)</f>
        <v>2209.12</v>
      </c>
      <c r="J52">
        <f>VLOOKUP(A52,'Трансферты 2018'!$A$10:$G$102,5,FALSE)</f>
        <v>1051.18</v>
      </c>
      <c r="K52">
        <f>VLOOKUP(A52,'Трансферты 2019'!$A$5:$G$102,5,FALSE)</f>
        <v>2779.03</v>
      </c>
      <c r="L52">
        <f>VLOOKUP(A52,'Трансферты 2020'!$A$5:$G$102,5,FALSE)</f>
        <v>4508.67</v>
      </c>
      <c r="M52">
        <f>VLOOKUP(A52,'Трансферты 2021'!$A$4:$G$93,5,FALSE)</f>
        <v>3699.11</v>
      </c>
      <c r="N52" s="251">
        <f t="shared" si="2"/>
        <v>3604.57274198</v>
      </c>
      <c r="O52" s="251">
        <f t="shared" si="3"/>
        <v>4390.0731473200003</v>
      </c>
      <c r="P52" s="251">
        <f t="shared" si="4"/>
        <v>5522.05777958</v>
      </c>
      <c r="Q52" s="251">
        <f t="shared" si="5"/>
        <v>6662.3093889800002</v>
      </c>
      <c r="R52" s="251">
        <f t="shared" si="6"/>
        <v>13481.000928809999</v>
      </c>
      <c r="S52" s="251">
        <f t="shared" si="7"/>
        <v>16566.637108039999</v>
      </c>
      <c r="T52" s="452">
        <f>VLOOKUP(A52,'Трансферты 2016'!$A$4:$B$102,2,FALSE)</f>
        <v>6144.83</v>
      </c>
      <c r="U52" s="452">
        <f>VLOOKUP(A52,'Трансферты 2017'!$A$4:$B$102,2,FALSE)</f>
        <v>5778.74</v>
      </c>
      <c r="V52" s="452">
        <f>VLOOKUP(A52,'Трансферты 2018'!$A$4:$B$102,2,FALSE)</f>
        <v>4911.04</v>
      </c>
      <c r="W52" s="452">
        <f>VLOOKUP(A52,'Трансферты 2019'!$A$4:$B$102,2,FALSE)</f>
        <v>7499.45</v>
      </c>
      <c r="X52" s="452">
        <f>VLOOKUP(A52,'Трансферты 2020'!$A$4:$B$102,2,FALSE)</f>
        <v>14361.7</v>
      </c>
      <c r="Y52" s="452">
        <f>VLOOKUP(A52,'Трансферты 2021'!$A$4:$B$102,2,FALSE)</f>
        <v>17201.580000000002</v>
      </c>
      <c r="Z52">
        <f t="shared" si="8"/>
        <v>284.31274198000028</v>
      </c>
      <c r="AA52">
        <f t="shared" si="9"/>
        <v>820.45314732000043</v>
      </c>
      <c r="AB52">
        <f t="shared" si="10"/>
        <v>1662.1977795800003</v>
      </c>
      <c r="AC52">
        <f t="shared" si="11"/>
        <v>1941.8893889800011</v>
      </c>
      <c r="AD52">
        <f t="shared" si="12"/>
        <v>3627.9709288099984</v>
      </c>
      <c r="AE52">
        <f t="shared" si="13"/>
        <v>3064.1671080399974</v>
      </c>
    </row>
    <row r="53" spans="1:31">
      <c r="A53" s="349" t="s">
        <v>138</v>
      </c>
      <c r="B53">
        <v>4776.6460622699997</v>
      </c>
      <c r="C53">
        <v>4547.2487822499997</v>
      </c>
      <c r="D53">
        <v>4766.0920846500003</v>
      </c>
      <c r="E53">
        <v>10629.858063170001</v>
      </c>
      <c r="F53">
        <v>16319.040076949999</v>
      </c>
      <c r="G53">
        <v>17871.253310889999</v>
      </c>
      <c r="H53">
        <f>VLOOKUP(A53,'Трансферты 2016'!$A$10:$G$102,5,FALSE)</f>
        <v>2061.6799999999998</v>
      </c>
      <c r="I53">
        <f>VLOOKUP(A53,'Трансферты 2017'!$A$10:$G$102,5,FALSE)</f>
        <v>1626.88</v>
      </c>
      <c r="J53">
        <f>VLOOKUP(A53,'Трансферты 2018'!$A$10:$G$102,5,FALSE)</f>
        <v>1138.8900000000001</v>
      </c>
      <c r="K53">
        <f>VLOOKUP(A53,'Трансферты 2019'!$A$5:$G$102,5,FALSE)</f>
        <v>2574.71</v>
      </c>
      <c r="L53">
        <f>VLOOKUP(A53,'Трансферты 2020'!$A$5:$G$102,5,FALSE)</f>
        <v>3843.61</v>
      </c>
      <c r="M53">
        <f>VLOOKUP(A53,'Трансферты 2021'!$A$4:$G$93,5,FALSE)</f>
        <v>3316.75</v>
      </c>
      <c r="N53" s="251">
        <f t="shared" si="2"/>
        <v>2714.9660622699998</v>
      </c>
      <c r="O53" s="251">
        <f t="shared" si="3"/>
        <v>2920.3687822499996</v>
      </c>
      <c r="P53" s="251">
        <f t="shared" si="4"/>
        <v>3627.20208465</v>
      </c>
      <c r="Q53" s="251">
        <f t="shared" si="5"/>
        <v>8055.1480631700006</v>
      </c>
      <c r="R53" s="251">
        <f t="shared" si="6"/>
        <v>12475.430076949999</v>
      </c>
      <c r="S53" s="251">
        <f t="shared" si="7"/>
        <v>14554.503310889999</v>
      </c>
      <c r="T53" s="452">
        <f>VLOOKUP(A53,'Трансферты 2016'!$A$4:$B$102,2,FALSE)</f>
        <v>4684.5200000000004</v>
      </c>
      <c r="U53" s="452">
        <f>VLOOKUP(A53,'Трансферты 2017'!$A$4:$B$102,2,FALSE)</f>
        <v>3851.97</v>
      </c>
      <c r="V53" s="452">
        <f>VLOOKUP(A53,'Трансферты 2018'!$A$4:$B$102,2,FALSE)</f>
        <v>3558.59</v>
      </c>
      <c r="W53" s="452">
        <f>VLOOKUP(A53,'Трансферты 2019'!$A$4:$B$102,2,FALSE)</f>
        <v>8109.9</v>
      </c>
      <c r="X53" s="452">
        <f>VLOOKUP(A53,'Трансферты 2020'!$A$4:$B$102,2,FALSE)</f>
        <v>12648.53</v>
      </c>
      <c r="Y53" s="452">
        <f>VLOOKUP(A53,'Трансферты 2021'!$A$4:$B$102,2,FALSE)</f>
        <v>14421.65</v>
      </c>
      <c r="Z53">
        <f t="shared" si="8"/>
        <v>92.126062269999238</v>
      </c>
      <c r="AA53">
        <f t="shared" si="9"/>
        <v>695.27878224999995</v>
      </c>
      <c r="AB53">
        <f t="shared" si="10"/>
        <v>1207.5020846500001</v>
      </c>
      <c r="AC53">
        <f t="shared" si="11"/>
        <v>2519.958063170001</v>
      </c>
      <c r="AD53">
        <f t="shared" si="12"/>
        <v>3670.5100769499986</v>
      </c>
      <c r="AE53">
        <f t="shared" si="13"/>
        <v>3449.6033108899992</v>
      </c>
    </row>
    <row r="54" spans="1:31">
      <c r="A54" s="349" t="s">
        <v>137</v>
      </c>
      <c r="B54">
        <v>19038.657788929999</v>
      </c>
      <c r="C54">
        <v>16114.29463647</v>
      </c>
      <c r="D54">
        <v>17718.192257089999</v>
      </c>
      <c r="E54">
        <v>26620.779981740001</v>
      </c>
      <c r="F54">
        <v>55183.170723019997</v>
      </c>
      <c r="G54">
        <v>61406.133345360002</v>
      </c>
      <c r="H54">
        <f>VLOOKUP(A54,'Трансферты 2016'!$A$10:$G$102,5,FALSE)</f>
        <v>8289.81</v>
      </c>
      <c r="I54">
        <f>VLOOKUP(A54,'Трансферты 2017'!$A$10:$G$102,5,FALSE)</f>
        <v>3554.85</v>
      </c>
      <c r="J54">
        <f>VLOOKUP(A54,'Трансферты 2018'!$A$10:$G$102,5,FALSE)</f>
        <v>2239.44</v>
      </c>
      <c r="K54">
        <f>VLOOKUP(A54,'Трансферты 2019'!$A$5:$G$102,5,FALSE)</f>
        <v>10549.97</v>
      </c>
      <c r="L54">
        <f>VLOOKUP(A54,'Трансферты 2020'!$A$5:$G$102,5,FALSE)</f>
        <v>17291.240000000002</v>
      </c>
      <c r="M54">
        <f>VLOOKUP(A54,'Трансферты 2021'!$A$4:$G$93,5,FALSE)</f>
        <v>14224.29</v>
      </c>
      <c r="N54" s="251">
        <f t="shared" si="2"/>
        <v>10748.847788929999</v>
      </c>
      <c r="O54" s="251">
        <f t="shared" si="3"/>
        <v>12559.44463647</v>
      </c>
      <c r="P54" s="251">
        <f t="shared" si="4"/>
        <v>15478.752257089998</v>
      </c>
      <c r="Q54" s="251">
        <f t="shared" si="5"/>
        <v>16070.809981740002</v>
      </c>
      <c r="R54" s="251">
        <f t="shared" si="6"/>
        <v>37891.930723019992</v>
      </c>
      <c r="S54" s="251">
        <f t="shared" si="7"/>
        <v>47181.843345360001</v>
      </c>
      <c r="T54" s="452">
        <f>VLOOKUP(A54,'Трансферты 2016'!$A$4:$B$102,2,FALSE)</f>
        <v>18827.5</v>
      </c>
      <c r="U54" s="452">
        <f>VLOOKUP(A54,'Трансферты 2017'!$A$4:$B$102,2,FALSE)</f>
        <v>14759.06</v>
      </c>
      <c r="V54" s="452">
        <f>VLOOKUP(A54,'Трансферты 2018'!$A$4:$B$102,2,FALSE)</f>
        <v>13811.51</v>
      </c>
      <c r="W54" s="452">
        <f>VLOOKUP(A54,'Трансферты 2019'!$A$4:$B$102,2,FALSE)</f>
        <v>19867</v>
      </c>
      <c r="X54" s="452">
        <f>VLOOKUP(A54,'Трансферты 2020'!$A$4:$B$102,2,FALSE)</f>
        <v>44648.18</v>
      </c>
      <c r="Y54" s="452">
        <f>VLOOKUP(A54,'Трансферты 2021'!$A$4:$B$102,2,FALSE)</f>
        <v>51297.39</v>
      </c>
      <c r="Z54">
        <f t="shared" si="8"/>
        <v>211.15778892999879</v>
      </c>
      <c r="AA54">
        <f t="shared" si="9"/>
        <v>1355.2346364700006</v>
      </c>
      <c r="AB54">
        <f t="shared" si="10"/>
        <v>3906.6822570899985</v>
      </c>
      <c r="AC54">
        <f t="shared" si="11"/>
        <v>6753.7799817400009</v>
      </c>
      <c r="AD54">
        <f t="shared" si="12"/>
        <v>10534.990723019997</v>
      </c>
      <c r="AE54">
        <f t="shared" si="13"/>
        <v>10108.743345360002</v>
      </c>
    </row>
    <row r="55" spans="1:31">
      <c r="A55" s="349" t="s">
        <v>136</v>
      </c>
      <c r="B55">
        <v>7162.5813004800002</v>
      </c>
      <c r="C55">
        <v>6964.2008526999998</v>
      </c>
      <c r="D55">
        <v>6475.4239086699999</v>
      </c>
      <c r="E55">
        <v>8480.8894206299992</v>
      </c>
      <c r="F55">
        <v>15731.76908767</v>
      </c>
      <c r="G55">
        <v>15168.911238340001</v>
      </c>
      <c r="H55">
        <f>VLOOKUP(A55,'Трансферты 2016'!$A$10:$G$102,5,FALSE)</f>
        <v>3805.53</v>
      </c>
      <c r="I55">
        <f>VLOOKUP(A55,'Трансферты 2017'!$A$10:$G$102,5,FALSE)</f>
        <v>554.96</v>
      </c>
      <c r="J55">
        <f>VLOOKUP(A55,'Трансферты 2018'!$A$10:$G$102,5,FALSE)</f>
        <v>524.26</v>
      </c>
      <c r="K55">
        <f>VLOOKUP(A55,'Трансферты 2019'!$A$5:$G$102,5,FALSE)</f>
        <v>4045.7</v>
      </c>
      <c r="L55">
        <f>VLOOKUP(A55,'Трансферты 2020'!$A$5:$G$102,5,FALSE)</f>
        <v>6611.11</v>
      </c>
      <c r="M55">
        <f>VLOOKUP(A55,'Трансферты 2021'!$A$4:$G$93,5,FALSE)</f>
        <v>5615.24</v>
      </c>
      <c r="N55" s="251">
        <f t="shared" si="2"/>
        <v>3357.05130048</v>
      </c>
      <c r="O55" s="251">
        <f t="shared" si="3"/>
        <v>6409.2408526999998</v>
      </c>
      <c r="P55" s="251">
        <f t="shared" si="4"/>
        <v>5951.1639086699997</v>
      </c>
      <c r="Q55" s="251">
        <f t="shared" si="5"/>
        <v>4435.1894206299994</v>
      </c>
      <c r="R55" s="251">
        <f t="shared" si="6"/>
        <v>9120.6590876699993</v>
      </c>
      <c r="S55" s="251">
        <f t="shared" si="7"/>
        <v>9553.6712383400009</v>
      </c>
      <c r="T55" s="452">
        <f>VLOOKUP(A55,'Трансферты 2016'!$A$4:$B$102,2,FALSE)</f>
        <v>7060.43</v>
      </c>
      <c r="U55" s="452">
        <f>VLOOKUP(A55,'Трансферты 2017'!$A$4:$B$102,2,FALSE)</f>
        <v>5113.7299999999996</v>
      </c>
      <c r="V55" s="452">
        <f>VLOOKUP(A55,'Трансферты 2018'!$A$4:$B$102,2,FALSE)</f>
        <v>5881.54</v>
      </c>
      <c r="W55" s="452">
        <f>VLOOKUP(A55,'Трансферты 2019'!$A$4:$B$102,2,FALSE)</f>
        <v>7790.94</v>
      </c>
      <c r="X55" s="452">
        <f>VLOOKUP(A55,'Трансферты 2020'!$A$4:$B$102,2,FALSE)</f>
        <v>13856.33</v>
      </c>
      <c r="Y55" s="452">
        <f>VLOOKUP(A55,'Трансферты 2021'!$A$4:$B$102,2,FALSE)</f>
        <v>13992.67</v>
      </c>
      <c r="Z55">
        <f t="shared" si="8"/>
        <v>102.15130047999992</v>
      </c>
      <c r="AA55">
        <f t="shared" si="9"/>
        <v>1850.4708527000003</v>
      </c>
      <c r="AB55">
        <f t="shared" si="10"/>
        <v>593.88390866999998</v>
      </c>
      <c r="AC55">
        <f t="shared" si="11"/>
        <v>689.94942062999962</v>
      </c>
      <c r="AD55">
        <f t="shared" si="12"/>
        <v>1875.4390876699999</v>
      </c>
      <c r="AE55">
        <f t="shared" si="13"/>
        <v>1176.2412383400006</v>
      </c>
    </row>
    <row r="56" spans="1:31">
      <c r="A56" s="349" t="s">
        <v>134</v>
      </c>
      <c r="B56">
        <v>14799.83615105</v>
      </c>
      <c r="C56">
        <v>13105.713083840001</v>
      </c>
      <c r="D56">
        <v>13592.6724787</v>
      </c>
      <c r="E56">
        <v>24942.918028690001</v>
      </c>
      <c r="F56">
        <v>49182.599640139997</v>
      </c>
      <c r="G56">
        <v>49937.023525060002</v>
      </c>
      <c r="H56">
        <f>VLOOKUP(A56,'Трансферты 2016'!$A$10:$G$102,5,FALSE)</f>
        <v>8013.46</v>
      </c>
      <c r="I56">
        <f>VLOOKUP(A56,'Трансферты 2017'!$A$10:$G$102,5,FALSE)</f>
        <v>2025.05</v>
      </c>
      <c r="J56">
        <f>VLOOKUP(A56,'Трансферты 2018'!$A$10:$G$102,5,FALSE)</f>
        <v>2267.35</v>
      </c>
      <c r="K56">
        <f>VLOOKUP(A56,'Трансферты 2019'!$A$5:$G$102,5,FALSE)</f>
        <v>8717.65</v>
      </c>
      <c r="L56">
        <f>VLOOKUP(A56,'Трансферты 2020'!$A$5:$G$102,5,FALSE)</f>
        <v>13864.57</v>
      </c>
      <c r="M56">
        <f>VLOOKUP(A56,'Трансферты 2021'!$A$4:$G$93,5,FALSE)</f>
        <v>11607.51</v>
      </c>
      <c r="N56" s="251">
        <f t="shared" si="2"/>
        <v>6786.3761510499999</v>
      </c>
      <c r="O56" s="251">
        <f t="shared" si="3"/>
        <v>11080.663083840001</v>
      </c>
      <c r="P56" s="251">
        <f t="shared" si="4"/>
        <v>11325.3224787</v>
      </c>
      <c r="Q56" s="251">
        <f t="shared" si="5"/>
        <v>16225.268028690001</v>
      </c>
      <c r="R56" s="251">
        <f t="shared" si="6"/>
        <v>35318.029640139997</v>
      </c>
      <c r="S56" s="251">
        <f t="shared" si="7"/>
        <v>38329.51352506</v>
      </c>
      <c r="T56" s="452">
        <f>VLOOKUP(A56,'Трансферты 2016'!$A$4:$B$102,2,FALSE)</f>
        <v>14627.67</v>
      </c>
      <c r="U56" s="452">
        <f>VLOOKUP(A56,'Трансферты 2017'!$A$4:$B$102,2,FALSE)</f>
        <v>10403.870000000001</v>
      </c>
      <c r="V56" s="452">
        <f>VLOOKUP(A56,'Трансферты 2018'!$A$4:$B$102,2,FALSE)</f>
        <v>11323.9</v>
      </c>
      <c r="W56" s="452">
        <f>VLOOKUP(A56,'Трансферты 2019'!$A$4:$B$102,2,FALSE)</f>
        <v>19920.400000000001</v>
      </c>
      <c r="X56" s="452">
        <f>VLOOKUP(A56,'Трансферты 2020'!$A$4:$B$102,2,FALSE)</f>
        <v>38853.519999999997</v>
      </c>
      <c r="Y56" s="452">
        <f>VLOOKUP(A56,'Трансферты 2021'!$A$4:$B$102,2,FALSE)</f>
        <v>42347.839999999997</v>
      </c>
      <c r="Z56">
        <f t="shared" si="8"/>
        <v>172.16615104999983</v>
      </c>
      <c r="AA56">
        <f t="shared" si="9"/>
        <v>2701.84308384</v>
      </c>
      <c r="AB56">
        <f t="shared" si="10"/>
        <v>2268.7724787000006</v>
      </c>
      <c r="AC56">
        <f t="shared" si="11"/>
        <v>5022.5180286899995</v>
      </c>
      <c r="AD56">
        <f t="shared" si="12"/>
        <v>10329.07964014</v>
      </c>
      <c r="AE56">
        <f t="shared" si="13"/>
        <v>7589.1835250600052</v>
      </c>
    </row>
    <row r="57" spans="1:31">
      <c r="A57" s="349" t="s">
        <v>1012</v>
      </c>
      <c r="B57">
        <v>6299.1715384199997</v>
      </c>
      <c r="C57">
        <v>4570.1855589500001</v>
      </c>
      <c r="D57">
        <v>4849.8207543899998</v>
      </c>
      <c r="E57">
        <v>8191.4604936400001</v>
      </c>
      <c r="F57">
        <v>18686.940586519999</v>
      </c>
      <c r="G57">
        <v>16449.345114489999</v>
      </c>
      <c r="H57">
        <f>VLOOKUP(A57,'Трансферты 2016'!$A$10:$G$102,5,FALSE)</f>
        <v>3307.78</v>
      </c>
      <c r="I57">
        <f>VLOOKUP(A57,'Трансферты 2017'!$A$10:$G$102,5,FALSE)</f>
        <v>657.37</v>
      </c>
      <c r="J57">
        <f>VLOOKUP(A57,'Трансферты 2018'!$A$10:$G$102,5,FALSE)</f>
        <v>718.1</v>
      </c>
      <c r="K57">
        <f>VLOOKUP(A57,'Трансферты 2019'!$A$5:$G$102,5,FALSE)</f>
        <v>4551.63</v>
      </c>
      <c r="L57">
        <f>VLOOKUP(A57,'Трансферты 2020'!$A$5:$G$102,5,FALSE)</f>
        <v>7068.84</v>
      </c>
      <c r="M57">
        <f>VLOOKUP(A57,'Трансферты 2021'!$A$4:$G$93,5,FALSE)</f>
        <v>6610.78</v>
      </c>
      <c r="N57" s="251">
        <f t="shared" si="2"/>
        <v>2991.3915384199995</v>
      </c>
      <c r="O57" s="251">
        <f t="shared" si="3"/>
        <v>3912.8155589500002</v>
      </c>
      <c r="P57" s="251">
        <f t="shared" si="4"/>
        <v>4131.7207543899995</v>
      </c>
      <c r="Q57" s="251">
        <f t="shared" si="5"/>
        <v>3639.83049364</v>
      </c>
      <c r="R57" s="251">
        <f t="shared" si="6"/>
        <v>11618.100586519999</v>
      </c>
      <c r="S57" s="251">
        <f t="shared" si="7"/>
        <v>9838.5651144900003</v>
      </c>
      <c r="T57" s="452">
        <f>VLOOKUP(A57,'Трансферты 2016'!$A$4:$B$102,2,FALSE)</f>
        <v>6001.91</v>
      </c>
      <c r="U57" s="452">
        <f>VLOOKUP(A57,'Трансферты 2017'!$A$4:$B$102,2,FALSE)</f>
        <v>4440.49</v>
      </c>
      <c r="V57" s="452">
        <f>VLOOKUP(A57,'Трансферты 2018'!$A$4:$B$102,2,FALSE)</f>
        <v>4631.63</v>
      </c>
      <c r="W57" s="452">
        <f>VLOOKUP(A57,'Трансферты 2019'!$A$4:$B$102,2,FALSE)</f>
        <v>7540.18</v>
      </c>
      <c r="X57" s="452">
        <f>VLOOKUP(A57,'Трансферты 2020'!$A$4:$B$102,2,FALSE)</f>
        <v>16478.439999999999</v>
      </c>
      <c r="Y57" s="452">
        <f>VLOOKUP(A57,'Трансферты 2021'!$A$4:$B$102,2,FALSE)</f>
        <v>15336.67</v>
      </c>
      <c r="Z57">
        <f t="shared" si="8"/>
        <v>297.26153841999985</v>
      </c>
      <c r="AA57">
        <f t="shared" si="9"/>
        <v>129.6955589500003</v>
      </c>
      <c r="AB57">
        <f t="shared" si="10"/>
        <v>218.19075438999971</v>
      </c>
      <c r="AC57">
        <f t="shared" si="11"/>
        <v>651.2804936399998</v>
      </c>
      <c r="AD57">
        <f t="shared" si="12"/>
        <v>2208.5005865200001</v>
      </c>
      <c r="AE57">
        <f t="shared" si="13"/>
        <v>1112.675114489999</v>
      </c>
    </row>
    <row r="58" spans="1:31">
      <c r="A58" s="349" t="s">
        <v>1013</v>
      </c>
      <c r="B58">
        <v>1952.8709947499999</v>
      </c>
      <c r="C58">
        <v>1619.57791935</v>
      </c>
      <c r="D58">
        <v>1426.8876292699999</v>
      </c>
      <c r="E58">
        <v>2102.9564106399998</v>
      </c>
      <c r="F58">
        <v>8583.0982879300009</v>
      </c>
      <c r="G58">
        <v>5695.8966628400003</v>
      </c>
      <c r="H58">
        <f>VLOOKUP(A58,'Трансферты 2016'!$A$10:$G$102,5,FALSE)</f>
        <v>1257.56</v>
      </c>
      <c r="I58">
        <f>VLOOKUP(A58,'Трансферты 2017'!$A$10:$G$102,5,FALSE)</f>
        <v>116.69</v>
      </c>
      <c r="J58">
        <f>VLOOKUP(A58,'Трансферты 2018'!$A$10:$G$102,5,FALSE)</f>
        <v>48.29</v>
      </c>
      <c r="K58">
        <f>VLOOKUP(A58,'Трансферты 2019'!$A$5:$G$102,5,FALSE)</f>
        <v>1497.7</v>
      </c>
      <c r="L58">
        <f>VLOOKUP(A58,'Трансферты 2020'!$A$5:$G$102,5,FALSE)</f>
        <v>2284.8000000000002</v>
      </c>
      <c r="M58">
        <f>VLOOKUP(A58,'Трансферты 2021'!$A$4:$G$93,5,FALSE)</f>
        <v>2187.3000000000002</v>
      </c>
      <c r="N58" s="251">
        <f t="shared" si="2"/>
        <v>695.31099474999996</v>
      </c>
      <c r="O58" s="251">
        <f t="shared" si="3"/>
        <v>1502.8879193499999</v>
      </c>
      <c r="P58" s="251">
        <f t="shared" si="4"/>
        <v>1378.59762927</v>
      </c>
      <c r="Q58" s="251">
        <f t="shared" si="5"/>
        <v>605.25641063999979</v>
      </c>
      <c r="R58" s="251">
        <f t="shared" si="6"/>
        <v>6298.2982879300007</v>
      </c>
      <c r="S58" s="251">
        <f t="shared" si="7"/>
        <v>3508.5966628400001</v>
      </c>
      <c r="T58" s="452">
        <f>VLOOKUP(A58,'Трансферты 2016'!$A$4:$B$102,2,FALSE)</f>
        <v>1888.28</v>
      </c>
      <c r="U58" s="452">
        <f>VLOOKUP(A58,'Трансферты 2017'!$A$4:$B$102,2,FALSE)</f>
        <v>1546.28</v>
      </c>
      <c r="V58" s="452">
        <f>VLOOKUP(A58,'Трансферты 2018'!$A$4:$B$102,2,FALSE)</f>
        <v>1361.79</v>
      </c>
      <c r="W58" s="452">
        <f>VLOOKUP(A58,'Трансферты 2019'!$A$4:$B$102,2,FALSE)</f>
        <v>1982.97</v>
      </c>
      <c r="X58" s="452">
        <f>VLOOKUP(A58,'Трансферты 2020'!$A$4:$B$102,2,FALSE)</f>
        <v>7923.83</v>
      </c>
      <c r="Y58" s="452">
        <f>VLOOKUP(A58,'Трансферты 2021'!$A$4:$B$102,2,FALSE)</f>
        <v>5410.19</v>
      </c>
      <c r="Z58">
        <f t="shared" si="8"/>
        <v>64.590994749999936</v>
      </c>
      <c r="AA58">
        <f t="shared" si="9"/>
        <v>73.297919350000029</v>
      </c>
      <c r="AB58">
        <f t="shared" si="10"/>
        <v>65.09762926999997</v>
      </c>
      <c r="AC58">
        <f t="shared" si="11"/>
        <v>119.9864106399998</v>
      </c>
      <c r="AD58">
        <f t="shared" si="12"/>
        <v>659.26828793000095</v>
      </c>
      <c r="AE58">
        <f t="shared" si="13"/>
        <v>285.70666284000072</v>
      </c>
    </row>
    <row r="59" spans="1:31">
      <c r="A59" s="349" t="s">
        <v>132</v>
      </c>
      <c r="B59">
        <v>4010.1823917699999</v>
      </c>
      <c r="C59">
        <v>3683.3731809800001</v>
      </c>
      <c r="D59">
        <v>4345.5363454999997</v>
      </c>
      <c r="E59">
        <v>7414.8731564700001</v>
      </c>
      <c r="F59">
        <v>19274.1022601</v>
      </c>
      <c r="G59">
        <v>18272.782662630001</v>
      </c>
      <c r="H59">
        <f>VLOOKUP(A59,'Трансферты 2016'!$A$10:$G$102,5,FALSE)</f>
        <v>1642.32</v>
      </c>
      <c r="I59">
        <f>VLOOKUP(A59,'Трансферты 2017'!$A$10:$G$102,5,FALSE)</f>
        <v>1244.3399999999999</v>
      </c>
      <c r="J59">
        <f>VLOOKUP(A59,'Трансферты 2018'!$A$10:$G$102,5,FALSE)</f>
        <v>1393.04</v>
      </c>
      <c r="K59">
        <f>VLOOKUP(A59,'Трансферты 2019'!$A$5:$G$102,5,FALSE)</f>
        <v>2195.7199999999998</v>
      </c>
      <c r="L59">
        <f>VLOOKUP(A59,'Трансферты 2020'!$A$5:$G$102,5,FALSE)</f>
        <v>3534.89</v>
      </c>
      <c r="M59">
        <f>VLOOKUP(A59,'Трансферты 2021'!$A$4:$G$93,5,FALSE)</f>
        <v>2848.81</v>
      </c>
      <c r="N59" s="251">
        <f t="shared" si="2"/>
        <v>2367.8623917699997</v>
      </c>
      <c r="O59" s="251">
        <f t="shared" si="3"/>
        <v>2439.03318098</v>
      </c>
      <c r="P59" s="251">
        <f t="shared" si="4"/>
        <v>2952.4963454999997</v>
      </c>
      <c r="Q59" s="251">
        <f t="shared" si="5"/>
        <v>5219.1531564699999</v>
      </c>
      <c r="R59" s="251">
        <f t="shared" si="6"/>
        <v>15739.212260100001</v>
      </c>
      <c r="S59" s="251">
        <f t="shared" si="7"/>
        <v>15423.972662630002</v>
      </c>
      <c r="T59" s="452">
        <f>VLOOKUP(A59,'Трансферты 2016'!$A$4:$B$102,2,FALSE)</f>
        <v>4000.78</v>
      </c>
      <c r="U59" s="452">
        <f>VLOOKUP(A59,'Трансферты 2017'!$A$4:$B$102,2,FALSE)</f>
        <v>3288.07</v>
      </c>
      <c r="V59" s="452">
        <f>VLOOKUP(A59,'Трансферты 2018'!$A$4:$B$102,2,FALSE)</f>
        <v>3730.72</v>
      </c>
      <c r="W59" s="452">
        <f>VLOOKUP(A59,'Трансферты 2019'!$A$4:$B$102,2,FALSE)</f>
        <v>5179.78</v>
      </c>
      <c r="X59" s="452">
        <f>VLOOKUP(A59,'Трансферты 2020'!$A$4:$B$102,2,FALSE)</f>
        <v>16123.29</v>
      </c>
      <c r="Y59" s="452">
        <f>VLOOKUP(A59,'Трансферты 2021'!$A$4:$B$102,2,FALSE)</f>
        <v>18407.05</v>
      </c>
      <c r="Z59">
        <f t="shared" si="8"/>
        <v>9.4023917699996673</v>
      </c>
      <c r="AA59">
        <f t="shared" si="9"/>
        <v>395.30318097999998</v>
      </c>
      <c r="AB59">
        <f t="shared" si="10"/>
        <v>614.8163454999999</v>
      </c>
      <c r="AC59">
        <f t="shared" si="11"/>
        <v>2235.0931564700004</v>
      </c>
      <c r="AD59">
        <f t="shared" si="12"/>
        <v>3150.8122600999995</v>
      </c>
      <c r="AE59">
        <f t="shared" si="13"/>
        <v>-134.26733736999813</v>
      </c>
    </row>
    <row r="60" spans="1:31">
      <c r="A60" s="349" t="s">
        <v>130</v>
      </c>
      <c r="B60">
        <v>13730.042744910001</v>
      </c>
      <c r="C60">
        <v>11451.614946690001</v>
      </c>
      <c r="D60">
        <v>10167.219999999999</v>
      </c>
      <c r="E60">
        <v>20313.96366519</v>
      </c>
      <c r="F60">
        <v>38190.32273136</v>
      </c>
      <c r="G60">
        <v>41283.182573810001</v>
      </c>
      <c r="H60">
        <f>VLOOKUP(A60,'Трансферты 2016'!$A$10:$G$102,5,FALSE)</f>
        <v>5498.64</v>
      </c>
      <c r="I60">
        <f>VLOOKUP(A60,'Трансферты 2017'!$A$10:$G$102,5,FALSE)</f>
        <v>3064.3</v>
      </c>
      <c r="J60">
        <f>VLOOKUP(A60,'Трансферты 2018'!$A$10:$G$102,5,FALSE)</f>
        <v>3078.2</v>
      </c>
      <c r="K60">
        <f>VLOOKUP(A60,'Трансферты 2019'!$A$5:$G$102,5,FALSE)</f>
        <v>6483.44</v>
      </c>
      <c r="L60">
        <f>VLOOKUP(A60,'Трансферты 2020'!$A$5:$G$102,5,FALSE)</f>
        <v>8944.8799999999992</v>
      </c>
      <c r="M60">
        <f>VLOOKUP(A60,'Трансферты 2021'!$A$4:$G$93,5,FALSE)</f>
        <v>8160.98</v>
      </c>
      <c r="N60" s="251">
        <f t="shared" si="2"/>
        <v>8231.4027449099995</v>
      </c>
      <c r="O60" s="251">
        <f t="shared" si="3"/>
        <v>8387.3149466899995</v>
      </c>
      <c r="P60" s="251">
        <f t="shared" si="4"/>
        <v>7089.0199999999995</v>
      </c>
      <c r="Q60" s="251">
        <f t="shared" si="5"/>
        <v>13830.523665190001</v>
      </c>
      <c r="R60" s="251">
        <f t="shared" si="6"/>
        <v>29245.442731360003</v>
      </c>
      <c r="S60" s="251">
        <f t="shared" si="7"/>
        <v>33122.202573810006</v>
      </c>
      <c r="T60" s="452">
        <f>VLOOKUP(A60,'Трансферты 2016'!$A$4:$B$102,2,FALSE)</f>
        <v>13595.17</v>
      </c>
      <c r="U60" s="452">
        <f>VLOOKUP(A60,'Трансферты 2017'!$A$4:$B$102,2,FALSE)</f>
        <v>8989.52</v>
      </c>
      <c r="V60" s="452">
        <f>VLOOKUP(A60,'Трансферты 2018'!$A$4:$B$102,2,FALSE)</f>
        <v>10167.219999999999</v>
      </c>
      <c r="W60" s="452">
        <f>VLOOKUP(A60,'Трансферты 2019'!$A$4:$B$102,2,FALSE)</f>
        <v>16223.83</v>
      </c>
      <c r="X60" s="452">
        <f>VLOOKUP(A60,'Трансферты 2020'!$A$4:$B$102,2,FALSE)</f>
        <v>31058.5</v>
      </c>
      <c r="Y60" s="452">
        <f>VLOOKUP(A60,'Трансферты 2021'!$A$4:$B$102,2,FALSE)</f>
        <v>35767.230000000003</v>
      </c>
      <c r="Z60">
        <f t="shared" si="8"/>
        <v>134.87274491000062</v>
      </c>
      <c r="AA60">
        <f t="shared" si="9"/>
        <v>2462.0949466900001</v>
      </c>
      <c r="AB60">
        <f t="shared" si="10"/>
        <v>0</v>
      </c>
      <c r="AC60">
        <f t="shared" si="11"/>
        <v>4090.1336651900001</v>
      </c>
      <c r="AD60">
        <f t="shared" si="12"/>
        <v>7131.82273136</v>
      </c>
      <c r="AE60">
        <f t="shared" si="13"/>
        <v>5515.9525738099983</v>
      </c>
    </row>
    <row r="61" spans="1:31">
      <c r="A61" s="349" t="s">
        <v>129</v>
      </c>
      <c r="B61">
        <v>17386.857833639999</v>
      </c>
      <c r="C61">
        <v>23179.310006970001</v>
      </c>
      <c r="D61">
        <v>20397.89</v>
      </c>
      <c r="E61">
        <v>25008.856511860002</v>
      </c>
      <c r="F61">
        <v>45978.804945169999</v>
      </c>
      <c r="G61">
        <v>50114.249520639998</v>
      </c>
      <c r="H61">
        <f>VLOOKUP(A61,'Трансферты 2016'!$A$10:$G$102,5,FALSE)</f>
        <v>7273.35</v>
      </c>
      <c r="I61">
        <f>VLOOKUP(A61,'Трансферты 2017'!$A$10:$G$102,5,FALSE)</f>
        <v>11431.84</v>
      </c>
      <c r="J61">
        <f>VLOOKUP(A61,'Трансферты 2018'!$A$10:$G$102,5,FALSE)</f>
        <v>8174.94</v>
      </c>
      <c r="K61">
        <f>VLOOKUP(A61,'Трансферты 2019'!$A$5:$G$102,5,FALSE)</f>
        <v>9915.0300000000007</v>
      </c>
      <c r="L61">
        <f>VLOOKUP(A61,'Трансферты 2020'!$A$5:$G$102,5,FALSE)</f>
        <v>15261.9</v>
      </c>
      <c r="M61">
        <f>VLOOKUP(A61,'Трансферты 2021'!$A$4:$G$93,5,FALSE)</f>
        <v>13198.34</v>
      </c>
      <c r="N61" s="251">
        <f t="shared" si="2"/>
        <v>10113.507833639998</v>
      </c>
      <c r="O61" s="251">
        <f t="shared" si="3"/>
        <v>11747.470006970001</v>
      </c>
      <c r="P61" s="251">
        <f t="shared" si="4"/>
        <v>12222.95</v>
      </c>
      <c r="Q61" s="251">
        <f t="shared" si="5"/>
        <v>15093.826511860001</v>
      </c>
      <c r="R61" s="251">
        <f t="shared" si="6"/>
        <v>30716.904945169998</v>
      </c>
      <c r="S61" s="251">
        <f t="shared" si="7"/>
        <v>36915.909520639994</v>
      </c>
      <c r="T61" s="452">
        <f>VLOOKUP(A61,'Трансферты 2016'!$A$4:$B$102,2,FALSE)</f>
        <v>17254.240000000002</v>
      </c>
      <c r="U61" s="452">
        <f>VLOOKUP(A61,'Трансферты 2017'!$A$4:$B$102,2,FALSE)</f>
        <v>20332.7</v>
      </c>
      <c r="V61" s="452">
        <f>VLOOKUP(A61,'Трансферты 2018'!$A$4:$B$102,2,FALSE)</f>
        <v>20397.89</v>
      </c>
      <c r="W61" s="452">
        <f>VLOOKUP(A61,'Трансферты 2019'!$A$4:$B$102,2,FALSE)</f>
        <v>20631.09</v>
      </c>
      <c r="X61" s="452">
        <f>VLOOKUP(A61,'Трансферты 2020'!$A$4:$B$102,2,FALSE)</f>
        <v>39461.67</v>
      </c>
      <c r="Y61" s="452">
        <f>VLOOKUP(A61,'Трансферты 2021'!$A$4:$B$102,2,FALSE)</f>
        <v>45040.63</v>
      </c>
      <c r="Z61">
        <f t="shared" si="8"/>
        <v>132.61783363999712</v>
      </c>
      <c r="AA61">
        <f t="shared" si="9"/>
        <v>2846.6100069700005</v>
      </c>
      <c r="AB61">
        <f t="shared" si="10"/>
        <v>0</v>
      </c>
      <c r="AC61">
        <f t="shared" si="11"/>
        <v>4377.7665118600016</v>
      </c>
      <c r="AD61">
        <f t="shared" si="12"/>
        <v>6517.1349451700007</v>
      </c>
      <c r="AE61">
        <f t="shared" si="13"/>
        <v>5073.6195206400007</v>
      </c>
    </row>
    <row r="62" spans="1:31">
      <c r="A62" s="349" t="s">
        <v>128</v>
      </c>
      <c r="B62">
        <v>13480.152653790001</v>
      </c>
      <c r="C62">
        <v>13235.07038592</v>
      </c>
      <c r="D62">
        <v>13573.88033484</v>
      </c>
      <c r="E62">
        <v>41971.293389600003</v>
      </c>
      <c r="F62">
        <v>52045.31337933</v>
      </c>
      <c r="G62">
        <v>53882.903305799999</v>
      </c>
      <c r="H62">
        <f>VLOOKUP(A62,'Трансферты 2016'!$A$10:$G$102,5,FALSE)</f>
        <v>6030.32</v>
      </c>
      <c r="I62">
        <f>VLOOKUP(A62,'Трансферты 2017'!$A$10:$G$102,5,FALSE)</f>
        <v>5121.3100000000004</v>
      </c>
      <c r="J62">
        <f>VLOOKUP(A62,'Трансферты 2018'!$A$10:$G$102,5,FALSE)</f>
        <v>3717.19</v>
      </c>
      <c r="K62">
        <f>VLOOKUP(A62,'Трансферты 2019'!$A$5:$G$102,5,FALSE)</f>
        <v>8196.5300000000007</v>
      </c>
      <c r="L62">
        <f>VLOOKUP(A62,'Трансферты 2020'!$A$5:$G$102,5,FALSE)</f>
        <v>12171.6</v>
      </c>
      <c r="M62">
        <f>VLOOKUP(A62,'Трансферты 2021'!$A$4:$G$93,5,FALSE)</f>
        <v>11331.65</v>
      </c>
      <c r="N62" s="251">
        <f t="shared" si="2"/>
        <v>7449.8326537900011</v>
      </c>
      <c r="O62" s="251">
        <f t="shared" si="3"/>
        <v>8113.7603859199999</v>
      </c>
      <c r="P62" s="251">
        <f t="shared" si="4"/>
        <v>9856.6903348399992</v>
      </c>
      <c r="Q62" s="251">
        <f t="shared" si="5"/>
        <v>33774.763389600004</v>
      </c>
      <c r="R62" s="251">
        <f t="shared" si="6"/>
        <v>39873.713379330002</v>
      </c>
      <c r="S62" s="251">
        <f t="shared" si="7"/>
        <v>42551.253305799997</v>
      </c>
      <c r="T62" s="452">
        <f>VLOOKUP(A62,'Трансферты 2016'!$A$4:$B$102,2,FALSE)</f>
        <v>13362.38</v>
      </c>
      <c r="U62" s="452">
        <f>VLOOKUP(A62,'Трансферты 2017'!$A$4:$B$102,2,FALSE)</f>
        <v>11717.82</v>
      </c>
      <c r="V62" s="452">
        <f>VLOOKUP(A62,'Трансферты 2018'!$A$4:$B$102,2,FALSE)</f>
        <v>11603.76</v>
      </c>
      <c r="W62" s="452">
        <f>VLOOKUP(A62,'Трансферты 2019'!$A$4:$B$102,2,FALSE)</f>
        <v>33866.69</v>
      </c>
      <c r="X62" s="452">
        <f>VLOOKUP(A62,'Трансферты 2020'!$A$4:$B$102,2,FALSE)</f>
        <v>43547.19</v>
      </c>
      <c r="Y62" s="452">
        <f>VLOOKUP(A62,'Трансферты 2021'!$A$4:$B$102,2,FALSE)</f>
        <v>44585.03</v>
      </c>
      <c r="Z62">
        <f t="shared" si="8"/>
        <v>117.77265379000164</v>
      </c>
      <c r="AA62">
        <f t="shared" si="9"/>
        <v>1517.2503859200006</v>
      </c>
      <c r="AB62">
        <f t="shared" si="10"/>
        <v>1970.1203348399995</v>
      </c>
      <c r="AC62">
        <f t="shared" si="11"/>
        <v>8104.6033896000008</v>
      </c>
      <c r="AD62">
        <f t="shared" si="12"/>
        <v>8498.123379329998</v>
      </c>
      <c r="AE62">
        <f t="shared" si="13"/>
        <v>9297.8733057999998</v>
      </c>
    </row>
    <row r="63" spans="1:31">
      <c r="A63" s="349" t="s">
        <v>197</v>
      </c>
      <c r="B63">
        <v>12562.96226457</v>
      </c>
      <c r="C63">
        <v>13068.074969040001</v>
      </c>
      <c r="D63">
        <v>15695.88834942</v>
      </c>
      <c r="E63">
        <v>20835.821023280001</v>
      </c>
      <c r="F63">
        <v>40480.206908059998</v>
      </c>
      <c r="G63">
        <v>41005.167872749997</v>
      </c>
      <c r="H63">
        <f>VLOOKUP(A63,'Трансферты 2016'!$A$10:$G$102,5,FALSE)</f>
        <v>6087.64</v>
      </c>
      <c r="I63">
        <f>VLOOKUP(A63,'Трансферты 2017'!$A$10:$G$102,5,FALSE)</f>
        <v>3834.89</v>
      </c>
      <c r="J63">
        <f>VLOOKUP(A63,'Трансферты 2018'!$A$10:$G$102,5,FALSE)</f>
        <v>2552.14</v>
      </c>
      <c r="K63">
        <f>VLOOKUP(A63,'Трансферты 2019'!$A$5:$G$102,5,FALSE)</f>
        <v>6918.69</v>
      </c>
      <c r="L63">
        <f>VLOOKUP(A63,'Трансферты 2020'!$A$5:$G$102,5,FALSE)</f>
        <v>11488.73</v>
      </c>
      <c r="M63">
        <f>VLOOKUP(A63,'Трансферты 2021'!$A$4:$G$93,5,FALSE)</f>
        <v>8731.84</v>
      </c>
      <c r="N63" s="251">
        <f t="shared" si="2"/>
        <v>6475.3222645699998</v>
      </c>
      <c r="O63" s="251">
        <f t="shared" si="3"/>
        <v>9233.1849690400013</v>
      </c>
      <c r="P63" s="251">
        <f t="shared" si="4"/>
        <v>13143.748349420001</v>
      </c>
      <c r="Q63" s="251">
        <f t="shared" si="5"/>
        <v>13917.131023280002</v>
      </c>
      <c r="R63" s="251">
        <f t="shared" si="6"/>
        <v>28991.476908059998</v>
      </c>
      <c r="S63" s="251">
        <f t="shared" si="7"/>
        <v>32273.327872749996</v>
      </c>
      <c r="T63" s="452">
        <f>VLOOKUP(A63,'Трансферты 2016'!$A$4:$B$102,2,FALSE)</f>
        <v>12482.6</v>
      </c>
      <c r="U63" s="452">
        <f>VLOOKUP(A63,'Трансферты 2017'!$A$4:$B$102,2,FALSE)</f>
        <v>12267.98</v>
      </c>
      <c r="V63" s="452">
        <f>VLOOKUP(A63,'Трансферты 2018'!$A$4:$B$102,2,FALSE)</f>
        <v>13276.22</v>
      </c>
      <c r="W63" s="452">
        <f>VLOOKUP(A63,'Трансферты 2019'!$A$4:$B$102,2,FALSE)</f>
        <v>16334.2</v>
      </c>
      <c r="X63" s="452">
        <f>VLOOKUP(A63,'Трансферты 2020'!$A$4:$B$102,2,FALSE)</f>
        <v>30958.71</v>
      </c>
      <c r="Y63" s="452">
        <f>VLOOKUP(A63,'Трансферты 2021'!$A$4:$B$102,2,FALSE)</f>
        <v>34572.300000000003</v>
      </c>
      <c r="Z63">
        <f t="shared" si="8"/>
        <v>80.362264569999752</v>
      </c>
      <c r="AA63">
        <f t="shared" si="9"/>
        <v>800.09496904000116</v>
      </c>
      <c r="AB63">
        <f t="shared" si="10"/>
        <v>2419.6683494200006</v>
      </c>
      <c r="AC63">
        <f t="shared" si="11"/>
        <v>4501.6210232800004</v>
      </c>
      <c r="AD63">
        <f t="shared" si="12"/>
        <v>9521.4969080599985</v>
      </c>
      <c r="AE63">
        <f t="shared" si="13"/>
        <v>6432.8678727499937</v>
      </c>
    </row>
    <row r="64" spans="1:31">
      <c r="A64" s="349" t="s">
        <v>127</v>
      </c>
      <c r="B64">
        <v>10408.091726389999</v>
      </c>
      <c r="C64">
        <v>11126.254919249999</v>
      </c>
      <c r="D64">
        <v>13640.13090034</v>
      </c>
      <c r="E64">
        <v>23796.793329610002</v>
      </c>
      <c r="F64">
        <v>52850.551656080002</v>
      </c>
      <c r="G64">
        <v>59456.48497487</v>
      </c>
      <c r="H64">
        <f>VLOOKUP(A64,'Трансферты 2016'!$A$10:$G$102,5,FALSE)</f>
        <v>4837.96</v>
      </c>
      <c r="I64">
        <f>VLOOKUP(A64,'Трансферты 2017'!$A$10:$G$102,5,FALSE)</f>
        <v>2316.7800000000002</v>
      </c>
      <c r="J64">
        <f>VLOOKUP(A64,'Трансферты 2018'!$A$10:$G$102,5,FALSE)</f>
        <v>1760.49</v>
      </c>
      <c r="K64">
        <f>VLOOKUP(A64,'Трансферты 2019'!$A$5:$G$102,5,FALSE)</f>
        <v>6543.82</v>
      </c>
      <c r="L64">
        <f>VLOOKUP(A64,'Трансферты 2020'!$A$5:$G$102,5,FALSE)</f>
        <v>11563.63</v>
      </c>
      <c r="M64">
        <f>VLOOKUP(A64,'Трансферты 2021'!$A$4:$G$93,5,FALSE)</f>
        <v>9995.4699999999993</v>
      </c>
      <c r="N64" s="251">
        <f t="shared" si="2"/>
        <v>5570.1317263899991</v>
      </c>
      <c r="O64" s="251">
        <f t="shared" si="3"/>
        <v>8809.4749192499985</v>
      </c>
      <c r="P64" s="251">
        <f t="shared" si="4"/>
        <v>11879.64090034</v>
      </c>
      <c r="Q64" s="251">
        <f t="shared" si="5"/>
        <v>17252.973329610002</v>
      </c>
      <c r="R64" s="251">
        <f t="shared" si="6"/>
        <v>41286.921656080005</v>
      </c>
      <c r="S64" s="251">
        <f t="shared" si="7"/>
        <v>49461.014974869999</v>
      </c>
      <c r="T64" s="452">
        <f>VLOOKUP(A64,'Трансферты 2016'!$A$4:$B$102,2,FALSE)</f>
        <v>10066.11</v>
      </c>
      <c r="U64" s="452">
        <f>VLOOKUP(A64,'Трансферты 2017'!$A$4:$B$102,2,FALSE)</f>
        <v>8250.9</v>
      </c>
      <c r="V64" s="452">
        <f>VLOOKUP(A64,'Трансферты 2018'!$A$4:$B$102,2,FALSE)</f>
        <v>9160.0400000000009</v>
      </c>
      <c r="W64" s="452">
        <f>VLOOKUP(A64,'Трансферты 2019'!$A$4:$B$102,2,FALSE)</f>
        <v>17250.490000000002</v>
      </c>
      <c r="X64" s="452">
        <f>VLOOKUP(A64,'Трансферты 2020'!$A$4:$B$102,2,FALSE)</f>
        <v>44536.98</v>
      </c>
      <c r="Y64" s="452">
        <f>VLOOKUP(A64,'Трансферты 2021'!$A$4:$B$102,2,FALSE)</f>
        <v>51471.64</v>
      </c>
      <c r="Z64">
        <f t="shared" si="8"/>
        <v>341.98172638999858</v>
      </c>
      <c r="AA64">
        <f t="shared" si="9"/>
        <v>2875.3549192499995</v>
      </c>
      <c r="AB64">
        <f t="shared" si="10"/>
        <v>4480.0909003399993</v>
      </c>
      <c r="AC64">
        <f t="shared" si="11"/>
        <v>6546.3033296100002</v>
      </c>
      <c r="AD64">
        <f t="shared" si="12"/>
        <v>8313.5716560799992</v>
      </c>
      <c r="AE64">
        <f t="shared" si="13"/>
        <v>7984.8449748700004</v>
      </c>
    </row>
    <row r="65" spans="1:31">
      <c r="A65" s="349" t="s">
        <v>126</v>
      </c>
      <c r="B65">
        <v>10544.161268989999</v>
      </c>
      <c r="C65">
        <v>9458.9479583100001</v>
      </c>
      <c r="D65">
        <v>9342.7650679899998</v>
      </c>
      <c r="E65">
        <v>16011.816478950001</v>
      </c>
      <c r="F65">
        <v>32626.827383330001</v>
      </c>
      <c r="G65">
        <v>35019.212763410003</v>
      </c>
      <c r="H65">
        <f>VLOOKUP(A65,'Трансферты 2016'!$A$10:$G$102,5,FALSE)</f>
        <v>4161.8599999999997</v>
      </c>
      <c r="I65">
        <f>VLOOKUP(A65,'Трансферты 2017'!$A$10:$G$102,5,FALSE)</f>
        <v>1426.85</v>
      </c>
      <c r="J65">
        <f>VLOOKUP(A65,'Трансферты 2018'!$A$10:$G$102,5,FALSE)</f>
        <v>1925.14</v>
      </c>
      <c r="K65">
        <f>VLOOKUP(A65,'Трансферты 2019'!$A$5:$G$102,5,FALSE)</f>
        <v>5019.34</v>
      </c>
      <c r="L65">
        <f>VLOOKUP(A65,'Трансферты 2020'!$A$5:$G$102,5,FALSE)</f>
        <v>7921.42</v>
      </c>
      <c r="M65">
        <f>VLOOKUP(A65,'Трансферты 2021'!$A$4:$G$93,5,FALSE)</f>
        <v>6449.41</v>
      </c>
      <c r="N65" s="251">
        <f t="shared" si="2"/>
        <v>6382.3012689899997</v>
      </c>
      <c r="O65" s="251">
        <f t="shared" si="3"/>
        <v>8032.0979583099997</v>
      </c>
      <c r="P65" s="251">
        <f t="shared" si="4"/>
        <v>7417.6250679899995</v>
      </c>
      <c r="Q65" s="251">
        <f t="shared" si="5"/>
        <v>10992.47647895</v>
      </c>
      <c r="R65" s="251">
        <f t="shared" si="6"/>
        <v>24705.407383329999</v>
      </c>
      <c r="S65" s="251">
        <f t="shared" si="7"/>
        <v>28569.802763410004</v>
      </c>
      <c r="T65" s="452">
        <f>VLOOKUP(A65,'Трансферты 2016'!$A$4:$B$102,2,FALSE)</f>
        <v>9768.5499999999993</v>
      </c>
      <c r="U65" s="452">
        <f>VLOOKUP(A65,'Трансферты 2017'!$A$4:$B$102,2,FALSE)</f>
        <v>6511.32</v>
      </c>
      <c r="V65" s="452">
        <f>VLOOKUP(A65,'Трансферты 2018'!$A$4:$B$102,2,FALSE)</f>
        <v>7307.9</v>
      </c>
      <c r="W65" s="452">
        <f>VLOOKUP(A65,'Трансферты 2019'!$A$4:$B$102,2,FALSE)</f>
        <v>13286.8</v>
      </c>
      <c r="X65" s="452">
        <f>VLOOKUP(A65,'Трансферты 2020'!$A$4:$B$102,2,FALSE)</f>
        <v>26892.32</v>
      </c>
      <c r="Y65" s="452">
        <f>VLOOKUP(A65,'Трансферты 2021'!$A$4:$B$102,2,FALSE)</f>
        <v>28926.06</v>
      </c>
      <c r="Z65">
        <f t="shared" si="8"/>
        <v>775.6112689900001</v>
      </c>
      <c r="AA65">
        <f t="shared" si="9"/>
        <v>2947.6279583100004</v>
      </c>
      <c r="AB65">
        <f t="shared" si="10"/>
        <v>2034.8650679900002</v>
      </c>
      <c r="AC65">
        <f t="shared" si="11"/>
        <v>2725.0164789500013</v>
      </c>
      <c r="AD65">
        <f t="shared" si="12"/>
        <v>5734.5073833300012</v>
      </c>
      <c r="AE65">
        <f t="shared" si="13"/>
        <v>6093.1527634100021</v>
      </c>
    </row>
    <row r="66" spans="1:31">
      <c r="A66" s="349" t="s">
        <v>125</v>
      </c>
      <c r="B66">
        <v>5217.9876220100005</v>
      </c>
      <c r="C66">
        <v>5561.6661374799996</v>
      </c>
      <c r="D66">
        <v>5912.5292042600004</v>
      </c>
      <c r="E66">
        <v>9743.2986638399998</v>
      </c>
      <c r="F66">
        <v>18120.991346549999</v>
      </c>
      <c r="G66">
        <v>20385.86591973</v>
      </c>
      <c r="H66">
        <f>VLOOKUP(A66,'Трансферты 2016'!$A$10:$G$102,5,FALSE)</f>
        <v>2579.83</v>
      </c>
      <c r="I66">
        <f>VLOOKUP(A66,'Трансферты 2017'!$A$10:$G$102,5,FALSE)</f>
        <v>1055.28</v>
      </c>
      <c r="J66">
        <f>VLOOKUP(A66,'Трансферты 2018'!$A$10:$G$102,5,FALSE)</f>
        <v>818.62</v>
      </c>
      <c r="K66">
        <f>VLOOKUP(A66,'Трансферты 2019'!$A$5:$G$102,5,FALSE)</f>
        <v>2847.07</v>
      </c>
      <c r="L66">
        <f>VLOOKUP(A66,'Трансферты 2020'!$A$5:$G$102,5,FALSE)</f>
        <v>4560.0600000000004</v>
      </c>
      <c r="M66">
        <f>VLOOKUP(A66,'Трансферты 2021'!$A$4:$G$93,5,FALSE)</f>
        <v>3846.05</v>
      </c>
      <c r="N66" s="251">
        <f t="shared" si="2"/>
        <v>2638.1576220100005</v>
      </c>
      <c r="O66" s="251">
        <f t="shared" si="3"/>
        <v>4506.3861374799999</v>
      </c>
      <c r="P66" s="251">
        <f t="shared" si="4"/>
        <v>5093.9092042600005</v>
      </c>
      <c r="Q66" s="251">
        <f t="shared" si="5"/>
        <v>6896.2286638400001</v>
      </c>
      <c r="R66" s="251">
        <f t="shared" si="6"/>
        <v>13560.931346549998</v>
      </c>
      <c r="S66" s="251">
        <f t="shared" si="7"/>
        <v>16539.815919730001</v>
      </c>
      <c r="T66" s="452">
        <f>VLOOKUP(A66,'Трансферты 2016'!$A$4:$B$102,2,FALSE)</f>
        <v>5168.29</v>
      </c>
      <c r="U66" s="452">
        <f>VLOOKUP(A66,'Трансферты 2017'!$A$4:$B$102,2,FALSE)</f>
        <v>4855.3900000000003</v>
      </c>
      <c r="V66" s="452">
        <f>VLOOKUP(A66,'Трансферты 2018'!$A$4:$B$102,2,FALSE)</f>
        <v>4751.3</v>
      </c>
      <c r="W66" s="452">
        <f>VLOOKUP(A66,'Трансферты 2019'!$A$4:$B$102,2,FALSE)</f>
        <v>7669.43</v>
      </c>
      <c r="X66" s="452">
        <f>VLOOKUP(A66,'Трансферты 2020'!$A$4:$B$102,2,FALSE)</f>
        <v>15193.93</v>
      </c>
      <c r="Y66" s="452">
        <f>VLOOKUP(A66,'Трансферты 2021'!$A$4:$B$102,2,FALSE)</f>
        <v>16931.669999999998</v>
      </c>
      <c r="Z66">
        <f t="shared" si="8"/>
        <v>49.697622010000487</v>
      </c>
      <c r="AA66">
        <f t="shared" si="9"/>
        <v>706.27613747999931</v>
      </c>
      <c r="AB66">
        <f t="shared" si="10"/>
        <v>1161.2292042600002</v>
      </c>
      <c r="AC66">
        <f t="shared" si="11"/>
        <v>2073.8686638399995</v>
      </c>
      <c r="AD66">
        <f t="shared" si="12"/>
        <v>2927.0613465499991</v>
      </c>
      <c r="AE66">
        <f t="shared" si="13"/>
        <v>3454.1959197300021</v>
      </c>
    </row>
    <row r="67" spans="1:31">
      <c r="A67" s="349" t="s">
        <v>133</v>
      </c>
      <c r="B67">
        <v>3080.80013822</v>
      </c>
      <c r="C67">
        <v>2444.5381557199998</v>
      </c>
      <c r="D67">
        <v>3720.4440369600002</v>
      </c>
      <c r="E67">
        <v>6395.044261</v>
      </c>
      <c r="F67">
        <v>10187.518149400001</v>
      </c>
      <c r="G67">
        <v>9399.1406833000001</v>
      </c>
      <c r="H67">
        <f>VLOOKUP(A67,'Трансферты 2016'!$A$10:$G$102,5,FALSE)</f>
        <v>1019.45</v>
      </c>
      <c r="I67">
        <f>VLOOKUP(A67,'Трансферты 2017'!$A$10:$G$102,5,FALSE)</f>
        <v>788.57</v>
      </c>
      <c r="J67">
        <f>VLOOKUP(A67,'Трансферты 2018'!$A$10:$G$102,5,FALSE)</f>
        <v>1760.27</v>
      </c>
      <c r="K67">
        <f>VLOOKUP(A67,'Трансферты 2019'!$A$5:$G$102,5,FALSE)</f>
        <v>1289.4000000000001</v>
      </c>
      <c r="L67">
        <f>VLOOKUP(A67,'Трансферты 2020'!$A$5:$G$102,5,FALSE)</f>
        <v>1894.43</v>
      </c>
      <c r="M67">
        <f>VLOOKUP(A67,'Трансферты 2021'!$A$4:$G$93,5,FALSE)</f>
        <v>1486.28</v>
      </c>
      <c r="N67" s="251">
        <f t="shared" ref="N67:N86" si="14">B67-H67</f>
        <v>2061.3501382200002</v>
      </c>
      <c r="O67" s="251">
        <f t="shared" ref="O67:O86" si="15">C67-I67</f>
        <v>1655.9681557199997</v>
      </c>
      <c r="P67" s="251">
        <f t="shared" ref="P67:P86" si="16">D67-J67</f>
        <v>1960.1740369600002</v>
      </c>
      <c r="Q67" s="251">
        <f t="shared" ref="Q67:Q86" si="17">E67-K67</f>
        <v>5105.6442609999995</v>
      </c>
      <c r="R67" s="251">
        <f t="shared" ref="R67:R86" si="18">F67-L67</f>
        <v>8293.0881494000005</v>
      </c>
      <c r="S67" s="251">
        <f t="shared" ref="S67:S86" si="19">G67-M67</f>
        <v>7912.8606833000003</v>
      </c>
      <c r="T67" s="452">
        <f>VLOOKUP(A67,'Трансферты 2016'!$A$4:$B$102,2,FALSE)</f>
        <v>2977.32</v>
      </c>
      <c r="U67" s="452">
        <f>VLOOKUP(A67,'Трансферты 2017'!$A$4:$B$102,2,FALSE)</f>
        <v>2007.31</v>
      </c>
      <c r="V67" s="452">
        <f>VLOOKUP(A67,'Трансферты 2018'!$A$4:$B$102,2,FALSE)</f>
        <v>3054.26</v>
      </c>
      <c r="W67" s="452">
        <f>VLOOKUP(A67,'Трансферты 2019'!$A$4:$B$102,2,FALSE)</f>
        <v>4407.1099999999997</v>
      </c>
      <c r="X67" s="452">
        <f>VLOOKUP(A67,'Трансферты 2020'!$A$4:$B$102,2,FALSE)</f>
        <v>7668.59</v>
      </c>
      <c r="Y67" s="452">
        <f>VLOOKUP(A67,'Трансферты 2021'!$A$4:$B$102,2,FALSE)</f>
        <v>8063.98</v>
      </c>
      <c r="Z67">
        <f t="shared" ref="Z67:Z86" si="20">B67-T67</f>
        <v>103.48013821999984</v>
      </c>
      <c r="AA67">
        <f t="shared" ref="AA67:AA85" si="21">C67-U67</f>
        <v>437.2281557199999</v>
      </c>
      <c r="AB67">
        <f t="shared" ref="AB67:AB86" si="22">D67-V67</f>
        <v>666.18403695999996</v>
      </c>
      <c r="AC67">
        <f t="shared" ref="AC67:AC86" si="23">E67-W67</f>
        <v>1987.9342610000003</v>
      </c>
      <c r="AD67">
        <f t="shared" ref="AD67:AD86" si="24">F67-X67</f>
        <v>2518.9281494000006</v>
      </c>
      <c r="AE67">
        <f t="shared" ref="AE67:AE85" si="25">G67-Y67</f>
        <v>1335.1606833000005</v>
      </c>
    </row>
    <row r="68" spans="1:31">
      <c r="A68" s="349" t="s">
        <v>131</v>
      </c>
      <c r="B68">
        <v>2789.3769638099998</v>
      </c>
      <c r="C68">
        <v>2590.0216083</v>
      </c>
      <c r="D68">
        <v>3786.6155045</v>
      </c>
      <c r="E68">
        <v>5626.4263839400001</v>
      </c>
      <c r="F68">
        <v>11652.444869139999</v>
      </c>
      <c r="G68">
        <v>10831.20062374</v>
      </c>
      <c r="H68">
        <f>VLOOKUP(A68,'Трансферты 2016'!$A$10:$G$102,5,FALSE)</f>
        <v>1330.18</v>
      </c>
      <c r="I68">
        <f>VLOOKUP(A68,'Трансферты 2017'!$A$10:$G$102,5,FALSE)</f>
        <v>656.6</v>
      </c>
      <c r="J68">
        <f>VLOOKUP(A68,'Трансферты 2018'!$A$10:$G$102,5,FALSE)</f>
        <v>1196.94</v>
      </c>
      <c r="K68">
        <f>VLOOKUP(A68,'Трансферты 2019'!$A$5:$G$102,5,FALSE)</f>
        <v>1756.5</v>
      </c>
      <c r="L68">
        <f>VLOOKUP(A68,'Трансферты 2020'!$A$5:$G$102,5,FALSE)</f>
        <v>2674.42</v>
      </c>
      <c r="M68">
        <f>VLOOKUP(A68,'Трансферты 2021'!$A$4:$G$93,5,FALSE)</f>
        <v>2398.09</v>
      </c>
      <c r="N68" s="251">
        <f t="shared" si="14"/>
        <v>1459.1969638099997</v>
      </c>
      <c r="O68" s="251">
        <f t="shared" si="15"/>
        <v>1933.4216083000001</v>
      </c>
      <c r="P68" s="251">
        <f t="shared" si="16"/>
        <v>2589.6755045</v>
      </c>
      <c r="Q68" s="251">
        <f t="shared" si="17"/>
        <v>3869.9263839400001</v>
      </c>
      <c r="R68" s="251">
        <f t="shared" si="18"/>
        <v>8978.0248691399993</v>
      </c>
      <c r="S68" s="251">
        <f t="shared" si="19"/>
        <v>8433.1106237399999</v>
      </c>
      <c r="T68" s="452">
        <f>VLOOKUP(A68,'Трансферты 2016'!$A$4:$B$102,2,FALSE)</f>
        <v>2753.26</v>
      </c>
      <c r="U68" s="452">
        <f>VLOOKUP(A68,'Трансферты 2017'!$A$4:$B$102,2,FALSE)</f>
        <v>2082.2600000000002</v>
      </c>
      <c r="V68" s="452">
        <f>VLOOKUP(A68,'Трансферты 2018'!$A$4:$B$102,2,FALSE)</f>
        <v>2821.8</v>
      </c>
      <c r="W68" s="452">
        <f>VLOOKUP(A68,'Трансферты 2019'!$A$4:$B$102,2,FALSE)</f>
        <v>4056.65</v>
      </c>
      <c r="X68" s="452">
        <f>VLOOKUP(A68,'Трансферты 2020'!$A$4:$B$102,2,FALSE)</f>
        <v>8481.82</v>
      </c>
      <c r="Y68" s="452">
        <f>VLOOKUP(A68,'Трансферты 2021'!$A$4:$B$102,2,FALSE)</f>
        <v>8910.2999999999993</v>
      </c>
      <c r="Z68">
        <f t="shared" si="20"/>
        <v>36.116963809999561</v>
      </c>
      <c r="AA68">
        <f t="shared" si="21"/>
        <v>507.76160829999981</v>
      </c>
      <c r="AB68">
        <f t="shared" si="22"/>
        <v>964.81550449999986</v>
      </c>
      <c r="AC68">
        <f t="shared" si="23"/>
        <v>1569.77638394</v>
      </c>
      <c r="AD68">
        <f t="shared" si="24"/>
        <v>3170.6248691399996</v>
      </c>
      <c r="AE68">
        <f t="shared" si="25"/>
        <v>1920.9006237400008</v>
      </c>
    </row>
    <row r="69" spans="1:31">
      <c r="A69" s="349" t="s">
        <v>124</v>
      </c>
      <c r="B69">
        <v>6036.92</v>
      </c>
      <c r="C69">
        <v>17195.310000000001</v>
      </c>
      <c r="D69">
        <v>8128.09</v>
      </c>
      <c r="E69">
        <v>21260.60378438</v>
      </c>
      <c r="F69">
        <v>30686.861874949998</v>
      </c>
      <c r="G69">
        <v>33063.974024169998</v>
      </c>
      <c r="H69">
        <f>VLOOKUP(A69,'Трансферты 2016'!$A$10:$G$102,5,FALSE)</f>
        <v>3182.21</v>
      </c>
      <c r="I69">
        <f>VLOOKUP(A69,'Трансферты 2017'!$A$10:$G$102,5,FALSE)</f>
        <v>7613.72</v>
      </c>
      <c r="J69">
        <f>VLOOKUP(A69,'Трансферты 2018'!$A$10:$G$102,5,FALSE)</f>
        <v>3225.72</v>
      </c>
      <c r="K69">
        <f>VLOOKUP(A69,'Трансферты 2019'!$A$5:$G$102,5,FALSE)</f>
        <v>4104.8500000000004</v>
      </c>
      <c r="L69">
        <f>VLOOKUP(A69,'Трансферты 2020'!$A$5:$G$102,5,FALSE)</f>
        <v>6022.92</v>
      </c>
      <c r="M69">
        <f>VLOOKUP(A69,'Трансферты 2021'!$A$4:$G$93,5,FALSE)</f>
        <v>5239.75</v>
      </c>
      <c r="N69" s="251">
        <f t="shared" si="14"/>
        <v>2854.71</v>
      </c>
      <c r="O69" s="251">
        <f>C69-I69</f>
        <v>9581.59</v>
      </c>
      <c r="P69" s="251">
        <f t="shared" si="16"/>
        <v>4902.3700000000008</v>
      </c>
      <c r="Q69" s="251">
        <f t="shared" si="17"/>
        <v>17155.753784380002</v>
      </c>
      <c r="R69" s="251">
        <f t="shared" si="18"/>
        <v>24663.941874949996</v>
      </c>
      <c r="S69" s="251">
        <f t="shared" si="19"/>
        <v>27824.224024169998</v>
      </c>
      <c r="T69" s="452">
        <f>VLOOKUP(A69,'Трансферты 2016'!$A$4:$B$102,2,FALSE)</f>
        <v>6036.92</v>
      </c>
      <c r="U69" s="452">
        <f>VLOOKUP(A69,'Трансферты 2017'!$A$4:$B$102,2,FALSE)</f>
        <v>7613.72</v>
      </c>
      <c r="V69" s="452">
        <f>VLOOKUP(A69,'Трансферты 2018'!$A$4:$B$102,2,FALSE)</f>
        <v>8128.09</v>
      </c>
      <c r="W69" s="452">
        <f>VLOOKUP(A69,'Трансферты 2019'!$A$4:$B$102,2,FALSE)</f>
        <v>15102.77</v>
      </c>
      <c r="X69" s="452">
        <f>VLOOKUP(A69,'Трансферты 2020'!$A$4:$B$102,2,FALSE)</f>
        <v>24131.7</v>
      </c>
      <c r="Y69" s="452">
        <f>VLOOKUP(A69,'Трансферты 2021'!$A$4:$B$102,2,FALSE)</f>
        <v>27075.51</v>
      </c>
      <c r="Z69">
        <f t="shared" si="20"/>
        <v>0</v>
      </c>
      <c r="AA69">
        <f t="shared" si="21"/>
        <v>9581.59</v>
      </c>
      <c r="AB69">
        <f t="shared" si="22"/>
        <v>0</v>
      </c>
      <c r="AC69">
        <f t="shared" si="23"/>
        <v>6157.83378438</v>
      </c>
      <c r="AD69">
        <f t="shared" si="24"/>
        <v>6555.1618749499976</v>
      </c>
      <c r="AE69">
        <f t="shared" si="25"/>
        <v>5988.4640241699999</v>
      </c>
    </row>
    <row r="70" spans="1:31">
      <c r="A70" s="349" t="s">
        <v>123</v>
      </c>
      <c r="B70">
        <v>8620.2678239899997</v>
      </c>
      <c r="C70">
        <v>9633.2536183600005</v>
      </c>
      <c r="D70">
        <v>12216.98380989</v>
      </c>
      <c r="E70">
        <v>17915.983347490001</v>
      </c>
      <c r="F70">
        <v>36112.29435371</v>
      </c>
      <c r="G70">
        <v>45542.971749980003</v>
      </c>
      <c r="H70">
        <f>VLOOKUP(A70,'Трансферты 2016'!$A$10:$G$102,5,FALSE)</f>
        <v>3721.89</v>
      </c>
      <c r="I70">
        <f>VLOOKUP(A70,'Трансферты 2017'!$A$10:$G$102,5,FALSE)</f>
        <v>3159.33</v>
      </c>
      <c r="J70">
        <f>VLOOKUP(A70,'Трансферты 2018'!$A$10:$G$102,5,FALSE)</f>
        <v>2103.5</v>
      </c>
      <c r="K70">
        <f>VLOOKUP(A70,'Трансферты 2019'!$A$5:$G$102,5,FALSE)</f>
        <v>5580.24</v>
      </c>
      <c r="L70">
        <f>VLOOKUP(A70,'Трансферты 2020'!$A$5:$G$102,5,FALSE)</f>
        <v>8201.0499999999993</v>
      </c>
      <c r="M70">
        <f>VLOOKUP(A70,'Трансферты 2021'!$A$4:$G$93,5,FALSE)</f>
        <v>8944.2199999999993</v>
      </c>
      <c r="N70" s="251">
        <f t="shared" si="14"/>
        <v>4898.3778239900003</v>
      </c>
      <c r="O70" s="251">
        <f t="shared" si="15"/>
        <v>6473.9236183600005</v>
      </c>
      <c r="P70" s="251">
        <f t="shared" si="16"/>
        <v>10113.48380989</v>
      </c>
      <c r="Q70" s="251">
        <f t="shared" si="17"/>
        <v>12335.743347490001</v>
      </c>
      <c r="R70" s="251">
        <f t="shared" si="18"/>
        <v>27911.244353710001</v>
      </c>
      <c r="S70" s="251">
        <f t="shared" si="19"/>
        <v>36598.751749980001</v>
      </c>
      <c r="T70" s="452">
        <f>VLOOKUP(A70,'Трансферты 2016'!$A$4:$B$102,2,FALSE)</f>
        <v>8552.6</v>
      </c>
      <c r="U70" s="452">
        <f>VLOOKUP(A70,'Трансферты 2017'!$A$4:$B$102,2,FALSE)</f>
        <v>8622.31</v>
      </c>
      <c r="V70" s="452">
        <f>VLOOKUP(A70,'Трансферты 2018'!$A$4:$B$102,2,FALSE)</f>
        <v>9796.92</v>
      </c>
      <c r="W70" s="452">
        <f>VLOOKUP(A70,'Трансферты 2019'!$A$4:$B$102,2,FALSE)</f>
        <v>14622.37</v>
      </c>
      <c r="X70" s="452">
        <f>VLOOKUP(A70,'Трансферты 2020'!$A$4:$B$102,2,FALSE)</f>
        <v>30688.720000000001</v>
      </c>
      <c r="Y70" s="452">
        <f>VLOOKUP(A70,'Трансферты 2021'!$A$4:$B$102,2,FALSE)</f>
        <v>37314.71</v>
      </c>
      <c r="Z70">
        <f t="shared" si="20"/>
        <v>67.667823989999306</v>
      </c>
      <c r="AA70">
        <f t="shared" si="21"/>
        <v>1010.943618360001</v>
      </c>
      <c r="AB70">
        <f t="shared" si="22"/>
        <v>2420.0638098899999</v>
      </c>
      <c r="AC70">
        <f t="shared" si="23"/>
        <v>3293.6133474899998</v>
      </c>
      <c r="AD70">
        <f t="shared" si="24"/>
        <v>5423.5743537099988</v>
      </c>
      <c r="AE70">
        <f t="shared" si="25"/>
        <v>8228.2617499800035</v>
      </c>
    </row>
    <row r="71" spans="1:31">
      <c r="A71" s="349" t="s">
        <v>122</v>
      </c>
      <c r="B71">
        <v>6217.5</v>
      </c>
      <c r="C71">
        <v>4987.12</v>
      </c>
      <c r="D71">
        <v>5680.47</v>
      </c>
      <c r="E71">
        <v>17375.201449799999</v>
      </c>
      <c r="F71">
        <v>27869.512928960001</v>
      </c>
      <c r="G71">
        <v>36322.834353220002</v>
      </c>
      <c r="H71">
        <f>VLOOKUP(A71,'Трансферты 2016'!$A$10:$G$102,5,FALSE)</f>
        <v>3430.06</v>
      </c>
      <c r="I71">
        <f>VLOOKUP(A71,'Трансферты 2017'!$A$10:$G$102,5,FALSE)</f>
        <v>1270.22</v>
      </c>
      <c r="J71">
        <f>VLOOKUP(A71,'Трансферты 2018'!$A$10:$G$102,5,FALSE)</f>
        <v>1375.31</v>
      </c>
      <c r="K71">
        <f>VLOOKUP(A71,'Трансферты 2019'!$A$5:$G$102,5,FALSE)</f>
        <v>4504.4399999999996</v>
      </c>
      <c r="L71">
        <f>VLOOKUP(A71,'Трансферты 2020'!$A$5:$G$102,5,FALSE)</f>
        <v>6663.52</v>
      </c>
      <c r="M71">
        <f>VLOOKUP(A71,'Трансферты 2021'!$A$4:$G$93,5,FALSE)</f>
        <v>6046.63</v>
      </c>
      <c r="N71" s="251">
        <f t="shared" si="14"/>
        <v>2787.44</v>
      </c>
      <c r="O71" s="251">
        <f t="shared" si="15"/>
        <v>3716.8999999999996</v>
      </c>
      <c r="P71" s="251">
        <f t="shared" si="16"/>
        <v>4305.16</v>
      </c>
      <c r="Q71" s="251">
        <f t="shared" si="17"/>
        <v>12870.7614498</v>
      </c>
      <c r="R71" s="251">
        <f t="shared" si="18"/>
        <v>21205.99292896</v>
      </c>
      <c r="S71" s="251">
        <f t="shared" si="19"/>
        <v>30276.20435322</v>
      </c>
      <c r="T71" s="452">
        <f>VLOOKUP(A71,'Трансферты 2016'!$A$4:$B$102,2,FALSE)</f>
        <v>6217.5</v>
      </c>
      <c r="U71" s="452">
        <f>VLOOKUP(A71,'Трансферты 2017'!$A$4:$B$102,2,FALSE)</f>
        <v>4987.12</v>
      </c>
      <c r="V71" s="452">
        <f>VLOOKUP(A71,'Трансферты 2018'!$A$4:$B$102,2,FALSE)</f>
        <v>5680.47</v>
      </c>
      <c r="W71" s="452">
        <f>VLOOKUP(A71,'Трансферты 2019'!$A$4:$B$102,2,FALSE)</f>
        <v>13288.29</v>
      </c>
      <c r="X71" s="452">
        <f>VLOOKUP(A71,'Трансферты 2020'!$A$4:$B$102,2,FALSE)</f>
        <v>24117.13</v>
      </c>
      <c r="Y71" s="452">
        <f>VLOOKUP(A71,'Трансферты 2021'!$A$4:$B$102,2,FALSE)</f>
        <v>31881.19</v>
      </c>
      <c r="Z71">
        <f t="shared" si="20"/>
        <v>0</v>
      </c>
      <c r="AA71">
        <f t="shared" si="21"/>
        <v>0</v>
      </c>
      <c r="AB71">
        <f t="shared" si="22"/>
        <v>0</v>
      </c>
      <c r="AC71">
        <f t="shared" si="23"/>
        <v>4086.9114497999981</v>
      </c>
      <c r="AD71">
        <f t="shared" si="24"/>
        <v>3752.3829289599998</v>
      </c>
      <c r="AE71">
        <f t="shared" si="25"/>
        <v>4441.6443532200028</v>
      </c>
    </row>
    <row r="72" spans="1:31">
      <c r="A72" s="349" t="s">
        <v>120</v>
      </c>
      <c r="B72">
        <v>10335.611515619999</v>
      </c>
      <c r="C72">
        <v>13782.07305406</v>
      </c>
      <c r="D72">
        <v>12989.34</v>
      </c>
      <c r="E72">
        <v>25661.160249150002</v>
      </c>
      <c r="F72">
        <v>36243.604125040001</v>
      </c>
      <c r="G72">
        <v>38833.806593549998</v>
      </c>
      <c r="H72">
        <f>VLOOKUP(A72,'Трансферты 2016'!$A$10:$G$102,5,FALSE)</f>
        <v>3514.57</v>
      </c>
      <c r="I72">
        <f>VLOOKUP(A72,'Трансферты 2017'!$A$10:$G$102,5,FALSE)</f>
        <v>4156.59</v>
      </c>
      <c r="J72">
        <f>VLOOKUP(A72,'Трансферты 2018'!$A$10:$G$102,5,FALSE)</f>
        <v>4788.58</v>
      </c>
      <c r="K72">
        <f>VLOOKUP(A72,'Трансферты 2019'!$A$5:$G$102,5,FALSE)</f>
        <v>4538.24</v>
      </c>
      <c r="L72">
        <f>VLOOKUP(A72,'Трансферты 2020'!$A$5:$G$102,5,FALSE)</f>
        <v>6833.47</v>
      </c>
      <c r="M72">
        <f>VLOOKUP(A72,'Трансферты 2021'!$A$4:$G$93,5,FALSE)</f>
        <v>6514.25</v>
      </c>
      <c r="N72" s="251">
        <f t="shared" si="14"/>
        <v>6821.0415156199997</v>
      </c>
      <c r="O72" s="251">
        <f t="shared" si="15"/>
        <v>9625.4830540599996</v>
      </c>
      <c r="P72" s="251">
        <f t="shared" si="16"/>
        <v>8200.76</v>
      </c>
      <c r="Q72" s="251">
        <f t="shared" si="17"/>
        <v>21122.920249150004</v>
      </c>
      <c r="R72" s="251">
        <f t="shared" si="18"/>
        <v>29410.13412504</v>
      </c>
      <c r="S72" s="251">
        <f t="shared" si="19"/>
        <v>32319.556593549998</v>
      </c>
      <c r="T72" s="452">
        <f>VLOOKUP(A72,'Трансферты 2016'!$A$4:$B$102,2,FALSE)</f>
        <v>8981.5400000000009</v>
      </c>
      <c r="U72" s="452">
        <f>VLOOKUP(A72,'Трансферты 2017'!$A$4:$B$102,2,FALSE)</f>
        <v>11184.41</v>
      </c>
      <c r="V72" s="452">
        <f>VLOOKUP(A72,'Трансферты 2018'!$A$4:$B$102,2,FALSE)</f>
        <v>12989.34</v>
      </c>
      <c r="W72" s="452">
        <f>VLOOKUP(A72,'Трансферты 2019'!$A$4:$B$102,2,FALSE)</f>
        <v>23053.43</v>
      </c>
      <c r="X72" s="452">
        <f>VLOOKUP(A72,'Трансферты 2020'!$A$4:$B$102,2,FALSE)</f>
        <v>31928.18</v>
      </c>
      <c r="Y72" s="452">
        <f>VLOOKUP(A72,'Трансферты 2021'!$A$4:$B$102,2,FALSE)</f>
        <v>32445.87</v>
      </c>
      <c r="Z72">
        <f t="shared" si="20"/>
        <v>1354.0715156199985</v>
      </c>
      <c r="AA72">
        <f t="shared" si="21"/>
        <v>2597.6630540599999</v>
      </c>
      <c r="AB72">
        <f t="shared" si="22"/>
        <v>0</v>
      </c>
      <c r="AC72">
        <f t="shared" si="23"/>
        <v>2607.7302491500013</v>
      </c>
      <c r="AD72">
        <f t="shared" si="24"/>
        <v>4315.4241250400009</v>
      </c>
      <c r="AE72">
        <f t="shared" si="25"/>
        <v>6387.9365935499991</v>
      </c>
    </row>
    <row r="73" spans="1:31">
      <c r="A73" s="349" t="s">
        <v>119</v>
      </c>
      <c r="B73">
        <v>10320.16747652</v>
      </c>
      <c r="C73">
        <v>12411.989665720001</v>
      </c>
      <c r="D73">
        <v>16379.32</v>
      </c>
      <c r="E73">
        <v>22830.410624460001</v>
      </c>
      <c r="F73">
        <v>35866.446385739997</v>
      </c>
      <c r="G73">
        <v>32058.378430500001</v>
      </c>
      <c r="H73">
        <f>VLOOKUP(A73,'Трансферты 2016'!$A$10:$G$102,5,FALSE)</f>
        <v>3303</v>
      </c>
      <c r="I73">
        <f>VLOOKUP(A73,'Трансферты 2017'!$A$10:$G$102,5,FALSE)</f>
        <v>4625.1000000000004</v>
      </c>
      <c r="J73">
        <f>VLOOKUP(A73,'Трансферты 2018'!$A$10:$G$102,5,FALSE)</f>
        <v>3409.76</v>
      </c>
      <c r="K73">
        <f>VLOOKUP(A73,'Трансферты 2019'!$A$5:$G$102,5,FALSE)</f>
        <v>4356.1499999999996</v>
      </c>
      <c r="L73">
        <f>VLOOKUP(A73,'Трансферты 2020'!$A$5:$G$102,5,FALSE)</f>
        <v>6412.45</v>
      </c>
      <c r="M73">
        <f>VLOOKUP(A73,'Трансферты 2021'!$A$4:$G$93,5,FALSE)</f>
        <v>6047.12</v>
      </c>
      <c r="N73" s="251">
        <f t="shared" si="14"/>
        <v>7017.1674765200005</v>
      </c>
      <c r="O73" s="251">
        <f t="shared" si="15"/>
        <v>7786.8896657200003</v>
      </c>
      <c r="P73" s="251">
        <f>D73-J73</f>
        <v>12969.56</v>
      </c>
      <c r="Q73" s="251">
        <f t="shared" si="17"/>
        <v>18474.260624460003</v>
      </c>
      <c r="R73" s="251">
        <f t="shared" si="18"/>
        <v>29453.996385739996</v>
      </c>
      <c r="S73" s="251">
        <f t="shared" si="19"/>
        <v>26011.258430500002</v>
      </c>
      <c r="T73" s="452">
        <f>VLOOKUP(A73,'Трансферты 2016'!$A$4:$B$102,2,FALSE)</f>
        <v>10245.129999999999</v>
      </c>
      <c r="U73" s="452">
        <f>VLOOKUP(A73,'Трансферты 2017'!$A$4:$B$102,2,FALSE)</f>
        <v>11520.45</v>
      </c>
      <c r="V73" s="452">
        <f>VLOOKUP(A73,'Трансферты 2018'!$A$4:$B$102,2,FALSE)</f>
        <v>16379.32</v>
      </c>
      <c r="W73" s="452">
        <f>VLOOKUP(A73,'Трансферты 2019'!$A$4:$B$102,2,FALSE)</f>
        <v>19155.39</v>
      </c>
      <c r="X73" s="452">
        <f>VLOOKUP(A73,'Трансферты 2020'!$A$4:$B$102,2,FALSE)</f>
        <v>32274.27</v>
      </c>
      <c r="Y73" s="452">
        <f>VLOOKUP(A73,'Трансферты 2021'!$A$4:$B$102,2,FALSE)</f>
        <v>27620.34</v>
      </c>
      <c r="Z73">
        <f t="shared" si="20"/>
        <v>75.037476520001292</v>
      </c>
      <c r="AA73">
        <f t="shared" si="21"/>
        <v>891.5396657199999</v>
      </c>
      <c r="AB73">
        <f t="shared" si="22"/>
        <v>0</v>
      </c>
      <c r="AC73">
        <f t="shared" si="23"/>
        <v>3675.0206244600013</v>
      </c>
      <c r="AD73">
        <f t="shared" si="24"/>
        <v>3592.1763857399965</v>
      </c>
      <c r="AE73">
        <f t="shared" si="25"/>
        <v>4438.0384305000007</v>
      </c>
    </row>
    <row r="74" spans="1:31">
      <c r="A74" s="349" t="s">
        <v>118</v>
      </c>
      <c r="B74">
        <v>5941.5515507500004</v>
      </c>
      <c r="C74">
        <v>5595.0189140599996</v>
      </c>
      <c r="D74">
        <v>7760.8273707099997</v>
      </c>
      <c r="E74">
        <v>16192.25494493</v>
      </c>
      <c r="F74">
        <v>27811.805554260001</v>
      </c>
      <c r="G74">
        <v>31955.779191140002</v>
      </c>
      <c r="H74">
        <f>VLOOKUP(A74,'Трансферты 2016'!$A$10:$G$102,5,FALSE)</f>
        <v>2856.11</v>
      </c>
      <c r="I74">
        <f>VLOOKUP(A74,'Трансферты 2017'!$A$10:$G$102,5,FALSE)</f>
        <v>1702.52</v>
      </c>
      <c r="J74">
        <f>VLOOKUP(A74,'Трансферты 2018'!$A$10:$G$102,5,FALSE)</f>
        <v>913.6</v>
      </c>
      <c r="K74">
        <f>VLOOKUP(A74,'Трансферты 2019'!$A$5:$G$102,5,FALSE)</f>
        <v>3613.63</v>
      </c>
      <c r="L74">
        <f>VLOOKUP(A74,'Трансферты 2020'!$A$5:$G$102,5,FALSE)</f>
        <v>4769.68</v>
      </c>
      <c r="M74">
        <f>VLOOKUP(A74,'Трансферты 2021'!$A$4:$G$93,5,FALSE)</f>
        <v>4151.47</v>
      </c>
      <c r="N74" s="251">
        <f t="shared" si="14"/>
        <v>3085.4415507500003</v>
      </c>
      <c r="O74" s="251">
        <f t="shared" si="15"/>
        <v>3892.4989140599996</v>
      </c>
      <c r="P74" s="251">
        <f t="shared" si="16"/>
        <v>6847.2273707099994</v>
      </c>
      <c r="Q74" s="251">
        <f t="shared" si="17"/>
        <v>12578.624944930001</v>
      </c>
      <c r="R74" s="251">
        <f t="shared" si="18"/>
        <v>23042.125554260001</v>
      </c>
      <c r="S74" s="251">
        <f t="shared" si="19"/>
        <v>27804.309191140001</v>
      </c>
      <c r="T74" s="452">
        <f>VLOOKUP(A74,'Трансферты 2016'!$A$4:$B$102,2,FALSE)</f>
        <v>5891.67</v>
      </c>
      <c r="U74" s="452">
        <f>VLOOKUP(A74,'Трансферты 2017'!$A$4:$B$102,2,FALSE)</f>
        <v>4676.54</v>
      </c>
      <c r="V74" s="452">
        <f>VLOOKUP(A74,'Трансферты 2018'!$A$4:$B$102,2,FALSE)</f>
        <v>6623.63</v>
      </c>
      <c r="W74" s="452">
        <f>VLOOKUP(A74,'Трансферты 2019'!$A$4:$B$102,2,FALSE)</f>
        <v>14167.61</v>
      </c>
      <c r="X74" s="452">
        <f>VLOOKUP(A74,'Трансферты 2020'!$A$4:$B$102,2,FALSE)</f>
        <v>24830.17</v>
      </c>
      <c r="Y74" s="452">
        <f>VLOOKUP(A74,'Трансферты 2021'!$A$4:$B$102,2,FALSE)</f>
        <v>28260.880000000001</v>
      </c>
      <c r="Z74">
        <f t="shared" si="20"/>
        <v>49.881550750000315</v>
      </c>
      <c r="AA74">
        <f t="shared" si="21"/>
        <v>918.47891405999962</v>
      </c>
      <c r="AB74">
        <f t="shared" si="22"/>
        <v>1137.1973707099996</v>
      </c>
      <c r="AC74">
        <f t="shared" si="23"/>
        <v>2024.6449449299998</v>
      </c>
      <c r="AD74">
        <f t="shared" si="24"/>
        <v>2981.6355542600031</v>
      </c>
      <c r="AE74">
        <f t="shared" si="25"/>
        <v>3694.8991911400008</v>
      </c>
    </row>
    <row r="75" spans="1:31">
      <c r="A75" s="349" t="s">
        <v>121</v>
      </c>
      <c r="B75">
        <v>5135.6979882200003</v>
      </c>
      <c r="C75">
        <v>4417.33715132</v>
      </c>
      <c r="D75">
        <v>5773.3978744699998</v>
      </c>
      <c r="E75">
        <v>7998.5022054399997</v>
      </c>
      <c r="F75">
        <v>14153.40440752</v>
      </c>
      <c r="G75">
        <v>15317.2444211</v>
      </c>
      <c r="H75">
        <f>VLOOKUP(A75,'Трансферты 2016'!$A$10:$G$102,5,FALSE)</f>
        <v>1112.7</v>
      </c>
      <c r="I75">
        <f>VLOOKUP(A75,'Трансферты 2017'!$A$10:$G$102,5,FALSE)</f>
        <v>1845.89</v>
      </c>
      <c r="J75">
        <f>VLOOKUP(A75,'Трансферты 2018'!$A$10:$G$102,5,FALSE)</f>
        <v>899.27</v>
      </c>
      <c r="K75">
        <f>VLOOKUP(A75,'Трансферты 2019'!$A$5:$G$102,5,FALSE)</f>
        <v>1238</v>
      </c>
      <c r="L75">
        <f>VLOOKUP(A75,'Трансферты 2020'!$A$5:$G$102,5,FALSE)</f>
        <v>1805.44</v>
      </c>
      <c r="M75">
        <f>VLOOKUP(A75,'Трансферты 2021'!$A$4:$G$93,5,FALSE)</f>
        <v>1757.87</v>
      </c>
      <c r="N75" s="251">
        <f t="shared" si="14"/>
        <v>4022.9979882200005</v>
      </c>
      <c r="O75" s="251">
        <f t="shared" si="15"/>
        <v>2571.4471513199996</v>
      </c>
      <c r="P75" s="251">
        <f t="shared" si="16"/>
        <v>4874.1278744699994</v>
      </c>
      <c r="Q75" s="251">
        <f t="shared" si="17"/>
        <v>6760.5022054399997</v>
      </c>
      <c r="R75" s="251">
        <f t="shared" si="18"/>
        <v>12347.964407519999</v>
      </c>
      <c r="S75" s="251">
        <f t="shared" si="19"/>
        <v>13559.374421100001</v>
      </c>
      <c r="T75" s="452">
        <f>VLOOKUP(A75,'Трансферты 2016'!$A$4:$B$102,2,FALSE)</f>
        <v>5109.6000000000004</v>
      </c>
      <c r="U75" s="452">
        <f>VLOOKUP(A75,'Трансферты 2017'!$A$4:$B$102,2,FALSE)</f>
        <v>4187.83</v>
      </c>
      <c r="V75" s="452">
        <f>VLOOKUP(A75,'Трансферты 2018'!$A$4:$B$102,2,FALSE)</f>
        <v>4834.37</v>
      </c>
      <c r="W75" s="452">
        <f>VLOOKUP(A75,'Трансферты 2019'!$A$4:$B$102,2,FALSE)</f>
        <v>5285.27</v>
      </c>
      <c r="X75" s="452">
        <f>VLOOKUP(A75,'Трансферты 2020'!$A$4:$B$102,2,FALSE)</f>
        <v>11196.6</v>
      </c>
      <c r="Y75" s="452">
        <f>VLOOKUP(A75,'Трансферты 2021'!$A$4:$B$102,2,FALSE)</f>
        <v>12632.34</v>
      </c>
      <c r="Z75">
        <f t="shared" si="20"/>
        <v>26.097988219999934</v>
      </c>
      <c r="AA75">
        <f t="shared" si="21"/>
        <v>229.50715132000005</v>
      </c>
      <c r="AB75">
        <f t="shared" si="22"/>
        <v>939.02787446999992</v>
      </c>
      <c r="AC75">
        <f t="shared" si="23"/>
        <v>2713.2322054399992</v>
      </c>
      <c r="AD75">
        <f t="shared" si="24"/>
        <v>2956.8044075199996</v>
      </c>
      <c r="AE75">
        <f t="shared" si="25"/>
        <v>2684.9044211</v>
      </c>
    </row>
    <row r="76" spans="1:31">
      <c r="A76" s="349" t="s">
        <v>117</v>
      </c>
      <c r="B76">
        <v>3759.5035426899999</v>
      </c>
      <c r="C76">
        <v>3410.7530500299999</v>
      </c>
      <c r="D76">
        <v>1747.82132912</v>
      </c>
      <c r="E76">
        <v>3916.4839991200001</v>
      </c>
      <c r="F76">
        <v>9523.2610968600002</v>
      </c>
      <c r="G76">
        <v>9044.0153179000008</v>
      </c>
      <c r="H76">
        <f>VLOOKUP(A76,'Трансферты 2016'!$A$10:$G$102,5,FALSE)</f>
        <v>606.58000000000004</v>
      </c>
      <c r="I76">
        <f>VLOOKUP(A76,'Трансферты 2017'!$A$10:$G$102,5,FALSE)</f>
        <v>1626.41</v>
      </c>
      <c r="J76">
        <f>VLOOKUP(A76,'Трансферты 2018'!$A$10:$G$102,5,FALSE)</f>
        <v>318.14999999999998</v>
      </c>
      <c r="K76">
        <f>VLOOKUP(A76,'Трансферты 2019'!$A$5:$G$102,5,FALSE)</f>
        <v>822.5</v>
      </c>
      <c r="L76">
        <f>VLOOKUP(A76,'Трансферты 2020'!$A$5:$G$102,5,FALSE)</f>
        <v>1072.58</v>
      </c>
      <c r="M76">
        <f>VLOOKUP(A76,'Трансферты 2021'!$A$4:$G$93,5,FALSE)</f>
        <v>1000.07</v>
      </c>
      <c r="N76" s="251">
        <f t="shared" si="14"/>
        <v>3152.92354269</v>
      </c>
      <c r="O76" s="251">
        <f t="shared" si="15"/>
        <v>1784.3430500299999</v>
      </c>
      <c r="P76" s="251">
        <f t="shared" si="16"/>
        <v>1429.6713291199999</v>
      </c>
      <c r="Q76" s="251">
        <f t="shared" si="17"/>
        <v>3093.9839991200001</v>
      </c>
      <c r="R76" s="251">
        <f t="shared" si="18"/>
        <v>8450.6810968600003</v>
      </c>
      <c r="S76" s="251">
        <f t="shared" si="19"/>
        <v>8043.9453179000011</v>
      </c>
      <c r="T76" s="452">
        <f>VLOOKUP(A76,'Трансферты 2016'!$A$4:$B$102,2,FALSE)</f>
        <v>3614.47</v>
      </c>
      <c r="U76" s="452">
        <f>VLOOKUP(A76,'Трансферты 2017'!$A$4:$B$102,2,FALSE)</f>
        <v>3160.79</v>
      </c>
      <c r="V76" s="452">
        <f>VLOOKUP(A76,'Трансферты 2018'!$A$4:$B$102,2,FALSE)</f>
        <v>1532.38</v>
      </c>
      <c r="W76" s="452">
        <f>VLOOKUP(A76,'Трансферты 2019'!$A$4:$B$102,2,FALSE)</f>
        <v>3501.51</v>
      </c>
      <c r="X76" s="452">
        <f>VLOOKUP(A76,'Трансферты 2020'!$A$4:$B$102,2,FALSE)</f>
        <v>8036.33</v>
      </c>
      <c r="Y76" s="452">
        <f>VLOOKUP(A76,'Трансферты 2021'!$A$4:$B$102,2,FALSE)</f>
        <v>7332.17</v>
      </c>
      <c r="Z76">
        <f t="shared" si="20"/>
        <v>145.0335426900001</v>
      </c>
      <c r="AA76">
        <f t="shared" si="21"/>
        <v>249.96305002999998</v>
      </c>
      <c r="AB76">
        <f t="shared" si="22"/>
        <v>215.44132911999986</v>
      </c>
      <c r="AC76">
        <f t="shared" si="23"/>
        <v>414.97399911999992</v>
      </c>
      <c r="AD76">
        <f t="shared" si="24"/>
        <v>1486.9310968600003</v>
      </c>
      <c r="AE76">
        <f t="shared" si="25"/>
        <v>1711.8453179000007</v>
      </c>
    </row>
    <row r="77" spans="1:31">
      <c r="A77" s="349" t="s">
        <v>116</v>
      </c>
      <c r="B77">
        <v>3122.0598582299999</v>
      </c>
      <c r="C77">
        <v>2307.0974682999999</v>
      </c>
      <c r="D77">
        <v>17774.75702746</v>
      </c>
      <c r="E77">
        <v>19838.62860873</v>
      </c>
      <c r="F77">
        <v>11453.77817503</v>
      </c>
      <c r="G77">
        <v>8413.6972169599994</v>
      </c>
      <c r="H77">
        <f>VLOOKUP(A77,'Трансферты 2016'!$A$10:$G$102,5,FALSE)</f>
        <v>1224.26</v>
      </c>
      <c r="I77">
        <f>VLOOKUP(A77,'Трансферты 2017'!$A$10:$G$102,5,FALSE)</f>
        <v>556.79999999999995</v>
      </c>
      <c r="J77">
        <f>VLOOKUP(A77,'Трансферты 2018'!$A$10:$G$102,5,FALSE)</f>
        <v>351.16</v>
      </c>
      <c r="K77">
        <f>VLOOKUP(A77,'Трансферты 2019'!$A$5:$G$102,5,FALSE)</f>
        <v>1692.55</v>
      </c>
      <c r="L77">
        <f>VLOOKUP(A77,'Трансферты 2020'!$A$5:$G$102,5,FALSE)</f>
        <v>2021.51</v>
      </c>
      <c r="M77">
        <f>VLOOKUP(A77,'Трансферты 2021'!$A$4:$G$93,5,FALSE)</f>
        <v>2118.96</v>
      </c>
      <c r="N77" s="251">
        <f t="shared" si="14"/>
        <v>1897.7998582299999</v>
      </c>
      <c r="O77" s="251">
        <f t="shared" si="15"/>
        <v>1750.2974683</v>
      </c>
      <c r="P77" s="251">
        <f t="shared" si="16"/>
        <v>17423.59702746</v>
      </c>
      <c r="Q77" s="251">
        <f t="shared" si="17"/>
        <v>18146.07860873</v>
      </c>
      <c r="R77" s="251">
        <f t="shared" si="18"/>
        <v>9432.2681750299998</v>
      </c>
      <c r="S77" s="251">
        <f t="shared" si="19"/>
        <v>6294.7372169599994</v>
      </c>
      <c r="T77" s="452">
        <f>VLOOKUP(A77,'Трансферты 2016'!$A$4:$B$102,2,FALSE)</f>
        <v>3079.32</v>
      </c>
      <c r="U77" s="452">
        <f>VLOOKUP(A77,'Трансферты 2017'!$A$4:$B$102,2,FALSE)</f>
        <v>2114.8000000000002</v>
      </c>
      <c r="V77" s="452">
        <f>VLOOKUP(A77,'Трансферты 2018'!$A$4:$B$102,2,FALSE)</f>
        <v>17495.599999999999</v>
      </c>
      <c r="W77" s="452">
        <f>VLOOKUP(A77,'Трансферты 2019'!$A$4:$B$102,2,FALSE)</f>
        <v>19214.93</v>
      </c>
      <c r="X77" s="452">
        <f>VLOOKUP(A77,'Трансферты 2020'!$A$4:$B$102,2,FALSE)</f>
        <v>10494.87</v>
      </c>
      <c r="Y77" s="452">
        <f>VLOOKUP(A77,'Трансферты 2021'!$A$4:$B$102,2,FALSE)</f>
        <v>7422.24</v>
      </c>
      <c r="Z77">
        <f t="shared" si="20"/>
        <v>42.739858229999754</v>
      </c>
      <c r="AA77">
        <f t="shared" si="21"/>
        <v>192.29746829999976</v>
      </c>
      <c r="AB77">
        <f t="shared" si="22"/>
        <v>279.1570274600017</v>
      </c>
      <c r="AC77">
        <f t="shared" si="23"/>
        <v>623.69860872999925</v>
      </c>
      <c r="AD77">
        <f t="shared" si="24"/>
        <v>958.90817502999926</v>
      </c>
      <c r="AE77">
        <f t="shared" si="25"/>
        <v>991.45721695999964</v>
      </c>
    </row>
    <row r="78" spans="1:31">
      <c r="A78" s="349" t="s">
        <v>1014</v>
      </c>
      <c r="B78">
        <v>1496.1941316499999</v>
      </c>
      <c r="C78">
        <v>1194.44109454</v>
      </c>
      <c r="D78">
        <v>1483.64170661</v>
      </c>
      <c r="E78">
        <v>3092.2592669400001</v>
      </c>
      <c r="F78">
        <v>6580.6092280299999</v>
      </c>
      <c r="G78">
        <v>7898.1507623999996</v>
      </c>
      <c r="H78">
        <f>VLOOKUP(A78,'Трансферты 2016'!$A$10:$G$102,5,FALSE)</f>
        <v>619.57000000000005</v>
      </c>
      <c r="I78">
        <f>VLOOKUP(A78,'Трансферты 2017'!$A$10:$G$102,5,FALSE)</f>
        <v>236.31</v>
      </c>
      <c r="J78">
        <f>VLOOKUP(A78,'Трансферты 2018'!$A$10:$G$102,5,FALSE)</f>
        <v>165.74</v>
      </c>
      <c r="K78">
        <f>VLOOKUP(A78,'Трансферты 2019'!$A$5:$G$102,5,FALSE)</f>
        <v>786.52</v>
      </c>
      <c r="L78">
        <f>VLOOKUP(A78,'Трансферты 2020'!$A$5:$G$102,5,FALSE)</f>
        <v>1049.71</v>
      </c>
      <c r="M78">
        <f>VLOOKUP(A78,'Трансферты 2021'!$A$4:$G$93,5,FALSE)</f>
        <v>955.71</v>
      </c>
      <c r="N78" s="251">
        <f t="shared" si="14"/>
        <v>876.62413164999987</v>
      </c>
      <c r="O78" s="251">
        <f t="shared" si="15"/>
        <v>958.13109454000005</v>
      </c>
      <c r="P78" s="251">
        <f t="shared" si="16"/>
        <v>1317.90170661</v>
      </c>
      <c r="Q78" s="251">
        <f t="shared" si="17"/>
        <v>2305.7392669400001</v>
      </c>
      <c r="R78" s="251">
        <f t="shared" si="18"/>
        <v>5530.8992280299999</v>
      </c>
      <c r="S78" s="251">
        <f t="shared" si="19"/>
        <v>6942.4407623999996</v>
      </c>
      <c r="T78" s="452">
        <f>VLOOKUP(A78,'Трансферты 2016'!$A$4:$B$102,2,FALSE)</f>
        <v>1485.41</v>
      </c>
      <c r="U78" s="452">
        <f>VLOOKUP(A78,'Трансферты 2017'!$A$4:$B$102,2,FALSE)</f>
        <v>1043.04</v>
      </c>
      <c r="V78" s="452">
        <f>VLOOKUP(A78,'Трансферты 2018'!$A$4:$B$102,2,FALSE)</f>
        <v>1342.45</v>
      </c>
      <c r="W78" s="452">
        <f>VLOOKUP(A78,'Трансферты 2019'!$A$4:$B$102,2,FALSE)</f>
        <v>2456.0300000000002</v>
      </c>
      <c r="X78" s="452">
        <f>VLOOKUP(A78,'Трансферты 2020'!$A$4:$B$102,2,FALSE)</f>
        <v>5923.52</v>
      </c>
      <c r="Y78" s="452">
        <f>VLOOKUP(A78,'Трансферты 2021'!$A$4:$B$102,2,FALSE)</f>
        <v>7193.54</v>
      </c>
      <c r="Z78">
        <f t="shared" si="20"/>
        <v>10.784131649999836</v>
      </c>
      <c r="AA78">
        <f t="shared" si="21"/>
        <v>151.40109454000003</v>
      </c>
      <c r="AB78">
        <f t="shared" si="22"/>
        <v>141.19170660999998</v>
      </c>
      <c r="AC78">
        <f t="shared" si="23"/>
        <v>636.22926693999989</v>
      </c>
      <c r="AD78">
        <f t="shared" si="24"/>
        <v>657.0892280299995</v>
      </c>
      <c r="AE78">
        <f t="shared" si="25"/>
        <v>704.61076239999966</v>
      </c>
    </row>
    <row r="79" spans="1:31">
      <c r="A79" s="349" t="s">
        <v>1015</v>
      </c>
      <c r="B79">
        <v>3621.1667287499999</v>
      </c>
      <c r="C79">
        <v>3403.8382575800001</v>
      </c>
      <c r="D79">
        <v>6275.0662032700002</v>
      </c>
      <c r="E79">
        <v>22946.8654241</v>
      </c>
      <c r="F79">
        <v>7109.9925862700002</v>
      </c>
      <c r="G79">
        <v>8403.0592515200005</v>
      </c>
      <c r="H79">
        <f>VLOOKUP(A79,'Трансферты 2016'!$A$10:$G$102,5,FALSE)</f>
        <v>275.39999999999998</v>
      </c>
      <c r="I79">
        <f>VLOOKUP(A79,'Трансферты 2017'!$A$10:$G$102,5,FALSE)</f>
        <v>2775.94</v>
      </c>
      <c r="J79">
        <f>VLOOKUP(A79,'Трансферты 2018'!$A$10:$G$102,5,FALSE)</f>
        <v>1250.6199999999999</v>
      </c>
      <c r="K79">
        <f>VLOOKUP(A79,'Трансферты 2019'!$A$5:$G$102,5,FALSE)</f>
        <v>451.7</v>
      </c>
      <c r="L79">
        <f>VLOOKUP(A79,'Трансферты 2020'!$A$5:$G$102,5,FALSE)</f>
        <v>617.98</v>
      </c>
      <c r="M79">
        <f>VLOOKUP(A79,'Трансферты 2021'!$A$4:$G$93,5,FALSE)</f>
        <v>583.74</v>
      </c>
      <c r="N79" s="251">
        <f t="shared" si="14"/>
        <v>3345.7667287499999</v>
      </c>
      <c r="O79" s="251">
        <f t="shared" si="15"/>
        <v>627.89825758000006</v>
      </c>
      <c r="P79" s="251">
        <f t="shared" si="16"/>
        <v>5024.4462032700003</v>
      </c>
      <c r="Q79" s="251">
        <f t="shared" si="17"/>
        <v>22495.1654241</v>
      </c>
      <c r="R79" s="251">
        <f t="shared" si="18"/>
        <v>6492.0125862700006</v>
      </c>
      <c r="S79" s="251">
        <f t="shared" si="19"/>
        <v>7819.3192515200008</v>
      </c>
      <c r="T79" s="452">
        <f>VLOOKUP(A79,'Трансферты 2016'!$A$4:$B$102,2,FALSE)</f>
        <v>3617.91</v>
      </c>
      <c r="U79" s="452">
        <f>VLOOKUP(A79,'Трансферты 2017'!$A$4:$B$102,2,FALSE)</f>
        <v>3321.72</v>
      </c>
      <c r="V79" s="452">
        <f>VLOOKUP(A79,'Трансферты 2018'!$A$4:$B$102,2,FALSE)</f>
        <v>6157.48</v>
      </c>
      <c r="W79" s="452">
        <f>VLOOKUP(A79,'Трансферты 2019'!$A$4:$B$102,2,FALSE)</f>
        <v>22621.29</v>
      </c>
      <c r="X79" s="452">
        <f>VLOOKUP(A79,'Трансферты 2020'!$A$4:$B$102,2,FALSE)</f>
        <v>6574.23</v>
      </c>
      <c r="Y79" s="452">
        <f>VLOOKUP(A79,'Трансферты 2021'!$A$4:$B$102,2,FALSE)</f>
        <v>7755.54</v>
      </c>
      <c r="Z79">
        <f t="shared" si="20"/>
        <v>3.256728750000093</v>
      </c>
      <c r="AA79">
        <f t="shared" si="21"/>
        <v>82.118257580000318</v>
      </c>
      <c r="AB79">
        <f t="shared" si="22"/>
        <v>117.58620327000062</v>
      </c>
      <c r="AC79">
        <f t="shared" si="23"/>
        <v>325.57542409999951</v>
      </c>
      <c r="AD79">
        <f t="shared" si="24"/>
        <v>535.76258627000061</v>
      </c>
      <c r="AE79">
        <f t="shared" si="25"/>
        <v>647.51925152000058</v>
      </c>
    </row>
    <row r="80" spans="1:31">
      <c r="A80" s="349" t="s">
        <v>156</v>
      </c>
      <c r="B80">
        <v>14874.08388382</v>
      </c>
      <c r="C80">
        <v>18348.155439919999</v>
      </c>
      <c r="D80">
        <v>17484.235813250001</v>
      </c>
      <c r="E80">
        <v>21402.794425420001</v>
      </c>
      <c r="F80">
        <v>56110.373211270002</v>
      </c>
      <c r="G80">
        <v>52888.99750713</v>
      </c>
      <c r="H80">
        <f>VLOOKUP(A80,'Трансферты 2016'!$A$10:$G$102,5,FALSE)</f>
        <v>7498.57</v>
      </c>
      <c r="I80">
        <f>VLOOKUP(A80,'Трансферты 2017'!$A$10:$G$102,5,FALSE)</f>
        <v>6509.62</v>
      </c>
      <c r="J80">
        <f>VLOOKUP(A80,'Трансферты 2018'!$A$10:$G$102,5,FALSE)</f>
        <v>4498.09</v>
      </c>
      <c r="K80">
        <f>VLOOKUP(A80,'Трансферты 2019'!$A$5:$G$102,5,FALSE)</f>
        <v>8886.7999999999993</v>
      </c>
      <c r="L80">
        <f>VLOOKUP(A80,'Трансферты 2020'!$A$5:$G$102,5,FALSE)</f>
        <v>13924.24</v>
      </c>
      <c r="M80">
        <f>VLOOKUP(A80,'Трансферты 2021'!$A$4:$G$93,5,FALSE)</f>
        <v>12805.43</v>
      </c>
      <c r="N80" s="251">
        <f t="shared" si="14"/>
        <v>7375.51388382</v>
      </c>
      <c r="O80" s="251">
        <f t="shared" si="15"/>
        <v>11838.53543992</v>
      </c>
      <c r="P80" s="251">
        <f t="shared" si="16"/>
        <v>12986.145813250001</v>
      </c>
      <c r="Q80" s="251">
        <f t="shared" si="17"/>
        <v>12515.994425420002</v>
      </c>
      <c r="R80" s="251">
        <f t="shared" si="18"/>
        <v>42186.133211270004</v>
      </c>
      <c r="S80" s="251">
        <f t="shared" si="19"/>
        <v>40083.567507129999</v>
      </c>
      <c r="T80" s="452">
        <f>VLOOKUP(A80,'Трансферты 2016'!$A$4:$B$102,2,FALSE)</f>
        <v>14787.06</v>
      </c>
      <c r="U80" s="452">
        <f>VLOOKUP(A80,'Трансферты 2017'!$A$4:$B$102,2,FALSE)</f>
        <v>16091.2</v>
      </c>
      <c r="V80" s="452">
        <f>VLOOKUP(A80,'Трансферты 2018'!$A$4:$B$102,2,FALSE)</f>
        <v>13518.8</v>
      </c>
      <c r="W80" s="452">
        <f>VLOOKUP(A80,'Трансферты 2019'!$A$4:$B$102,2,FALSE)</f>
        <v>15750.69</v>
      </c>
      <c r="X80" s="452">
        <f>VLOOKUP(A80,'Трансферты 2020'!$A$4:$B$102,2,FALSE)</f>
        <v>42228.29</v>
      </c>
      <c r="Y80" s="452">
        <f>VLOOKUP(A80,'Трансферты 2021'!$A$4:$B$102,2,FALSE)</f>
        <v>43840.27</v>
      </c>
      <c r="Z80">
        <f t="shared" si="20"/>
        <v>87.023883820000265</v>
      </c>
      <c r="AA80">
        <f t="shared" si="21"/>
        <v>2256.9554399199988</v>
      </c>
      <c r="AB80">
        <f t="shared" si="22"/>
        <v>3965.435813250002</v>
      </c>
      <c r="AC80">
        <f t="shared" si="23"/>
        <v>5652.1044254200006</v>
      </c>
      <c r="AD80">
        <f t="shared" si="24"/>
        <v>13882.083211270001</v>
      </c>
      <c r="AE80">
        <f t="shared" si="25"/>
        <v>9048.7275071300028</v>
      </c>
    </row>
    <row r="81" spans="1:31">
      <c r="A81" s="349" t="s">
        <v>154</v>
      </c>
      <c r="B81">
        <v>6139.71136733</v>
      </c>
      <c r="C81">
        <v>5455.4304323599999</v>
      </c>
      <c r="D81">
        <v>7054.74274986</v>
      </c>
      <c r="E81">
        <v>9927.9466368600006</v>
      </c>
      <c r="F81">
        <v>22848.20475678</v>
      </c>
      <c r="G81">
        <v>22357.325614270001</v>
      </c>
      <c r="H81">
        <f>VLOOKUP(A81,'Трансферты 2016'!$A$10:$G$102,5,FALSE)</f>
        <v>1813.54</v>
      </c>
      <c r="I81">
        <f>VLOOKUP(A81,'Трансферты 2017'!$A$10:$G$102,5,FALSE)</f>
        <v>1656.96</v>
      </c>
      <c r="J81">
        <f>VLOOKUP(A81,'Трансферты 2018'!$A$10:$G$102,5,FALSE)</f>
        <v>1782.53</v>
      </c>
      <c r="K81">
        <f>VLOOKUP(A81,'Трансферты 2019'!$A$5:$G$102,5,FALSE)</f>
        <v>2497.94</v>
      </c>
      <c r="L81">
        <f>VLOOKUP(A81,'Трансферты 2020'!$A$5:$G$102,5,FALSE)</f>
        <v>4899.05</v>
      </c>
      <c r="M81">
        <f>VLOOKUP(A81,'Трансферты 2021'!$A$4:$G$93,5,FALSE)</f>
        <v>3575.34</v>
      </c>
      <c r="N81" s="251">
        <f t="shared" si="14"/>
        <v>4326.1713673300001</v>
      </c>
      <c r="O81" s="251">
        <f t="shared" si="15"/>
        <v>3798.4704323599999</v>
      </c>
      <c r="P81" s="251">
        <f t="shared" si="16"/>
        <v>5272.2127498600003</v>
      </c>
      <c r="Q81" s="251">
        <f t="shared" si="17"/>
        <v>7430.0066368600001</v>
      </c>
      <c r="R81" s="251">
        <f t="shared" si="18"/>
        <v>17949.154756780001</v>
      </c>
      <c r="S81" s="251">
        <f t="shared" si="19"/>
        <v>18781.985614270001</v>
      </c>
      <c r="T81" s="452">
        <f>VLOOKUP(A81,'Трансферты 2016'!$A$4:$B$102,2,FALSE)</f>
        <v>6071.98</v>
      </c>
      <c r="U81" s="452">
        <f>VLOOKUP(A81,'Трансферты 2017'!$A$4:$B$102,2,FALSE)</f>
        <v>3632.27</v>
      </c>
      <c r="V81" s="452">
        <f>VLOOKUP(A81,'Трансферты 2018'!$A$4:$B$102,2,FALSE)</f>
        <v>4124.58</v>
      </c>
      <c r="W81" s="452">
        <f>VLOOKUP(A81,'Трансферты 2019'!$A$4:$B$102,2,FALSE)</f>
        <v>6366.78</v>
      </c>
      <c r="X81" s="452">
        <f>VLOOKUP(A81,'Трансферты 2020'!$A$4:$B$102,2,FALSE)</f>
        <v>17448.88</v>
      </c>
      <c r="Y81" s="452">
        <f>VLOOKUP(A81,'Трансферты 2021'!$A$4:$B$102,2,FALSE)</f>
        <v>18363.900000000001</v>
      </c>
      <c r="Z81">
        <f t="shared" si="20"/>
        <v>67.731367330000467</v>
      </c>
      <c r="AA81">
        <f t="shared" si="21"/>
        <v>1823.16043236</v>
      </c>
      <c r="AB81">
        <f t="shared" si="22"/>
        <v>2930.1627498600001</v>
      </c>
      <c r="AC81">
        <f t="shared" si="23"/>
        <v>3561.1666368600008</v>
      </c>
      <c r="AD81">
        <f t="shared" si="24"/>
        <v>5399.324756779999</v>
      </c>
      <c r="AE81">
        <f t="shared" si="25"/>
        <v>3993.4256142699996</v>
      </c>
    </row>
    <row r="82" spans="1:31">
      <c r="A82" s="349" t="s">
        <v>1016</v>
      </c>
      <c r="B82">
        <v>3140.6969604400001</v>
      </c>
      <c r="C82">
        <v>5175.8606501699996</v>
      </c>
      <c r="D82">
        <v>7221.0660864399997</v>
      </c>
      <c r="E82">
        <v>11572.975261830001</v>
      </c>
      <c r="F82">
        <v>19472.385116239999</v>
      </c>
      <c r="G82">
        <v>18220.203035850001</v>
      </c>
      <c r="H82">
        <f>VLOOKUP(A82,'Трансферты 2016'!$A$10:$G$102,5,FALSE)</f>
        <v>1715.36</v>
      </c>
      <c r="I82">
        <f>VLOOKUP(A82,'Трансферты 2017'!$A$10:$G$102,5,FALSE)</f>
        <v>1919.43</v>
      </c>
      <c r="J82">
        <f>VLOOKUP(A82,'Трансферты 2018'!$A$10:$G$102,5,FALSE)</f>
        <v>1724.1</v>
      </c>
      <c r="K82">
        <f>VLOOKUP(A82,'Трансферты 2019'!$A$5:$G$102,5,FALSE)</f>
        <v>2018.27</v>
      </c>
      <c r="L82">
        <f>VLOOKUP(A82,'Трансферты 2020'!$A$5:$G$102,5,FALSE)</f>
        <v>2938.26</v>
      </c>
      <c r="M82">
        <f>VLOOKUP(A82,'Трансферты 2021'!$A$4:$G$93,5,FALSE)</f>
        <v>2625.48</v>
      </c>
      <c r="N82" s="251">
        <f t="shared" si="14"/>
        <v>1425.3369604400002</v>
      </c>
      <c r="O82" s="251">
        <f t="shared" si="15"/>
        <v>3256.4306501699994</v>
      </c>
      <c r="P82" s="251">
        <f t="shared" si="16"/>
        <v>5496.9660864399993</v>
      </c>
      <c r="Q82" s="251">
        <f t="shared" si="17"/>
        <v>9554.7052618300004</v>
      </c>
      <c r="R82" s="251">
        <f t="shared" si="18"/>
        <v>16534.12511624</v>
      </c>
      <c r="S82" s="251">
        <f t="shared" si="19"/>
        <v>15594.723035850002</v>
      </c>
      <c r="T82" s="452">
        <f>VLOOKUP(A82,'Трансферты 2016'!$A$4:$B$102,2,FALSE)</f>
        <v>2892.28</v>
      </c>
      <c r="U82" s="452">
        <f>VLOOKUP(A82,'Трансферты 2017'!$A$4:$B$102,2,FALSE)</f>
        <v>4040.17</v>
      </c>
      <c r="V82" s="452">
        <f>VLOOKUP(A82,'Трансферты 2018'!$A$4:$B$102,2,FALSE)</f>
        <v>3970.72</v>
      </c>
      <c r="W82" s="452">
        <f>VLOOKUP(A82,'Трансферты 2019'!$A$4:$B$102,2,FALSE)</f>
        <v>8382.5</v>
      </c>
      <c r="X82" s="452">
        <f>VLOOKUP(A82,'Трансферты 2020'!$A$4:$B$102,2,FALSE)</f>
        <v>14280.46</v>
      </c>
      <c r="Y82" s="452">
        <f>VLOOKUP(A82,'Трансферты 2021'!$A$4:$B$102,2,FALSE)</f>
        <v>12992.98</v>
      </c>
      <c r="Z82">
        <f t="shared" si="20"/>
        <v>248.41696043999991</v>
      </c>
      <c r="AA82">
        <f t="shared" si="21"/>
        <v>1135.6906501699996</v>
      </c>
      <c r="AB82">
        <f t="shared" si="22"/>
        <v>3250.3460864399999</v>
      </c>
      <c r="AC82">
        <f t="shared" si="23"/>
        <v>3190.4752618300008</v>
      </c>
      <c r="AD82">
        <f t="shared" si="24"/>
        <v>5191.9251162399996</v>
      </c>
      <c r="AE82">
        <f t="shared" si="25"/>
        <v>5227.2230358500019</v>
      </c>
    </row>
    <row r="83" spans="1:31">
      <c r="A83" s="349" t="s">
        <v>155</v>
      </c>
      <c r="B83">
        <v>13912.83635304</v>
      </c>
      <c r="C83">
        <v>9424.3858138800006</v>
      </c>
      <c r="D83">
        <v>9389.1206233800003</v>
      </c>
      <c r="E83">
        <v>10341.04440687</v>
      </c>
      <c r="F83">
        <v>19056.554209810001</v>
      </c>
      <c r="G83">
        <v>21891.105084679999</v>
      </c>
      <c r="H83">
        <f>VLOOKUP(A83,'Трансферты 2016'!$A$10:$G$102,5,FALSE)</f>
        <v>4312.24</v>
      </c>
      <c r="I83">
        <f>VLOOKUP(A83,'Трансферты 2017'!$A$10:$G$102,5,FALSE)</f>
        <v>3535.03</v>
      </c>
      <c r="J83">
        <f>VLOOKUP(A83,'Трансферты 2018'!$A$10:$G$102,5,FALSE)</f>
        <v>1499.94</v>
      </c>
      <c r="K83">
        <f>VLOOKUP(A83,'Трансферты 2019'!$A$5:$G$102,5,FALSE)</f>
        <v>3900.87</v>
      </c>
      <c r="L83">
        <f>VLOOKUP(A83,'Трансферты 2020'!$A$5:$G$102,5,FALSE)</f>
        <v>4200.16</v>
      </c>
      <c r="M83">
        <f>VLOOKUP(A83,'Трансферты 2021'!$A$4:$G$93,5,FALSE)</f>
        <v>2890.95</v>
      </c>
      <c r="N83" s="251">
        <f t="shared" si="14"/>
        <v>9600.5963530400004</v>
      </c>
      <c r="O83" s="251">
        <f t="shared" si="15"/>
        <v>5889.3558138799999</v>
      </c>
      <c r="P83" s="251">
        <f t="shared" si="16"/>
        <v>7889.1806233799998</v>
      </c>
      <c r="Q83" s="251">
        <f t="shared" si="17"/>
        <v>6440.17440687</v>
      </c>
      <c r="R83" s="251">
        <f t="shared" si="18"/>
        <v>14856.394209810001</v>
      </c>
      <c r="S83" s="251">
        <f t="shared" si="19"/>
        <v>19000.155084679998</v>
      </c>
      <c r="T83" s="452">
        <f>VLOOKUP(A83,'Трансферты 2016'!$A$4:$B$102,2,FALSE)</f>
        <v>13908.21</v>
      </c>
      <c r="U83" s="452">
        <f>VLOOKUP(A83,'Трансферты 2017'!$A$4:$B$102,2,FALSE)</f>
        <v>8581.25</v>
      </c>
      <c r="V83" s="452">
        <f>VLOOKUP(A83,'Трансферты 2018'!$A$4:$B$102,2,FALSE)</f>
        <v>5751.21</v>
      </c>
      <c r="W83" s="452">
        <f>VLOOKUP(A83,'Трансферты 2019'!$A$4:$B$102,2,FALSE)</f>
        <v>6432.93</v>
      </c>
      <c r="X83" s="452">
        <f>VLOOKUP(A83,'Трансферты 2020'!$A$4:$B$102,2,FALSE)</f>
        <v>11436.84</v>
      </c>
      <c r="Y83" s="452">
        <f>VLOOKUP(A83,'Трансферты 2021'!$A$4:$B$102,2,FALSE)</f>
        <v>11893.73</v>
      </c>
      <c r="Z83">
        <f t="shared" si="20"/>
        <v>4.6263530400010495</v>
      </c>
      <c r="AA83">
        <f t="shared" si="21"/>
        <v>843.13581388000057</v>
      </c>
      <c r="AB83">
        <f t="shared" si="22"/>
        <v>3637.9106233800003</v>
      </c>
      <c r="AC83">
        <f t="shared" si="23"/>
        <v>3908.1144068699996</v>
      </c>
      <c r="AD83">
        <f t="shared" si="24"/>
        <v>7619.7142098100012</v>
      </c>
      <c r="AE83">
        <f t="shared" si="25"/>
        <v>9997.3750846799994</v>
      </c>
    </row>
    <row r="84" spans="1:31">
      <c r="A84" s="349" t="s">
        <v>151</v>
      </c>
      <c r="B84">
        <v>13484.891853339999</v>
      </c>
      <c r="C84">
        <v>16075.760345520001</v>
      </c>
      <c r="D84">
        <v>10942.68</v>
      </c>
      <c r="E84">
        <v>22206.693504530002</v>
      </c>
      <c r="F84">
        <v>41387.366027930002</v>
      </c>
      <c r="G84">
        <v>43712.183024760001</v>
      </c>
      <c r="H84">
        <f>VLOOKUP(A84,'Трансферты 2016'!$A$10:$G$102,5,FALSE)</f>
        <v>5285.96</v>
      </c>
      <c r="I84">
        <f>VLOOKUP(A84,'Трансферты 2017'!$A$10:$G$102,5,FALSE)</f>
        <v>2759.38</v>
      </c>
      <c r="J84">
        <f>VLOOKUP(A84,'Трансферты 2018'!$A$10:$G$102,5,FALSE)</f>
        <v>3265.93</v>
      </c>
      <c r="K84">
        <f>VLOOKUP(A84,'Трансферты 2019'!$A$5:$G$102,5,FALSE)</f>
        <v>6686.68</v>
      </c>
      <c r="L84">
        <f>VLOOKUP(A84,'Трансферты 2020'!$A$5:$G$102,5,FALSE)</f>
        <v>10821.1</v>
      </c>
      <c r="M84">
        <f>VLOOKUP(A84,'Трансферты 2021'!$A$4:$G$93,5,FALSE)</f>
        <v>8893.2199999999993</v>
      </c>
      <c r="N84" s="251">
        <f t="shared" si="14"/>
        <v>8198.9318533400001</v>
      </c>
      <c r="O84" s="251">
        <f t="shared" si="15"/>
        <v>13316.38034552</v>
      </c>
      <c r="P84" s="251">
        <f>D84-J84</f>
        <v>7676.75</v>
      </c>
      <c r="Q84" s="251">
        <f t="shared" si="17"/>
        <v>15520.013504530001</v>
      </c>
      <c r="R84" s="251">
        <f t="shared" si="18"/>
        <v>30566.266027930003</v>
      </c>
      <c r="S84" s="251">
        <f t="shared" si="19"/>
        <v>34818.96302476</v>
      </c>
      <c r="T84" s="452">
        <f>VLOOKUP(A84,'Трансферты 2016'!$A$4:$B$102,2,FALSE)</f>
        <v>13120.38</v>
      </c>
      <c r="U84" s="452">
        <f>VLOOKUP(A84,'Трансферты 2017'!$A$4:$B$102,2,FALSE)</f>
        <v>9315.76</v>
      </c>
      <c r="V84" s="452">
        <f>VLOOKUP(A84,'Трансферты 2018'!$A$4:$B$102,2,FALSE)</f>
        <v>10942.68</v>
      </c>
      <c r="W84" s="452">
        <f>VLOOKUP(A84,'Трансферты 2019'!$A$4:$B$102,2,FALSE)</f>
        <v>16518.62</v>
      </c>
      <c r="X84" s="452">
        <f>VLOOKUP(A84,'Трансферты 2020'!$A$4:$B$102,2,FALSE)</f>
        <v>31142.38</v>
      </c>
      <c r="Y84" s="452">
        <f>VLOOKUP(A84,'Трансферты 2021'!$A$4:$B$102,2,FALSE)</f>
        <v>33898.18</v>
      </c>
      <c r="Z84">
        <f t="shared" si="20"/>
        <v>364.51185334000002</v>
      </c>
      <c r="AA84">
        <f t="shared" si="21"/>
        <v>6760.0003455200003</v>
      </c>
      <c r="AB84">
        <f t="shared" si="22"/>
        <v>0</v>
      </c>
      <c r="AC84">
        <f t="shared" si="23"/>
        <v>5688.0735045300025</v>
      </c>
      <c r="AD84">
        <f t="shared" si="24"/>
        <v>10244.986027930001</v>
      </c>
      <c r="AE84">
        <f t="shared" si="25"/>
        <v>9814.0030247600007</v>
      </c>
    </row>
    <row r="85" spans="1:31">
      <c r="A85" s="349" t="s">
        <v>153</v>
      </c>
      <c r="B85">
        <v>5682.0216510199998</v>
      </c>
      <c r="C85">
        <v>7409.4945747299998</v>
      </c>
      <c r="D85">
        <v>8322.6181685400006</v>
      </c>
      <c r="E85">
        <v>11289.7111773</v>
      </c>
      <c r="F85">
        <v>14063.846881089999</v>
      </c>
      <c r="G85">
        <v>16938.546595029999</v>
      </c>
      <c r="H85">
        <f>VLOOKUP(A85,'Трансферты 2016'!$A$10:$G$102,5,FALSE)</f>
        <v>1084.26</v>
      </c>
      <c r="I85">
        <f>VLOOKUP(A85,'Трансферты 2017'!$A$10:$G$102,5,FALSE)</f>
        <v>4653.75</v>
      </c>
      <c r="J85">
        <f>VLOOKUP(A85,'Трансферты 2018'!$A$10:$G$102,5,FALSE)</f>
        <v>2400.8200000000002</v>
      </c>
      <c r="K85">
        <f>VLOOKUP(A85,'Трансферты 2019'!$A$5:$G$102,5,FALSE)</f>
        <v>1440.08</v>
      </c>
      <c r="L85">
        <f>VLOOKUP(A85,'Трансферты 2020'!$A$5:$G$102,5,FALSE)</f>
        <v>2392.17</v>
      </c>
      <c r="M85">
        <f>VLOOKUP(A85,'Трансферты 2021'!$A$4:$G$93,5,FALSE)</f>
        <v>1835.17</v>
      </c>
      <c r="N85" s="251">
        <f t="shared" si="14"/>
        <v>4597.7616510199996</v>
      </c>
      <c r="O85" s="251">
        <f t="shared" si="15"/>
        <v>2755.7445747299998</v>
      </c>
      <c r="P85" s="251">
        <f t="shared" si="16"/>
        <v>5921.7981685400009</v>
      </c>
      <c r="Q85" s="251">
        <f t="shared" si="17"/>
        <v>9849.6311772999998</v>
      </c>
      <c r="R85" s="251">
        <f t="shared" si="18"/>
        <v>11671.676881089999</v>
      </c>
      <c r="S85" s="251">
        <f t="shared" si="19"/>
        <v>15103.376595029998</v>
      </c>
      <c r="T85" s="452">
        <f>VLOOKUP(A85,'Трансферты 2016'!$A$4:$B$102,2,FALSE)</f>
        <v>5635.42</v>
      </c>
      <c r="U85" s="452">
        <f>VLOOKUP(A85,'Трансферты 2017'!$A$4:$B$102,2,FALSE)</f>
        <v>5979.07</v>
      </c>
      <c r="V85" s="452">
        <f>VLOOKUP(A85,'Трансферты 2018'!$A$4:$B$102,2,FALSE)</f>
        <v>3916.31</v>
      </c>
      <c r="W85" s="452">
        <f>VLOOKUP(A85,'Трансферты 2019'!$A$4:$B$102,2,FALSE)</f>
        <v>6232.59</v>
      </c>
      <c r="X85" s="452">
        <f>VLOOKUP(A85,'Трансферты 2020'!$A$4:$B$102,2,FALSE)</f>
        <v>9072.8799999999992</v>
      </c>
      <c r="Y85" s="452">
        <f>VLOOKUP(A85,'Трансферты 2021'!$A$4:$B$102,2,FALSE)</f>
        <v>9850.81</v>
      </c>
      <c r="Z85">
        <f t="shared" si="20"/>
        <v>46.601651019999736</v>
      </c>
      <c r="AA85">
        <f t="shared" si="21"/>
        <v>1430.4245747300001</v>
      </c>
      <c r="AB85">
        <f t="shared" si="22"/>
        <v>4406.3081685400011</v>
      </c>
      <c r="AC85">
        <f t="shared" si="23"/>
        <v>5057.1211772999995</v>
      </c>
      <c r="AD85">
        <f t="shared" si="24"/>
        <v>4990.9668810900002</v>
      </c>
      <c r="AE85">
        <f t="shared" si="25"/>
        <v>7087.7365950299991</v>
      </c>
    </row>
    <row r="86" spans="1:31">
      <c r="A86" s="349" t="s">
        <v>1017</v>
      </c>
      <c r="B86">
        <v>14612.188418289999</v>
      </c>
      <c r="C86">
        <v>19363.20095776</v>
      </c>
      <c r="D86">
        <v>17509.95227396</v>
      </c>
      <c r="E86">
        <v>29840.9041425</v>
      </c>
      <c r="F86">
        <v>56575.034728079998</v>
      </c>
      <c r="G86">
        <v>62082.170458369998</v>
      </c>
      <c r="H86">
        <f>VLOOKUP(A86,'Трансферты 2016'!$A$10:$G$102,5,FALSE)</f>
        <v>7531.55</v>
      </c>
      <c r="I86">
        <f>VLOOKUP(A86,'Трансферты 2017'!$A$10:$G$102,5,FALSE)</f>
        <v>3979.07</v>
      </c>
      <c r="J86">
        <f>VLOOKUP(A86,'Трансферты 2018'!$A$10:$G$102,5,FALSE)</f>
        <v>2898.88</v>
      </c>
      <c r="K86">
        <f>VLOOKUP(A86,'Трансферты 2019'!$A$5:$G$102,5,FALSE)</f>
        <v>11565.73</v>
      </c>
      <c r="L86">
        <f>VLOOKUP(A86,'Трансферты 2020'!$A$5:$G$102,5,FALSE)</f>
        <v>20003.61</v>
      </c>
      <c r="M86">
        <f>VLOOKUP(A86,'Трансферты 2021'!$A$4:$G$93,5,FALSE)</f>
        <v>16091.36</v>
      </c>
      <c r="N86" s="251">
        <f t="shared" si="14"/>
        <v>7080.6384182899992</v>
      </c>
      <c r="O86" s="251">
        <f t="shared" si="15"/>
        <v>15384.13095776</v>
      </c>
      <c r="P86" s="251">
        <f t="shared" si="16"/>
        <v>14611.072273959999</v>
      </c>
      <c r="Q86" s="251">
        <f t="shared" si="17"/>
        <v>18275.1741425</v>
      </c>
      <c r="R86" s="251">
        <f t="shared" si="18"/>
        <v>36571.424728079997</v>
      </c>
      <c r="S86" s="251">
        <f t="shared" si="19"/>
        <v>45990.810458369997</v>
      </c>
      <c r="T86" s="452">
        <f>VLOOKUP(A86,'Трансферты 2016'!$A$4:$B$102,2,FALSE)</f>
        <v>14592.6</v>
      </c>
      <c r="U86" s="452">
        <f>VLOOKUP(A86,'Трансферты 2017'!$A$4:$B$102,2,FALSE)</f>
        <v>14581.42</v>
      </c>
      <c r="V86" s="452">
        <f>VLOOKUP(A86,'Трансферты 2018'!$A$4:$B$102,2,FALSE)</f>
        <v>14148.2</v>
      </c>
      <c r="W86" s="452">
        <f>VLOOKUP(A86,'Трансферты 2019'!$A$4:$B$102,2,FALSE)</f>
        <v>17939.36</v>
      </c>
      <c r="X86" s="452">
        <f>VLOOKUP(A86,'Трансферты 2020'!$A$4:$B$102,2,FALSE)</f>
        <v>39506.86</v>
      </c>
      <c r="Y86" s="452">
        <f>VLOOKUP(A86,'Трансферты 2021'!$A$4:$B$102,2,FALSE)</f>
        <v>41237.11</v>
      </c>
      <c r="Z86">
        <f t="shared" si="20"/>
        <v>19.588418289999026</v>
      </c>
      <c r="AA86">
        <f>C86-U86</f>
        <v>4781.7809577600001</v>
      </c>
      <c r="AB86">
        <f t="shared" si="22"/>
        <v>3361.752273959999</v>
      </c>
      <c r="AC86">
        <f t="shared" si="23"/>
        <v>11901.544142499999</v>
      </c>
      <c r="AD86">
        <f t="shared" si="24"/>
        <v>17068.174728079997</v>
      </c>
      <c r="AE86">
        <f>G86-Y86</f>
        <v>20845.060458369997</v>
      </c>
    </row>
    <row r="87" spans="1:31">
      <c r="B87" s="104">
        <f>CORREL(B2:B86,C2:C86)</f>
        <v>0.84830370741343919</v>
      </c>
      <c r="C87" s="104">
        <f>CORREL(C2:C86,D2:D86)</f>
        <v>0.95690076518896705</v>
      </c>
      <c r="D87" s="104">
        <f>CORREL(D2:D86,E2:E86)</f>
        <v>0.93940936773248362</v>
      </c>
      <c r="E87" s="104">
        <f>CORREL(E2:E86,F2:F86)</f>
        <v>0.88626725775498461</v>
      </c>
      <c r="F87" s="104">
        <f>CORREL(F2:F86,G2:G86)</f>
        <v>0.97826714589625463</v>
      </c>
      <c r="H87" s="452">
        <f>CORREL(H2:H86,I2:I86)</f>
        <v>4.5430217912323878E-2</v>
      </c>
      <c r="I87" s="452">
        <f>CORREL(I2:I86,J2:J86)</f>
        <v>0.97149369266322183</v>
      </c>
      <c r="J87" s="460">
        <f>CORREL(J2:J86,K2:K86)</f>
        <v>4.4557747623119606E-2</v>
      </c>
      <c r="K87" s="461">
        <f>CORREL(K2:K86,L2:L86)</f>
        <v>0.99504510283226333</v>
      </c>
      <c r="L87" s="452">
        <f>CORREL(L2:L86,M2:M86)</f>
        <v>0.99649232235806351</v>
      </c>
      <c r="Q87" s="452">
        <f>CORREL(Q2:Q86,R2:R86)</f>
        <v>0.85248529467949763</v>
      </c>
      <c r="T87" s="452"/>
    </row>
    <row r="88" spans="1:31">
      <c r="T88" s="452"/>
    </row>
    <row r="89" spans="1:31">
      <c r="T89" s="452"/>
    </row>
    <row r="90" spans="1:31">
      <c r="H90" s="451">
        <f>AVERAGE(H2:H86)</f>
        <v>3932.6831764705889</v>
      </c>
      <c r="I90" s="451">
        <f t="shared" ref="I90:M90" si="26">AVERAGE(I2:I86)</f>
        <v>3201.9078823529403</v>
      </c>
      <c r="J90" s="451">
        <f t="shared" si="26"/>
        <v>2741.1135294117648</v>
      </c>
      <c r="K90" s="451">
        <f t="shared" si="26"/>
        <v>4665.4431764705896</v>
      </c>
      <c r="L90" s="451">
        <f t="shared" si="26"/>
        <v>7131.4324705882327</v>
      </c>
      <c r="M90" s="451">
        <f t="shared" si="26"/>
        <v>6112.0629411764694</v>
      </c>
      <c r="T90" s="452"/>
    </row>
  </sheetData>
  <conditionalFormatting sqref="L2:L86">
    <cfRule type="colorScale" priority="2">
      <colorScale>
        <cfvo type="min"/>
        <cfvo type="percentile" val="50"/>
        <cfvo type="max"/>
        <color rgb="FFF8696B"/>
        <color rgb="FFFCFCFF"/>
        <color rgb="FF63BE7B"/>
      </colorScale>
    </cfRule>
  </conditionalFormatting>
  <conditionalFormatting sqref="K2:K86">
    <cfRule type="colorScale" priority="1">
      <colorScale>
        <cfvo type="min"/>
        <cfvo type="percentile" val="50"/>
        <cfvo type="max"/>
        <color rgb="FFF8696B"/>
        <color rgb="FFFCFCFF"/>
        <color rgb="FF63BE7B"/>
      </colorScale>
    </cfRule>
  </conditionalFormatting>
  <pageMargins left="0.75" right="0.75" top="1" bottom="1" header="0.5" footer="0.5"/>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
  <sheetViews>
    <sheetView topLeftCell="A29" zoomScale="123" workbookViewId="0">
      <selection activeCell="N90" sqref="N90"/>
    </sheetView>
  </sheetViews>
  <sheetFormatPr defaultRowHeight="12.75"/>
  <cols>
    <col min="1" max="1" width="41.5703125" style="416" customWidth="1"/>
    <col min="2" max="2" width="17.7109375" style="416" customWidth="1"/>
    <col min="3" max="3" width="15.7109375" style="416" customWidth="1"/>
    <col min="4" max="4" width="17.5703125" style="416" customWidth="1"/>
    <col min="5" max="5" width="2.28515625" style="416" customWidth="1"/>
    <col min="6" max="11" width="0" style="416" hidden="1" customWidth="1"/>
    <col min="12" max="12" width="22.5703125" style="416" customWidth="1"/>
    <col min="13" max="16384" width="9.140625" style="416"/>
  </cols>
  <sheetData>
    <row r="1" spans="1:12" ht="14.25">
      <c r="A1" s="493" t="s">
        <v>1102</v>
      </c>
      <c r="B1" s="493"/>
      <c r="C1" s="493"/>
      <c r="D1" s="493"/>
      <c r="E1" s="493"/>
      <c r="F1" s="493"/>
      <c r="G1" s="493"/>
      <c r="H1" s="493"/>
      <c r="I1" s="493"/>
      <c r="J1" s="493"/>
      <c r="K1" s="493"/>
      <c r="L1" s="493"/>
    </row>
    <row r="2" spans="1:12" ht="14.25">
      <c r="A2" s="493" t="s">
        <v>1112</v>
      </c>
      <c r="B2" s="493"/>
      <c r="C2" s="493"/>
      <c r="D2" s="493"/>
      <c r="E2" s="493"/>
      <c r="F2" s="493"/>
      <c r="G2" s="493"/>
      <c r="H2" s="493"/>
      <c r="I2" s="493"/>
      <c r="J2" s="493"/>
      <c r="K2" s="493"/>
      <c r="L2" s="493"/>
    </row>
    <row r="3" spans="1:12" ht="14.25">
      <c r="A3" s="493" t="s">
        <v>1113</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1374</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15" t="s">
        <v>1095</v>
      </c>
      <c r="C9" s="415" t="s">
        <v>1094</v>
      </c>
      <c r="D9" s="494" t="s">
        <v>1093</v>
      </c>
      <c r="E9" s="494"/>
      <c r="F9" s="212"/>
      <c r="G9" s="212"/>
      <c r="H9" s="212"/>
      <c r="I9" s="212"/>
      <c r="J9" s="212"/>
      <c r="K9" s="212"/>
    </row>
    <row r="10" spans="1:12" ht="14.25">
      <c r="A10" s="207" t="s">
        <v>191</v>
      </c>
      <c r="B10" s="201">
        <v>153202859</v>
      </c>
      <c r="C10" s="201">
        <v>128361520</v>
      </c>
      <c r="D10" s="200" t="s">
        <v>1179</v>
      </c>
      <c r="E10" s="199"/>
      <c r="F10" s="414"/>
      <c r="G10" s="414"/>
      <c r="H10" s="414"/>
      <c r="I10" s="414"/>
      <c r="J10" s="414"/>
      <c r="K10" s="414"/>
    </row>
    <row r="11" spans="1:12" ht="14.25">
      <c r="A11" s="207" t="s">
        <v>190</v>
      </c>
      <c r="B11" s="206">
        <v>47991258</v>
      </c>
      <c r="C11" s="206">
        <v>38059288</v>
      </c>
      <c r="D11" s="205" t="s">
        <v>1057</v>
      </c>
      <c r="E11" s="204"/>
      <c r="F11" s="203"/>
      <c r="G11" s="203"/>
      <c r="H11" s="203"/>
      <c r="I11" s="203"/>
      <c r="J11" s="203"/>
      <c r="K11" s="203"/>
    </row>
    <row r="12" spans="1:12" ht="14.25">
      <c r="A12" s="207" t="s">
        <v>189</v>
      </c>
      <c r="B12" s="206">
        <v>80084761</v>
      </c>
      <c r="C12" s="206">
        <v>63693431</v>
      </c>
      <c r="D12" s="205" t="s">
        <v>1083</v>
      </c>
      <c r="E12" s="204"/>
      <c r="F12" s="203"/>
      <c r="G12" s="203"/>
      <c r="H12" s="203"/>
      <c r="I12" s="203"/>
      <c r="J12" s="203"/>
      <c r="K12" s="203"/>
    </row>
    <row r="13" spans="1:12" ht="14.25">
      <c r="A13" s="207" t="s">
        <v>188</v>
      </c>
      <c r="B13" s="206">
        <v>140127435</v>
      </c>
      <c r="C13" s="206">
        <v>113070160</v>
      </c>
      <c r="D13" s="205" t="s">
        <v>1064</v>
      </c>
      <c r="E13" s="204"/>
      <c r="F13" s="203"/>
      <c r="G13" s="203"/>
      <c r="H13" s="203"/>
      <c r="I13" s="203"/>
      <c r="J13" s="203"/>
      <c r="K13" s="203"/>
    </row>
    <row r="14" spans="1:12" ht="14.25">
      <c r="A14" s="202" t="s">
        <v>187</v>
      </c>
      <c r="B14" s="206">
        <v>39146720</v>
      </c>
      <c r="C14" s="206">
        <v>31046260</v>
      </c>
      <c r="D14" s="205" t="s">
        <v>1083</v>
      </c>
      <c r="E14" s="204"/>
      <c r="F14" s="203"/>
      <c r="G14" s="203"/>
      <c r="H14" s="203"/>
      <c r="I14" s="203"/>
      <c r="J14" s="203"/>
      <c r="K14" s="203"/>
    </row>
    <row r="15" spans="1:12" ht="14.25">
      <c r="A15" s="207" t="s">
        <v>177</v>
      </c>
      <c r="B15" s="206">
        <v>77514999</v>
      </c>
      <c r="C15" s="206">
        <v>61432944</v>
      </c>
      <c r="D15" s="205" t="s">
        <v>1092</v>
      </c>
      <c r="E15" s="204"/>
      <c r="F15" s="203"/>
      <c r="G15" s="203"/>
      <c r="H15" s="203"/>
      <c r="I15" s="203"/>
      <c r="J15" s="203"/>
      <c r="K15" s="203"/>
    </row>
    <row r="16" spans="1:12" ht="14.25">
      <c r="A16" s="207" t="s">
        <v>186</v>
      </c>
      <c r="B16" s="206">
        <v>78011999</v>
      </c>
      <c r="C16" s="206">
        <v>60196415</v>
      </c>
      <c r="D16" s="205" t="s">
        <v>1077</v>
      </c>
      <c r="E16" s="204"/>
      <c r="F16" s="203"/>
      <c r="G16" s="203"/>
      <c r="H16" s="203"/>
      <c r="I16" s="203"/>
      <c r="J16" s="203"/>
      <c r="K16" s="203"/>
    </row>
    <row r="17" spans="1:11" ht="14.25">
      <c r="A17" s="207" t="s">
        <v>185</v>
      </c>
      <c r="B17" s="206">
        <v>34265531</v>
      </c>
      <c r="C17" s="206">
        <v>27287132</v>
      </c>
      <c r="D17" s="205" t="s">
        <v>1058</v>
      </c>
      <c r="E17" s="204"/>
      <c r="F17" s="203"/>
      <c r="G17" s="203"/>
      <c r="H17" s="203"/>
      <c r="I17" s="203"/>
      <c r="J17" s="203"/>
      <c r="K17" s="203"/>
    </row>
    <row r="18" spans="1:11" ht="14.25">
      <c r="A18" s="207" t="s">
        <v>184</v>
      </c>
      <c r="B18" s="201">
        <v>84309795</v>
      </c>
      <c r="C18" s="201">
        <v>68952761</v>
      </c>
      <c r="D18" s="200" t="s">
        <v>1197</v>
      </c>
      <c r="E18" s="199"/>
      <c r="F18" s="414"/>
      <c r="G18" s="414"/>
      <c r="H18" s="414"/>
      <c r="I18" s="414"/>
      <c r="J18" s="414"/>
      <c r="K18" s="414"/>
    </row>
    <row r="19" spans="1:11" ht="14.25">
      <c r="A19" s="207" t="s">
        <v>183</v>
      </c>
      <c r="B19" s="201">
        <v>108051747</v>
      </c>
      <c r="C19" s="201">
        <v>93485329</v>
      </c>
      <c r="D19" s="200" t="s">
        <v>1393</v>
      </c>
      <c r="E19" s="199"/>
      <c r="F19" s="414"/>
      <c r="G19" s="414"/>
      <c r="H19" s="414"/>
      <c r="I19" s="414"/>
      <c r="J19" s="414"/>
      <c r="K19" s="414"/>
    </row>
    <row r="20" spans="1:11" ht="14.25">
      <c r="A20" s="207" t="s">
        <v>182</v>
      </c>
      <c r="B20" s="206">
        <v>832634605</v>
      </c>
      <c r="C20" s="206">
        <v>635453867</v>
      </c>
      <c r="D20" s="205" t="s">
        <v>1057</v>
      </c>
      <c r="E20" s="204"/>
      <c r="F20" s="203"/>
      <c r="G20" s="203"/>
      <c r="H20" s="203"/>
      <c r="I20" s="203"/>
      <c r="J20" s="203"/>
      <c r="K20" s="203"/>
    </row>
    <row r="21" spans="1:11" ht="14.25">
      <c r="A21" s="207" t="s">
        <v>181</v>
      </c>
      <c r="B21" s="206">
        <v>34561852</v>
      </c>
      <c r="C21" s="206">
        <v>26346992</v>
      </c>
      <c r="D21" s="205" t="s">
        <v>1083</v>
      </c>
      <c r="E21" s="204"/>
      <c r="F21" s="203"/>
      <c r="G21" s="203"/>
      <c r="H21" s="203"/>
      <c r="I21" s="203"/>
      <c r="J21" s="203"/>
      <c r="K21" s="203"/>
    </row>
    <row r="22" spans="1:11" ht="14.25">
      <c r="A22" s="207" t="s">
        <v>180</v>
      </c>
      <c r="B22" s="206">
        <v>64998984</v>
      </c>
      <c r="C22" s="206">
        <v>52025084</v>
      </c>
      <c r="D22" s="205" t="s">
        <v>1075</v>
      </c>
      <c r="E22" s="204"/>
      <c r="F22" s="203"/>
      <c r="G22" s="203"/>
      <c r="H22" s="203"/>
      <c r="I22" s="203"/>
      <c r="J22" s="203"/>
      <c r="K22" s="203"/>
    </row>
    <row r="23" spans="1:11" ht="14.25">
      <c r="A23" s="207" t="s">
        <v>179</v>
      </c>
      <c r="B23" s="206">
        <v>54238296</v>
      </c>
      <c r="C23" s="206">
        <v>45559825</v>
      </c>
      <c r="D23" s="205" t="s">
        <v>1057</v>
      </c>
      <c r="E23" s="204"/>
      <c r="F23" s="203"/>
      <c r="G23" s="203"/>
      <c r="H23" s="203"/>
      <c r="I23" s="203"/>
      <c r="J23" s="203"/>
      <c r="K23" s="203"/>
    </row>
    <row r="24" spans="1:11" ht="14.25">
      <c r="A24" s="207" t="s">
        <v>178</v>
      </c>
      <c r="B24" s="206">
        <v>41214546</v>
      </c>
      <c r="C24" s="206">
        <v>31730815</v>
      </c>
      <c r="D24" s="205" t="s">
        <v>1076</v>
      </c>
      <c r="E24" s="204"/>
      <c r="F24" s="203"/>
      <c r="G24" s="203"/>
      <c r="H24" s="203"/>
      <c r="I24" s="203"/>
      <c r="J24" s="203"/>
      <c r="K24" s="203"/>
    </row>
    <row r="25" spans="1:11" ht="14.25">
      <c r="A25" s="207" t="s">
        <v>176</v>
      </c>
      <c r="B25" s="206">
        <v>98686979</v>
      </c>
      <c r="C25" s="206">
        <v>77917460</v>
      </c>
      <c r="D25" s="205" t="s">
        <v>1091</v>
      </c>
      <c r="E25" s="204"/>
      <c r="F25" s="203"/>
      <c r="G25" s="203"/>
      <c r="H25" s="203"/>
      <c r="I25" s="203"/>
      <c r="J25" s="203"/>
      <c r="K25" s="203"/>
    </row>
    <row r="26" spans="1:11" ht="14.25">
      <c r="A26" s="207" t="s">
        <v>175</v>
      </c>
      <c r="B26" s="206">
        <v>86509207</v>
      </c>
      <c r="C26" s="206">
        <v>72496997</v>
      </c>
      <c r="D26" s="205" t="s">
        <v>1075</v>
      </c>
      <c r="E26" s="204"/>
      <c r="F26" s="203"/>
      <c r="G26" s="203"/>
      <c r="H26" s="203"/>
      <c r="I26" s="203"/>
      <c r="J26" s="203"/>
      <c r="K26" s="203"/>
    </row>
    <row r="27" spans="1:11" ht="14.25">
      <c r="A27" s="207" t="s">
        <v>174</v>
      </c>
      <c r="B27" s="211">
        <v>3212033730</v>
      </c>
      <c r="C27" s="211" t="s">
        <v>1392</v>
      </c>
      <c r="D27" s="205" t="s">
        <v>1121</v>
      </c>
      <c r="E27" s="204"/>
      <c r="F27" s="203"/>
      <c r="G27" s="203"/>
      <c r="H27" s="203"/>
      <c r="I27" s="203"/>
      <c r="J27" s="203"/>
      <c r="K27" s="203"/>
    </row>
    <row r="28" spans="1:11" ht="14.25">
      <c r="A28" s="207" t="s">
        <v>173</v>
      </c>
      <c r="B28" s="206">
        <v>47972689</v>
      </c>
      <c r="C28" s="206">
        <v>40042046</v>
      </c>
      <c r="D28" s="205" t="s">
        <v>1114</v>
      </c>
      <c r="E28" s="204"/>
      <c r="F28" s="203"/>
      <c r="G28" s="203"/>
      <c r="H28" s="203"/>
      <c r="I28" s="203"/>
      <c r="J28" s="203"/>
      <c r="K28" s="203"/>
    </row>
    <row r="29" spans="1:11" ht="14.25">
      <c r="A29" s="207" t="s">
        <v>172</v>
      </c>
      <c r="B29" s="206">
        <v>98923978</v>
      </c>
      <c r="C29" s="206">
        <v>85510001</v>
      </c>
      <c r="D29" s="205" t="s">
        <v>1118</v>
      </c>
      <c r="E29" s="204"/>
      <c r="F29" s="203"/>
      <c r="G29" s="203"/>
      <c r="H29" s="203"/>
      <c r="I29" s="203"/>
      <c r="J29" s="203"/>
      <c r="K29" s="203"/>
    </row>
    <row r="30" spans="1:11" ht="14.25">
      <c r="A30" s="207" t="s">
        <v>171</v>
      </c>
      <c r="B30" s="206">
        <v>91789835</v>
      </c>
      <c r="C30" s="206">
        <v>75077377</v>
      </c>
      <c r="D30" s="205" t="s">
        <v>1082</v>
      </c>
      <c r="E30" s="204"/>
      <c r="F30" s="203"/>
      <c r="G30" s="203"/>
      <c r="H30" s="203"/>
      <c r="I30" s="203"/>
      <c r="J30" s="203"/>
      <c r="K30" s="203"/>
    </row>
    <row r="31" spans="1:11" ht="14.25">
      <c r="A31" s="207" t="s">
        <v>169</v>
      </c>
      <c r="B31" s="201">
        <v>127566827</v>
      </c>
      <c r="C31" s="201">
        <v>111170940</v>
      </c>
      <c r="D31" s="200" t="s">
        <v>1387</v>
      </c>
      <c r="E31" s="199"/>
      <c r="F31" s="414"/>
      <c r="G31" s="414"/>
      <c r="H31" s="414"/>
      <c r="I31" s="414"/>
      <c r="J31" s="414"/>
      <c r="K31" s="414"/>
    </row>
    <row r="32" spans="1:11" ht="14.25">
      <c r="A32" s="207" t="s">
        <v>168</v>
      </c>
      <c r="B32" s="206">
        <v>71874493</v>
      </c>
      <c r="C32" s="206">
        <v>53095438</v>
      </c>
      <c r="D32" s="205" t="s">
        <v>1076</v>
      </c>
      <c r="E32" s="204"/>
      <c r="F32" s="203"/>
      <c r="G32" s="203"/>
      <c r="H32" s="203"/>
      <c r="I32" s="203"/>
      <c r="J32" s="203"/>
      <c r="K32" s="203"/>
    </row>
    <row r="33" spans="1:11" ht="14.25">
      <c r="A33" s="207" t="s">
        <v>167</v>
      </c>
      <c r="B33" s="206">
        <v>182195424</v>
      </c>
      <c r="C33" s="206">
        <v>142038216</v>
      </c>
      <c r="D33" s="205" t="s">
        <v>1060</v>
      </c>
      <c r="E33" s="204"/>
      <c r="F33" s="203"/>
      <c r="G33" s="203"/>
      <c r="H33" s="203"/>
      <c r="I33" s="203"/>
      <c r="J33" s="203"/>
      <c r="K33" s="203"/>
    </row>
    <row r="34" spans="1:11" ht="14.25">
      <c r="A34" s="207" t="s">
        <v>166</v>
      </c>
      <c r="B34" s="206">
        <v>123127560</v>
      </c>
      <c r="C34" s="206">
        <v>100274588</v>
      </c>
      <c r="D34" s="205" t="s">
        <v>1390</v>
      </c>
      <c r="E34" s="204"/>
      <c r="F34" s="203"/>
      <c r="G34" s="203"/>
      <c r="H34" s="203"/>
      <c r="I34" s="203"/>
      <c r="J34" s="203"/>
      <c r="K34" s="203"/>
    </row>
    <row r="35" spans="1:11" ht="14.25">
      <c r="A35" s="207" t="s">
        <v>165</v>
      </c>
      <c r="B35" s="201">
        <v>44822095</v>
      </c>
      <c r="C35" s="201">
        <v>37337217</v>
      </c>
      <c r="D35" s="200" t="s">
        <v>1115</v>
      </c>
      <c r="E35" s="199"/>
      <c r="F35" s="414"/>
      <c r="G35" s="414"/>
      <c r="H35" s="414"/>
      <c r="I35" s="414"/>
      <c r="J35" s="414"/>
      <c r="K35" s="414"/>
    </row>
    <row r="36" spans="1:11" ht="14.25">
      <c r="A36" s="207" t="s">
        <v>164</v>
      </c>
      <c r="B36" s="206">
        <v>30297197</v>
      </c>
      <c r="C36" s="206">
        <v>24773328</v>
      </c>
      <c r="D36" s="205" t="s">
        <v>1064</v>
      </c>
      <c r="E36" s="204"/>
      <c r="F36" s="203"/>
      <c r="G36" s="203"/>
      <c r="H36" s="203"/>
      <c r="I36" s="203"/>
      <c r="J36" s="203"/>
      <c r="K36" s="203"/>
    </row>
    <row r="37" spans="1:11" ht="14.25">
      <c r="A37" s="207" t="s">
        <v>1009</v>
      </c>
      <c r="B37" s="206">
        <v>793805959</v>
      </c>
      <c r="C37" s="206">
        <v>791126434</v>
      </c>
      <c r="D37" s="205" t="s">
        <v>1083</v>
      </c>
      <c r="E37" s="204"/>
      <c r="F37" s="203"/>
      <c r="G37" s="203"/>
      <c r="H37" s="203"/>
      <c r="I37" s="203"/>
      <c r="J37" s="203"/>
      <c r="K37" s="203"/>
    </row>
    <row r="38" spans="1:11" ht="14.25">
      <c r="A38" s="202" t="s">
        <v>1010</v>
      </c>
      <c r="B38" s="201">
        <v>22753559</v>
      </c>
      <c r="C38" s="201">
        <v>20588646</v>
      </c>
      <c r="D38" s="200" t="s">
        <v>1371</v>
      </c>
      <c r="E38" s="199"/>
      <c r="F38" s="414"/>
      <c r="G38" s="414"/>
      <c r="H38" s="414"/>
      <c r="I38" s="414"/>
      <c r="J38" s="414"/>
      <c r="K38" s="414"/>
    </row>
    <row r="39" spans="1:11" ht="14.25">
      <c r="A39" s="207" t="s">
        <v>195</v>
      </c>
      <c r="B39" s="206">
        <v>19042242</v>
      </c>
      <c r="C39" s="206">
        <v>13953343</v>
      </c>
      <c r="D39" s="205" t="s">
        <v>1083</v>
      </c>
      <c r="E39" s="204"/>
      <c r="F39" s="203"/>
      <c r="G39" s="203"/>
      <c r="H39" s="203"/>
      <c r="I39" s="203"/>
      <c r="J39" s="203"/>
      <c r="K39" s="203"/>
    </row>
    <row r="40" spans="1:11" ht="14.25">
      <c r="A40" s="207" t="s">
        <v>163</v>
      </c>
      <c r="B40" s="206">
        <v>11228064</v>
      </c>
      <c r="C40" s="206">
        <v>8700095</v>
      </c>
      <c r="D40" s="205" t="s">
        <v>1086</v>
      </c>
      <c r="E40" s="204"/>
      <c r="F40" s="203"/>
      <c r="G40" s="203"/>
      <c r="H40" s="203"/>
      <c r="I40" s="203"/>
      <c r="J40" s="203"/>
      <c r="K40" s="203"/>
    </row>
    <row r="41" spans="1:11" ht="14.25">
      <c r="A41" s="207" t="s">
        <v>161</v>
      </c>
      <c r="B41" s="206">
        <v>363973299</v>
      </c>
      <c r="C41" s="206">
        <v>273974046</v>
      </c>
      <c r="D41" s="205" t="s">
        <v>1086</v>
      </c>
      <c r="E41" s="204"/>
      <c r="F41" s="203"/>
      <c r="G41" s="203"/>
      <c r="H41" s="203"/>
      <c r="I41" s="203"/>
      <c r="J41" s="203"/>
      <c r="K41" s="203"/>
    </row>
    <row r="42" spans="1:11" ht="14.25">
      <c r="A42" s="207" t="s">
        <v>160</v>
      </c>
      <c r="B42" s="206">
        <v>52013733</v>
      </c>
      <c r="C42" s="206">
        <v>42580496</v>
      </c>
      <c r="D42" s="205" t="s">
        <v>1081</v>
      </c>
      <c r="E42" s="204"/>
      <c r="F42" s="203"/>
      <c r="G42" s="203"/>
      <c r="H42" s="203"/>
      <c r="I42" s="203"/>
      <c r="J42" s="203"/>
      <c r="K42" s="203"/>
    </row>
    <row r="43" spans="1:11" ht="14.25">
      <c r="A43" s="207" t="s">
        <v>159</v>
      </c>
      <c r="B43" s="206">
        <v>108657879</v>
      </c>
      <c r="C43" s="206">
        <v>87708262</v>
      </c>
      <c r="D43" s="205" t="s">
        <v>1061</v>
      </c>
      <c r="E43" s="204"/>
      <c r="F43" s="203"/>
      <c r="G43" s="203"/>
      <c r="H43" s="203"/>
      <c r="I43" s="203"/>
      <c r="J43" s="203"/>
      <c r="K43" s="203"/>
    </row>
    <row r="44" spans="1:11" ht="14.25">
      <c r="A44" s="207" t="s">
        <v>158</v>
      </c>
      <c r="B44" s="206">
        <v>218077881</v>
      </c>
      <c r="C44" s="206">
        <v>167637312</v>
      </c>
      <c r="D44" s="205" t="s">
        <v>1064</v>
      </c>
      <c r="E44" s="204"/>
      <c r="F44" s="203"/>
      <c r="G44" s="203"/>
      <c r="H44" s="203"/>
      <c r="I44" s="203"/>
      <c r="J44" s="203"/>
      <c r="K44" s="203"/>
    </row>
    <row r="45" spans="1:11" ht="14.25">
      <c r="A45" s="202" t="s">
        <v>156</v>
      </c>
      <c r="B45" s="206">
        <v>55635078</v>
      </c>
      <c r="C45" s="206">
        <v>41734516</v>
      </c>
      <c r="D45" s="205" t="s">
        <v>1091</v>
      </c>
      <c r="E45" s="204"/>
      <c r="F45" s="203"/>
      <c r="G45" s="203"/>
      <c r="H45" s="203"/>
      <c r="I45" s="203"/>
      <c r="J45" s="203"/>
      <c r="K45" s="203"/>
    </row>
    <row r="46" spans="1:11" ht="14.25">
      <c r="A46" s="202" t="s">
        <v>155</v>
      </c>
      <c r="B46" s="206">
        <v>5891406</v>
      </c>
      <c r="C46" s="206">
        <v>4650755</v>
      </c>
      <c r="D46" s="205" t="s">
        <v>1061</v>
      </c>
      <c r="E46" s="204"/>
      <c r="F46" s="203"/>
      <c r="G46" s="203"/>
      <c r="H46" s="203"/>
      <c r="I46" s="203"/>
      <c r="J46" s="203"/>
      <c r="K46" s="203"/>
    </row>
    <row r="47" spans="1:11" ht="14.25">
      <c r="A47" s="202" t="s">
        <v>154</v>
      </c>
      <c r="B47" s="206">
        <v>19012658</v>
      </c>
      <c r="C47" s="206">
        <v>13712804</v>
      </c>
      <c r="D47" s="205" t="s">
        <v>1090</v>
      </c>
      <c r="E47" s="204"/>
      <c r="F47" s="203"/>
      <c r="G47" s="203"/>
      <c r="H47" s="203"/>
      <c r="I47" s="203"/>
      <c r="J47" s="203"/>
      <c r="K47" s="203"/>
    </row>
    <row r="48" spans="1:11" ht="14.25">
      <c r="A48" s="207" t="s">
        <v>153</v>
      </c>
      <c r="B48" s="206">
        <v>10885640</v>
      </c>
      <c r="C48" s="206">
        <v>8090345</v>
      </c>
      <c r="D48" s="205" t="s">
        <v>1076</v>
      </c>
      <c r="E48" s="204"/>
      <c r="F48" s="203"/>
      <c r="G48" s="203"/>
      <c r="H48" s="203"/>
      <c r="I48" s="203"/>
      <c r="J48" s="203"/>
      <c r="K48" s="203"/>
    </row>
    <row r="49" spans="1:11" ht="15">
      <c r="A49" s="109" t="s">
        <v>1016</v>
      </c>
      <c r="B49" s="206">
        <v>20854856</v>
      </c>
      <c r="C49" s="206">
        <v>15196796</v>
      </c>
      <c r="D49" s="205" t="s">
        <v>1091</v>
      </c>
      <c r="E49" s="204"/>
      <c r="F49" s="203"/>
      <c r="G49" s="203"/>
      <c r="H49" s="203"/>
      <c r="I49" s="203"/>
      <c r="J49" s="203"/>
      <c r="K49" s="203"/>
    </row>
    <row r="50" spans="1:11" ht="14.25">
      <c r="A50" s="202" t="s">
        <v>1017</v>
      </c>
      <c r="B50" s="206">
        <v>22938889</v>
      </c>
      <c r="C50" s="206">
        <v>16524836</v>
      </c>
      <c r="D50" s="205" t="s">
        <v>1059</v>
      </c>
      <c r="E50" s="204"/>
      <c r="F50" s="203"/>
      <c r="G50" s="203"/>
      <c r="H50" s="203"/>
      <c r="I50" s="203"/>
      <c r="J50" s="203"/>
      <c r="K50" s="203"/>
    </row>
    <row r="51" spans="1:11" ht="14.25">
      <c r="A51" s="207" t="s">
        <v>151</v>
      </c>
      <c r="B51" s="206">
        <v>111462849</v>
      </c>
      <c r="C51" s="206">
        <v>85915504</v>
      </c>
      <c r="D51" s="205" t="s">
        <v>1086</v>
      </c>
      <c r="E51" s="204"/>
      <c r="F51" s="203"/>
      <c r="G51" s="203"/>
      <c r="H51" s="203"/>
      <c r="I51" s="203"/>
      <c r="J51" s="203"/>
      <c r="K51" s="203"/>
    </row>
    <row r="52" spans="1:11" ht="14.25">
      <c r="A52" s="207" t="s">
        <v>150</v>
      </c>
      <c r="B52" s="206">
        <v>202225103</v>
      </c>
      <c r="C52" s="206">
        <v>157547755</v>
      </c>
      <c r="D52" s="205" t="s">
        <v>1080</v>
      </c>
      <c r="E52" s="204"/>
      <c r="F52" s="203"/>
      <c r="G52" s="203"/>
      <c r="H52" s="203"/>
      <c r="I52" s="203"/>
      <c r="J52" s="203"/>
      <c r="K52" s="203"/>
    </row>
    <row r="53" spans="1:11" ht="14.25">
      <c r="A53" s="202" t="s">
        <v>149</v>
      </c>
      <c r="B53" s="206">
        <v>27676036</v>
      </c>
      <c r="C53" s="206">
        <v>22434810</v>
      </c>
      <c r="D53" s="205" t="s">
        <v>1083</v>
      </c>
      <c r="E53" s="204"/>
      <c r="F53" s="203"/>
      <c r="G53" s="203"/>
      <c r="H53" s="203"/>
      <c r="I53" s="203"/>
      <c r="J53" s="203"/>
      <c r="K53" s="203"/>
    </row>
    <row r="54" spans="1:11" ht="14.25">
      <c r="A54" s="207" t="s">
        <v>148</v>
      </c>
      <c r="B54" s="206">
        <v>36122888</v>
      </c>
      <c r="C54" s="206">
        <v>30021356</v>
      </c>
      <c r="D54" s="205" t="s">
        <v>1064</v>
      </c>
      <c r="E54" s="204"/>
      <c r="F54" s="203"/>
      <c r="G54" s="203"/>
      <c r="H54" s="203"/>
      <c r="I54" s="203"/>
      <c r="J54" s="203"/>
      <c r="K54" s="203"/>
    </row>
    <row r="55" spans="1:11" ht="14.25">
      <c r="A55" s="207" t="s">
        <v>196</v>
      </c>
      <c r="B55" s="206">
        <v>336089375</v>
      </c>
      <c r="C55" s="206">
        <v>280223877</v>
      </c>
      <c r="D55" s="205" t="s">
        <v>1118</v>
      </c>
      <c r="E55" s="204"/>
      <c r="F55" s="203"/>
      <c r="G55" s="203"/>
      <c r="H55" s="203"/>
      <c r="I55" s="203"/>
      <c r="J55" s="203"/>
      <c r="K55" s="203"/>
    </row>
    <row r="56" spans="1:11" ht="14.25">
      <c r="A56" s="207" t="s">
        <v>1078</v>
      </c>
      <c r="B56" s="206">
        <v>80909530</v>
      </c>
      <c r="C56" s="206">
        <v>66568441</v>
      </c>
      <c r="D56" s="205" t="s">
        <v>1118</v>
      </c>
      <c r="E56" s="204"/>
      <c r="F56" s="203"/>
      <c r="G56" s="203"/>
      <c r="H56" s="203"/>
      <c r="I56" s="203"/>
      <c r="J56" s="203"/>
      <c r="K56" s="203"/>
    </row>
    <row r="57" spans="1:11" ht="15">
      <c r="A57" s="109" t="s">
        <v>1011</v>
      </c>
      <c r="B57" s="206">
        <v>46050001</v>
      </c>
      <c r="C57" s="206">
        <v>36308291</v>
      </c>
      <c r="D57" s="205" t="s">
        <v>1053</v>
      </c>
      <c r="E57" s="204"/>
      <c r="F57" s="203"/>
      <c r="G57" s="203"/>
      <c r="H57" s="203"/>
      <c r="I57" s="203"/>
      <c r="J57" s="203"/>
      <c r="K57" s="203"/>
    </row>
    <row r="58" spans="1:11" ht="14.25">
      <c r="A58" s="207" t="s">
        <v>146</v>
      </c>
      <c r="B58" s="201">
        <v>198751374</v>
      </c>
      <c r="C58" s="201">
        <v>160264960</v>
      </c>
      <c r="D58" s="200" t="s">
        <v>1391</v>
      </c>
      <c r="E58" s="199"/>
      <c r="F58" s="414"/>
      <c r="G58" s="414"/>
      <c r="H58" s="414"/>
      <c r="I58" s="414"/>
      <c r="J58" s="414"/>
      <c r="K58" s="414"/>
    </row>
    <row r="59" spans="1:11" ht="14.25">
      <c r="A59" s="207" t="s">
        <v>145</v>
      </c>
      <c r="B59" s="206">
        <v>59690427</v>
      </c>
      <c r="C59" s="206">
        <v>45309518</v>
      </c>
      <c r="D59" s="205" t="s">
        <v>1118</v>
      </c>
      <c r="E59" s="204"/>
      <c r="F59" s="203"/>
      <c r="G59" s="203"/>
      <c r="H59" s="203"/>
      <c r="I59" s="203"/>
      <c r="J59" s="203"/>
      <c r="K59" s="203"/>
    </row>
    <row r="60" spans="1:11" ht="14.25">
      <c r="A60" s="207" t="s">
        <v>144</v>
      </c>
      <c r="B60" s="206">
        <v>221686057</v>
      </c>
      <c r="C60" s="206">
        <v>178397066</v>
      </c>
      <c r="D60" s="205" t="s">
        <v>1075</v>
      </c>
      <c r="E60" s="204"/>
      <c r="F60" s="203"/>
      <c r="G60" s="203"/>
      <c r="H60" s="203"/>
      <c r="I60" s="203"/>
      <c r="J60" s="203"/>
      <c r="K60" s="203"/>
    </row>
    <row r="61" spans="1:11" ht="14.25">
      <c r="A61" s="207" t="s">
        <v>141</v>
      </c>
      <c r="B61" s="206">
        <v>237012348</v>
      </c>
      <c r="C61" s="206">
        <v>197408285</v>
      </c>
      <c r="D61" s="205" t="s">
        <v>1082</v>
      </c>
      <c r="E61" s="204"/>
      <c r="F61" s="203"/>
      <c r="G61" s="203"/>
      <c r="H61" s="203"/>
      <c r="I61" s="203"/>
      <c r="J61" s="203"/>
      <c r="K61" s="203"/>
    </row>
    <row r="62" spans="1:11" ht="14.25">
      <c r="A62" s="207" t="s">
        <v>143</v>
      </c>
      <c r="B62" s="201">
        <v>119234036</v>
      </c>
      <c r="C62" s="201">
        <v>97130205</v>
      </c>
      <c r="D62" s="200" t="s">
        <v>1370</v>
      </c>
      <c r="E62" s="199"/>
      <c r="F62" s="414"/>
      <c r="G62" s="414"/>
      <c r="H62" s="414"/>
      <c r="I62" s="414"/>
      <c r="J62" s="414"/>
      <c r="K62" s="414"/>
    </row>
    <row r="63" spans="1:11" ht="14.25">
      <c r="A63" s="207" t="s">
        <v>142</v>
      </c>
      <c r="B63" s="206">
        <v>55971236</v>
      </c>
      <c r="C63" s="206">
        <v>44385635</v>
      </c>
      <c r="D63" s="205" t="s">
        <v>1076</v>
      </c>
      <c r="E63" s="204"/>
      <c r="F63" s="203"/>
      <c r="G63" s="203"/>
      <c r="H63" s="203"/>
      <c r="I63" s="203"/>
      <c r="J63" s="203"/>
      <c r="K63" s="203"/>
    </row>
    <row r="64" spans="1:11" ht="14.25">
      <c r="A64" s="207" t="s">
        <v>140</v>
      </c>
      <c r="B64" s="206">
        <v>109352494</v>
      </c>
      <c r="C64" s="206">
        <v>86293670</v>
      </c>
      <c r="D64" s="205" t="s">
        <v>1083</v>
      </c>
      <c r="E64" s="204"/>
      <c r="F64" s="203"/>
      <c r="G64" s="203"/>
      <c r="H64" s="203"/>
      <c r="I64" s="203"/>
      <c r="J64" s="203"/>
      <c r="K64" s="203"/>
    </row>
    <row r="65" spans="1:11" ht="14.25">
      <c r="A65" s="207" t="s">
        <v>139</v>
      </c>
      <c r="B65" s="206">
        <v>63351155</v>
      </c>
      <c r="C65" s="206">
        <v>53073232</v>
      </c>
      <c r="D65" s="205" t="s">
        <v>1092</v>
      </c>
      <c r="E65" s="204"/>
      <c r="F65" s="203"/>
      <c r="G65" s="203"/>
      <c r="H65" s="203"/>
      <c r="I65" s="203"/>
      <c r="J65" s="203"/>
      <c r="K65" s="203"/>
    </row>
    <row r="66" spans="1:11" ht="14.25">
      <c r="A66" s="207" t="s">
        <v>138</v>
      </c>
      <c r="B66" s="206">
        <v>32824958</v>
      </c>
      <c r="C66" s="206">
        <v>26470495</v>
      </c>
      <c r="D66" s="205" t="s">
        <v>1091</v>
      </c>
      <c r="E66" s="204"/>
      <c r="F66" s="203"/>
      <c r="G66" s="203"/>
      <c r="H66" s="203"/>
      <c r="I66" s="203"/>
      <c r="J66" s="203"/>
      <c r="K66" s="203"/>
    </row>
    <row r="67" spans="1:11" ht="14.25">
      <c r="A67" s="207" t="s">
        <v>137</v>
      </c>
      <c r="B67" s="206">
        <v>361613286</v>
      </c>
      <c r="C67" s="206">
        <v>292436971</v>
      </c>
      <c r="D67" s="205" t="s">
        <v>1081</v>
      </c>
      <c r="E67" s="204"/>
      <c r="F67" s="203"/>
      <c r="G67" s="203"/>
      <c r="H67" s="203"/>
      <c r="I67" s="203"/>
      <c r="J67" s="203"/>
      <c r="K67" s="203"/>
    </row>
    <row r="68" spans="1:11" ht="14.25">
      <c r="A68" s="202" t="s">
        <v>136</v>
      </c>
      <c r="B68" s="201">
        <v>256235406</v>
      </c>
      <c r="C68" s="201">
        <v>230726399</v>
      </c>
      <c r="D68" s="200" t="s">
        <v>1375</v>
      </c>
      <c r="E68" s="199"/>
      <c r="F68" s="414"/>
      <c r="G68" s="414"/>
      <c r="H68" s="414"/>
      <c r="I68" s="414"/>
      <c r="J68" s="414"/>
      <c r="K68" s="414"/>
    </row>
    <row r="69" spans="1:11" ht="14.25">
      <c r="A69" s="207" t="s">
        <v>134</v>
      </c>
      <c r="B69" s="201">
        <v>251529442</v>
      </c>
      <c r="C69" s="201">
        <v>205093694</v>
      </c>
      <c r="D69" s="200" t="s">
        <v>1115</v>
      </c>
      <c r="E69" s="199"/>
      <c r="F69" s="414"/>
      <c r="G69" s="414"/>
      <c r="H69" s="414"/>
      <c r="I69" s="414"/>
      <c r="J69" s="414"/>
      <c r="K69" s="414"/>
    </row>
    <row r="70" spans="1:11" ht="15">
      <c r="A70" s="109" t="s">
        <v>1012</v>
      </c>
      <c r="B70" s="206">
        <v>313859780</v>
      </c>
      <c r="C70" s="206">
        <v>253674679</v>
      </c>
      <c r="D70" s="205" t="s">
        <v>1060</v>
      </c>
      <c r="E70" s="204"/>
      <c r="F70" s="203"/>
      <c r="G70" s="203"/>
      <c r="H70" s="203"/>
      <c r="I70" s="203"/>
      <c r="J70" s="203"/>
      <c r="K70" s="203"/>
    </row>
    <row r="71" spans="1:11" ht="15">
      <c r="A71" s="109" t="s">
        <v>1013</v>
      </c>
      <c r="B71" s="206">
        <v>266556652</v>
      </c>
      <c r="C71" s="206">
        <v>238178786</v>
      </c>
      <c r="D71" s="205" t="s">
        <v>1119</v>
      </c>
      <c r="E71" s="204"/>
      <c r="F71" s="203"/>
      <c r="G71" s="203"/>
      <c r="H71" s="203"/>
      <c r="I71" s="203"/>
      <c r="J71" s="203"/>
      <c r="K71" s="203"/>
    </row>
    <row r="72" spans="1:11" ht="14.25">
      <c r="A72" s="207" t="s">
        <v>133</v>
      </c>
      <c r="B72" s="206">
        <v>11575934</v>
      </c>
      <c r="C72" s="206">
        <v>8089870</v>
      </c>
      <c r="D72" s="205" t="s">
        <v>1389</v>
      </c>
      <c r="E72" s="204"/>
      <c r="F72" s="203"/>
      <c r="G72" s="203"/>
      <c r="H72" s="203"/>
      <c r="I72" s="203"/>
      <c r="J72" s="203"/>
      <c r="K72" s="203"/>
    </row>
    <row r="73" spans="1:11" ht="14.25">
      <c r="A73" s="207" t="s">
        <v>124</v>
      </c>
      <c r="B73" s="206">
        <v>46360479</v>
      </c>
      <c r="C73" s="206">
        <v>36549784</v>
      </c>
      <c r="D73" s="205" t="s">
        <v>1086</v>
      </c>
      <c r="E73" s="204"/>
      <c r="F73" s="203"/>
      <c r="G73" s="203"/>
      <c r="H73" s="203"/>
      <c r="I73" s="203"/>
      <c r="J73" s="203"/>
      <c r="K73" s="203"/>
    </row>
    <row r="74" spans="1:11" ht="14.25">
      <c r="A74" s="202" t="s">
        <v>132</v>
      </c>
      <c r="B74" s="206">
        <v>10176927</v>
      </c>
      <c r="C74" s="206">
        <v>7489774</v>
      </c>
      <c r="D74" s="205" t="s">
        <v>1081</v>
      </c>
      <c r="E74" s="204"/>
      <c r="F74" s="203"/>
      <c r="G74" s="203"/>
      <c r="H74" s="203"/>
      <c r="I74" s="203"/>
      <c r="J74" s="203"/>
      <c r="K74" s="203"/>
    </row>
    <row r="75" spans="1:11" ht="14.25">
      <c r="A75" s="207" t="s">
        <v>131</v>
      </c>
      <c r="B75" s="201">
        <v>37070567</v>
      </c>
      <c r="C75" s="201">
        <v>29963261</v>
      </c>
      <c r="D75" s="200" t="s">
        <v>1388</v>
      </c>
      <c r="E75" s="199"/>
      <c r="F75" s="414"/>
      <c r="G75" s="414"/>
      <c r="H75" s="414"/>
      <c r="I75" s="414"/>
      <c r="J75" s="414"/>
      <c r="K75" s="414"/>
    </row>
    <row r="76" spans="1:11" ht="14.25">
      <c r="A76" s="207" t="s">
        <v>130</v>
      </c>
      <c r="B76" s="206">
        <v>96071452</v>
      </c>
      <c r="C76" s="206">
        <v>73556536</v>
      </c>
      <c r="D76" s="205" t="s">
        <v>1076</v>
      </c>
      <c r="E76" s="204"/>
      <c r="F76" s="203"/>
      <c r="G76" s="203"/>
      <c r="H76" s="203"/>
      <c r="I76" s="203"/>
      <c r="J76" s="203"/>
      <c r="K76" s="203"/>
    </row>
    <row r="77" spans="1:11" ht="14.25">
      <c r="A77" s="207" t="s">
        <v>122</v>
      </c>
      <c r="B77" s="206">
        <v>61023342</v>
      </c>
      <c r="C77" s="206">
        <v>48619203</v>
      </c>
      <c r="D77" s="205" t="s">
        <v>1076</v>
      </c>
      <c r="E77" s="204"/>
      <c r="F77" s="203"/>
      <c r="G77" s="203"/>
      <c r="H77" s="203"/>
      <c r="I77" s="203"/>
      <c r="J77" s="203"/>
      <c r="K77" s="203"/>
    </row>
    <row r="78" spans="1:11" ht="14.25">
      <c r="A78" s="207" t="s">
        <v>129</v>
      </c>
      <c r="B78" s="201">
        <v>402848687</v>
      </c>
      <c r="C78" s="201">
        <v>333292810</v>
      </c>
      <c r="D78" s="200" t="s">
        <v>1371</v>
      </c>
      <c r="E78" s="199"/>
      <c r="F78" s="414"/>
      <c r="G78" s="414"/>
      <c r="H78" s="414"/>
      <c r="I78" s="414"/>
      <c r="J78" s="414"/>
      <c r="K78" s="414"/>
    </row>
    <row r="79" spans="1:11" ht="14.25">
      <c r="A79" s="207" t="s">
        <v>128</v>
      </c>
      <c r="B79" s="206">
        <v>225286898</v>
      </c>
      <c r="C79" s="206">
        <v>187920460</v>
      </c>
      <c r="D79" s="205" t="s">
        <v>1118</v>
      </c>
      <c r="E79" s="204"/>
      <c r="F79" s="203"/>
      <c r="G79" s="203"/>
      <c r="H79" s="203"/>
      <c r="I79" s="203"/>
      <c r="J79" s="203"/>
      <c r="K79" s="203"/>
    </row>
    <row r="80" spans="1:11" ht="15">
      <c r="A80" s="109" t="s">
        <v>197</v>
      </c>
      <c r="B80" s="201">
        <v>225568640</v>
      </c>
      <c r="C80" s="201">
        <v>184929104</v>
      </c>
      <c r="D80" s="200" t="s">
        <v>1387</v>
      </c>
      <c r="E80" s="199"/>
      <c r="F80" s="414"/>
      <c r="G80" s="414"/>
      <c r="H80" s="414"/>
      <c r="I80" s="414"/>
      <c r="J80" s="414"/>
      <c r="K80" s="414"/>
    </row>
    <row r="81" spans="1:13" ht="14.25">
      <c r="A81" s="207" t="s">
        <v>127</v>
      </c>
      <c r="B81" s="206">
        <v>206416654</v>
      </c>
      <c r="C81" s="206">
        <v>163299980</v>
      </c>
      <c r="D81" s="205" t="s">
        <v>1058</v>
      </c>
      <c r="E81" s="204"/>
      <c r="F81" s="203"/>
      <c r="G81" s="203"/>
      <c r="H81" s="203"/>
      <c r="I81" s="203"/>
      <c r="J81" s="203"/>
      <c r="K81" s="203"/>
    </row>
    <row r="82" spans="1:13" ht="14.25">
      <c r="A82" s="207" t="s">
        <v>126</v>
      </c>
      <c r="B82" s="206">
        <v>99296543</v>
      </c>
      <c r="C82" s="206">
        <v>79486562</v>
      </c>
      <c r="D82" s="205" t="s">
        <v>1069</v>
      </c>
      <c r="E82" s="204"/>
      <c r="F82" s="203"/>
      <c r="G82" s="203"/>
      <c r="H82" s="203"/>
      <c r="I82" s="203"/>
      <c r="J82" s="203"/>
      <c r="K82" s="203"/>
    </row>
    <row r="83" spans="1:13" ht="14.25">
      <c r="A83" s="207" t="s">
        <v>125</v>
      </c>
      <c r="B83" s="206">
        <v>69034256</v>
      </c>
      <c r="C83" s="206">
        <v>55647793</v>
      </c>
      <c r="D83" s="205" t="s">
        <v>1076</v>
      </c>
      <c r="E83" s="204"/>
      <c r="F83" s="203"/>
      <c r="G83" s="203"/>
      <c r="H83" s="203"/>
      <c r="I83" s="203"/>
      <c r="J83" s="203"/>
      <c r="K83" s="203"/>
    </row>
    <row r="84" spans="1:13" ht="14.25">
      <c r="A84" s="207" t="s">
        <v>123</v>
      </c>
      <c r="B84" s="201">
        <v>226524241</v>
      </c>
      <c r="C84" s="201">
        <v>190228733</v>
      </c>
      <c r="D84" s="200" t="s">
        <v>1375</v>
      </c>
      <c r="E84" s="199"/>
      <c r="F84" s="414"/>
      <c r="G84" s="414"/>
      <c r="H84" s="414"/>
      <c r="I84" s="414"/>
      <c r="J84" s="414"/>
      <c r="K84" s="414"/>
    </row>
    <row r="85" spans="1:13" ht="14.25">
      <c r="A85" s="207" t="s">
        <v>121</v>
      </c>
      <c r="B85" s="206">
        <v>44612101</v>
      </c>
      <c r="C85" s="206">
        <v>29559517</v>
      </c>
      <c r="D85" s="205" t="s">
        <v>1059</v>
      </c>
      <c r="E85" s="204"/>
      <c r="F85" s="203"/>
      <c r="G85" s="203"/>
      <c r="H85" s="203"/>
      <c r="I85" s="203"/>
      <c r="J85" s="203"/>
      <c r="K85" s="203"/>
    </row>
    <row r="86" spans="1:13" ht="14.25">
      <c r="A86" s="207" t="s">
        <v>120</v>
      </c>
      <c r="B86" s="206">
        <v>145805192</v>
      </c>
      <c r="C86" s="206">
        <v>114662315</v>
      </c>
      <c r="D86" s="205" t="s">
        <v>1075</v>
      </c>
      <c r="E86" s="204"/>
      <c r="F86" s="203"/>
      <c r="G86" s="203"/>
      <c r="H86" s="203"/>
      <c r="I86" s="203"/>
      <c r="J86" s="203"/>
      <c r="K86" s="203"/>
    </row>
    <row r="87" spans="1:13" ht="14.25">
      <c r="A87" s="207" t="s">
        <v>119</v>
      </c>
      <c r="B87" s="206">
        <v>121301658</v>
      </c>
      <c r="C87" s="206">
        <v>96420392</v>
      </c>
      <c r="D87" s="205" t="s">
        <v>1091</v>
      </c>
      <c r="E87" s="204"/>
      <c r="F87" s="203"/>
      <c r="G87" s="203"/>
      <c r="H87" s="203"/>
      <c r="I87" s="203"/>
      <c r="J87" s="203"/>
      <c r="K87" s="203"/>
    </row>
    <row r="88" spans="1:13" ht="14.25">
      <c r="A88" s="202" t="s">
        <v>118</v>
      </c>
      <c r="B88" s="206">
        <v>77785431</v>
      </c>
      <c r="C88" s="206">
        <v>63194594</v>
      </c>
      <c r="D88" s="205" t="s">
        <v>1062</v>
      </c>
      <c r="E88" s="204"/>
      <c r="F88" s="203"/>
      <c r="G88" s="203"/>
      <c r="H88" s="203"/>
      <c r="I88" s="203"/>
      <c r="J88" s="203"/>
      <c r="K88" s="203"/>
    </row>
    <row r="89" spans="1:13" ht="14.25">
      <c r="A89" s="207" t="s">
        <v>117</v>
      </c>
      <c r="B89" s="206">
        <v>39577477</v>
      </c>
      <c r="C89" s="206">
        <v>33840715</v>
      </c>
      <c r="D89" s="205" t="s">
        <v>1059</v>
      </c>
      <c r="E89" s="204"/>
      <c r="F89" s="203"/>
      <c r="G89" s="203"/>
      <c r="H89" s="203"/>
      <c r="I89" s="203"/>
      <c r="J89" s="203"/>
      <c r="K89" s="203"/>
    </row>
    <row r="90" spans="1:13" ht="14.25">
      <c r="A90" s="202" t="s">
        <v>116</v>
      </c>
      <c r="B90" s="206">
        <v>172793276</v>
      </c>
      <c r="C90" s="206">
        <v>149765987</v>
      </c>
      <c r="D90" s="205" t="s">
        <v>1065</v>
      </c>
      <c r="E90" s="204"/>
      <c r="F90" s="203"/>
      <c r="G90" s="203"/>
      <c r="H90" s="203"/>
      <c r="I90" s="203"/>
      <c r="J90" s="203"/>
      <c r="K90" s="203"/>
    </row>
    <row r="91" spans="1:13" ht="15">
      <c r="A91" s="109" t="s">
        <v>1014</v>
      </c>
      <c r="B91" s="206">
        <v>9124838</v>
      </c>
      <c r="C91" s="206">
        <v>7224372</v>
      </c>
      <c r="D91" s="205" t="s">
        <v>1090</v>
      </c>
      <c r="E91" s="204"/>
      <c r="F91" s="203"/>
      <c r="G91" s="203"/>
      <c r="H91" s="203"/>
      <c r="I91" s="203"/>
      <c r="J91" s="203"/>
      <c r="K91" s="203"/>
    </row>
    <row r="92" spans="1:13" ht="15">
      <c r="A92" s="109" t="s">
        <v>1015</v>
      </c>
      <c r="B92" s="201">
        <v>22845510</v>
      </c>
      <c r="C92" s="201">
        <v>20231436</v>
      </c>
      <c r="D92" s="200" t="s">
        <v>1182</v>
      </c>
      <c r="E92" s="199"/>
      <c r="F92" s="414"/>
      <c r="G92" s="414"/>
      <c r="H92" s="414"/>
      <c r="I92" s="414"/>
      <c r="J92" s="414"/>
      <c r="K92" s="414"/>
      <c r="L92" s="201">
        <v>24987667</v>
      </c>
      <c r="M92" s="416">
        <f>B92/L92</f>
        <v>0.91427142838104891</v>
      </c>
    </row>
    <row r="93" spans="1:13" ht="14.25">
      <c r="A93" s="207" t="s">
        <v>162</v>
      </c>
      <c r="B93" s="206">
        <v>79225963</v>
      </c>
      <c r="C93" s="206">
        <v>58704825</v>
      </c>
      <c r="D93" s="205" t="s">
        <v>1081</v>
      </c>
      <c r="E93" s="204"/>
      <c r="F93" s="203"/>
      <c r="G93" s="203"/>
      <c r="H93" s="203"/>
      <c r="I93" s="203"/>
      <c r="J93" s="203"/>
      <c r="K93" s="203"/>
    </row>
    <row r="94" spans="1:13" ht="14.25">
      <c r="A94" s="202" t="s">
        <v>157</v>
      </c>
      <c r="B94" s="206">
        <v>20356005</v>
      </c>
      <c r="C94" s="206">
        <v>20307072</v>
      </c>
      <c r="D94" s="205" t="s">
        <v>1080</v>
      </c>
      <c r="E94" s="204"/>
      <c r="F94" s="203"/>
      <c r="G94" s="203"/>
      <c r="H94" s="203"/>
      <c r="I94" s="203"/>
      <c r="J94" s="203"/>
      <c r="K94" s="203"/>
    </row>
    <row r="95" spans="1:13">
      <c r="A95" s="433"/>
      <c r="B95" s="434">
        <f>AVERAGE(B10:B94)</f>
        <v>160586035.85882354</v>
      </c>
      <c r="C95" s="433"/>
      <c r="D95" s="433"/>
      <c r="E95" s="433"/>
      <c r="F95" s="433"/>
      <c r="G95" s="433"/>
      <c r="H95" s="433"/>
      <c r="I95" s="433"/>
      <c r="J95" s="433"/>
      <c r="K95" s="433"/>
      <c r="L95" s="433"/>
    </row>
    <row r="96" spans="1:13">
      <c r="B96" s="313">
        <f>B95/1000</f>
        <v>160586.03585882354</v>
      </c>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U25" sqref="U25"/>
    </sheetView>
  </sheetViews>
  <sheetFormatPr defaultRowHeight="12.75"/>
  <cols>
    <col min="1" max="1" width="41.5703125" style="413" customWidth="1"/>
    <col min="2" max="2" width="17.7109375" style="413" customWidth="1"/>
    <col min="3" max="3" width="15.7109375" style="413" customWidth="1"/>
    <col min="4" max="4" width="17.5703125" style="413" customWidth="1"/>
    <col min="5" max="5" width="2.28515625" style="413" customWidth="1"/>
    <col min="6" max="11" width="0" style="413" hidden="1" customWidth="1"/>
    <col min="12" max="12" width="22.5703125" style="413" customWidth="1"/>
    <col min="13" max="16384" width="9.140625" style="413"/>
  </cols>
  <sheetData>
    <row r="1" spans="1:12" ht="14.25">
      <c r="A1" s="493" t="s">
        <v>1102</v>
      </c>
      <c r="B1" s="493"/>
      <c r="C1" s="493"/>
      <c r="D1" s="493"/>
      <c r="E1" s="493"/>
      <c r="F1" s="493"/>
      <c r="G1" s="493"/>
      <c r="H1" s="493"/>
      <c r="I1" s="493"/>
      <c r="J1" s="493"/>
      <c r="K1" s="493"/>
      <c r="L1" s="493"/>
    </row>
    <row r="2" spans="1:12" ht="14.25">
      <c r="A2" s="493" t="s">
        <v>1101</v>
      </c>
      <c r="B2" s="493"/>
      <c r="C2" s="493"/>
      <c r="D2" s="493"/>
      <c r="E2" s="493"/>
      <c r="F2" s="493"/>
      <c r="G2" s="493"/>
      <c r="H2" s="493"/>
      <c r="I2" s="493"/>
      <c r="J2" s="493"/>
      <c r="K2" s="493"/>
      <c r="L2" s="493"/>
    </row>
    <row r="3" spans="1:12" ht="14.25">
      <c r="A3" s="493" t="s">
        <v>1100</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1374</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12" t="s">
        <v>1095</v>
      </c>
      <c r="C9" s="412" t="s">
        <v>1094</v>
      </c>
      <c r="D9" s="494" t="s">
        <v>1093</v>
      </c>
      <c r="E9" s="494"/>
      <c r="F9" s="212"/>
      <c r="G9" s="212"/>
      <c r="H9" s="212"/>
      <c r="I9" s="212"/>
      <c r="J9" s="212"/>
      <c r="K9" s="212"/>
    </row>
    <row r="10" spans="1:12" ht="14.25">
      <c r="A10" s="207" t="s">
        <v>191</v>
      </c>
      <c r="B10" s="201">
        <v>97942116</v>
      </c>
      <c r="C10" s="201">
        <v>76163680</v>
      </c>
      <c r="D10" s="200" t="s">
        <v>1074</v>
      </c>
      <c r="E10" s="199"/>
      <c r="F10" s="409"/>
      <c r="G10" s="409"/>
      <c r="H10" s="409"/>
      <c r="I10" s="409"/>
      <c r="J10" s="409"/>
      <c r="K10" s="409"/>
    </row>
    <row r="11" spans="1:12" ht="14.25">
      <c r="A11" s="207" t="s">
        <v>190</v>
      </c>
      <c r="B11" s="206">
        <v>39449257</v>
      </c>
      <c r="C11" s="206">
        <v>30237897</v>
      </c>
      <c r="D11" s="205" t="s">
        <v>1067</v>
      </c>
      <c r="E11" s="204"/>
      <c r="F11" s="203"/>
      <c r="G11" s="203"/>
      <c r="H11" s="203"/>
      <c r="I11" s="203"/>
      <c r="J11" s="203"/>
      <c r="K11" s="203"/>
    </row>
    <row r="12" spans="1:12" ht="14.25">
      <c r="A12" s="207" t="s">
        <v>189</v>
      </c>
      <c r="B12" s="206">
        <v>62827195</v>
      </c>
      <c r="C12" s="206">
        <v>47792445</v>
      </c>
      <c r="D12" s="205" t="s">
        <v>1065</v>
      </c>
      <c r="E12" s="204"/>
      <c r="F12" s="203"/>
      <c r="G12" s="203"/>
      <c r="H12" s="203"/>
      <c r="I12" s="203"/>
      <c r="J12" s="203"/>
      <c r="K12" s="203"/>
    </row>
    <row r="13" spans="1:12" ht="14.25">
      <c r="A13" s="207" t="s">
        <v>188</v>
      </c>
      <c r="B13" s="206">
        <v>118682019</v>
      </c>
      <c r="C13" s="206">
        <v>94391944</v>
      </c>
      <c r="D13" s="205" t="s">
        <v>1061</v>
      </c>
      <c r="E13" s="204"/>
      <c r="F13" s="203"/>
      <c r="G13" s="203"/>
      <c r="H13" s="203"/>
      <c r="I13" s="203"/>
      <c r="J13" s="203"/>
      <c r="K13" s="203"/>
    </row>
    <row r="14" spans="1:12" ht="14.25">
      <c r="A14" s="202" t="s">
        <v>187</v>
      </c>
      <c r="B14" s="206">
        <v>30818581</v>
      </c>
      <c r="C14" s="206">
        <v>23424821</v>
      </c>
      <c r="D14" s="205" t="s">
        <v>1065</v>
      </c>
      <c r="E14" s="204"/>
      <c r="F14" s="203"/>
      <c r="G14" s="203"/>
      <c r="H14" s="203"/>
      <c r="I14" s="203"/>
      <c r="J14" s="203"/>
      <c r="K14" s="203"/>
    </row>
    <row r="15" spans="1:12" ht="14.25">
      <c r="A15" s="207" t="s">
        <v>177</v>
      </c>
      <c r="B15" s="206">
        <v>68442328</v>
      </c>
      <c r="C15" s="206">
        <v>54011188</v>
      </c>
      <c r="D15" s="205" t="s">
        <v>1062</v>
      </c>
      <c r="E15" s="204"/>
      <c r="F15" s="203"/>
      <c r="G15" s="203"/>
      <c r="H15" s="203"/>
      <c r="I15" s="203"/>
      <c r="J15" s="203"/>
      <c r="K15" s="203"/>
    </row>
    <row r="16" spans="1:12" ht="14.25">
      <c r="A16" s="207" t="s">
        <v>186</v>
      </c>
      <c r="B16" s="201">
        <v>67731121</v>
      </c>
      <c r="C16" s="201">
        <v>52362357</v>
      </c>
      <c r="D16" s="200" t="s">
        <v>1087</v>
      </c>
      <c r="E16" s="199"/>
      <c r="F16" s="409"/>
      <c r="G16" s="409"/>
      <c r="H16" s="409"/>
      <c r="I16" s="409"/>
      <c r="J16" s="409"/>
      <c r="K16" s="409"/>
    </row>
    <row r="17" spans="1:11" ht="14.25">
      <c r="A17" s="207" t="s">
        <v>185</v>
      </c>
      <c r="B17" s="206">
        <v>27239855</v>
      </c>
      <c r="C17" s="206">
        <v>21230497</v>
      </c>
      <c r="D17" s="205" t="s">
        <v>1065</v>
      </c>
      <c r="E17" s="204"/>
      <c r="F17" s="203"/>
      <c r="G17" s="203"/>
      <c r="H17" s="203"/>
      <c r="I17" s="203"/>
      <c r="J17" s="203"/>
      <c r="K17" s="203"/>
    </row>
    <row r="18" spans="1:11" ht="14.25">
      <c r="A18" s="207" t="s">
        <v>184</v>
      </c>
      <c r="B18" s="206">
        <v>58046286</v>
      </c>
      <c r="C18" s="206">
        <v>44608651</v>
      </c>
      <c r="D18" s="205" t="s">
        <v>1072</v>
      </c>
      <c r="E18" s="204"/>
      <c r="F18" s="203"/>
      <c r="G18" s="203"/>
      <c r="H18" s="203"/>
      <c r="I18" s="203"/>
      <c r="J18" s="203"/>
      <c r="K18" s="203"/>
    </row>
    <row r="19" spans="1:11" ht="14.25">
      <c r="A19" s="207" t="s">
        <v>183</v>
      </c>
      <c r="B19" s="206">
        <v>62054671</v>
      </c>
      <c r="C19" s="206">
        <v>49538401</v>
      </c>
      <c r="D19" s="205" t="s">
        <v>1067</v>
      </c>
      <c r="E19" s="204"/>
      <c r="F19" s="203"/>
      <c r="G19" s="203"/>
      <c r="H19" s="203"/>
      <c r="I19" s="203"/>
      <c r="J19" s="203"/>
      <c r="K19" s="203"/>
    </row>
    <row r="20" spans="1:11" ht="14.25">
      <c r="A20" s="207" t="s">
        <v>182</v>
      </c>
      <c r="B20" s="206">
        <v>683312446</v>
      </c>
      <c r="C20" s="206">
        <v>510339294</v>
      </c>
      <c r="D20" s="205" t="s">
        <v>1072</v>
      </c>
      <c r="E20" s="204"/>
      <c r="F20" s="203"/>
      <c r="G20" s="203"/>
      <c r="H20" s="203"/>
      <c r="I20" s="203"/>
      <c r="J20" s="203"/>
      <c r="K20" s="203"/>
    </row>
    <row r="21" spans="1:11" ht="14.25">
      <c r="A21" s="207" t="s">
        <v>181</v>
      </c>
      <c r="B21" s="206">
        <v>27252150</v>
      </c>
      <c r="C21" s="206">
        <v>20424123</v>
      </c>
      <c r="D21" s="205" t="s">
        <v>1065</v>
      </c>
      <c r="E21" s="204"/>
      <c r="F21" s="203"/>
      <c r="G21" s="203"/>
      <c r="H21" s="203"/>
      <c r="I21" s="203"/>
      <c r="J21" s="203"/>
      <c r="K21" s="203"/>
    </row>
    <row r="22" spans="1:11" ht="14.25">
      <c r="A22" s="207" t="s">
        <v>180</v>
      </c>
      <c r="B22" s="206">
        <v>53694193</v>
      </c>
      <c r="C22" s="206">
        <v>41784483</v>
      </c>
      <c r="D22" s="205" t="s">
        <v>1067</v>
      </c>
      <c r="E22" s="204"/>
      <c r="F22" s="203"/>
      <c r="G22" s="203"/>
      <c r="H22" s="203"/>
      <c r="I22" s="203"/>
      <c r="J22" s="203"/>
      <c r="K22" s="203"/>
    </row>
    <row r="23" spans="1:11" ht="14.25">
      <c r="A23" s="207" t="s">
        <v>179</v>
      </c>
      <c r="B23" s="206">
        <v>44524636</v>
      </c>
      <c r="C23" s="206">
        <v>36358992</v>
      </c>
      <c r="D23" s="205" t="s">
        <v>1068</v>
      </c>
      <c r="E23" s="204"/>
      <c r="F23" s="203"/>
      <c r="G23" s="203"/>
      <c r="H23" s="203"/>
      <c r="I23" s="203"/>
      <c r="J23" s="203"/>
      <c r="K23" s="203"/>
    </row>
    <row r="24" spans="1:11" ht="14.25">
      <c r="A24" s="207" t="s">
        <v>178</v>
      </c>
      <c r="B24" s="206">
        <v>34374592</v>
      </c>
      <c r="C24" s="206">
        <v>25785106</v>
      </c>
      <c r="D24" s="205" t="s">
        <v>1066</v>
      </c>
      <c r="E24" s="204"/>
      <c r="F24" s="203"/>
      <c r="G24" s="203"/>
      <c r="H24" s="203"/>
      <c r="I24" s="203"/>
      <c r="J24" s="203"/>
      <c r="K24" s="203"/>
    </row>
    <row r="25" spans="1:11" ht="14.25">
      <c r="A25" s="207" t="s">
        <v>176</v>
      </c>
      <c r="B25" s="201">
        <v>83272568</v>
      </c>
      <c r="C25" s="201">
        <v>64988899</v>
      </c>
      <c r="D25" s="200" t="s">
        <v>1074</v>
      </c>
      <c r="E25" s="199"/>
      <c r="F25" s="409"/>
      <c r="G25" s="409"/>
      <c r="H25" s="409"/>
      <c r="I25" s="409"/>
      <c r="J25" s="409"/>
      <c r="K25" s="409"/>
    </row>
    <row r="26" spans="1:11" ht="14.25">
      <c r="A26" s="207" t="s">
        <v>175</v>
      </c>
      <c r="B26" s="206">
        <v>71768565</v>
      </c>
      <c r="C26" s="206">
        <v>58373635</v>
      </c>
      <c r="D26" s="205" t="s">
        <v>1067</v>
      </c>
      <c r="E26" s="204"/>
      <c r="F26" s="203"/>
      <c r="G26" s="203"/>
      <c r="H26" s="203"/>
      <c r="I26" s="203"/>
      <c r="J26" s="203"/>
      <c r="K26" s="203"/>
    </row>
    <row r="27" spans="1:11" ht="14.25">
      <c r="A27" s="207" t="s">
        <v>174</v>
      </c>
      <c r="B27" s="211">
        <v>2592260224</v>
      </c>
      <c r="C27" s="211" t="s">
        <v>1386</v>
      </c>
      <c r="D27" s="205" t="s">
        <v>1079</v>
      </c>
      <c r="E27" s="204"/>
      <c r="F27" s="203"/>
      <c r="G27" s="203"/>
      <c r="H27" s="203"/>
      <c r="I27" s="203"/>
      <c r="J27" s="203"/>
      <c r="K27" s="203"/>
    </row>
    <row r="28" spans="1:11" ht="14.25">
      <c r="A28" s="207" t="s">
        <v>173</v>
      </c>
      <c r="B28" s="201">
        <v>34708991</v>
      </c>
      <c r="C28" s="201">
        <v>27131141</v>
      </c>
      <c r="D28" s="200" t="s">
        <v>1074</v>
      </c>
      <c r="E28" s="199"/>
      <c r="F28" s="409"/>
      <c r="G28" s="409"/>
      <c r="H28" s="409"/>
      <c r="I28" s="409"/>
      <c r="J28" s="409"/>
      <c r="K28" s="409"/>
    </row>
    <row r="29" spans="1:11" ht="14.25">
      <c r="A29" s="207" t="s">
        <v>172</v>
      </c>
      <c r="B29" s="201">
        <v>75275983</v>
      </c>
      <c r="C29" s="201">
        <v>62730135</v>
      </c>
      <c r="D29" s="200" t="s">
        <v>1383</v>
      </c>
      <c r="E29" s="199"/>
      <c r="F29" s="409"/>
      <c r="G29" s="409"/>
      <c r="H29" s="409"/>
      <c r="I29" s="409"/>
      <c r="J29" s="409"/>
      <c r="K29" s="409"/>
    </row>
    <row r="30" spans="1:11" ht="14.25">
      <c r="A30" s="207" t="s">
        <v>171</v>
      </c>
      <c r="B30" s="201">
        <v>70853440</v>
      </c>
      <c r="C30" s="201">
        <v>55602362</v>
      </c>
      <c r="D30" s="200" t="s">
        <v>1056</v>
      </c>
      <c r="E30" s="199"/>
      <c r="F30" s="409"/>
      <c r="G30" s="409"/>
      <c r="H30" s="409"/>
      <c r="I30" s="409"/>
      <c r="J30" s="409"/>
      <c r="K30" s="409"/>
    </row>
    <row r="31" spans="1:11" ht="14.25">
      <c r="A31" s="207" t="s">
        <v>169</v>
      </c>
      <c r="B31" s="201">
        <v>78489777</v>
      </c>
      <c r="C31" s="201">
        <v>63576200</v>
      </c>
      <c r="D31" s="200" t="s">
        <v>1189</v>
      </c>
      <c r="E31" s="199"/>
      <c r="F31" s="409"/>
      <c r="G31" s="409"/>
      <c r="H31" s="409"/>
      <c r="I31" s="409"/>
      <c r="J31" s="409"/>
      <c r="K31" s="409"/>
    </row>
    <row r="32" spans="1:11" ht="14.25">
      <c r="A32" s="207" t="s">
        <v>168</v>
      </c>
      <c r="B32" s="206">
        <v>59936059</v>
      </c>
      <c r="C32" s="206">
        <v>44657939</v>
      </c>
      <c r="D32" s="205" t="s">
        <v>1062</v>
      </c>
      <c r="E32" s="204"/>
      <c r="F32" s="203"/>
      <c r="G32" s="203"/>
      <c r="H32" s="203"/>
      <c r="I32" s="203"/>
      <c r="J32" s="203"/>
      <c r="K32" s="203"/>
    </row>
    <row r="33" spans="1:11" ht="14.25">
      <c r="A33" s="207" t="s">
        <v>167</v>
      </c>
      <c r="B33" s="206">
        <v>170866753</v>
      </c>
      <c r="C33" s="206">
        <v>135504031</v>
      </c>
      <c r="D33" s="205" t="s">
        <v>1088</v>
      </c>
      <c r="E33" s="204"/>
      <c r="F33" s="203"/>
      <c r="G33" s="203"/>
      <c r="H33" s="203"/>
      <c r="I33" s="203"/>
      <c r="J33" s="203"/>
      <c r="K33" s="203"/>
    </row>
    <row r="34" spans="1:11" ht="14.25">
      <c r="A34" s="207" t="s">
        <v>166</v>
      </c>
      <c r="B34" s="206">
        <v>90216750</v>
      </c>
      <c r="C34" s="206">
        <v>70643181</v>
      </c>
      <c r="D34" s="205" t="s">
        <v>1067</v>
      </c>
      <c r="E34" s="204"/>
      <c r="F34" s="203"/>
      <c r="G34" s="203"/>
      <c r="H34" s="203"/>
      <c r="I34" s="203"/>
      <c r="J34" s="203"/>
      <c r="K34" s="203"/>
    </row>
    <row r="35" spans="1:11" ht="14.25">
      <c r="A35" s="207" t="s">
        <v>165</v>
      </c>
      <c r="B35" s="201">
        <v>30154102</v>
      </c>
      <c r="C35" s="201">
        <v>23237854</v>
      </c>
      <c r="D35" s="200" t="s">
        <v>1074</v>
      </c>
      <c r="E35" s="199"/>
      <c r="F35" s="409"/>
      <c r="G35" s="409"/>
      <c r="H35" s="409"/>
      <c r="I35" s="409"/>
      <c r="J35" s="409"/>
      <c r="K35" s="409"/>
    </row>
    <row r="36" spans="1:11" ht="14.25">
      <c r="A36" s="207" t="s">
        <v>164</v>
      </c>
      <c r="B36" s="206">
        <v>25717935</v>
      </c>
      <c r="C36" s="206">
        <v>20717434</v>
      </c>
      <c r="D36" s="205" t="s">
        <v>1063</v>
      </c>
      <c r="E36" s="204"/>
      <c r="F36" s="203"/>
      <c r="G36" s="203"/>
      <c r="H36" s="203"/>
      <c r="I36" s="203"/>
      <c r="J36" s="203"/>
      <c r="K36" s="203"/>
    </row>
    <row r="37" spans="1:11" ht="14.25">
      <c r="A37" s="207" t="s">
        <v>1009</v>
      </c>
      <c r="B37" s="206">
        <v>625422357</v>
      </c>
      <c r="C37" s="206">
        <v>616588962</v>
      </c>
      <c r="D37" s="205" t="s">
        <v>1079</v>
      </c>
      <c r="E37" s="204"/>
      <c r="F37" s="203"/>
      <c r="G37" s="203"/>
      <c r="H37" s="203"/>
      <c r="I37" s="203"/>
      <c r="J37" s="203"/>
      <c r="K37" s="203"/>
    </row>
    <row r="38" spans="1:11" ht="14.25">
      <c r="A38" s="202" t="s">
        <v>1010</v>
      </c>
      <c r="B38" s="201">
        <v>15825062</v>
      </c>
      <c r="C38" s="201">
        <v>13738316</v>
      </c>
      <c r="D38" s="200" t="s">
        <v>1384</v>
      </c>
      <c r="E38" s="199"/>
      <c r="F38" s="409"/>
      <c r="G38" s="409"/>
      <c r="H38" s="409"/>
      <c r="I38" s="409"/>
      <c r="J38" s="409"/>
      <c r="K38" s="409"/>
    </row>
    <row r="39" spans="1:11" ht="14.25">
      <c r="A39" s="207" t="s">
        <v>195</v>
      </c>
      <c r="B39" s="201">
        <v>15014584</v>
      </c>
      <c r="C39" s="201">
        <v>10922392</v>
      </c>
      <c r="D39" s="200" t="s">
        <v>1074</v>
      </c>
      <c r="E39" s="199"/>
      <c r="F39" s="409"/>
      <c r="G39" s="409"/>
      <c r="H39" s="409"/>
      <c r="I39" s="409"/>
      <c r="J39" s="409"/>
      <c r="K39" s="409"/>
    </row>
    <row r="40" spans="1:11" ht="14.25">
      <c r="A40" s="207" t="s">
        <v>163</v>
      </c>
      <c r="B40" s="206">
        <v>9013180</v>
      </c>
      <c r="C40" s="206">
        <v>6657122</v>
      </c>
      <c r="D40" s="205" t="s">
        <v>1068</v>
      </c>
      <c r="E40" s="204"/>
      <c r="F40" s="203"/>
      <c r="G40" s="203"/>
      <c r="H40" s="203"/>
      <c r="I40" s="203"/>
      <c r="J40" s="203"/>
      <c r="K40" s="203"/>
    </row>
    <row r="41" spans="1:11" ht="14.25">
      <c r="A41" s="207" t="s">
        <v>161</v>
      </c>
      <c r="B41" s="201">
        <v>291792605</v>
      </c>
      <c r="C41" s="201">
        <v>219491683</v>
      </c>
      <c r="D41" s="200" t="s">
        <v>1377</v>
      </c>
      <c r="E41" s="199"/>
      <c r="F41" s="409"/>
      <c r="G41" s="409"/>
      <c r="H41" s="409"/>
      <c r="I41" s="409"/>
      <c r="J41" s="409"/>
      <c r="K41" s="409"/>
    </row>
    <row r="42" spans="1:11" ht="14.25">
      <c r="A42" s="207" t="s">
        <v>160</v>
      </c>
      <c r="B42" s="201">
        <v>40412474</v>
      </c>
      <c r="C42" s="201">
        <v>31452756</v>
      </c>
      <c r="D42" s="200" t="s">
        <v>1385</v>
      </c>
      <c r="E42" s="199"/>
      <c r="F42" s="409"/>
      <c r="G42" s="409"/>
      <c r="H42" s="409"/>
      <c r="I42" s="409"/>
      <c r="J42" s="409"/>
      <c r="K42" s="409"/>
    </row>
    <row r="43" spans="1:11" ht="14.25">
      <c r="A43" s="207" t="s">
        <v>159</v>
      </c>
      <c r="B43" s="206">
        <v>98271487</v>
      </c>
      <c r="C43" s="206">
        <v>76800660</v>
      </c>
      <c r="D43" s="205" t="s">
        <v>1088</v>
      </c>
      <c r="E43" s="204"/>
      <c r="F43" s="203"/>
      <c r="G43" s="203"/>
      <c r="H43" s="203"/>
      <c r="I43" s="203"/>
      <c r="J43" s="203"/>
      <c r="K43" s="203"/>
    </row>
    <row r="44" spans="1:11" ht="14.25">
      <c r="A44" s="207" t="s">
        <v>158</v>
      </c>
      <c r="B44" s="206">
        <v>185447431</v>
      </c>
      <c r="C44" s="206">
        <v>142157749</v>
      </c>
      <c r="D44" s="205" t="s">
        <v>1067</v>
      </c>
      <c r="E44" s="204"/>
      <c r="F44" s="203"/>
      <c r="G44" s="203"/>
      <c r="H44" s="203"/>
      <c r="I44" s="203"/>
      <c r="J44" s="203"/>
      <c r="K44" s="203"/>
    </row>
    <row r="45" spans="1:11" ht="14.25">
      <c r="A45" s="202" t="s">
        <v>156</v>
      </c>
      <c r="B45" s="206">
        <v>46681446</v>
      </c>
      <c r="C45" s="206">
        <v>34526923</v>
      </c>
      <c r="D45" s="205" t="s">
        <v>1060</v>
      </c>
      <c r="E45" s="204"/>
      <c r="F45" s="203"/>
      <c r="G45" s="203"/>
      <c r="H45" s="203"/>
      <c r="I45" s="203"/>
      <c r="J45" s="203"/>
      <c r="K45" s="203"/>
    </row>
    <row r="46" spans="1:11" ht="14.25">
      <c r="A46" s="202" t="s">
        <v>155</v>
      </c>
      <c r="B46" s="201">
        <v>5292748</v>
      </c>
      <c r="C46" s="201">
        <v>4028143</v>
      </c>
      <c r="D46" s="200" t="s">
        <v>1091</v>
      </c>
      <c r="E46" s="199"/>
      <c r="F46" s="409"/>
      <c r="G46" s="409"/>
      <c r="H46" s="409"/>
      <c r="I46" s="409"/>
      <c r="J46" s="409"/>
      <c r="K46" s="409"/>
    </row>
    <row r="47" spans="1:11" ht="14.25">
      <c r="A47" s="202" t="s">
        <v>154</v>
      </c>
      <c r="B47" s="206">
        <v>16971816</v>
      </c>
      <c r="C47" s="206">
        <v>12097330</v>
      </c>
      <c r="D47" s="205" t="s">
        <v>1180</v>
      </c>
      <c r="E47" s="204"/>
      <c r="F47" s="203"/>
      <c r="G47" s="203"/>
      <c r="H47" s="203"/>
      <c r="I47" s="203"/>
      <c r="J47" s="203"/>
      <c r="K47" s="203"/>
    </row>
    <row r="48" spans="1:11" ht="14.25">
      <c r="A48" s="207" t="s">
        <v>153</v>
      </c>
      <c r="B48" s="206">
        <v>9041332</v>
      </c>
      <c r="C48" s="206">
        <v>6585289</v>
      </c>
      <c r="D48" s="205" t="s">
        <v>1072</v>
      </c>
      <c r="E48" s="204"/>
      <c r="F48" s="203"/>
      <c r="G48" s="203"/>
      <c r="H48" s="203"/>
      <c r="I48" s="203"/>
      <c r="J48" s="203"/>
      <c r="K48" s="203"/>
    </row>
    <row r="49" spans="1:11" ht="15">
      <c r="A49" s="109" t="s">
        <v>1016</v>
      </c>
      <c r="B49" s="206">
        <v>17557408</v>
      </c>
      <c r="C49" s="206">
        <v>12674405</v>
      </c>
      <c r="D49" s="205" t="s">
        <v>1088</v>
      </c>
      <c r="E49" s="204"/>
      <c r="F49" s="203"/>
      <c r="G49" s="203"/>
      <c r="H49" s="203"/>
      <c r="I49" s="203"/>
      <c r="J49" s="203"/>
      <c r="K49" s="203"/>
    </row>
    <row r="50" spans="1:11" ht="14.25">
      <c r="A50" s="202" t="s">
        <v>1017</v>
      </c>
      <c r="B50" s="206">
        <v>20198156</v>
      </c>
      <c r="C50" s="206">
        <v>14566620</v>
      </c>
      <c r="D50" s="205" t="s">
        <v>1060</v>
      </c>
      <c r="E50" s="204"/>
      <c r="F50" s="203"/>
      <c r="G50" s="203"/>
      <c r="H50" s="203"/>
      <c r="I50" s="203"/>
      <c r="J50" s="203"/>
      <c r="K50" s="203"/>
    </row>
    <row r="51" spans="1:11" ht="14.25">
      <c r="A51" s="207" t="s">
        <v>151</v>
      </c>
      <c r="B51" s="201">
        <v>89006330</v>
      </c>
      <c r="C51" s="201">
        <v>66448319</v>
      </c>
      <c r="D51" s="200" t="s">
        <v>1087</v>
      </c>
      <c r="E51" s="199"/>
      <c r="F51" s="409"/>
      <c r="G51" s="409"/>
      <c r="H51" s="409"/>
      <c r="I51" s="409"/>
      <c r="J51" s="409"/>
      <c r="K51" s="409"/>
    </row>
    <row r="52" spans="1:11" ht="14.25">
      <c r="A52" s="207" t="s">
        <v>150</v>
      </c>
      <c r="B52" s="201">
        <v>164887688</v>
      </c>
      <c r="C52" s="201">
        <v>123152773</v>
      </c>
      <c r="D52" s="200" t="s">
        <v>1071</v>
      </c>
      <c r="E52" s="199"/>
      <c r="F52" s="409"/>
      <c r="G52" s="409"/>
      <c r="H52" s="409"/>
      <c r="I52" s="409"/>
      <c r="J52" s="409"/>
      <c r="K52" s="409"/>
    </row>
    <row r="53" spans="1:11" ht="14.25">
      <c r="A53" s="202" t="s">
        <v>149</v>
      </c>
      <c r="B53" s="206">
        <v>21875294</v>
      </c>
      <c r="C53" s="206">
        <v>17300534</v>
      </c>
      <c r="D53" s="205" t="s">
        <v>1079</v>
      </c>
      <c r="E53" s="204"/>
      <c r="F53" s="203"/>
      <c r="G53" s="203"/>
      <c r="H53" s="203"/>
      <c r="I53" s="203"/>
      <c r="J53" s="203"/>
      <c r="K53" s="203"/>
    </row>
    <row r="54" spans="1:11" ht="14.25">
      <c r="A54" s="207" t="s">
        <v>148</v>
      </c>
      <c r="B54" s="206">
        <v>30680291</v>
      </c>
      <c r="C54" s="206">
        <v>25166357</v>
      </c>
      <c r="D54" s="205" t="s">
        <v>1065</v>
      </c>
      <c r="E54" s="204"/>
      <c r="F54" s="203"/>
      <c r="G54" s="203"/>
      <c r="H54" s="203"/>
      <c r="I54" s="203"/>
      <c r="J54" s="203"/>
      <c r="K54" s="203"/>
    </row>
    <row r="55" spans="1:11" ht="14.25">
      <c r="A55" s="207" t="s">
        <v>196</v>
      </c>
      <c r="B55" s="201">
        <v>255771242</v>
      </c>
      <c r="C55" s="201">
        <v>206883274</v>
      </c>
      <c r="D55" s="200" t="s">
        <v>1385</v>
      </c>
      <c r="E55" s="199"/>
      <c r="F55" s="409"/>
      <c r="G55" s="409"/>
      <c r="H55" s="409"/>
      <c r="I55" s="409"/>
      <c r="J55" s="409"/>
      <c r="K55" s="409"/>
    </row>
    <row r="56" spans="1:11" ht="14.25">
      <c r="A56" s="207" t="s">
        <v>1078</v>
      </c>
      <c r="B56" s="201">
        <v>61908112</v>
      </c>
      <c r="C56" s="201">
        <v>49404310</v>
      </c>
      <c r="D56" s="200" t="s">
        <v>1382</v>
      </c>
      <c r="E56" s="199"/>
      <c r="F56" s="409"/>
      <c r="G56" s="409"/>
      <c r="H56" s="409"/>
      <c r="I56" s="409"/>
      <c r="J56" s="409"/>
      <c r="K56" s="409"/>
    </row>
    <row r="57" spans="1:11" ht="15">
      <c r="A57" s="109" t="s">
        <v>1011</v>
      </c>
      <c r="B57" s="206">
        <v>39398675</v>
      </c>
      <c r="C57" s="206">
        <v>31296782</v>
      </c>
      <c r="D57" s="205" t="s">
        <v>1180</v>
      </c>
      <c r="E57" s="204"/>
      <c r="F57" s="203"/>
      <c r="G57" s="203"/>
      <c r="H57" s="203"/>
      <c r="I57" s="203"/>
      <c r="J57" s="203"/>
      <c r="K57" s="203"/>
    </row>
    <row r="58" spans="1:11" ht="14.25">
      <c r="A58" s="207" t="s">
        <v>146</v>
      </c>
      <c r="B58" s="201">
        <v>135683644</v>
      </c>
      <c r="C58" s="201">
        <v>100880485</v>
      </c>
      <c r="D58" s="200" t="s">
        <v>1385</v>
      </c>
      <c r="E58" s="199"/>
      <c r="F58" s="409"/>
      <c r="G58" s="409"/>
      <c r="H58" s="409"/>
      <c r="I58" s="409"/>
      <c r="J58" s="409"/>
      <c r="K58" s="409"/>
    </row>
    <row r="59" spans="1:11" ht="14.25">
      <c r="A59" s="207" t="s">
        <v>145</v>
      </c>
      <c r="B59" s="201">
        <v>45588856</v>
      </c>
      <c r="C59" s="201">
        <v>33437592</v>
      </c>
      <c r="D59" s="200" t="s">
        <v>1074</v>
      </c>
      <c r="E59" s="199"/>
      <c r="F59" s="409"/>
      <c r="G59" s="409"/>
      <c r="H59" s="409"/>
      <c r="I59" s="409"/>
      <c r="J59" s="409"/>
      <c r="K59" s="409"/>
    </row>
    <row r="60" spans="1:11" ht="14.25">
      <c r="A60" s="207" t="s">
        <v>144</v>
      </c>
      <c r="B60" s="206">
        <v>182579174</v>
      </c>
      <c r="C60" s="206">
        <v>143807997</v>
      </c>
      <c r="D60" s="205" t="s">
        <v>1180</v>
      </c>
      <c r="E60" s="204"/>
      <c r="F60" s="203"/>
      <c r="G60" s="203"/>
      <c r="H60" s="203"/>
      <c r="I60" s="203"/>
      <c r="J60" s="203"/>
      <c r="K60" s="203"/>
    </row>
    <row r="61" spans="1:11" ht="14.25">
      <c r="A61" s="207" t="s">
        <v>141</v>
      </c>
      <c r="B61" s="201">
        <v>182338760</v>
      </c>
      <c r="C61" s="201">
        <v>145923408</v>
      </c>
      <c r="D61" s="200" t="s">
        <v>1087</v>
      </c>
      <c r="E61" s="199"/>
      <c r="F61" s="409"/>
      <c r="G61" s="409"/>
      <c r="H61" s="409"/>
      <c r="I61" s="409"/>
      <c r="J61" s="409"/>
      <c r="K61" s="409"/>
    </row>
    <row r="62" spans="1:11" ht="14.25">
      <c r="A62" s="207" t="s">
        <v>143</v>
      </c>
      <c r="B62" s="201">
        <v>84802096</v>
      </c>
      <c r="C62" s="201">
        <v>65263060</v>
      </c>
      <c r="D62" s="200" t="s">
        <v>1182</v>
      </c>
      <c r="E62" s="199"/>
      <c r="F62" s="409"/>
      <c r="G62" s="409"/>
      <c r="H62" s="409"/>
      <c r="I62" s="409"/>
      <c r="J62" s="409"/>
      <c r="K62" s="409"/>
    </row>
    <row r="63" spans="1:11" ht="14.25">
      <c r="A63" s="207" t="s">
        <v>142</v>
      </c>
      <c r="B63" s="206">
        <v>46573583</v>
      </c>
      <c r="C63" s="206">
        <v>36385550</v>
      </c>
      <c r="D63" s="205" t="s">
        <v>1088</v>
      </c>
      <c r="E63" s="204"/>
      <c r="F63" s="203"/>
      <c r="G63" s="203"/>
      <c r="H63" s="203"/>
      <c r="I63" s="203"/>
      <c r="J63" s="203"/>
      <c r="K63" s="203"/>
    </row>
    <row r="64" spans="1:11" ht="14.25">
      <c r="A64" s="207" t="s">
        <v>140</v>
      </c>
      <c r="B64" s="206">
        <v>85924763</v>
      </c>
      <c r="C64" s="206">
        <v>67804619</v>
      </c>
      <c r="D64" s="205" t="s">
        <v>1180</v>
      </c>
      <c r="E64" s="204"/>
      <c r="F64" s="203"/>
      <c r="G64" s="203"/>
      <c r="H64" s="203"/>
      <c r="I64" s="203"/>
      <c r="J64" s="203"/>
      <c r="K64" s="203"/>
    </row>
    <row r="65" spans="1:11" ht="14.25">
      <c r="A65" s="207" t="s">
        <v>139</v>
      </c>
      <c r="B65" s="206">
        <v>56087528</v>
      </c>
      <c r="C65" s="206">
        <v>47222664</v>
      </c>
      <c r="D65" s="205" t="s">
        <v>1072</v>
      </c>
      <c r="E65" s="204"/>
      <c r="F65" s="203"/>
      <c r="G65" s="203"/>
      <c r="H65" s="203"/>
      <c r="I65" s="203"/>
      <c r="J65" s="203"/>
      <c r="K65" s="203"/>
    </row>
    <row r="66" spans="1:11" ht="14.25">
      <c r="A66" s="207" t="s">
        <v>138</v>
      </c>
      <c r="B66" s="206">
        <v>27657209</v>
      </c>
      <c r="C66" s="206">
        <v>21724658</v>
      </c>
      <c r="D66" s="205" t="s">
        <v>1060</v>
      </c>
      <c r="E66" s="204"/>
      <c r="F66" s="203"/>
      <c r="G66" s="203"/>
      <c r="H66" s="203"/>
      <c r="I66" s="203"/>
      <c r="J66" s="203"/>
      <c r="K66" s="203"/>
    </row>
    <row r="67" spans="1:11" ht="14.25">
      <c r="A67" s="207" t="s">
        <v>137</v>
      </c>
      <c r="B67" s="201">
        <v>279480009</v>
      </c>
      <c r="C67" s="201">
        <v>216407675</v>
      </c>
      <c r="D67" s="200" t="s">
        <v>1074</v>
      </c>
      <c r="E67" s="199"/>
      <c r="F67" s="409"/>
      <c r="G67" s="409"/>
      <c r="H67" s="409"/>
      <c r="I67" s="409"/>
      <c r="J67" s="409"/>
      <c r="K67" s="409"/>
    </row>
    <row r="68" spans="1:11" ht="14.25">
      <c r="A68" s="202" t="s">
        <v>136</v>
      </c>
      <c r="B68" s="201">
        <v>174296299</v>
      </c>
      <c r="C68" s="201">
        <v>150645513</v>
      </c>
      <c r="D68" s="200" t="s">
        <v>1384</v>
      </c>
      <c r="E68" s="199"/>
      <c r="F68" s="409"/>
      <c r="G68" s="409"/>
      <c r="H68" s="409"/>
      <c r="I68" s="409"/>
      <c r="J68" s="409"/>
      <c r="K68" s="409"/>
    </row>
    <row r="69" spans="1:11" ht="14.25">
      <c r="A69" s="207" t="s">
        <v>134</v>
      </c>
      <c r="B69" s="201">
        <v>169324902</v>
      </c>
      <c r="C69" s="201">
        <v>127675396</v>
      </c>
      <c r="D69" s="200" t="s">
        <v>1054</v>
      </c>
      <c r="E69" s="199"/>
      <c r="F69" s="409"/>
      <c r="G69" s="409"/>
      <c r="H69" s="409"/>
      <c r="I69" s="409"/>
      <c r="J69" s="409"/>
      <c r="K69" s="409"/>
    </row>
    <row r="70" spans="1:11" ht="15">
      <c r="A70" s="109" t="s">
        <v>1012</v>
      </c>
      <c r="B70" s="206">
        <v>293972366</v>
      </c>
      <c r="C70" s="206">
        <v>234119965</v>
      </c>
      <c r="D70" s="205" t="s">
        <v>1072</v>
      </c>
      <c r="E70" s="204"/>
      <c r="F70" s="203"/>
      <c r="G70" s="203"/>
      <c r="H70" s="203"/>
      <c r="I70" s="203"/>
      <c r="J70" s="203"/>
      <c r="K70" s="203"/>
    </row>
    <row r="71" spans="1:11" ht="15">
      <c r="A71" s="109" t="s">
        <v>1013</v>
      </c>
      <c r="B71" s="201">
        <v>207970186</v>
      </c>
      <c r="C71" s="201">
        <v>183417899</v>
      </c>
      <c r="D71" s="200" t="s">
        <v>1383</v>
      </c>
      <c r="E71" s="199"/>
      <c r="F71" s="409"/>
      <c r="G71" s="409"/>
      <c r="H71" s="409"/>
      <c r="I71" s="409"/>
      <c r="J71" s="409"/>
      <c r="K71" s="409"/>
    </row>
    <row r="72" spans="1:11" ht="14.25">
      <c r="A72" s="207" t="s">
        <v>133</v>
      </c>
      <c r="B72" s="201">
        <v>8726122</v>
      </c>
      <c r="C72" s="201">
        <v>5897197</v>
      </c>
      <c r="D72" s="200" t="s">
        <v>1075</v>
      </c>
      <c r="E72" s="199"/>
      <c r="F72" s="409"/>
      <c r="G72" s="409"/>
      <c r="H72" s="409"/>
      <c r="I72" s="409"/>
      <c r="J72" s="409"/>
      <c r="K72" s="409"/>
    </row>
    <row r="73" spans="1:11" ht="14.25">
      <c r="A73" s="207" t="s">
        <v>124</v>
      </c>
      <c r="B73" s="206">
        <v>37159852</v>
      </c>
      <c r="C73" s="206">
        <v>28166087</v>
      </c>
      <c r="D73" s="205" t="s">
        <v>1180</v>
      </c>
      <c r="E73" s="204"/>
      <c r="F73" s="203"/>
      <c r="G73" s="203"/>
      <c r="H73" s="203"/>
      <c r="I73" s="203"/>
      <c r="J73" s="203"/>
      <c r="K73" s="203"/>
    </row>
    <row r="74" spans="1:11" ht="14.25">
      <c r="A74" s="202" t="s">
        <v>132</v>
      </c>
      <c r="B74" s="201">
        <v>7879286</v>
      </c>
      <c r="C74" s="201">
        <v>5688075</v>
      </c>
      <c r="D74" s="200" t="s">
        <v>1054</v>
      </c>
      <c r="E74" s="199"/>
      <c r="F74" s="409"/>
      <c r="G74" s="409"/>
      <c r="H74" s="409"/>
      <c r="I74" s="409"/>
      <c r="J74" s="409"/>
      <c r="K74" s="409"/>
    </row>
    <row r="75" spans="1:11" ht="14.25">
      <c r="A75" s="207" t="s">
        <v>131</v>
      </c>
      <c r="B75" s="201">
        <v>23922858</v>
      </c>
      <c r="C75" s="201">
        <v>17801640</v>
      </c>
      <c r="D75" s="200" t="s">
        <v>1056</v>
      </c>
      <c r="E75" s="199"/>
      <c r="F75" s="409"/>
      <c r="G75" s="409"/>
      <c r="H75" s="409"/>
      <c r="I75" s="409"/>
      <c r="J75" s="409"/>
      <c r="K75" s="409"/>
    </row>
    <row r="76" spans="1:11" ht="14.25">
      <c r="A76" s="207" t="s">
        <v>130</v>
      </c>
      <c r="B76" s="206">
        <v>79966854</v>
      </c>
      <c r="C76" s="206">
        <v>60020192</v>
      </c>
      <c r="D76" s="205" t="s">
        <v>1088</v>
      </c>
      <c r="E76" s="204"/>
      <c r="F76" s="203"/>
      <c r="G76" s="203"/>
      <c r="H76" s="203"/>
      <c r="I76" s="203"/>
      <c r="J76" s="203"/>
      <c r="K76" s="203"/>
    </row>
    <row r="77" spans="1:11" ht="14.25">
      <c r="A77" s="207" t="s">
        <v>122</v>
      </c>
      <c r="B77" s="206">
        <v>50891017</v>
      </c>
      <c r="C77" s="206">
        <v>39750100</v>
      </c>
      <c r="D77" s="205" t="s">
        <v>1067</v>
      </c>
      <c r="E77" s="204"/>
      <c r="F77" s="203"/>
      <c r="G77" s="203"/>
      <c r="H77" s="203"/>
      <c r="I77" s="203"/>
      <c r="J77" s="203"/>
      <c r="K77" s="203"/>
    </row>
    <row r="78" spans="1:11" ht="14.25">
      <c r="A78" s="207" t="s">
        <v>129</v>
      </c>
      <c r="B78" s="201">
        <v>278965217</v>
      </c>
      <c r="C78" s="201">
        <v>229740445</v>
      </c>
      <c r="D78" s="200" t="s">
        <v>1054</v>
      </c>
      <c r="E78" s="199"/>
      <c r="F78" s="409"/>
      <c r="G78" s="409"/>
      <c r="H78" s="409"/>
      <c r="I78" s="409"/>
      <c r="J78" s="409"/>
      <c r="K78" s="409"/>
    </row>
    <row r="79" spans="1:11" ht="14.25">
      <c r="A79" s="207" t="s">
        <v>128</v>
      </c>
      <c r="B79" s="201">
        <v>172253783</v>
      </c>
      <c r="C79" s="201">
        <v>139596471</v>
      </c>
      <c r="D79" s="200" t="s">
        <v>1087</v>
      </c>
      <c r="E79" s="199"/>
      <c r="F79" s="409"/>
      <c r="G79" s="409"/>
      <c r="H79" s="409"/>
      <c r="I79" s="409"/>
      <c r="J79" s="409"/>
      <c r="K79" s="409"/>
    </row>
    <row r="80" spans="1:11" ht="15">
      <c r="A80" s="109" t="s">
        <v>197</v>
      </c>
      <c r="B80" s="201">
        <v>138428780</v>
      </c>
      <c r="C80" s="201">
        <v>102869059</v>
      </c>
      <c r="D80" s="200" t="s">
        <v>1378</v>
      </c>
      <c r="E80" s="199"/>
      <c r="F80" s="409"/>
      <c r="G80" s="409"/>
      <c r="H80" s="409"/>
      <c r="I80" s="409"/>
      <c r="J80" s="409"/>
      <c r="K80" s="409"/>
    </row>
    <row r="81" spans="1:12" ht="14.25">
      <c r="A81" s="207" t="s">
        <v>127</v>
      </c>
      <c r="B81" s="206">
        <v>163992183</v>
      </c>
      <c r="C81" s="206">
        <v>126663928</v>
      </c>
      <c r="D81" s="205" t="s">
        <v>1079</v>
      </c>
      <c r="E81" s="204"/>
      <c r="F81" s="203"/>
      <c r="G81" s="203"/>
      <c r="H81" s="203"/>
      <c r="I81" s="203"/>
      <c r="J81" s="203"/>
      <c r="K81" s="203"/>
    </row>
    <row r="82" spans="1:12" ht="14.25">
      <c r="A82" s="207" t="s">
        <v>126</v>
      </c>
      <c r="B82" s="206">
        <v>85260173</v>
      </c>
      <c r="C82" s="206">
        <v>67756924</v>
      </c>
      <c r="D82" s="205" t="s">
        <v>1088</v>
      </c>
      <c r="E82" s="204"/>
      <c r="F82" s="203"/>
      <c r="G82" s="203"/>
      <c r="H82" s="203"/>
      <c r="I82" s="203"/>
      <c r="J82" s="203"/>
      <c r="K82" s="203"/>
    </row>
    <row r="83" spans="1:12" ht="14.25">
      <c r="A83" s="207" t="s">
        <v>125</v>
      </c>
      <c r="B83" s="201">
        <v>57591671</v>
      </c>
      <c r="C83" s="201">
        <v>45311904</v>
      </c>
      <c r="D83" s="200" t="s">
        <v>1191</v>
      </c>
      <c r="E83" s="199"/>
      <c r="F83" s="409"/>
      <c r="G83" s="409"/>
      <c r="H83" s="409"/>
      <c r="I83" s="409"/>
      <c r="J83" s="409"/>
      <c r="K83" s="409"/>
    </row>
    <row r="84" spans="1:12" ht="14.25">
      <c r="A84" s="207" t="s">
        <v>123</v>
      </c>
      <c r="B84" s="201">
        <v>154080614</v>
      </c>
      <c r="C84" s="201">
        <v>129374574</v>
      </c>
      <c r="D84" s="200" t="s">
        <v>1054</v>
      </c>
      <c r="E84" s="199"/>
      <c r="F84" s="409"/>
      <c r="G84" s="409"/>
      <c r="H84" s="409"/>
      <c r="I84" s="409"/>
      <c r="J84" s="409"/>
      <c r="K84" s="409"/>
    </row>
    <row r="85" spans="1:12" ht="14.25">
      <c r="A85" s="207" t="s">
        <v>121</v>
      </c>
      <c r="B85" s="206">
        <v>39019584</v>
      </c>
      <c r="C85" s="206">
        <v>25333292</v>
      </c>
      <c r="D85" s="205" t="s">
        <v>1079</v>
      </c>
      <c r="E85" s="204"/>
      <c r="F85" s="203"/>
      <c r="G85" s="203"/>
      <c r="H85" s="203"/>
      <c r="I85" s="203"/>
      <c r="J85" s="203"/>
      <c r="K85" s="203"/>
    </row>
    <row r="86" spans="1:12" ht="14.25">
      <c r="A86" s="207" t="s">
        <v>120</v>
      </c>
      <c r="B86" s="201">
        <v>120332307</v>
      </c>
      <c r="C86" s="201">
        <v>91064777</v>
      </c>
      <c r="D86" s="200" t="s">
        <v>1054</v>
      </c>
      <c r="E86" s="199"/>
      <c r="F86" s="409"/>
      <c r="G86" s="409"/>
      <c r="H86" s="409"/>
      <c r="I86" s="409"/>
      <c r="J86" s="409"/>
      <c r="K86" s="409"/>
    </row>
    <row r="87" spans="1:12" ht="14.25">
      <c r="A87" s="207" t="s">
        <v>119</v>
      </c>
      <c r="B87" s="206">
        <v>101618684</v>
      </c>
      <c r="C87" s="206">
        <v>78900129</v>
      </c>
      <c r="D87" s="205" t="s">
        <v>1180</v>
      </c>
      <c r="E87" s="204"/>
      <c r="F87" s="203"/>
      <c r="G87" s="203"/>
      <c r="H87" s="203"/>
      <c r="I87" s="203"/>
      <c r="J87" s="203"/>
      <c r="K87" s="203"/>
    </row>
    <row r="88" spans="1:12" ht="14.25">
      <c r="A88" s="202" t="s">
        <v>118</v>
      </c>
      <c r="B88" s="201">
        <v>71139453</v>
      </c>
      <c r="C88" s="201">
        <v>58234050</v>
      </c>
      <c r="D88" s="200" t="s">
        <v>1069</v>
      </c>
      <c r="E88" s="199"/>
      <c r="F88" s="409"/>
      <c r="G88" s="409"/>
      <c r="H88" s="409"/>
      <c r="I88" s="409"/>
      <c r="J88" s="409"/>
      <c r="K88" s="409"/>
    </row>
    <row r="89" spans="1:12" ht="14.25">
      <c r="A89" s="207" t="s">
        <v>117</v>
      </c>
      <c r="B89" s="201">
        <v>34625476</v>
      </c>
      <c r="C89" s="201">
        <v>29489662</v>
      </c>
      <c r="D89" s="200" t="s">
        <v>1086</v>
      </c>
      <c r="E89" s="199"/>
      <c r="F89" s="409"/>
      <c r="G89" s="409"/>
      <c r="H89" s="409"/>
      <c r="I89" s="409"/>
      <c r="J89" s="409"/>
      <c r="K89" s="409"/>
    </row>
    <row r="90" spans="1:12" ht="14.25">
      <c r="A90" s="202" t="s">
        <v>116</v>
      </c>
      <c r="B90" s="201">
        <v>166605391</v>
      </c>
      <c r="C90" s="201">
        <v>144238390</v>
      </c>
      <c r="D90" s="200" t="s">
        <v>1377</v>
      </c>
      <c r="E90" s="199"/>
      <c r="F90" s="409"/>
      <c r="G90" s="409"/>
      <c r="H90" s="409"/>
      <c r="I90" s="409"/>
      <c r="J90" s="409"/>
      <c r="K90" s="409"/>
    </row>
    <row r="91" spans="1:12" ht="15">
      <c r="A91" s="109" t="s">
        <v>1014</v>
      </c>
      <c r="B91" s="206">
        <v>8123610</v>
      </c>
      <c r="C91" s="206">
        <v>6370599</v>
      </c>
      <c r="D91" s="205" t="s">
        <v>1079</v>
      </c>
      <c r="E91" s="204"/>
      <c r="F91" s="203"/>
      <c r="G91" s="203"/>
      <c r="H91" s="203"/>
      <c r="I91" s="203"/>
      <c r="J91" s="203"/>
      <c r="K91" s="203"/>
    </row>
    <row r="92" spans="1:12" ht="15">
      <c r="A92" s="109" t="s">
        <v>1015</v>
      </c>
      <c r="B92" s="201">
        <v>24987667</v>
      </c>
      <c r="C92" s="201">
        <v>22570430</v>
      </c>
      <c r="D92" s="200" t="s">
        <v>1179</v>
      </c>
      <c r="E92" s="199"/>
      <c r="F92" s="409"/>
      <c r="G92" s="409"/>
      <c r="H92" s="409"/>
      <c r="I92" s="409"/>
      <c r="J92" s="409"/>
      <c r="K92" s="409"/>
    </row>
    <row r="93" spans="1:12" ht="14.25">
      <c r="A93" s="207" t="s">
        <v>162</v>
      </c>
      <c r="B93" s="201">
        <v>61634911</v>
      </c>
      <c r="C93" s="201">
        <v>45550606</v>
      </c>
      <c r="D93" s="200" t="s">
        <v>1087</v>
      </c>
      <c r="E93" s="199"/>
      <c r="F93" s="409"/>
      <c r="G93" s="409"/>
      <c r="H93" s="409"/>
      <c r="I93" s="409"/>
      <c r="J93" s="409"/>
      <c r="K93" s="409"/>
    </row>
    <row r="94" spans="1:12" ht="14.25">
      <c r="A94" s="202" t="s">
        <v>157</v>
      </c>
      <c r="B94" s="201">
        <v>16596050</v>
      </c>
      <c r="C94" s="201">
        <v>16553763</v>
      </c>
      <c r="D94" s="200" t="s">
        <v>1087</v>
      </c>
      <c r="E94" s="199"/>
      <c r="F94" s="409"/>
      <c r="G94" s="409"/>
      <c r="H94" s="409"/>
      <c r="I94" s="409"/>
      <c r="J94" s="409"/>
      <c r="K94" s="409"/>
    </row>
    <row r="95" spans="1:12">
      <c r="A95" s="433"/>
      <c r="B95" s="435">
        <f>AVERAGE(B10:B94)/1000</f>
        <v>127017.21445882354</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87"/>
  <sheetViews>
    <sheetView zoomScale="98" workbookViewId="0">
      <selection activeCell="AV2" sqref="AV2:AV86"/>
    </sheetView>
  </sheetViews>
  <sheetFormatPr defaultRowHeight="15"/>
  <cols>
    <col min="2" max="2" width="36.85546875" bestFit="1" customWidth="1"/>
    <col min="3" max="3" width="16.42578125" customWidth="1"/>
    <col min="5" max="5" width="27.5703125" customWidth="1"/>
    <col min="6" max="6" width="19.140625" customWidth="1"/>
    <col min="7" max="7" width="16.42578125" customWidth="1"/>
    <col min="8" max="8" width="22.28515625" customWidth="1"/>
    <col min="9" max="9" width="17.28515625" customWidth="1"/>
    <col min="12" max="14" width="10" bestFit="1" customWidth="1"/>
    <col min="17" max="17" width="18.28515625" customWidth="1"/>
    <col min="19" max="19" width="17.85546875" customWidth="1"/>
    <col min="21" max="21" width="13.42578125" customWidth="1"/>
    <col min="25" max="25" width="15.7109375" customWidth="1"/>
    <col min="32" max="32" width="21" customWidth="1"/>
    <col min="33" max="33" width="17.28515625" customWidth="1"/>
    <col min="34" max="34" width="12.28515625" customWidth="1"/>
    <col min="36" max="36" width="11.140625" customWidth="1"/>
    <col min="39" max="39" width="9.140625" customWidth="1"/>
    <col min="41" max="41" width="18.28515625" customWidth="1"/>
    <col min="48" max="48" width="13.5703125" customWidth="1"/>
  </cols>
  <sheetData>
    <row r="1" spans="2:48">
      <c r="C1">
        <v>2021</v>
      </c>
      <c r="F1">
        <v>2020</v>
      </c>
      <c r="I1">
        <v>2019</v>
      </c>
      <c r="Q1">
        <v>2019</v>
      </c>
      <c r="R1">
        <v>2019</v>
      </c>
      <c r="S1">
        <v>2020</v>
      </c>
      <c r="T1">
        <v>2020</v>
      </c>
      <c r="U1">
        <v>2021</v>
      </c>
      <c r="V1">
        <v>2021</v>
      </c>
      <c r="Y1">
        <v>2018</v>
      </c>
    </row>
    <row r="2" spans="2:48">
      <c r="B2" s="202" t="s">
        <v>191</v>
      </c>
      <c r="C2" s="201">
        <v>29178123</v>
      </c>
      <c r="E2" s="202" t="s">
        <v>191</v>
      </c>
      <c r="F2" s="201">
        <v>34022411</v>
      </c>
      <c r="G2" s="104">
        <f>(F2-I2)/1000/1000</f>
        <v>10.443245000000001</v>
      </c>
      <c r="H2" s="202" t="s">
        <v>191</v>
      </c>
      <c r="I2" s="206">
        <v>23579166</v>
      </c>
      <c r="L2">
        <v>2021</v>
      </c>
      <c r="M2">
        <v>2020</v>
      </c>
      <c r="N2">
        <v>2019</v>
      </c>
      <c r="Q2" s="201">
        <v>3520339</v>
      </c>
      <c r="R2">
        <f>_xlfn.PHI(STANDARDIZE(Q2,N$3,N$4))</f>
        <v>0.17666950559876712</v>
      </c>
      <c r="S2" s="201">
        <v>7892480</v>
      </c>
      <c r="T2">
        <f>_xlfn.PHI(STANDARDIZE(S2,M$3,M$4))</f>
        <v>0.17930774967673707</v>
      </c>
      <c r="U2" s="206">
        <v>8002602</v>
      </c>
      <c r="V2">
        <f>_xlfn.PHI(STANDARDIZE(U2,L$3,L$4))</f>
        <v>0.17033748844856067</v>
      </c>
      <c r="Y2" s="206">
        <v>20272366</v>
      </c>
      <c r="AG2">
        <v>2020</v>
      </c>
      <c r="AH2">
        <v>2019</v>
      </c>
      <c r="AI2" t="s">
        <v>1494</v>
      </c>
      <c r="AJ2" t="s">
        <v>1495</v>
      </c>
      <c r="AV2" s="201">
        <v>97942116</v>
      </c>
    </row>
    <row r="3" spans="2:48">
      <c r="B3" s="202" t="s">
        <v>190</v>
      </c>
      <c r="C3" s="201">
        <v>45963435</v>
      </c>
      <c r="E3" s="202" t="s">
        <v>190</v>
      </c>
      <c r="F3" s="201">
        <v>46382864</v>
      </c>
      <c r="G3" s="104">
        <f t="shared" ref="G3:G66" si="0">(F3-I3)/1000/1000</f>
        <v>10.593214</v>
      </c>
      <c r="H3" s="202" t="s">
        <v>190</v>
      </c>
      <c r="I3" s="206">
        <v>35789650</v>
      </c>
      <c r="L3" s="430">
        <f>AVERAGE(C2:C86)</f>
        <v>43232579.364705883</v>
      </c>
      <c r="M3" s="430">
        <f>AVERAGE(F2:F86)</f>
        <v>44404100.952941179</v>
      </c>
      <c r="N3" s="430">
        <f>AVERAGE(I2:I86)</f>
        <v>28831291.91764706</v>
      </c>
      <c r="Q3" s="201">
        <v>6875522</v>
      </c>
      <c r="R3">
        <f t="shared" ref="R3:R66" si="1">_xlfn.PHI(STANDARDIZE(Q3,N$3,N$4))</f>
        <v>0.21613762300797604</v>
      </c>
      <c r="S3" s="201">
        <v>11486230</v>
      </c>
      <c r="T3">
        <f t="shared" ref="T3:T66" si="2">_xlfn.PHI(STANDARDIZE(S3,M$3,M$4))</f>
        <v>0.20825923572799479</v>
      </c>
      <c r="U3" s="201">
        <v>8441008</v>
      </c>
      <c r="V3">
        <f t="shared" ref="V3:V66" si="3">_xlfn.PHI(STANDARDIZE(U3,L$3,L$4))</f>
        <v>0.17396091868235264</v>
      </c>
      <c r="Y3" s="206">
        <v>30573923</v>
      </c>
      <c r="AF3" t="s">
        <v>191</v>
      </c>
      <c r="AG3">
        <v>97942116</v>
      </c>
      <c r="AH3" s="227">
        <v>98649632</v>
      </c>
      <c r="AI3" s="104">
        <f>(AG3-AH3)/1000/1000</f>
        <v>-0.70751599999999992</v>
      </c>
      <c r="AJ3">
        <v>10.443245000000001</v>
      </c>
      <c r="AV3" s="206">
        <v>39449257</v>
      </c>
    </row>
    <row r="4" spans="2:48">
      <c r="B4" s="202" t="s">
        <v>189</v>
      </c>
      <c r="C4" s="206">
        <v>27446767</v>
      </c>
      <c r="E4" s="202" t="s">
        <v>189</v>
      </c>
      <c r="F4" s="201">
        <v>26695248</v>
      </c>
      <c r="G4" s="104">
        <f t="shared" si="0"/>
        <v>8.6294000000000004</v>
      </c>
      <c r="H4" s="202" t="s">
        <v>189</v>
      </c>
      <c r="I4" s="206">
        <v>18065848</v>
      </c>
      <c r="L4">
        <f>_xlfn.STDEV.P(C2:C86)</f>
        <v>27003722.894428447</v>
      </c>
      <c r="M4">
        <f>_xlfn.STDEV.P(F2:F86)</f>
        <v>28870147.26281213</v>
      </c>
      <c r="N4">
        <f>_xlfn.STDEV.P(I2:I86)</f>
        <v>19830714.741754562</v>
      </c>
      <c r="Q4" s="201">
        <v>8313467</v>
      </c>
      <c r="R4">
        <f t="shared" si="1"/>
        <v>0.2335900582988947</v>
      </c>
      <c r="S4" s="201">
        <v>12649275</v>
      </c>
      <c r="T4">
        <f t="shared" si="2"/>
        <v>0.21787156751002476</v>
      </c>
      <c r="U4" s="201">
        <v>12175877</v>
      </c>
      <c r="V4">
        <f t="shared" si="3"/>
        <v>0.20591503613629999</v>
      </c>
      <c r="Y4" s="206">
        <v>14955179</v>
      </c>
      <c r="AF4" t="s">
        <v>190</v>
      </c>
      <c r="AG4">
        <v>39449257</v>
      </c>
      <c r="AH4" s="227">
        <v>38282983</v>
      </c>
      <c r="AI4" s="104">
        <f t="shared" ref="AI4:AI67" si="4">(AG4-AH4)/1000/1000</f>
        <v>1.1662739999999998</v>
      </c>
      <c r="AJ4">
        <v>10.593214</v>
      </c>
      <c r="AV4" s="206">
        <v>62827195</v>
      </c>
    </row>
    <row r="5" spans="2:48">
      <c r="B5" s="202" t="s">
        <v>188</v>
      </c>
      <c r="C5" s="206">
        <v>49765428</v>
      </c>
      <c r="E5" s="202" t="s">
        <v>188</v>
      </c>
      <c r="F5" s="201">
        <v>48901084</v>
      </c>
      <c r="G5" s="104">
        <f t="shared" si="0"/>
        <v>15.580467000000001</v>
      </c>
      <c r="H5" s="202" t="s">
        <v>188</v>
      </c>
      <c r="I5" s="206">
        <v>33320617</v>
      </c>
      <c r="Q5" s="206">
        <v>8715341</v>
      </c>
      <c r="R5">
        <f t="shared" si="1"/>
        <v>0.23849056444368616</v>
      </c>
      <c r="S5" s="201">
        <v>13730106</v>
      </c>
      <c r="T5">
        <f t="shared" si="2"/>
        <v>0.22687140649945742</v>
      </c>
      <c r="U5" s="201">
        <v>14528256</v>
      </c>
      <c r="V5">
        <f t="shared" si="3"/>
        <v>0.22675206722504879</v>
      </c>
      <c r="Y5" s="206">
        <v>30350794</v>
      </c>
      <c r="AF5" t="s">
        <v>189</v>
      </c>
      <c r="AG5">
        <v>62827195</v>
      </c>
      <c r="AH5" s="227">
        <v>60126410</v>
      </c>
      <c r="AI5" s="104">
        <f t="shared" si="4"/>
        <v>2.7007849999999998</v>
      </c>
      <c r="AJ5">
        <v>8.6294000000000004</v>
      </c>
      <c r="AP5" t="s">
        <v>1496</v>
      </c>
      <c r="AQ5" t="s">
        <v>1497</v>
      </c>
      <c r="AV5" s="206">
        <v>118682019</v>
      </c>
    </row>
    <row r="6" spans="2:48">
      <c r="B6" s="202" t="s">
        <v>187</v>
      </c>
      <c r="C6" s="201">
        <v>32070305</v>
      </c>
      <c r="E6" s="202" t="s">
        <v>187</v>
      </c>
      <c r="F6" s="201">
        <v>35189724</v>
      </c>
      <c r="G6" s="104">
        <f t="shared" si="0"/>
        <v>13.671683999999999</v>
      </c>
      <c r="H6" s="202" t="s">
        <v>187</v>
      </c>
      <c r="I6" s="206">
        <v>21518040</v>
      </c>
      <c r="L6" s="104">
        <f>CORREL(C2:C86,F2:F86)</f>
        <v>0.9815057564460915</v>
      </c>
      <c r="M6" t="s">
        <v>1491</v>
      </c>
      <c r="Q6" s="206">
        <v>9928071</v>
      </c>
      <c r="R6">
        <f t="shared" si="1"/>
        <v>0.25327948740164408</v>
      </c>
      <c r="S6" s="201">
        <v>14812767</v>
      </c>
      <c r="T6">
        <f t="shared" si="2"/>
        <v>0.23592745788635064</v>
      </c>
      <c r="U6" s="201">
        <v>15144223</v>
      </c>
      <c r="V6">
        <f t="shared" si="3"/>
        <v>0.23225688392531352</v>
      </c>
      <c r="Y6" s="206">
        <v>18559493</v>
      </c>
      <c r="AF6" t="s">
        <v>188</v>
      </c>
      <c r="AG6">
        <v>118682019</v>
      </c>
      <c r="AH6" s="227">
        <v>107387536</v>
      </c>
      <c r="AI6" s="104">
        <f t="shared" si="4"/>
        <v>11.294483</v>
      </c>
      <c r="AJ6">
        <v>15.580467000000001</v>
      </c>
      <c r="AO6" s="349" t="s">
        <v>1486</v>
      </c>
      <c r="AP6">
        <f>AJ13</f>
        <v>51.383690999999999</v>
      </c>
      <c r="AQ6">
        <v>15.930631</v>
      </c>
      <c r="AV6" s="206">
        <v>30818581</v>
      </c>
    </row>
    <row r="7" spans="2:48">
      <c r="B7" s="202" t="s">
        <v>177</v>
      </c>
      <c r="C7" s="201">
        <v>30511243</v>
      </c>
      <c r="E7" s="202" t="s">
        <v>177</v>
      </c>
      <c r="F7" s="201">
        <v>24957394</v>
      </c>
      <c r="G7" s="104">
        <f t="shared" si="0"/>
        <v>7.6101270000000003</v>
      </c>
      <c r="H7" s="202" t="s">
        <v>177</v>
      </c>
      <c r="I7" s="206">
        <v>17347267</v>
      </c>
      <c r="L7" s="104">
        <f>CORREL(I2:I86,F2:F86)</f>
        <v>0.92837571764191795</v>
      </c>
      <c r="M7" t="s">
        <v>1492</v>
      </c>
      <c r="Q7" s="206">
        <v>10163313</v>
      </c>
      <c r="R7">
        <f t="shared" si="1"/>
        <v>0.25614172482837233</v>
      </c>
      <c r="S7" s="201">
        <v>15844062</v>
      </c>
      <c r="T7">
        <f t="shared" si="2"/>
        <v>0.24456974966853384</v>
      </c>
      <c r="U7" s="206">
        <v>16033618</v>
      </c>
      <c r="V7">
        <f t="shared" si="3"/>
        <v>0.24022129268656683</v>
      </c>
      <c r="Y7" s="201">
        <v>12429702</v>
      </c>
      <c r="AF7" t="s">
        <v>187</v>
      </c>
      <c r="AG7">
        <v>30818581</v>
      </c>
      <c r="AH7" s="227">
        <v>29544607</v>
      </c>
      <c r="AI7" s="104">
        <f t="shared" si="4"/>
        <v>1.2739739999999999</v>
      </c>
      <c r="AJ7">
        <v>13.671683999999999</v>
      </c>
      <c r="AO7" s="349" t="s">
        <v>1498</v>
      </c>
      <c r="AP7">
        <f>AJ22</f>
        <v>17.396352</v>
      </c>
      <c r="AQ7">
        <v>-14.475856</v>
      </c>
      <c r="AV7" s="206">
        <v>68442328</v>
      </c>
    </row>
    <row r="8" spans="2:48">
      <c r="B8" s="202" t="s">
        <v>186</v>
      </c>
      <c r="C8" s="201">
        <v>22151806</v>
      </c>
      <c r="E8" s="202" t="s">
        <v>186</v>
      </c>
      <c r="F8" s="201">
        <v>27277756</v>
      </c>
      <c r="G8" s="104">
        <f t="shared" si="0"/>
        <v>12.669881</v>
      </c>
      <c r="H8" s="202" t="s">
        <v>186</v>
      </c>
      <c r="I8" s="201">
        <v>14607875</v>
      </c>
      <c r="L8" s="104">
        <f>CORREL(I2:I86,Y2:Y86)</f>
        <v>0.95480085433508544</v>
      </c>
      <c r="M8" t="s">
        <v>1493</v>
      </c>
      <c r="Q8" s="201">
        <v>10236407</v>
      </c>
      <c r="R8">
        <f t="shared" si="1"/>
        <v>0.25703027867916872</v>
      </c>
      <c r="S8" s="201">
        <v>16577074</v>
      </c>
      <c r="T8">
        <f t="shared" si="2"/>
        <v>0.25070963977419392</v>
      </c>
      <c r="U8" s="201">
        <v>16507793</v>
      </c>
      <c r="V8">
        <f t="shared" si="3"/>
        <v>0.24447008609779453</v>
      </c>
      <c r="Y8" s="206">
        <v>21801410</v>
      </c>
      <c r="AF8" t="s">
        <v>177</v>
      </c>
      <c r="AG8">
        <v>68442328</v>
      </c>
      <c r="AH8" s="227">
        <v>62659406</v>
      </c>
      <c r="AI8" s="104">
        <f t="shared" si="4"/>
        <v>5.7829219999999992</v>
      </c>
      <c r="AJ8">
        <v>7.6101270000000003</v>
      </c>
      <c r="AO8" s="349" t="s">
        <v>161</v>
      </c>
      <c r="AP8">
        <f>AJ34</f>
        <v>46.255317000000005</v>
      </c>
      <c r="AQ8">
        <v>-26.305340000000001</v>
      </c>
      <c r="AV8" s="201">
        <v>67731121</v>
      </c>
    </row>
    <row r="9" spans="2:48">
      <c r="B9" s="202" t="s">
        <v>185</v>
      </c>
      <c r="C9" s="201">
        <v>18452518</v>
      </c>
      <c r="E9" s="202" t="s">
        <v>185</v>
      </c>
      <c r="F9" s="201">
        <v>19411595</v>
      </c>
      <c r="G9" s="104">
        <f t="shared" si="0"/>
        <v>4.0020410000000002</v>
      </c>
      <c r="H9" s="202" t="s">
        <v>185</v>
      </c>
      <c r="I9" s="206">
        <v>15409554</v>
      </c>
      <c r="Q9" s="206">
        <v>10888283</v>
      </c>
      <c r="R9">
        <f t="shared" si="1"/>
        <v>0.26493303455736461</v>
      </c>
      <c r="S9" s="201">
        <v>16911073</v>
      </c>
      <c r="T9">
        <f t="shared" si="2"/>
        <v>0.25350398403085722</v>
      </c>
      <c r="U9" s="201">
        <v>16713606</v>
      </c>
      <c r="V9">
        <f t="shared" si="3"/>
        <v>0.24631392342341371</v>
      </c>
      <c r="Y9" s="206">
        <v>12042485</v>
      </c>
      <c r="AF9" t="s">
        <v>186</v>
      </c>
      <c r="AG9">
        <v>67731121</v>
      </c>
      <c r="AH9" s="227">
        <v>69429624</v>
      </c>
      <c r="AI9" s="104">
        <f t="shared" si="4"/>
        <v>-1.6985029999999999</v>
      </c>
      <c r="AJ9">
        <v>12.669881</v>
      </c>
      <c r="AO9" s="349" t="s">
        <v>1483</v>
      </c>
      <c r="AP9" s="104">
        <f>AJ45</f>
        <v>45.216548000000003</v>
      </c>
      <c r="AQ9">
        <v>-22.945631000000002</v>
      </c>
      <c r="AV9" s="206">
        <v>27239855</v>
      </c>
    </row>
    <row r="10" spans="2:48">
      <c r="B10" s="202" t="s">
        <v>184</v>
      </c>
      <c r="C10" s="201">
        <v>27921257</v>
      </c>
      <c r="E10" s="202" t="s">
        <v>184</v>
      </c>
      <c r="F10" s="201">
        <v>25344982</v>
      </c>
      <c r="G10" s="104">
        <f t="shared" si="0"/>
        <v>5.9526589999999997</v>
      </c>
      <c r="H10" s="202" t="s">
        <v>184</v>
      </c>
      <c r="I10" s="206">
        <v>19392323</v>
      </c>
      <c r="Q10" s="206">
        <v>11614795</v>
      </c>
      <c r="R10">
        <f t="shared" si="1"/>
        <v>0.27367856916835437</v>
      </c>
      <c r="S10" s="201">
        <v>18511866</v>
      </c>
      <c r="T10">
        <f t="shared" si="2"/>
        <v>0.26683898843230702</v>
      </c>
      <c r="U10" s="201">
        <v>17257099</v>
      </c>
      <c r="V10">
        <f t="shared" si="3"/>
        <v>0.25117994444403691</v>
      </c>
      <c r="Y10" s="206">
        <v>15478156</v>
      </c>
      <c r="AF10" t="s">
        <v>185</v>
      </c>
      <c r="AG10">
        <v>27239855</v>
      </c>
      <c r="AH10" s="227">
        <v>26275297</v>
      </c>
      <c r="AI10" s="104">
        <f t="shared" si="4"/>
        <v>0.96455800000000003</v>
      </c>
      <c r="AJ10">
        <v>4.0020410000000002</v>
      </c>
      <c r="AO10" s="349" t="s">
        <v>1484</v>
      </c>
      <c r="AP10" s="104">
        <f>AJ48</f>
        <v>44.725637999999996</v>
      </c>
      <c r="AQ10">
        <v>-43.261264000000004</v>
      </c>
      <c r="AV10" s="206">
        <v>58046286</v>
      </c>
    </row>
    <row r="11" spans="2:48">
      <c r="B11" s="202" t="s">
        <v>183</v>
      </c>
      <c r="C11" s="201">
        <v>18149652</v>
      </c>
      <c r="E11" s="202" t="s">
        <v>183</v>
      </c>
      <c r="F11" s="201">
        <v>23219495</v>
      </c>
      <c r="G11" s="104">
        <f t="shared" si="0"/>
        <v>8.0219430000000003</v>
      </c>
      <c r="H11" s="202" t="s">
        <v>183</v>
      </c>
      <c r="I11" s="206">
        <v>15197552</v>
      </c>
      <c r="Q11" s="201">
        <v>11787033</v>
      </c>
      <c r="R11">
        <f t="shared" si="1"/>
        <v>0.27573962705313187</v>
      </c>
      <c r="S11" s="201">
        <v>18982407</v>
      </c>
      <c r="T11">
        <f t="shared" si="2"/>
        <v>0.27073215607832019</v>
      </c>
      <c r="U11" s="201">
        <v>17293206</v>
      </c>
      <c r="V11">
        <f t="shared" si="3"/>
        <v>0.25150299452162872</v>
      </c>
      <c r="Y11" s="206">
        <v>12700157</v>
      </c>
      <c r="AF11" t="s">
        <v>184</v>
      </c>
      <c r="AG11">
        <v>58046286</v>
      </c>
      <c r="AH11" s="227">
        <v>56849345</v>
      </c>
      <c r="AI11" s="104">
        <f t="shared" si="4"/>
        <v>1.196941</v>
      </c>
      <c r="AJ11">
        <v>5.9526589999999997</v>
      </c>
      <c r="AO11" t="s">
        <v>1487</v>
      </c>
      <c r="AP11">
        <f>AJ54</f>
        <v>37.525115</v>
      </c>
      <c r="AQ11">
        <v>-3.9423539999999999</v>
      </c>
      <c r="AV11" s="206">
        <v>62054671</v>
      </c>
    </row>
    <row r="12" spans="2:48">
      <c r="B12" s="202" t="s">
        <v>182</v>
      </c>
      <c r="C12" s="201">
        <v>91945881</v>
      </c>
      <c r="E12" s="202" t="s">
        <v>182</v>
      </c>
      <c r="F12" s="201">
        <v>118627806</v>
      </c>
      <c r="G12" s="104">
        <f t="shared" si="0"/>
        <v>51.383690999999999</v>
      </c>
      <c r="H12" s="202" t="s">
        <v>182</v>
      </c>
      <c r="I12" s="206">
        <v>67244115</v>
      </c>
      <c r="Q12" s="206">
        <v>12009749</v>
      </c>
      <c r="R12">
        <f t="shared" si="1"/>
        <v>0.27839661313942121</v>
      </c>
      <c r="S12" s="201">
        <v>19411595</v>
      </c>
      <c r="T12">
        <f t="shared" si="2"/>
        <v>0.27426914665840507</v>
      </c>
      <c r="U12" s="206">
        <v>17755570</v>
      </c>
      <c r="V12">
        <f t="shared" si="3"/>
        <v>0.2556362846207641</v>
      </c>
      <c r="Y12" s="206">
        <v>50036643</v>
      </c>
      <c r="AF12" t="s">
        <v>183</v>
      </c>
      <c r="AG12">
        <v>62054671</v>
      </c>
      <c r="AH12" s="222">
        <v>60436154</v>
      </c>
      <c r="AI12" s="104">
        <f t="shared" si="4"/>
        <v>1.618517</v>
      </c>
      <c r="AJ12">
        <v>8.0219430000000003</v>
      </c>
      <c r="AO12" s="349" t="s">
        <v>1488</v>
      </c>
      <c r="AP12">
        <f>AJ61</f>
        <v>5.915991</v>
      </c>
      <c r="AQ12">
        <v>-56.126826999999999</v>
      </c>
      <c r="AV12" s="206">
        <v>683312446</v>
      </c>
    </row>
    <row r="13" spans="2:48">
      <c r="B13" s="202" t="s">
        <v>181</v>
      </c>
      <c r="C13" s="206">
        <v>21385747</v>
      </c>
      <c r="E13" s="202" t="s">
        <v>181</v>
      </c>
      <c r="F13" s="201">
        <v>21279400</v>
      </c>
      <c r="G13" s="104">
        <f t="shared" si="0"/>
        <v>6.2255000000000003</v>
      </c>
      <c r="H13" s="202" t="s">
        <v>181</v>
      </c>
      <c r="I13" s="206">
        <v>15053900</v>
      </c>
      <c r="Q13" s="206">
        <v>12392488</v>
      </c>
      <c r="R13">
        <f t="shared" si="1"/>
        <v>0.28293922947673261</v>
      </c>
      <c r="S13" s="201">
        <v>19714032</v>
      </c>
      <c r="T13">
        <f t="shared" si="2"/>
        <v>0.27675254727613469</v>
      </c>
      <c r="U13" s="201">
        <v>18149652</v>
      </c>
      <c r="V13">
        <f t="shared" si="3"/>
        <v>0.25915276655069419</v>
      </c>
      <c r="Y13" s="206">
        <v>14076202</v>
      </c>
      <c r="AF13" s="455" t="s">
        <v>182</v>
      </c>
      <c r="AG13" s="455">
        <v>683312446</v>
      </c>
      <c r="AH13" s="230">
        <v>667381815</v>
      </c>
      <c r="AI13" s="436">
        <f t="shared" si="4"/>
        <v>15.930631</v>
      </c>
      <c r="AJ13" s="455">
        <v>51.383690999999999</v>
      </c>
      <c r="AO13" s="458" t="s">
        <v>1015</v>
      </c>
      <c r="AP13">
        <v>-16.003152837829997</v>
      </c>
      <c r="AQ13">
        <v>8.9917819999999988</v>
      </c>
      <c r="AV13" s="206">
        <v>27252150</v>
      </c>
    </row>
    <row r="14" spans="2:48">
      <c r="B14" s="202" t="s">
        <v>180</v>
      </c>
      <c r="C14" s="206">
        <v>26388676</v>
      </c>
      <c r="E14" s="202" t="s">
        <v>180</v>
      </c>
      <c r="F14" s="201">
        <v>24372506</v>
      </c>
      <c r="G14" s="104">
        <f t="shared" si="0"/>
        <v>5.2811380000000003</v>
      </c>
      <c r="H14" s="202" t="s">
        <v>180</v>
      </c>
      <c r="I14" s="206">
        <v>19091368</v>
      </c>
      <c r="Q14" s="206">
        <v>12798635</v>
      </c>
      <c r="R14">
        <f t="shared" si="1"/>
        <v>0.28772352173084237</v>
      </c>
      <c r="S14" s="201">
        <v>19751820</v>
      </c>
      <c r="T14">
        <f t="shared" si="2"/>
        <v>0.27706227513877391</v>
      </c>
      <c r="U14" s="201">
        <v>18161260</v>
      </c>
      <c r="V14">
        <f t="shared" si="3"/>
        <v>0.2592562403432781</v>
      </c>
      <c r="Y14" s="206">
        <v>15021278</v>
      </c>
      <c r="AF14" t="s">
        <v>181</v>
      </c>
      <c r="AG14">
        <v>27252150</v>
      </c>
      <c r="AH14" s="227">
        <v>26221708</v>
      </c>
      <c r="AI14" s="104">
        <f t="shared" si="4"/>
        <v>1.0304420000000001</v>
      </c>
      <c r="AJ14">
        <v>6.2255000000000003</v>
      </c>
      <c r="AO14" s="458" t="s">
        <v>1485</v>
      </c>
      <c r="AP14">
        <f>AJ38</f>
        <v>43.490079999999999</v>
      </c>
      <c r="AQ14">
        <v>2.9950999999999999</v>
      </c>
      <c r="AV14" s="206">
        <v>53694193</v>
      </c>
    </row>
    <row r="15" spans="2:48">
      <c r="B15" s="202" t="s">
        <v>179</v>
      </c>
      <c r="C15" s="201">
        <v>17257099</v>
      </c>
      <c r="E15" s="202" t="s">
        <v>179</v>
      </c>
      <c r="F15" s="201">
        <v>19714032</v>
      </c>
      <c r="G15" s="104">
        <f t="shared" si="0"/>
        <v>6.9153969999999996</v>
      </c>
      <c r="H15" s="202" t="s">
        <v>179</v>
      </c>
      <c r="I15" s="206">
        <v>12798635</v>
      </c>
      <c r="Q15" s="206">
        <v>13039613</v>
      </c>
      <c r="R15">
        <f t="shared" si="1"/>
        <v>0.29054271215275929</v>
      </c>
      <c r="S15" s="201">
        <v>19855709</v>
      </c>
      <c r="T15">
        <f t="shared" si="2"/>
        <v>0.27791313104185805</v>
      </c>
      <c r="U15" s="201">
        <v>18444834</v>
      </c>
      <c r="V15">
        <f t="shared" si="3"/>
        <v>0.2617818681312441</v>
      </c>
      <c r="Y15" s="206">
        <v>9737238</v>
      </c>
      <c r="AF15" t="s">
        <v>180</v>
      </c>
      <c r="AG15">
        <v>53694193</v>
      </c>
      <c r="AH15" s="227">
        <v>51925221</v>
      </c>
      <c r="AI15" s="104">
        <f t="shared" si="4"/>
        <v>1.768972</v>
      </c>
      <c r="AJ15">
        <v>5.2811380000000003</v>
      </c>
      <c r="AO15" s="458" t="s">
        <v>1489</v>
      </c>
      <c r="AP15">
        <f>AJ83</f>
        <v>-8.6348880000000001</v>
      </c>
      <c r="AQ15">
        <v>-14.526669999999999</v>
      </c>
      <c r="AV15" s="206">
        <v>44524636</v>
      </c>
    </row>
    <row r="16" spans="2:48">
      <c r="B16" s="202" t="s">
        <v>178</v>
      </c>
      <c r="C16" s="206">
        <v>29763087</v>
      </c>
      <c r="E16" s="202" t="s">
        <v>178</v>
      </c>
      <c r="F16" s="201">
        <v>29331376</v>
      </c>
      <c r="G16" s="104">
        <f t="shared" si="0"/>
        <v>7.169835</v>
      </c>
      <c r="H16" s="202" t="s">
        <v>178</v>
      </c>
      <c r="I16" s="206">
        <v>22161541</v>
      </c>
      <c r="Q16" s="206">
        <v>13087957</v>
      </c>
      <c r="R16">
        <f t="shared" si="1"/>
        <v>0.29110642746924947</v>
      </c>
      <c r="S16" s="201">
        <v>20239734</v>
      </c>
      <c r="T16">
        <f t="shared" si="2"/>
        <v>0.28104946590385238</v>
      </c>
      <c r="U16" s="201">
        <v>18452518</v>
      </c>
      <c r="V16">
        <f t="shared" si="3"/>
        <v>0.26185024450300781</v>
      </c>
      <c r="Y16" s="206">
        <v>20753099</v>
      </c>
      <c r="AF16" t="s">
        <v>179</v>
      </c>
      <c r="AG16">
        <v>44524636</v>
      </c>
      <c r="AH16" s="227">
        <v>41103931</v>
      </c>
      <c r="AI16" s="104">
        <f t="shared" si="4"/>
        <v>3.4207049999999999</v>
      </c>
      <c r="AJ16">
        <v>6.9153969999999996</v>
      </c>
      <c r="AO16" s="458" t="str">
        <f>AF64</f>
        <v>Ямало-Ненецкий АО</v>
      </c>
      <c r="AP16">
        <f>AJ64</f>
        <v>8.597605999999999</v>
      </c>
      <c r="AQ16" s="104">
        <f>AI64</f>
        <v>-39.111125000000001</v>
      </c>
      <c r="AV16" s="206">
        <v>34374592</v>
      </c>
    </row>
    <row r="17" spans="2:48">
      <c r="B17" s="202" t="s">
        <v>176</v>
      </c>
      <c r="C17" s="206">
        <v>30694960</v>
      </c>
      <c r="E17" s="202" t="s">
        <v>176</v>
      </c>
      <c r="F17" s="201">
        <v>28277406</v>
      </c>
      <c r="G17" s="104">
        <f t="shared" si="0"/>
        <v>12.019596999999999</v>
      </c>
      <c r="H17" s="202" t="s">
        <v>176</v>
      </c>
      <c r="I17" s="206">
        <v>16257809</v>
      </c>
      <c r="Q17" s="206">
        <v>14127604</v>
      </c>
      <c r="R17">
        <f t="shared" si="1"/>
        <v>0.3030612861150741</v>
      </c>
      <c r="S17" s="201">
        <v>20617732</v>
      </c>
      <c r="T17">
        <f t="shared" si="2"/>
        <v>0.28412204287039816</v>
      </c>
      <c r="U17" s="201">
        <v>19958761</v>
      </c>
      <c r="V17">
        <f t="shared" si="3"/>
        <v>0.27517382157691944</v>
      </c>
      <c r="Y17" s="206">
        <v>14819361</v>
      </c>
      <c r="AF17" t="s">
        <v>178</v>
      </c>
      <c r="AG17">
        <v>34374592</v>
      </c>
      <c r="AH17" s="227">
        <v>32490648</v>
      </c>
      <c r="AI17" s="104">
        <f t="shared" si="4"/>
        <v>1.8839440000000001</v>
      </c>
      <c r="AJ17">
        <v>7.169835</v>
      </c>
      <c r="AV17" s="201">
        <v>83272568</v>
      </c>
    </row>
    <row r="18" spans="2:48">
      <c r="B18" s="202" t="s">
        <v>175</v>
      </c>
      <c r="C18" s="201">
        <v>21928529</v>
      </c>
      <c r="E18" s="202" t="s">
        <v>175</v>
      </c>
      <c r="F18" s="201">
        <v>23789298</v>
      </c>
      <c r="G18" s="104">
        <f t="shared" si="0"/>
        <v>12.174503000000001</v>
      </c>
      <c r="H18" s="202" t="s">
        <v>175</v>
      </c>
      <c r="I18" s="206">
        <v>11614795</v>
      </c>
      <c r="Q18" s="201">
        <v>14607875</v>
      </c>
      <c r="R18">
        <f t="shared" si="1"/>
        <v>0.30846206454112352</v>
      </c>
      <c r="S18" s="201">
        <v>21279400</v>
      </c>
      <c r="T18">
        <f t="shared" si="2"/>
        <v>0.2894620524055167</v>
      </c>
      <c r="U18" s="206">
        <v>21275501</v>
      </c>
      <c r="V18">
        <f t="shared" si="3"/>
        <v>0.28664380959851449</v>
      </c>
      <c r="Y18" s="206">
        <v>9918604</v>
      </c>
      <c r="AF18" t="s">
        <v>176</v>
      </c>
      <c r="AG18">
        <v>83272568</v>
      </c>
      <c r="AH18" s="227">
        <v>83784624</v>
      </c>
      <c r="AI18" s="104">
        <f t="shared" si="4"/>
        <v>-0.51205600000000007</v>
      </c>
      <c r="AJ18">
        <v>12.019596999999999</v>
      </c>
      <c r="AV18" s="206">
        <v>71768565</v>
      </c>
    </row>
    <row r="19" spans="2:48">
      <c r="B19" s="202" t="s">
        <v>174</v>
      </c>
      <c r="C19" s="201">
        <v>91768712</v>
      </c>
      <c r="E19" s="202" t="s">
        <v>174</v>
      </c>
      <c r="F19" s="459">
        <v>81083962</v>
      </c>
      <c r="G19" s="104">
        <f t="shared" si="0"/>
        <v>41.925911999999997</v>
      </c>
      <c r="H19" s="202" t="s">
        <v>174</v>
      </c>
      <c r="I19" s="201">
        <v>39158050</v>
      </c>
      <c r="Q19" s="206">
        <v>15053900</v>
      </c>
      <c r="R19">
        <f t="shared" si="1"/>
        <v>0.31339922738534748</v>
      </c>
      <c r="S19" s="201">
        <v>22555739</v>
      </c>
      <c r="T19">
        <f t="shared" si="2"/>
        <v>0.29960305527738079</v>
      </c>
      <c r="U19" s="206">
        <v>21385747</v>
      </c>
      <c r="V19">
        <f t="shared" si="3"/>
        <v>0.28759454628012771</v>
      </c>
      <c r="Y19" s="206">
        <v>63349344</v>
      </c>
      <c r="AF19" t="s">
        <v>175</v>
      </c>
      <c r="AG19">
        <v>71768565</v>
      </c>
      <c r="AH19" s="227">
        <v>69976300</v>
      </c>
      <c r="AI19" s="104">
        <f t="shared" si="4"/>
        <v>1.792265</v>
      </c>
      <c r="AJ19">
        <v>12.174503000000001</v>
      </c>
      <c r="AV19" s="211">
        <v>2592260224</v>
      </c>
    </row>
    <row r="20" spans="2:48">
      <c r="B20" s="202" t="s">
        <v>173</v>
      </c>
      <c r="C20" s="201">
        <v>31134365</v>
      </c>
      <c r="E20" s="202" t="s">
        <v>173</v>
      </c>
      <c r="F20" s="201">
        <v>32334412</v>
      </c>
      <c r="G20" s="104">
        <f t="shared" si="0"/>
        <v>8.898752</v>
      </c>
      <c r="H20" s="202" t="s">
        <v>173</v>
      </c>
      <c r="I20" s="206">
        <v>23435660</v>
      </c>
      <c r="Q20" s="206">
        <v>15104649</v>
      </c>
      <c r="R20">
        <f t="shared" si="1"/>
        <v>0.31395590083809305</v>
      </c>
      <c r="S20" s="201">
        <v>23219495</v>
      </c>
      <c r="T20">
        <f t="shared" si="2"/>
        <v>0.30478096070845723</v>
      </c>
      <c r="U20" s="201">
        <v>21928529</v>
      </c>
      <c r="V20">
        <f t="shared" si="3"/>
        <v>0.29225051952906211</v>
      </c>
      <c r="Y20" s="206">
        <v>20140203</v>
      </c>
      <c r="AF20" s="455" t="s">
        <v>174</v>
      </c>
      <c r="AG20" s="455">
        <v>2592260224</v>
      </c>
      <c r="AH20" s="218">
        <v>2568943465</v>
      </c>
      <c r="AI20" s="436">
        <f t="shared" si="4"/>
        <v>23.316758999999998</v>
      </c>
      <c r="AJ20" s="455">
        <v>41.925911999999997</v>
      </c>
      <c r="AV20" s="201">
        <v>34708991</v>
      </c>
    </row>
    <row r="21" spans="2:48">
      <c r="B21" s="202" t="s">
        <v>172</v>
      </c>
      <c r="C21" s="201">
        <v>18444834</v>
      </c>
      <c r="E21" s="202" t="s">
        <v>172</v>
      </c>
      <c r="F21" s="201">
        <v>26111693</v>
      </c>
      <c r="G21" s="104">
        <f t="shared" si="0"/>
        <v>17.396352</v>
      </c>
      <c r="H21" s="202" t="s">
        <v>172</v>
      </c>
      <c r="I21" s="206">
        <v>8715341</v>
      </c>
      <c r="Q21" s="206">
        <v>15197552</v>
      </c>
      <c r="R21">
        <f t="shared" si="1"/>
        <v>0.31497218649061165</v>
      </c>
      <c r="S21" s="201">
        <v>23789298</v>
      </c>
      <c r="T21">
        <f t="shared" si="2"/>
        <v>0.30916688340449056</v>
      </c>
      <c r="U21" s="201">
        <v>22068750</v>
      </c>
      <c r="V21">
        <f t="shared" si="3"/>
        <v>0.29344626459656503</v>
      </c>
      <c r="Y21" s="206">
        <v>8191746</v>
      </c>
      <c r="AF21" t="s">
        <v>173</v>
      </c>
      <c r="AG21">
        <v>34708991</v>
      </c>
      <c r="AH21" s="227">
        <v>35035212</v>
      </c>
      <c r="AI21" s="104">
        <f t="shared" si="4"/>
        <v>-0.32622099999999998</v>
      </c>
      <c r="AJ21">
        <v>8.898752</v>
      </c>
      <c r="AV21" s="201">
        <v>75275983</v>
      </c>
    </row>
    <row r="22" spans="2:48">
      <c r="B22" s="202" t="s">
        <v>171</v>
      </c>
      <c r="C22" s="201">
        <v>38801730</v>
      </c>
      <c r="E22" s="202" t="s">
        <v>171</v>
      </c>
      <c r="F22" s="201">
        <v>42675252</v>
      </c>
      <c r="G22" s="104">
        <f t="shared" si="0"/>
        <v>16.342032</v>
      </c>
      <c r="H22" s="202" t="s">
        <v>171</v>
      </c>
      <c r="I22" s="206">
        <v>26333220</v>
      </c>
      <c r="Q22" s="206">
        <v>15409554</v>
      </c>
      <c r="R22">
        <f t="shared" si="1"/>
        <v>0.31727758067763617</v>
      </c>
      <c r="S22" s="201">
        <v>23873158</v>
      </c>
      <c r="T22">
        <f t="shared" si="2"/>
        <v>0.30980749430611498</v>
      </c>
      <c r="U22" s="201">
        <v>22151806</v>
      </c>
      <c r="V22">
        <f t="shared" si="3"/>
        <v>0.2941530963810926</v>
      </c>
      <c r="Y22" s="206">
        <v>19388429</v>
      </c>
      <c r="AF22" t="s">
        <v>172</v>
      </c>
      <c r="AG22">
        <v>75275983</v>
      </c>
      <c r="AH22" s="227">
        <v>89751839</v>
      </c>
      <c r="AI22" s="104">
        <f t="shared" si="4"/>
        <v>-14.475856</v>
      </c>
      <c r="AJ22">
        <v>17.396352</v>
      </c>
      <c r="AV22" s="201">
        <v>70853440</v>
      </c>
    </row>
    <row r="23" spans="2:48">
      <c r="B23" s="202" t="s">
        <v>169</v>
      </c>
      <c r="C23" s="201">
        <v>29785463</v>
      </c>
      <c r="E23" s="202" t="s">
        <v>169</v>
      </c>
      <c r="F23" s="201">
        <v>35410011</v>
      </c>
      <c r="G23" s="104">
        <f t="shared" si="0"/>
        <v>14.236043</v>
      </c>
      <c r="H23" s="202" t="s">
        <v>169</v>
      </c>
      <c r="I23" s="201">
        <v>21173968</v>
      </c>
      <c r="Q23" s="206">
        <v>16257809</v>
      </c>
      <c r="R23">
        <f t="shared" si="1"/>
        <v>0.32629858140129897</v>
      </c>
      <c r="S23" s="201">
        <v>24372506</v>
      </c>
      <c r="T23">
        <f t="shared" si="2"/>
        <v>0.31359482752741791</v>
      </c>
      <c r="U23" s="201">
        <v>22603498</v>
      </c>
      <c r="V23">
        <f t="shared" si="3"/>
        <v>0.29797769093343035</v>
      </c>
      <c r="Y23" s="206">
        <v>11609220</v>
      </c>
      <c r="AF23" t="s">
        <v>171</v>
      </c>
      <c r="AG23">
        <v>70853440</v>
      </c>
      <c r="AH23" s="227">
        <v>79025013</v>
      </c>
      <c r="AI23" s="104">
        <f t="shared" si="4"/>
        <v>-8.1715730000000004</v>
      </c>
      <c r="AJ23">
        <v>16.342032</v>
      </c>
      <c r="AV23" s="201">
        <v>78489777</v>
      </c>
    </row>
    <row r="24" spans="2:48">
      <c r="B24" s="202" t="s">
        <v>168</v>
      </c>
      <c r="C24" s="201">
        <v>67950927</v>
      </c>
      <c r="E24" s="202" t="s">
        <v>168</v>
      </c>
      <c r="F24" s="201">
        <v>79458609</v>
      </c>
      <c r="G24" s="104">
        <f t="shared" si="0"/>
        <v>3.75034</v>
      </c>
      <c r="H24" s="202" t="s">
        <v>168</v>
      </c>
      <c r="I24" s="201">
        <v>75708269</v>
      </c>
      <c r="Q24" s="206">
        <v>16301480</v>
      </c>
      <c r="R24">
        <f t="shared" si="1"/>
        <v>0.32675371094262484</v>
      </c>
      <c r="S24" s="201">
        <v>24869072</v>
      </c>
      <c r="T24">
        <f t="shared" si="2"/>
        <v>0.31731282209457529</v>
      </c>
      <c r="U24" s="201">
        <v>23372833</v>
      </c>
      <c r="V24">
        <f t="shared" si="3"/>
        <v>0.3044105403539516</v>
      </c>
      <c r="Y24" s="206">
        <v>76237466</v>
      </c>
      <c r="AF24" t="s">
        <v>169</v>
      </c>
      <c r="AG24">
        <v>78489777</v>
      </c>
      <c r="AH24" s="227">
        <v>83572017</v>
      </c>
      <c r="AI24" s="104">
        <f t="shared" si="4"/>
        <v>-5.0822399999999996</v>
      </c>
      <c r="AJ24">
        <v>14.236043</v>
      </c>
      <c r="AV24" s="206">
        <v>59936059</v>
      </c>
    </row>
    <row r="25" spans="2:48">
      <c r="B25" s="202" t="s">
        <v>167</v>
      </c>
      <c r="C25" s="201">
        <v>22603498</v>
      </c>
      <c r="E25" s="202" t="s">
        <v>167</v>
      </c>
      <c r="F25" s="201">
        <v>19855709</v>
      </c>
      <c r="G25" s="104">
        <f t="shared" si="0"/>
        <v>7.4632209999999999</v>
      </c>
      <c r="H25" s="202" t="s">
        <v>167</v>
      </c>
      <c r="I25" s="206">
        <v>12392488</v>
      </c>
      <c r="Q25" s="206">
        <v>17147841</v>
      </c>
      <c r="R25">
        <f t="shared" si="1"/>
        <v>0.33537938332912992</v>
      </c>
      <c r="S25" s="201">
        <v>24929456</v>
      </c>
      <c r="T25">
        <f t="shared" si="2"/>
        <v>0.31776152688710374</v>
      </c>
      <c r="U25" s="206">
        <v>24148539</v>
      </c>
      <c r="V25">
        <f t="shared" si="3"/>
        <v>0.31078177242412719</v>
      </c>
      <c r="Y25" s="206">
        <v>11002061</v>
      </c>
      <c r="AF25" t="s">
        <v>168</v>
      </c>
      <c r="AG25">
        <v>59936059</v>
      </c>
      <c r="AH25" s="227">
        <v>55199101</v>
      </c>
      <c r="AI25" s="104">
        <f t="shared" si="4"/>
        <v>4.7369579999999996</v>
      </c>
      <c r="AJ25">
        <v>3.75034</v>
      </c>
      <c r="AV25" s="206">
        <v>170866753</v>
      </c>
    </row>
    <row r="26" spans="2:48">
      <c r="B26" s="202" t="s">
        <v>166</v>
      </c>
      <c r="C26" s="206">
        <v>17755570</v>
      </c>
      <c r="E26" s="202" t="s">
        <v>166</v>
      </c>
      <c r="F26" s="201">
        <v>16577074</v>
      </c>
      <c r="G26" s="104">
        <f t="shared" si="0"/>
        <v>3.537461</v>
      </c>
      <c r="H26" s="202" t="s">
        <v>166</v>
      </c>
      <c r="I26" s="206">
        <v>13039613</v>
      </c>
      <c r="Q26" s="206">
        <v>17260382</v>
      </c>
      <c r="R26">
        <f t="shared" si="1"/>
        <v>0.3364971921954974</v>
      </c>
      <c r="S26" s="201">
        <v>24957394</v>
      </c>
      <c r="T26">
        <f t="shared" si="2"/>
        <v>0.31796887410133279</v>
      </c>
      <c r="U26" s="206">
        <v>26371387</v>
      </c>
      <c r="V26">
        <f t="shared" si="3"/>
        <v>0.32828347832089294</v>
      </c>
      <c r="Y26" s="206">
        <v>8634235</v>
      </c>
      <c r="AF26" t="s">
        <v>167</v>
      </c>
      <c r="AG26">
        <v>170866753</v>
      </c>
      <c r="AH26" s="227">
        <v>163251250</v>
      </c>
      <c r="AI26" s="104">
        <f t="shared" si="4"/>
        <v>7.6155029999999995</v>
      </c>
      <c r="AJ26">
        <v>7.4632209999999999</v>
      </c>
      <c r="AV26" s="206">
        <v>90216750</v>
      </c>
    </row>
    <row r="27" spans="2:48">
      <c r="B27" s="202" t="s">
        <v>165</v>
      </c>
      <c r="C27" s="201">
        <v>17293206</v>
      </c>
      <c r="E27" s="202" t="s">
        <v>165</v>
      </c>
      <c r="F27" s="201">
        <v>18511866</v>
      </c>
      <c r="G27" s="104">
        <f t="shared" si="0"/>
        <v>6.5021170000000001</v>
      </c>
      <c r="H27" s="202" t="s">
        <v>165</v>
      </c>
      <c r="I27" s="206">
        <v>12009749</v>
      </c>
      <c r="Q27" s="206">
        <v>17347267</v>
      </c>
      <c r="R27">
        <f t="shared" si="1"/>
        <v>0.33735528957518607</v>
      </c>
      <c r="S27" s="201">
        <v>25344982</v>
      </c>
      <c r="T27">
        <f t="shared" si="2"/>
        <v>0.32082843237398811</v>
      </c>
      <c r="U27" s="206">
        <v>26388676</v>
      </c>
      <c r="V27">
        <f t="shared" si="3"/>
        <v>0.32841467533526003</v>
      </c>
      <c r="Y27" s="206">
        <v>9130023</v>
      </c>
      <c r="AF27" t="s">
        <v>166</v>
      </c>
      <c r="AG27">
        <v>90216750</v>
      </c>
      <c r="AH27" s="222">
        <v>87274593</v>
      </c>
      <c r="AI27" s="104">
        <f t="shared" si="4"/>
        <v>2.9421570000000004</v>
      </c>
      <c r="AJ27">
        <v>3.537461</v>
      </c>
      <c r="AV27" s="201">
        <v>30154102</v>
      </c>
    </row>
    <row r="28" spans="2:48">
      <c r="B28" s="202" t="s">
        <v>164</v>
      </c>
      <c r="C28" s="206">
        <v>24148539</v>
      </c>
      <c r="E28" s="202" t="s">
        <v>164</v>
      </c>
      <c r="F28" s="201">
        <v>22555739</v>
      </c>
      <c r="G28" s="104">
        <f t="shared" si="0"/>
        <v>5.2953570000000001</v>
      </c>
      <c r="H28" s="202" t="s">
        <v>164</v>
      </c>
      <c r="I28" s="206">
        <v>17260382</v>
      </c>
      <c r="Q28" s="206">
        <v>17650868</v>
      </c>
      <c r="R28">
        <f t="shared" si="1"/>
        <v>0.34031964508284135</v>
      </c>
      <c r="S28" s="201">
        <v>25446926</v>
      </c>
      <c r="T28">
        <f t="shared" si="2"/>
        <v>0.32157519271328272</v>
      </c>
      <c r="U28" s="206">
        <v>27446767</v>
      </c>
      <c r="V28">
        <f t="shared" si="3"/>
        <v>0.33628209506642615</v>
      </c>
      <c r="Y28" s="206">
        <v>13874749</v>
      </c>
      <c r="AF28" t="s">
        <v>165</v>
      </c>
      <c r="AG28">
        <v>30154102</v>
      </c>
      <c r="AH28" s="227">
        <v>30476943</v>
      </c>
      <c r="AI28" s="104">
        <f t="shared" si="4"/>
        <v>-0.32284099999999999</v>
      </c>
      <c r="AJ28">
        <v>6.5021170000000001</v>
      </c>
      <c r="AV28" s="206">
        <v>25717935</v>
      </c>
    </row>
    <row r="29" spans="2:48">
      <c r="B29" s="202" t="s">
        <v>1009</v>
      </c>
      <c r="C29" s="201">
        <v>49932525</v>
      </c>
      <c r="E29" s="202" t="s">
        <v>1009</v>
      </c>
      <c r="F29" s="201">
        <v>53014509</v>
      </c>
      <c r="G29" s="104">
        <f t="shared" si="0"/>
        <v>24.253598999999998</v>
      </c>
      <c r="H29" s="202" t="s">
        <v>1009</v>
      </c>
      <c r="I29" s="206">
        <v>28760910</v>
      </c>
      <c r="Q29" s="206">
        <v>18065848</v>
      </c>
      <c r="R29">
        <f t="shared" si="1"/>
        <v>0.34428312809770978</v>
      </c>
      <c r="S29" s="201">
        <v>25532263</v>
      </c>
      <c r="T29">
        <f t="shared" si="2"/>
        <v>0.32219855068083181</v>
      </c>
      <c r="U29" s="201">
        <v>27921257</v>
      </c>
      <c r="V29">
        <f t="shared" si="3"/>
        <v>0.33970167473792778</v>
      </c>
      <c r="Y29" s="206">
        <v>24504324</v>
      </c>
      <c r="AF29" t="s">
        <v>164</v>
      </c>
      <c r="AG29">
        <v>25717935</v>
      </c>
      <c r="AH29" s="227">
        <v>23389517</v>
      </c>
      <c r="AI29" s="104">
        <f t="shared" si="4"/>
        <v>2.3284180000000001</v>
      </c>
      <c r="AJ29">
        <v>5.2953570000000001</v>
      </c>
      <c r="AV29" s="206">
        <v>625422357</v>
      </c>
    </row>
    <row r="30" spans="2:48">
      <c r="B30" s="202" t="s">
        <v>1010</v>
      </c>
      <c r="C30" s="206">
        <v>8002602</v>
      </c>
      <c r="E30" s="202" t="s">
        <v>1010</v>
      </c>
      <c r="F30" s="201">
        <v>7892480</v>
      </c>
      <c r="G30" s="104">
        <f t="shared" si="0"/>
        <v>4.3721410000000001</v>
      </c>
      <c r="H30" s="202" t="s">
        <v>1010</v>
      </c>
      <c r="I30" s="201">
        <v>3520339</v>
      </c>
      <c r="Q30" s="206">
        <v>19091368</v>
      </c>
      <c r="R30">
        <f t="shared" si="1"/>
        <v>0.35361222075929405</v>
      </c>
      <c r="S30" s="201">
        <v>26111693</v>
      </c>
      <c r="T30">
        <f t="shared" si="2"/>
        <v>0.3263877404861204</v>
      </c>
      <c r="U30" s="201">
        <v>28093105</v>
      </c>
      <c r="V30">
        <f t="shared" si="3"/>
        <v>0.34092275139915462</v>
      </c>
      <c r="Y30" s="206">
        <v>1604881</v>
      </c>
      <c r="AF30" t="s">
        <v>1009</v>
      </c>
      <c r="AG30">
        <v>625422357</v>
      </c>
      <c r="AH30" s="227">
        <v>619424095</v>
      </c>
      <c r="AI30" s="104">
        <f t="shared" si="4"/>
        <v>5.9982619999999995</v>
      </c>
      <c r="AJ30">
        <v>24.253598999999998</v>
      </c>
      <c r="AV30" s="201">
        <v>15825062</v>
      </c>
    </row>
    <row r="31" spans="2:48">
      <c r="B31" s="202" t="s">
        <v>195</v>
      </c>
      <c r="C31" s="206">
        <v>21275501</v>
      </c>
      <c r="E31" s="202" t="s">
        <v>195</v>
      </c>
      <c r="F31" s="201">
        <v>20239734</v>
      </c>
      <c r="G31" s="104">
        <f t="shared" si="0"/>
        <v>7.1517770000000001</v>
      </c>
      <c r="H31" s="202" t="s">
        <v>195</v>
      </c>
      <c r="I31" s="206">
        <v>13087957</v>
      </c>
      <c r="Q31" s="206">
        <v>19392323</v>
      </c>
      <c r="R31">
        <f t="shared" si="1"/>
        <v>0.35621681562984781</v>
      </c>
      <c r="S31" s="201">
        <v>26695248</v>
      </c>
      <c r="T31">
        <f t="shared" si="2"/>
        <v>0.33052721216507852</v>
      </c>
      <c r="U31" s="201">
        <v>28717568</v>
      </c>
      <c r="V31">
        <f t="shared" si="3"/>
        <v>0.34527923382505482</v>
      </c>
      <c r="Y31" s="206">
        <v>10020473</v>
      </c>
      <c r="AF31" t="s">
        <v>1010</v>
      </c>
      <c r="AG31">
        <v>15825062</v>
      </c>
      <c r="AH31" s="222">
        <v>20714589</v>
      </c>
      <c r="AI31" s="104">
        <f t="shared" si="4"/>
        <v>-4.8895270000000002</v>
      </c>
      <c r="AJ31">
        <v>4.3721410000000001</v>
      </c>
      <c r="AV31" s="201">
        <v>15014584</v>
      </c>
    </row>
    <row r="32" spans="2:48">
      <c r="B32" s="202" t="s">
        <v>163</v>
      </c>
      <c r="C32" s="201">
        <v>12175877</v>
      </c>
      <c r="E32" s="202" t="s">
        <v>163</v>
      </c>
      <c r="F32" s="201">
        <v>13730106</v>
      </c>
      <c r="G32" s="104">
        <f t="shared" si="0"/>
        <v>3.5667930000000001</v>
      </c>
      <c r="H32" s="202" t="s">
        <v>163</v>
      </c>
      <c r="I32" s="206">
        <v>10163313</v>
      </c>
      <c r="Q32" s="206">
        <v>20121118</v>
      </c>
      <c r="R32">
        <f t="shared" si="1"/>
        <v>0.36225805612731821</v>
      </c>
      <c r="S32" s="201">
        <v>26936287</v>
      </c>
      <c r="T32">
        <f t="shared" si="2"/>
        <v>0.33221270225998634</v>
      </c>
      <c r="U32" s="201">
        <v>28751818</v>
      </c>
      <c r="V32">
        <f t="shared" si="3"/>
        <v>0.34551443328318571</v>
      </c>
      <c r="Y32" s="206">
        <v>6941283</v>
      </c>
      <c r="AF32" t="s">
        <v>195</v>
      </c>
      <c r="AG32">
        <v>15014584</v>
      </c>
      <c r="AH32" s="227">
        <v>15153738</v>
      </c>
      <c r="AI32" s="104">
        <f t="shared" si="4"/>
        <v>-0.139154</v>
      </c>
      <c r="AJ32">
        <v>7.1517770000000001</v>
      </c>
      <c r="AV32" s="206">
        <v>9013180</v>
      </c>
    </row>
    <row r="33" spans="2:48">
      <c r="B33" s="202" t="s">
        <v>161</v>
      </c>
      <c r="C33" s="201">
        <v>87578475</v>
      </c>
      <c r="E33" s="202" t="s">
        <v>161</v>
      </c>
      <c r="F33" s="201">
        <v>94227806</v>
      </c>
      <c r="G33" s="104">
        <f t="shared" si="0"/>
        <v>46.255317000000005</v>
      </c>
      <c r="H33" s="202" t="s">
        <v>161</v>
      </c>
      <c r="I33" s="206">
        <v>47972489</v>
      </c>
      <c r="Q33" s="201">
        <v>21173968</v>
      </c>
      <c r="R33">
        <f t="shared" si="1"/>
        <v>0.37028271343294522</v>
      </c>
      <c r="S33" s="201">
        <v>27277756</v>
      </c>
      <c r="T33">
        <f t="shared" si="2"/>
        <v>0.3345752576584673</v>
      </c>
      <c r="U33" s="201">
        <v>29178123</v>
      </c>
      <c r="V33">
        <f t="shared" si="3"/>
        <v>0.34840846335791664</v>
      </c>
      <c r="Y33" s="201">
        <v>40375293</v>
      </c>
      <c r="AF33" t="s">
        <v>163</v>
      </c>
      <c r="AG33">
        <v>9013180</v>
      </c>
      <c r="AH33" s="227">
        <v>8335623</v>
      </c>
      <c r="AI33" s="104">
        <f t="shared" si="4"/>
        <v>0.67755699999999996</v>
      </c>
      <c r="AJ33">
        <v>3.5667930000000001</v>
      </c>
      <c r="AV33" s="201">
        <v>291792605</v>
      </c>
    </row>
    <row r="34" spans="2:48">
      <c r="B34" s="202" t="s">
        <v>160</v>
      </c>
      <c r="C34" s="201">
        <v>23372833</v>
      </c>
      <c r="E34" s="202" t="s">
        <v>160</v>
      </c>
      <c r="F34" s="201">
        <v>23873158</v>
      </c>
      <c r="G34" s="104">
        <f t="shared" si="0"/>
        <v>12.086124999999999</v>
      </c>
      <c r="H34" s="202" t="s">
        <v>160</v>
      </c>
      <c r="I34" s="201">
        <v>11787033</v>
      </c>
      <c r="Q34" s="201">
        <v>21345608</v>
      </c>
      <c r="R34">
        <f t="shared" si="1"/>
        <v>0.37150838793289193</v>
      </c>
      <c r="S34" s="201">
        <v>28277406</v>
      </c>
      <c r="T34">
        <f t="shared" si="2"/>
        <v>0.34131405698241168</v>
      </c>
      <c r="U34" s="201">
        <v>29416485</v>
      </c>
      <c r="V34">
        <f t="shared" si="3"/>
        <v>0.34999914586833503</v>
      </c>
      <c r="Y34" s="206">
        <v>13089368</v>
      </c>
      <c r="AF34" s="455" t="s">
        <v>161</v>
      </c>
      <c r="AG34" s="455">
        <v>291792605</v>
      </c>
      <c r="AH34" s="464">
        <v>318097945</v>
      </c>
      <c r="AI34" s="436">
        <f t="shared" si="4"/>
        <v>-26.305340000000001</v>
      </c>
      <c r="AJ34" s="455">
        <v>46.255317000000005</v>
      </c>
      <c r="AV34" s="201">
        <v>40412474</v>
      </c>
    </row>
    <row r="35" spans="2:48">
      <c r="B35" s="202" t="s">
        <v>159</v>
      </c>
      <c r="C35" s="206">
        <v>55293489</v>
      </c>
      <c r="E35" s="202" t="s">
        <v>159</v>
      </c>
      <c r="F35" s="201">
        <v>53483724</v>
      </c>
      <c r="G35" s="104">
        <f t="shared" si="0"/>
        <v>16.773156</v>
      </c>
      <c r="H35" s="202" t="s">
        <v>159</v>
      </c>
      <c r="I35" s="206">
        <v>36710568</v>
      </c>
      <c r="Q35" s="206">
        <v>21518040</v>
      </c>
      <c r="R35">
        <f t="shared" si="1"/>
        <v>0.37271568726586696</v>
      </c>
      <c r="S35" s="201">
        <v>29331376</v>
      </c>
      <c r="T35">
        <f t="shared" si="2"/>
        <v>0.34811378456601477</v>
      </c>
      <c r="U35" s="206">
        <v>29763087</v>
      </c>
      <c r="V35">
        <f t="shared" si="3"/>
        <v>0.35227614545259317</v>
      </c>
      <c r="Y35" s="206">
        <v>29519181</v>
      </c>
      <c r="AF35" t="s">
        <v>160</v>
      </c>
      <c r="AG35">
        <v>40412474</v>
      </c>
      <c r="AH35" s="227">
        <v>47206842</v>
      </c>
      <c r="AI35" s="104">
        <f t="shared" si="4"/>
        <v>-6.7943680000000004</v>
      </c>
      <c r="AJ35">
        <v>12.086124999999999</v>
      </c>
      <c r="AV35" s="206">
        <v>98271487</v>
      </c>
    </row>
    <row r="36" spans="2:48">
      <c r="B36" s="202" t="s">
        <v>158</v>
      </c>
      <c r="C36" s="201">
        <v>80505625</v>
      </c>
      <c r="E36" s="202" t="s">
        <v>158</v>
      </c>
      <c r="F36" s="201">
        <v>70973667</v>
      </c>
      <c r="G36" s="104">
        <f t="shared" si="0"/>
        <v>30.275696</v>
      </c>
      <c r="H36" s="202" t="s">
        <v>158</v>
      </c>
      <c r="I36" s="206">
        <v>40697971</v>
      </c>
      <c r="Q36" s="206">
        <v>21701379</v>
      </c>
      <c r="R36">
        <f t="shared" si="1"/>
        <v>0.37397264146353471</v>
      </c>
      <c r="S36" s="201">
        <v>30083737</v>
      </c>
      <c r="T36">
        <f t="shared" si="2"/>
        <v>0.35276266753423047</v>
      </c>
      <c r="U36" s="201">
        <v>29785463</v>
      </c>
      <c r="V36">
        <f t="shared" si="3"/>
        <v>0.35242165732505382</v>
      </c>
      <c r="Y36" s="206">
        <v>36362763</v>
      </c>
      <c r="AF36" t="s">
        <v>159</v>
      </c>
      <c r="AG36">
        <v>98271487</v>
      </c>
      <c r="AH36" s="227">
        <v>93775855</v>
      </c>
      <c r="AI36" s="104">
        <f t="shared" si="4"/>
        <v>4.4956319999999996</v>
      </c>
      <c r="AJ36">
        <v>16.773156</v>
      </c>
      <c r="AV36" s="206">
        <v>185447431</v>
      </c>
    </row>
    <row r="37" spans="2:48">
      <c r="B37" s="202" t="s">
        <v>156</v>
      </c>
      <c r="C37" s="201">
        <v>130016432</v>
      </c>
      <c r="E37" s="202" t="s">
        <v>156</v>
      </c>
      <c r="F37" s="201">
        <v>134499862</v>
      </c>
      <c r="G37" s="104">
        <f t="shared" si="0"/>
        <v>43.490079999999999</v>
      </c>
      <c r="H37" s="202" t="s">
        <v>156</v>
      </c>
      <c r="I37" s="206">
        <v>91009782</v>
      </c>
      <c r="Q37" s="206">
        <v>21738157</v>
      </c>
      <c r="R37">
        <f t="shared" si="1"/>
        <v>0.37422144600819635</v>
      </c>
      <c r="S37" s="201">
        <v>30901440</v>
      </c>
      <c r="T37">
        <f t="shared" si="2"/>
        <v>0.35761020948114108</v>
      </c>
      <c r="U37" s="201">
        <v>30456992</v>
      </c>
      <c r="V37">
        <f t="shared" si="3"/>
        <v>0.35670272512571111</v>
      </c>
      <c r="Y37" s="206">
        <v>80519492</v>
      </c>
      <c r="AF37" s="455" t="s">
        <v>158</v>
      </c>
      <c r="AG37" s="455">
        <v>185447431</v>
      </c>
      <c r="AH37" s="230">
        <v>180490825</v>
      </c>
      <c r="AI37" s="436">
        <f t="shared" si="4"/>
        <v>4.9566059999999998</v>
      </c>
      <c r="AJ37" s="455">
        <v>30.275696</v>
      </c>
      <c r="AV37" s="206">
        <v>46681446</v>
      </c>
    </row>
    <row r="38" spans="2:48">
      <c r="B38" s="202" t="s">
        <v>155</v>
      </c>
      <c r="C38" s="201">
        <v>34425352</v>
      </c>
      <c r="E38" s="202" t="s">
        <v>155</v>
      </c>
      <c r="F38" s="201">
        <v>30901440</v>
      </c>
      <c r="G38" s="104">
        <f t="shared" si="0"/>
        <v>7.3266830000000001</v>
      </c>
      <c r="H38" s="202" t="s">
        <v>155</v>
      </c>
      <c r="I38" s="206">
        <v>23574757</v>
      </c>
      <c r="Q38" s="201">
        <v>22051186</v>
      </c>
      <c r="R38">
        <f t="shared" si="1"/>
        <v>0.37629341841788566</v>
      </c>
      <c r="S38" s="201">
        <v>31302370</v>
      </c>
      <c r="T38">
        <f t="shared" si="2"/>
        <v>0.35990579783945054</v>
      </c>
      <c r="U38" s="201">
        <v>30511243</v>
      </c>
      <c r="V38">
        <f t="shared" si="3"/>
        <v>0.35704120328476807</v>
      </c>
      <c r="Y38" s="206">
        <v>20019157</v>
      </c>
      <c r="AF38" s="455" t="s">
        <v>156</v>
      </c>
      <c r="AG38" s="455">
        <v>46681446</v>
      </c>
      <c r="AH38" s="230">
        <v>43686346</v>
      </c>
      <c r="AI38" s="436">
        <f t="shared" si="4"/>
        <v>2.9950999999999999</v>
      </c>
      <c r="AJ38" s="455">
        <v>43.490079999999999</v>
      </c>
      <c r="AV38" s="201">
        <v>5292748</v>
      </c>
    </row>
    <row r="39" spans="2:48">
      <c r="B39" s="202" t="s">
        <v>154</v>
      </c>
      <c r="C39" s="201">
        <v>38141458</v>
      </c>
      <c r="E39" s="202" t="s">
        <v>154</v>
      </c>
      <c r="F39" s="201">
        <v>38619466</v>
      </c>
      <c r="G39" s="104">
        <f t="shared" si="0"/>
        <v>14.288500000000001</v>
      </c>
      <c r="H39" s="202" t="s">
        <v>154</v>
      </c>
      <c r="I39" s="206">
        <v>24330966</v>
      </c>
      <c r="Q39" s="206">
        <v>22161541</v>
      </c>
      <c r="R39">
        <f t="shared" si="1"/>
        <v>0.37700420532459999</v>
      </c>
      <c r="S39" s="201">
        <v>32334412</v>
      </c>
      <c r="T39">
        <f t="shared" si="2"/>
        <v>0.36555847702512761</v>
      </c>
      <c r="U39" s="206">
        <v>30694960</v>
      </c>
      <c r="V39">
        <f t="shared" si="3"/>
        <v>0.35817908447564173</v>
      </c>
      <c r="Y39" s="206">
        <v>19878341</v>
      </c>
      <c r="AF39" t="s">
        <v>155</v>
      </c>
      <c r="AG39">
        <v>5292748</v>
      </c>
      <c r="AH39" s="222">
        <v>4429744</v>
      </c>
      <c r="AI39" s="104">
        <f t="shared" si="4"/>
        <v>0.86300399999999999</v>
      </c>
      <c r="AJ39">
        <v>7.3266830000000001</v>
      </c>
      <c r="AV39" s="206">
        <v>16971816</v>
      </c>
    </row>
    <row r="40" spans="2:48">
      <c r="B40" s="202" t="s">
        <v>153</v>
      </c>
      <c r="C40" s="201">
        <v>28093105</v>
      </c>
      <c r="E40" s="202" t="s">
        <v>153</v>
      </c>
      <c r="F40" s="201">
        <v>25446926</v>
      </c>
      <c r="G40" s="104">
        <f t="shared" si="0"/>
        <v>3.7455470000000002</v>
      </c>
      <c r="H40" s="202" t="s">
        <v>153</v>
      </c>
      <c r="I40" s="206">
        <v>21701379</v>
      </c>
      <c r="Q40" s="206">
        <v>22798704</v>
      </c>
      <c r="R40">
        <f t="shared" si="1"/>
        <v>0.38090371614386764</v>
      </c>
      <c r="S40" s="201">
        <v>32402423</v>
      </c>
      <c r="T40">
        <f t="shared" si="2"/>
        <v>0.36591766521978747</v>
      </c>
      <c r="U40" s="201">
        <v>31134365</v>
      </c>
      <c r="V40">
        <f t="shared" si="3"/>
        <v>0.36084758928464961</v>
      </c>
      <c r="Y40" s="206">
        <v>17835494</v>
      </c>
      <c r="AF40" t="s">
        <v>154</v>
      </c>
      <c r="AG40">
        <v>16971816</v>
      </c>
      <c r="AH40" s="227">
        <v>16927979</v>
      </c>
      <c r="AI40" s="104">
        <f t="shared" si="4"/>
        <v>4.3837000000000001E-2</v>
      </c>
      <c r="AJ40">
        <v>14.288500000000001</v>
      </c>
      <c r="AV40" s="206">
        <v>9041332</v>
      </c>
    </row>
    <row r="41" spans="2:48">
      <c r="B41" s="180" t="s">
        <v>1016</v>
      </c>
      <c r="C41" s="201">
        <v>30456992</v>
      </c>
      <c r="E41" s="180" t="s">
        <v>1016</v>
      </c>
      <c r="F41" s="201">
        <v>31302370</v>
      </c>
      <c r="G41" s="104">
        <f t="shared" si="0"/>
        <v>9.5642130000000005</v>
      </c>
      <c r="H41" s="180" t="s">
        <v>1016</v>
      </c>
      <c r="I41" s="206">
        <v>21738157</v>
      </c>
      <c r="Q41" s="206">
        <v>23056068</v>
      </c>
      <c r="R41">
        <f t="shared" si="1"/>
        <v>0.38237828472645807</v>
      </c>
      <c r="S41" s="201">
        <v>33104416</v>
      </c>
      <c r="T41">
        <f t="shared" si="2"/>
        <v>0.36952596007303118</v>
      </c>
      <c r="U41" s="201">
        <v>32070305</v>
      </c>
      <c r="V41">
        <f t="shared" si="3"/>
        <v>0.36627457761078497</v>
      </c>
      <c r="Y41" s="206">
        <v>17068534</v>
      </c>
      <c r="AF41" t="s">
        <v>153</v>
      </c>
      <c r="AG41">
        <v>9041332</v>
      </c>
      <c r="AH41" s="227">
        <v>8821714</v>
      </c>
      <c r="AI41" s="104">
        <f t="shared" si="4"/>
        <v>0.21961800000000001</v>
      </c>
      <c r="AJ41">
        <v>3.7455470000000002</v>
      </c>
      <c r="AV41" s="206">
        <v>17557408</v>
      </c>
    </row>
    <row r="42" spans="2:48">
      <c r="B42" s="202" t="s">
        <v>1017</v>
      </c>
      <c r="C42" s="206">
        <v>113661612</v>
      </c>
      <c r="E42" s="202" t="s">
        <v>1017</v>
      </c>
      <c r="F42" s="201">
        <v>106403280</v>
      </c>
      <c r="G42" s="104">
        <f t="shared" si="0"/>
        <v>27.717105</v>
      </c>
      <c r="H42" s="202" t="s">
        <v>1017</v>
      </c>
      <c r="I42" s="206">
        <v>78686175</v>
      </c>
      <c r="Q42" s="206">
        <v>23435660</v>
      </c>
      <c r="R42">
        <f t="shared" si="1"/>
        <v>0.3844453834987091</v>
      </c>
      <c r="S42" s="201">
        <v>34022411</v>
      </c>
      <c r="T42">
        <f t="shared" si="2"/>
        <v>0.37396449234311796</v>
      </c>
      <c r="U42" s="201">
        <v>32281755</v>
      </c>
      <c r="V42">
        <f t="shared" si="3"/>
        <v>0.36745078302999906</v>
      </c>
      <c r="Y42" s="206">
        <v>64509607</v>
      </c>
      <c r="AF42" t="s">
        <v>1016</v>
      </c>
      <c r="AG42">
        <v>17557408</v>
      </c>
      <c r="AH42" s="227">
        <v>16705878</v>
      </c>
      <c r="AI42" s="104">
        <f t="shared" si="4"/>
        <v>0.85153000000000001</v>
      </c>
      <c r="AJ42">
        <v>9.5642130000000005</v>
      </c>
      <c r="AV42" s="206">
        <v>20198156</v>
      </c>
    </row>
    <row r="43" spans="2:48">
      <c r="B43" s="202" t="s">
        <v>151</v>
      </c>
      <c r="C43" s="206">
        <v>72751575</v>
      </c>
      <c r="E43" s="202" t="s">
        <v>151</v>
      </c>
      <c r="F43" s="201">
        <v>72710404</v>
      </c>
      <c r="G43" s="104">
        <f t="shared" si="0"/>
        <v>25.208922999999999</v>
      </c>
      <c r="H43" s="202" t="s">
        <v>151</v>
      </c>
      <c r="I43" s="206">
        <v>47501481</v>
      </c>
      <c r="Q43" s="206">
        <v>23574757</v>
      </c>
      <c r="R43">
        <f t="shared" si="1"/>
        <v>0.3851703080066271</v>
      </c>
      <c r="S43" s="201">
        <v>34443026</v>
      </c>
      <c r="T43">
        <f t="shared" si="2"/>
        <v>0.37588896698432411</v>
      </c>
      <c r="U43" s="201">
        <v>34425352</v>
      </c>
      <c r="V43">
        <f t="shared" si="3"/>
        <v>0.37827834220685974</v>
      </c>
      <c r="Y43" s="206">
        <v>41747690</v>
      </c>
      <c r="AF43" t="s">
        <v>1017</v>
      </c>
      <c r="AG43">
        <v>20198156</v>
      </c>
      <c r="AH43" s="222">
        <v>18838777</v>
      </c>
      <c r="AI43" s="104">
        <f t="shared" si="4"/>
        <v>1.3593789999999999</v>
      </c>
      <c r="AJ43">
        <v>27.717105</v>
      </c>
      <c r="AV43" s="201">
        <v>89006330</v>
      </c>
    </row>
    <row r="44" spans="2:48">
      <c r="B44" s="202" t="s">
        <v>150</v>
      </c>
      <c r="C44" s="201">
        <v>86494847</v>
      </c>
      <c r="E44" s="202" t="s">
        <v>150</v>
      </c>
      <c r="F44" s="201">
        <v>96063652</v>
      </c>
      <c r="G44" s="104">
        <f t="shared" si="0"/>
        <v>45.216548000000003</v>
      </c>
      <c r="H44" s="202" t="s">
        <v>150</v>
      </c>
      <c r="I44" s="206">
        <v>50847104</v>
      </c>
      <c r="Q44" s="206">
        <v>23579166</v>
      </c>
      <c r="R44">
        <f t="shared" si="1"/>
        <v>0.38519299862526679</v>
      </c>
      <c r="S44" s="201">
        <v>35071061</v>
      </c>
      <c r="T44">
        <f t="shared" si="2"/>
        <v>0.37863129698006792</v>
      </c>
      <c r="U44" s="206">
        <v>34506386</v>
      </c>
      <c r="V44">
        <f t="shared" si="3"/>
        <v>0.37864704777255992</v>
      </c>
      <c r="Y44" s="206">
        <v>40052293</v>
      </c>
      <c r="AF44" t="s">
        <v>151</v>
      </c>
      <c r="AG44">
        <v>89006330</v>
      </c>
      <c r="AH44" s="227">
        <v>90978943</v>
      </c>
      <c r="AI44" s="104">
        <f t="shared" si="4"/>
        <v>-1.9726129999999999</v>
      </c>
      <c r="AJ44">
        <v>25.208922999999999</v>
      </c>
      <c r="AV44" s="201">
        <v>164887688</v>
      </c>
    </row>
    <row r="45" spans="2:48">
      <c r="B45" s="202" t="s">
        <v>149</v>
      </c>
      <c r="C45" s="206">
        <v>26371387</v>
      </c>
      <c r="E45" s="202" t="s">
        <v>149</v>
      </c>
      <c r="F45" s="201">
        <v>24929456</v>
      </c>
      <c r="G45" s="104">
        <f t="shared" si="0"/>
        <v>9.8248069999999998</v>
      </c>
      <c r="H45" s="202" t="s">
        <v>149</v>
      </c>
      <c r="I45" s="206">
        <v>15104649</v>
      </c>
      <c r="Q45" s="206">
        <v>23721928</v>
      </c>
      <c r="R45">
        <f t="shared" si="1"/>
        <v>0.38591812707380402</v>
      </c>
      <c r="S45" s="201">
        <v>35189724</v>
      </c>
      <c r="T45">
        <f t="shared" si="2"/>
        <v>0.37913153189720195</v>
      </c>
      <c r="U45" s="206">
        <v>35697938</v>
      </c>
      <c r="V45">
        <f t="shared" si="3"/>
        <v>0.3837111356996627</v>
      </c>
      <c r="Y45" s="206">
        <v>11159606</v>
      </c>
      <c r="AF45" s="455" t="s">
        <v>150</v>
      </c>
      <c r="AG45" s="455">
        <v>164887688</v>
      </c>
      <c r="AH45" s="464">
        <v>187833319</v>
      </c>
      <c r="AI45" s="436">
        <f t="shared" si="4"/>
        <v>-22.945631000000002</v>
      </c>
      <c r="AJ45" s="455">
        <v>45.216548000000003</v>
      </c>
      <c r="AV45" s="206">
        <v>21875294</v>
      </c>
    </row>
    <row r="46" spans="2:48">
      <c r="B46" s="202" t="s">
        <v>148</v>
      </c>
      <c r="C46" s="201">
        <v>28717568</v>
      </c>
      <c r="E46" s="202" t="s">
        <v>148</v>
      </c>
      <c r="F46" s="201">
        <v>25532263</v>
      </c>
      <c r="G46" s="104">
        <f t="shared" si="0"/>
        <v>9.2307829999999989</v>
      </c>
      <c r="H46" s="202" t="s">
        <v>148</v>
      </c>
      <c r="I46" s="206">
        <v>16301480</v>
      </c>
      <c r="Q46" s="206">
        <v>24330966</v>
      </c>
      <c r="R46">
        <f t="shared" si="1"/>
        <v>0.38880055901838878</v>
      </c>
      <c r="S46" s="201">
        <v>35410011</v>
      </c>
      <c r="T46">
        <f t="shared" si="2"/>
        <v>0.38004490195161278</v>
      </c>
      <c r="U46" s="206">
        <v>37038766</v>
      </c>
      <c r="V46">
        <f t="shared" si="3"/>
        <v>0.38858491092506825</v>
      </c>
      <c r="Y46" s="206">
        <v>12450907</v>
      </c>
      <c r="AF46" t="s">
        <v>149</v>
      </c>
      <c r="AG46">
        <v>21875294</v>
      </c>
      <c r="AH46" s="227">
        <v>21553299</v>
      </c>
      <c r="AI46" s="104">
        <f t="shared" si="4"/>
        <v>0.32199500000000003</v>
      </c>
      <c r="AJ46">
        <v>9.8248069999999998</v>
      </c>
      <c r="AV46" s="206">
        <v>30680291</v>
      </c>
    </row>
    <row r="47" spans="2:48">
      <c r="B47" s="202" t="s">
        <v>196</v>
      </c>
      <c r="C47" s="201">
        <v>72757731</v>
      </c>
      <c r="E47" s="202" t="s">
        <v>196</v>
      </c>
      <c r="F47" s="201">
        <v>81634424</v>
      </c>
      <c r="G47" s="104">
        <f t="shared" si="0"/>
        <v>44.725637999999996</v>
      </c>
      <c r="H47" s="202" t="s">
        <v>196</v>
      </c>
      <c r="I47" s="201">
        <v>36908786</v>
      </c>
      <c r="Q47" s="206">
        <v>24899197</v>
      </c>
      <c r="R47">
        <f t="shared" si="1"/>
        <v>0.39117641937376907</v>
      </c>
      <c r="S47" s="201">
        <v>36137256</v>
      </c>
      <c r="T47">
        <f t="shared" si="2"/>
        <v>0.38291758825655864</v>
      </c>
      <c r="U47" s="201">
        <v>38141458</v>
      </c>
      <c r="V47">
        <f t="shared" si="3"/>
        <v>0.39191469484542585</v>
      </c>
      <c r="Y47" s="206">
        <v>42439939</v>
      </c>
      <c r="AF47" t="s">
        <v>148</v>
      </c>
      <c r="AG47">
        <v>30680291</v>
      </c>
      <c r="AH47" s="227">
        <v>29377430</v>
      </c>
      <c r="AI47" s="104">
        <f t="shared" si="4"/>
        <v>1.302861</v>
      </c>
      <c r="AJ47">
        <v>9.2307829999999989</v>
      </c>
      <c r="AV47" s="201">
        <v>255771242</v>
      </c>
    </row>
    <row r="48" spans="2:48">
      <c r="B48" s="202" t="s">
        <v>1078</v>
      </c>
      <c r="C48" s="206">
        <v>35697938</v>
      </c>
      <c r="E48" s="202" t="s">
        <v>1078</v>
      </c>
      <c r="F48" s="201">
        <v>35071061</v>
      </c>
      <c r="G48" s="104">
        <f t="shared" si="0"/>
        <v>12.272357</v>
      </c>
      <c r="H48" s="202" t="s">
        <v>1078</v>
      </c>
      <c r="I48" s="206">
        <v>22798704</v>
      </c>
      <c r="Q48" s="206">
        <v>25103958</v>
      </c>
      <c r="R48">
        <f t="shared" si="1"/>
        <v>0.3919572244698335</v>
      </c>
      <c r="S48" s="201">
        <v>36769831</v>
      </c>
      <c r="T48">
        <f t="shared" si="2"/>
        <v>0.38523513160068384</v>
      </c>
      <c r="U48" s="201">
        <v>38413558</v>
      </c>
      <c r="V48">
        <f t="shared" si="3"/>
        <v>0.39264000587141168</v>
      </c>
      <c r="Y48" s="206">
        <v>18290639</v>
      </c>
      <c r="AF48" s="455" t="s">
        <v>196</v>
      </c>
      <c r="AG48" s="455">
        <v>255771242</v>
      </c>
      <c r="AH48" s="230">
        <v>299032506</v>
      </c>
      <c r="AI48" s="436">
        <f t="shared" si="4"/>
        <v>-43.261264000000004</v>
      </c>
      <c r="AJ48" s="455">
        <v>44.725637999999996</v>
      </c>
      <c r="AV48" s="201">
        <v>61908112</v>
      </c>
    </row>
    <row r="49" spans="2:48">
      <c r="B49" s="180" t="s">
        <v>1011</v>
      </c>
      <c r="C49" s="206">
        <v>39008195</v>
      </c>
      <c r="E49" s="180" t="s">
        <v>1011</v>
      </c>
      <c r="F49" s="201">
        <v>36769831</v>
      </c>
      <c r="G49" s="104">
        <f t="shared" si="0"/>
        <v>11.665872999999999</v>
      </c>
      <c r="H49" s="180" t="s">
        <v>1011</v>
      </c>
      <c r="I49" s="206">
        <v>25103958</v>
      </c>
      <c r="Q49" s="206">
        <v>25418293</v>
      </c>
      <c r="R49">
        <f t="shared" si="1"/>
        <v>0.39307734035187347</v>
      </c>
      <c r="S49" s="201">
        <v>38619466</v>
      </c>
      <c r="T49">
        <f t="shared" si="2"/>
        <v>0.39101393860068517</v>
      </c>
      <c r="U49" s="201">
        <v>38801730</v>
      </c>
      <c r="V49">
        <f t="shared" si="3"/>
        <v>0.39360786434017081</v>
      </c>
      <c r="Y49" s="206">
        <v>19090723</v>
      </c>
      <c r="AF49" t="s">
        <v>1078</v>
      </c>
      <c r="AG49">
        <v>61908112</v>
      </c>
      <c r="AH49" s="227">
        <v>71138923</v>
      </c>
      <c r="AI49" s="104">
        <f t="shared" si="4"/>
        <v>-9.2308109999999992</v>
      </c>
      <c r="AJ49">
        <v>12.272357</v>
      </c>
      <c r="AV49" s="206">
        <v>39398675</v>
      </c>
    </row>
    <row r="50" spans="2:48">
      <c r="B50" s="202" t="s">
        <v>146</v>
      </c>
      <c r="C50" s="201">
        <v>46321508</v>
      </c>
      <c r="E50" s="202" t="s">
        <v>146</v>
      </c>
      <c r="F50" s="201">
        <v>50640536</v>
      </c>
      <c r="G50" s="104">
        <f t="shared" si="0"/>
        <v>26.918607999999999</v>
      </c>
      <c r="H50" s="202" t="s">
        <v>146</v>
      </c>
      <c r="I50" s="206">
        <v>23721928</v>
      </c>
      <c r="Q50" s="206">
        <v>25578403</v>
      </c>
      <c r="R50">
        <f t="shared" si="1"/>
        <v>0.39361109593748922</v>
      </c>
      <c r="S50" s="201">
        <v>39897422</v>
      </c>
      <c r="T50">
        <f t="shared" si="2"/>
        <v>0.39411111055352382</v>
      </c>
      <c r="U50" s="206">
        <v>39008195</v>
      </c>
      <c r="V50">
        <f t="shared" si="3"/>
        <v>0.39409045379502722</v>
      </c>
      <c r="Y50" s="201">
        <v>16839184</v>
      </c>
      <c r="AF50" t="s">
        <v>1011</v>
      </c>
      <c r="AG50">
        <v>39398675</v>
      </c>
      <c r="AH50" s="227">
        <v>39217309</v>
      </c>
      <c r="AI50" s="104">
        <f t="shared" si="4"/>
        <v>0.18136600000000003</v>
      </c>
      <c r="AJ50">
        <v>11.665872999999999</v>
      </c>
      <c r="AV50" s="201">
        <v>135683644</v>
      </c>
    </row>
    <row r="51" spans="2:48">
      <c r="B51" s="202" t="s">
        <v>145</v>
      </c>
      <c r="C51" s="206">
        <v>37038766</v>
      </c>
      <c r="E51" s="202" t="s">
        <v>145</v>
      </c>
      <c r="F51" s="201">
        <v>36137256</v>
      </c>
      <c r="G51" s="104">
        <f t="shared" si="0"/>
        <v>10.718963</v>
      </c>
      <c r="H51" s="202" t="s">
        <v>145</v>
      </c>
      <c r="I51" s="206">
        <v>25418293</v>
      </c>
      <c r="Q51" s="206">
        <v>26115470</v>
      </c>
      <c r="R51">
        <f t="shared" si="1"/>
        <v>0.3952186105792036</v>
      </c>
      <c r="S51" s="201">
        <v>42675252</v>
      </c>
      <c r="T51">
        <f t="shared" si="2"/>
        <v>0.39822760821222497</v>
      </c>
      <c r="U51" s="201">
        <v>40412650</v>
      </c>
      <c r="V51">
        <f t="shared" si="3"/>
        <v>0.3967729496243278</v>
      </c>
      <c r="Y51" s="206">
        <v>20273827</v>
      </c>
      <c r="AF51" t="s">
        <v>146</v>
      </c>
      <c r="AG51">
        <v>135683644</v>
      </c>
      <c r="AH51" s="227">
        <v>157402011</v>
      </c>
      <c r="AI51" s="104">
        <f t="shared" si="4"/>
        <v>-21.718366999999997</v>
      </c>
      <c r="AJ51">
        <v>26.918607999999999</v>
      </c>
      <c r="AV51" s="201">
        <v>45588856</v>
      </c>
    </row>
    <row r="52" spans="2:48">
      <c r="B52" s="202" t="s">
        <v>144</v>
      </c>
      <c r="C52" s="201">
        <v>62989864</v>
      </c>
      <c r="E52" s="202" t="s">
        <v>144</v>
      </c>
      <c r="F52" s="201">
        <v>66492514</v>
      </c>
      <c r="G52" s="104">
        <f t="shared" si="0"/>
        <v>34.047992000000001</v>
      </c>
      <c r="H52" s="202" t="s">
        <v>144</v>
      </c>
      <c r="I52" s="206">
        <v>32444522</v>
      </c>
      <c r="Q52" s="206">
        <v>26333220</v>
      </c>
      <c r="R52">
        <f t="shared" si="1"/>
        <v>0.39578951642708687</v>
      </c>
      <c r="S52" s="201">
        <v>42891389</v>
      </c>
      <c r="T52">
        <f t="shared" si="2"/>
        <v>0.3983950168821237</v>
      </c>
      <c r="U52" s="201">
        <v>42793607</v>
      </c>
      <c r="V52">
        <f t="shared" si="3"/>
        <v>0.3988895721687758</v>
      </c>
      <c r="Y52" s="206">
        <v>26074572</v>
      </c>
      <c r="AF52" t="s">
        <v>145</v>
      </c>
      <c r="AG52">
        <v>45588856</v>
      </c>
      <c r="AH52" s="227">
        <v>46174574</v>
      </c>
      <c r="AI52" s="104">
        <f t="shared" si="4"/>
        <v>-0.58571799999999996</v>
      </c>
      <c r="AJ52">
        <v>10.718963</v>
      </c>
      <c r="AV52" s="206">
        <v>182579174</v>
      </c>
    </row>
    <row r="53" spans="2:48">
      <c r="B53" s="202" t="s">
        <v>141</v>
      </c>
      <c r="C53" s="206">
        <v>65927839</v>
      </c>
      <c r="E53" s="202" t="s">
        <v>141</v>
      </c>
      <c r="F53" s="201">
        <v>63640585</v>
      </c>
      <c r="G53" s="104">
        <f t="shared" si="0"/>
        <v>37.525115</v>
      </c>
      <c r="H53" s="202" t="s">
        <v>141</v>
      </c>
      <c r="I53" s="206">
        <v>26115470</v>
      </c>
      <c r="Q53" s="201">
        <v>27793468</v>
      </c>
      <c r="R53">
        <f t="shared" si="1"/>
        <v>0.39839632979689188</v>
      </c>
      <c r="S53" s="201">
        <v>45188036</v>
      </c>
      <c r="T53">
        <f t="shared" si="2"/>
        <v>0.39879523136567541</v>
      </c>
      <c r="U53" s="206">
        <v>43319913</v>
      </c>
      <c r="V53">
        <f t="shared" si="3"/>
        <v>0.39894019401511749</v>
      </c>
      <c r="Y53" s="201">
        <v>18709651</v>
      </c>
      <c r="AF53" s="455" t="s">
        <v>144</v>
      </c>
      <c r="AG53" s="455">
        <v>182579174</v>
      </c>
      <c r="AH53" s="230">
        <v>182095759</v>
      </c>
      <c r="AI53" s="436">
        <f t="shared" si="4"/>
        <v>0.48341500000000004</v>
      </c>
      <c r="AJ53" s="455">
        <v>34.047992000000001</v>
      </c>
      <c r="AV53" s="201">
        <v>182338760</v>
      </c>
    </row>
    <row r="54" spans="2:48">
      <c r="B54" s="202" t="s">
        <v>143</v>
      </c>
      <c r="C54" s="201">
        <v>40412650</v>
      </c>
      <c r="E54" s="202" t="s">
        <v>143</v>
      </c>
      <c r="F54" s="201">
        <v>45188036</v>
      </c>
      <c r="G54" s="104">
        <f t="shared" si="0"/>
        <v>20.288838999999999</v>
      </c>
      <c r="H54" s="202" t="s">
        <v>143</v>
      </c>
      <c r="I54" s="206">
        <v>24899197</v>
      </c>
      <c r="Q54" s="206">
        <v>28062980</v>
      </c>
      <c r="R54">
        <f t="shared" si="1"/>
        <v>0.39864297434180596</v>
      </c>
      <c r="S54" s="201">
        <v>45346019</v>
      </c>
      <c r="T54">
        <f t="shared" si="2"/>
        <v>0.39873000838715478</v>
      </c>
      <c r="U54" s="206">
        <v>43503642</v>
      </c>
      <c r="V54">
        <f t="shared" si="3"/>
        <v>0.39892218201661311</v>
      </c>
      <c r="Y54" s="206">
        <v>17417569</v>
      </c>
      <c r="AF54" s="455" t="s">
        <v>141</v>
      </c>
      <c r="AG54" s="455">
        <v>182338760</v>
      </c>
      <c r="AH54" s="230">
        <v>186281114</v>
      </c>
      <c r="AI54" s="436">
        <f t="shared" si="4"/>
        <v>-3.9423539999999999</v>
      </c>
      <c r="AJ54" s="455">
        <v>37.525115</v>
      </c>
      <c r="AV54" s="201">
        <v>84802096</v>
      </c>
    </row>
    <row r="55" spans="2:48">
      <c r="B55" s="202" t="s">
        <v>142</v>
      </c>
      <c r="C55" s="201">
        <v>32281755</v>
      </c>
      <c r="E55" s="202" t="s">
        <v>142</v>
      </c>
      <c r="F55" s="201">
        <v>34443026</v>
      </c>
      <c r="G55" s="104">
        <f t="shared" si="0"/>
        <v>11.386958</v>
      </c>
      <c r="H55" s="202" t="s">
        <v>142</v>
      </c>
      <c r="I55" s="206">
        <v>23056068</v>
      </c>
      <c r="Q55" s="206">
        <v>28328639</v>
      </c>
      <c r="R55">
        <f t="shared" si="1"/>
        <v>0.39881414474551646</v>
      </c>
      <c r="S55" s="201">
        <v>46382864</v>
      </c>
      <c r="T55">
        <f t="shared" si="2"/>
        <v>0.39800631519807839</v>
      </c>
      <c r="U55" s="201">
        <v>45963435</v>
      </c>
      <c r="V55">
        <f t="shared" si="3"/>
        <v>0.39690748684036775</v>
      </c>
      <c r="Y55" s="206">
        <v>21618760</v>
      </c>
      <c r="AF55" t="s">
        <v>143</v>
      </c>
      <c r="AG55">
        <v>84802096</v>
      </c>
      <c r="AH55" s="227">
        <v>93195976</v>
      </c>
      <c r="AI55" s="104">
        <f t="shared" si="4"/>
        <v>-8.3938799999999993</v>
      </c>
      <c r="AJ55">
        <v>20.288838999999999</v>
      </c>
      <c r="AV55" s="206">
        <v>46573583</v>
      </c>
    </row>
    <row r="56" spans="2:48">
      <c r="B56" s="202" t="s">
        <v>140</v>
      </c>
      <c r="C56" s="201">
        <v>56284454</v>
      </c>
      <c r="E56" s="202" t="s">
        <v>140</v>
      </c>
      <c r="F56" s="201">
        <v>59602702</v>
      </c>
      <c r="G56" s="104">
        <f t="shared" si="0"/>
        <v>24.469399000000003</v>
      </c>
      <c r="H56" s="202" t="s">
        <v>140</v>
      </c>
      <c r="I56" s="206">
        <v>35133303</v>
      </c>
      <c r="Q56" s="206">
        <v>28760910</v>
      </c>
      <c r="R56">
        <f t="shared" si="1"/>
        <v>0.39893976779678436</v>
      </c>
      <c r="S56" s="201">
        <v>46808689</v>
      </c>
      <c r="T56">
        <f t="shared" si="2"/>
        <v>0.39756090899546542</v>
      </c>
      <c r="U56" s="201">
        <v>46321508</v>
      </c>
      <c r="V56">
        <f t="shared" si="3"/>
        <v>0.39634075158897936</v>
      </c>
      <c r="Y56" s="206">
        <v>26218648</v>
      </c>
      <c r="AF56" t="s">
        <v>142</v>
      </c>
      <c r="AG56">
        <v>46573583</v>
      </c>
      <c r="AH56" s="227">
        <v>44250559</v>
      </c>
      <c r="AI56" s="104">
        <f t="shared" si="4"/>
        <v>2.3230239999999998</v>
      </c>
      <c r="AJ56">
        <v>11.386958</v>
      </c>
      <c r="AV56" s="206">
        <v>85924763</v>
      </c>
    </row>
    <row r="57" spans="2:48">
      <c r="B57" s="202" t="s">
        <v>139</v>
      </c>
      <c r="C57" s="201">
        <v>28751818</v>
      </c>
      <c r="E57" s="202" t="s">
        <v>139</v>
      </c>
      <c r="F57" s="201">
        <v>24869072</v>
      </c>
      <c r="G57" s="104">
        <f t="shared" si="0"/>
        <v>10.741468000000001</v>
      </c>
      <c r="H57" s="202" t="s">
        <v>139</v>
      </c>
      <c r="I57" s="206">
        <v>14127604</v>
      </c>
      <c r="Q57" s="201">
        <v>29862901</v>
      </c>
      <c r="R57">
        <f t="shared" si="1"/>
        <v>0.39840284447771385</v>
      </c>
      <c r="S57" s="201">
        <v>48407851</v>
      </c>
      <c r="T57">
        <f t="shared" si="2"/>
        <v>0.39512433673837333</v>
      </c>
      <c r="U57" s="206">
        <v>46940576</v>
      </c>
      <c r="V57">
        <f t="shared" si="3"/>
        <v>0.39519888349254428</v>
      </c>
      <c r="Y57" s="206">
        <v>12471361</v>
      </c>
      <c r="AF57" t="s">
        <v>140</v>
      </c>
      <c r="AG57">
        <v>85924763</v>
      </c>
      <c r="AH57" s="227">
        <v>86039678</v>
      </c>
      <c r="AI57" s="104">
        <f t="shared" si="4"/>
        <v>-0.114915</v>
      </c>
      <c r="AJ57">
        <v>24.469399000000003</v>
      </c>
      <c r="AV57" s="206">
        <v>56087528</v>
      </c>
    </row>
    <row r="58" spans="2:48">
      <c r="B58" s="202" t="s">
        <v>138</v>
      </c>
      <c r="C58" s="206">
        <v>34506386</v>
      </c>
      <c r="E58" s="202" t="s">
        <v>138</v>
      </c>
      <c r="F58" s="201">
        <v>32402423</v>
      </c>
      <c r="G58" s="104">
        <f t="shared" si="0"/>
        <v>4.0737839999999998</v>
      </c>
      <c r="H58" s="202" t="s">
        <v>138</v>
      </c>
      <c r="I58" s="206">
        <v>28328639</v>
      </c>
      <c r="Q58" s="206">
        <v>30803980</v>
      </c>
      <c r="R58">
        <f t="shared" si="1"/>
        <v>0.39697327809895738</v>
      </c>
      <c r="S58" s="201">
        <v>48901084</v>
      </c>
      <c r="T58">
        <f t="shared" si="2"/>
        <v>0.39413175055056332</v>
      </c>
      <c r="U58" s="201">
        <v>47595444</v>
      </c>
      <c r="V58">
        <f t="shared" si="3"/>
        <v>0.39376924787129686</v>
      </c>
      <c r="Y58" s="206">
        <v>21105474</v>
      </c>
      <c r="AF58" t="s">
        <v>139</v>
      </c>
      <c r="AG58">
        <v>56087528</v>
      </c>
      <c r="AH58" s="227">
        <v>55214012</v>
      </c>
      <c r="AI58" s="104">
        <f t="shared" si="4"/>
        <v>0.87351599999999996</v>
      </c>
      <c r="AJ58">
        <v>10.741468000000001</v>
      </c>
      <c r="AV58" s="206">
        <v>27657209</v>
      </c>
    </row>
    <row r="59" spans="2:48">
      <c r="B59" s="202" t="s">
        <v>137</v>
      </c>
      <c r="C59" s="201">
        <v>62617643</v>
      </c>
      <c r="E59" s="202" t="s">
        <v>137</v>
      </c>
      <c r="F59" s="201">
        <v>67462009</v>
      </c>
      <c r="G59" s="104">
        <f t="shared" si="0"/>
        <v>39.399028999999999</v>
      </c>
      <c r="H59" s="202" t="s">
        <v>137</v>
      </c>
      <c r="I59" s="206">
        <v>28062980</v>
      </c>
      <c r="Q59" s="206">
        <v>30918888</v>
      </c>
      <c r="R59">
        <f t="shared" si="1"/>
        <v>0.39673786401951827</v>
      </c>
      <c r="S59" s="201">
        <v>50640536</v>
      </c>
      <c r="T59">
        <f t="shared" si="2"/>
        <v>0.38974205784055188</v>
      </c>
      <c r="U59" s="206">
        <v>49765428</v>
      </c>
      <c r="V59">
        <f t="shared" si="3"/>
        <v>0.38743695356875268</v>
      </c>
      <c r="Y59" s="206">
        <v>24576354</v>
      </c>
      <c r="AF59" t="s">
        <v>138</v>
      </c>
      <c r="AG59">
        <v>27657209</v>
      </c>
      <c r="AH59" s="227">
        <v>25791530</v>
      </c>
      <c r="AI59" s="104">
        <f t="shared" si="4"/>
        <v>1.8656790000000001</v>
      </c>
      <c r="AJ59">
        <v>4.0737839999999998</v>
      </c>
      <c r="AV59" s="201">
        <v>279480009</v>
      </c>
    </row>
    <row r="60" spans="2:48">
      <c r="B60" s="202" t="s">
        <v>136</v>
      </c>
      <c r="C60" s="206">
        <v>16033618</v>
      </c>
      <c r="E60" s="202" t="s">
        <v>136</v>
      </c>
      <c r="F60" s="201">
        <v>15844062</v>
      </c>
      <c r="G60" s="104">
        <f t="shared" si="0"/>
        <v>5.915991</v>
      </c>
      <c r="H60" s="202" t="s">
        <v>136</v>
      </c>
      <c r="I60" s="206">
        <v>9928071</v>
      </c>
      <c r="Q60" s="206">
        <v>32444522</v>
      </c>
      <c r="R60">
        <f t="shared" si="1"/>
        <v>0.39237485561894281</v>
      </c>
      <c r="S60" s="201">
        <v>52364059</v>
      </c>
      <c r="T60">
        <f t="shared" si="2"/>
        <v>0.38406320010138645</v>
      </c>
      <c r="U60" s="201">
        <v>49932525</v>
      </c>
      <c r="V60">
        <f t="shared" si="3"/>
        <v>0.38684998508024548</v>
      </c>
      <c r="Y60" s="206">
        <v>8425975</v>
      </c>
      <c r="AF60" t="s">
        <v>137</v>
      </c>
      <c r="AG60">
        <v>279480009</v>
      </c>
      <c r="AH60" s="227">
        <v>283352677</v>
      </c>
      <c r="AI60" s="104">
        <f t="shared" si="4"/>
        <v>-3.872668</v>
      </c>
      <c r="AJ60">
        <v>39.399028999999999</v>
      </c>
      <c r="AV60" s="201">
        <v>174296299</v>
      </c>
    </row>
    <row r="61" spans="2:48">
      <c r="B61" s="202" t="s">
        <v>134</v>
      </c>
      <c r="C61" s="201">
        <v>66181023</v>
      </c>
      <c r="E61" s="202" t="s">
        <v>134</v>
      </c>
      <c r="F61" s="201">
        <v>69071564</v>
      </c>
      <c r="G61" s="104">
        <f t="shared" si="0"/>
        <v>31.323491999999998</v>
      </c>
      <c r="H61" s="202" t="s">
        <v>134</v>
      </c>
      <c r="I61" s="206">
        <v>37748072</v>
      </c>
      <c r="Q61" s="206">
        <v>33035997</v>
      </c>
      <c r="R61">
        <f t="shared" si="1"/>
        <v>0.39007475487216975</v>
      </c>
      <c r="S61" s="201">
        <v>53014509</v>
      </c>
      <c r="T61">
        <f t="shared" si="2"/>
        <v>0.38158795925369376</v>
      </c>
      <c r="U61" s="201">
        <v>50568447</v>
      </c>
      <c r="V61">
        <f t="shared" si="3"/>
        <v>0.38448962406648052</v>
      </c>
      <c r="Y61" s="206">
        <v>27987886</v>
      </c>
      <c r="AF61" s="455" t="s">
        <v>136</v>
      </c>
      <c r="AG61" s="455">
        <v>174296299</v>
      </c>
      <c r="AH61" s="230">
        <v>230423126</v>
      </c>
      <c r="AI61" s="436">
        <f t="shared" si="4"/>
        <v>-56.126826999999999</v>
      </c>
      <c r="AJ61" s="455">
        <v>5.915991</v>
      </c>
      <c r="AV61" s="201">
        <v>169324902</v>
      </c>
    </row>
    <row r="62" spans="2:48">
      <c r="B62" s="180" t="s">
        <v>1012</v>
      </c>
      <c r="C62" s="201">
        <v>18161260</v>
      </c>
      <c r="E62" s="180" t="s">
        <v>1012</v>
      </c>
      <c r="F62" s="201">
        <v>26936287</v>
      </c>
      <c r="G62" s="104">
        <f t="shared" si="0"/>
        <v>-0.85718100000000008</v>
      </c>
      <c r="H62" s="180" t="s">
        <v>1012</v>
      </c>
      <c r="I62" s="201">
        <v>27793468</v>
      </c>
      <c r="Q62" s="206">
        <v>33320617</v>
      </c>
      <c r="R62">
        <f t="shared" si="1"/>
        <v>0.38884944855804709</v>
      </c>
      <c r="S62" s="201">
        <v>53483724</v>
      </c>
      <c r="T62">
        <f t="shared" si="2"/>
        <v>0.37969262265463</v>
      </c>
      <c r="U62" s="201">
        <v>52623845</v>
      </c>
      <c r="V62">
        <f t="shared" si="3"/>
        <v>0.37553152757130287</v>
      </c>
      <c r="Y62" s="206">
        <v>12046248</v>
      </c>
      <c r="AF62" t="s">
        <v>134</v>
      </c>
      <c r="AG62">
        <v>169324902</v>
      </c>
      <c r="AH62" s="227">
        <v>176347226</v>
      </c>
      <c r="AI62" s="104">
        <f t="shared" si="4"/>
        <v>-7.0223239999999993</v>
      </c>
      <c r="AJ62">
        <v>31.323491999999998</v>
      </c>
      <c r="AV62" s="206">
        <v>293972366</v>
      </c>
    </row>
    <row r="63" spans="2:48">
      <c r="B63" s="180" t="s">
        <v>1013</v>
      </c>
      <c r="C63" s="201">
        <v>16713606</v>
      </c>
      <c r="E63" s="180" t="s">
        <v>1013</v>
      </c>
      <c r="F63" s="201">
        <v>16911073</v>
      </c>
      <c r="G63" s="104">
        <f t="shared" si="0"/>
        <v>8.597605999999999</v>
      </c>
      <c r="H63" s="180" t="s">
        <v>1013</v>
      </c>
      <c r="I63" s="201">
        <v>8313467</v>
      </c>
      <c r="Q63" s="201">
        <v>33698388</v>
      </c>
      <c r="R63">
        <f t="shared" si="1"/>
        <v>0.38710588555797781</v>
      </c>
      <c r="S63" s="201">
        <v>55971281</v>
      </c>
      <c r="T63">
        <f t="shared" si="2"/>
        <v>0.36817250808627666</v>
      </c>
      <c r="U63" s="201">
        <v>55146750</v>
      </c>
      <c r="V63">
        <f t="shared" si="3"/>
        <v>0.36194270756290031</v>
      </c>
      <c r="Y63" s="201">
        <v>9423071</v>
      </c>
      <c r="AF63" t="s">
        <v>1012</v>
      </c>
      <c r="AG63">
        <v>293972366</v>
      </c>
      <c r="AH63" s="222">
        <v>287280589</v>
      </c>
      <c r="AI63" s="104">
        <f t="shared" si="4"/>
        <v>6.6917770000000001</v>
      </c>
      <c r="AJ63">
        <v>-0.85718100000000008</v>
      </c>
      <c r="AV63" s="201">
        <v>207970186</v>
      </c>
    </row>
    <row r="64" spans="2:48">
      <c r="B64" s="202" t="s">
        <v>133</v>
      </c>
      <c r="C64" s="201">
        <v>19958761</v>
      </c>
      <c r="E64" s="202" t="s">
        <v>133</v>
      </c>
      <c r="F64" s="201">
        <v>20617732</v>
      </c>
      <c r="G64" s="104">
        <f t="shared" si="0"/>
        <v>2.9668640000000002</v>
      </c>
      <c r="H64" s="202" t="s">
        <v>133</v>
      </c>
      <c r="I64" s="206">
        <v>17650868</v>
      </c>
      <c r="Q64" s="206">
        <v>35133303</v>
      </c>
      <c r="R64">
        <f t="shared" si="1"/>
        <v>0.37929769496756949</v>
      </c>
      <c r="S64" s="201">
        <v>56999496</v>
      </c>
      <c r="T64">
        <f t="shared" si="2"/>
        <v>0.36272599942603823</v>
      </c>
      <c r="U64" s="206">
        <v>55293489</v>
      </c>
      <c r="V64">
        <f t="shared" si="3"/>
        <v>0.36107065139248273</v>
      </c>
      <c r="Y64" s="206">
        <v>14336199</v>
      </c>
      <c r="AF64" s="455" t="s">
        <v>1013</v>
      </c>
      <c r="AG64" s="455">
        <v>207970186</v>
      </c>
      <c r="AH64" s="464">
        <v>247081311</v>
      </c>
      <c r="AI64" s="436">
        <f t="shared" si="4"/>
        <v>-39.111125000000001</v>
      </c>
      <c r="AJ64" s="455">
        <v>8.597605999999999</v>
      </c>
      <c r="AV64" s="201">
        <v>8726122</v>
      </c>
    </row>
    <row r="65" spans="2:48">
      <c r="B65" s="202" t="s">
        <v>124</v>
      </c>
      <c r="C65" s="206">
        <v>57759315</v>
      </c>
      <c r="E65" s="202" t="s">
        <v>124</v>
      </c>
      <c r="F65" s="201">
        <v>56999496</v>
      </c>
      <c r="G65" s="104">
        <f t="shared" si="0"/>
        <v>13.825938000000001</v>
      </c>
      <c r="H65" s="202" t="s">
        <v>124</v>
      </c>
      <c r="I65" s="206">
        <v>43173558</v>
      </c>
      <c r="Q65" s="201">
        <v>35510678</v>
      </c>
      <c r="R65">
        <f t="shared" si="1"/>
        <v>0.37694255770851987</v>
      </c>
      <c r="S65" s="201">
        <v>58177524</v>
      </c>
      <c r="T65">
        <f t="shared" si="2"/>
        <v>0.35602936150701792</v>
      </c>
      <c r="U65" s="201">
        <v>56284454</v>
      </c>
      <c r="V65">
        <f t="shared" si="3"/>
        <v>0.35496168127558392</v>
      </c>
      <c r="Y65" s="206">
        <v>30856593</v>
      </c>
      <c r="AF65" t="s">
        <v>133</v>
      </c>
      <c r="AG65">
        <v>8726122</v>
      </c>
      <c r="AH65" s="227">
        <v>7185874</v>
      </c>
      <c r="AI65" s="104">
        <f t="shared" si="4"/>
        <v>1.5402480000000001</v>
      </c>
      <c r="AJ65">
        <v>2.9668640000000002</v>
      </c>
      <c r="AV65" s="206">
        <v>37159852</v>
      </c>
    </row>
    <row r="66" spans="2:48">
      <c r="B66" s="202" t="s">
        <v>132</v>
      </c>
      <c r="C66" s="206">
        <v>43319913</v>
      </c>
      <c r="E66" s="202" t="s">
        <v>132</v>
      </c>
      <c r="F66" s="201">
        <v>39897422</v>
      </c>
      <c r="G66" s="104">
        <f t="shared" si="0"/>
        <v>14.319019000000001</v>
      </c>
      <c r="H66" s="202" t="s">
        <v>132</v>
      </c>
      <c r="I66" s="206">
        <v>25578403</v>
      </c>
      <c r="Q66" s="206">
        <v>35789650</v>
      </c>
      <c r="R66">
        <f t="shared" si="1"/>
        <v>0.37512360406653766</v>
      </c>
      <c r="S66" s="201">
        <v>59602702</v>
      </c>
      <c r="T66">
        <f t="shared" si="2"/>
        <v>0.34731895930731554</v>
      </c>
      <c r="U66" s="206">
        <v>57759315</v>
      </c>
      <c r="V66">
        <f t="shared" si="3"/>
        <v>0.3451986308535806</v>
      </c>
      <c r="Y66" s="206">
        <v>22486552</v>
      </c>
      <c r="AF66" t="s">
        <v>124</v>
      </c>
      <c r="AG66">
        <v>37159852</v>
      </c>
      <c r="AH66" s="227">
        <v>37126864</v>
      </c>
      <c r="AI66" s="104">
        <f t="shared" si="4"/>
        <v>3.2987999999999996E-2</v>
      </c>
      <c r="AJ66">
        <v>13.825938000000001</v>
      </c>
      <c r="AV66" s="201">
        <v>7879286</v>
      </c>
    </row>
    <row r="67" spans="2:48">
      <c r="B67" s="202" t="s">
        <v>131</v>
      </c>
      <c r="C67" s="201">
        <v>16507793</v>
      </c>
      <c r="E67" s="202" t="s">
        <v>131</v>
      </c>
      <c r="F67" s="201">
        <v>18982407</v>
      </c>
      <c r="G67" s="104">
        <f t="shared" ref="G67:G86" si="5">(F67-I67)/1000/1000</f>
        <v>8.7460000000000004</v>
      </c>
      <c r="H67" s="202" t="s">
        <v>131</v>
      </c>
      <c r="I67" s="201">
        <v>10236407</v>
      </c>
      <c r="Q67" s="206">
        <v>36393025</v>
      </c>
      <c r="R67">
        <f t="shared" ref="R67:R86" si="6">_xlfn.PHI(STANDARDIZE(Q67,N$3,N$4))</f>
        <v>0.37096825283721413</v>
      </c>
      <c r="S67" s="201">
        <v>60577638</v>
      </c>
      <c r="T67">
        <f t="shared" ref="T67:T86" si="7">_xlfn.PHI(STANDARDIZE(S67,M$3,M$4))</f>
        <v>0.34100440700809043</v>
      </c>
      <c r="U67" s="206">
        <v>59939148</v>
      </c>
      <c r="V67">
        <f t="shared" ref="V67:V86" si="8">_xlfn.PHI(STANDARDIZE(U67,L$3,L$4))</f>
        <v>0.32945390256122331</v>
      </c>
      <c r="Y67" s="206">
        <v>10504988</v>
      </c>
      <c r="AF67" t="s">
        <v>132</v>
      </c>
      <c r="AG67">
        <v>7879286</v>
      </c>
      <c r="AH67" s="222">
        <v>8191943</v>
      </c>
      <c r="AI67" s="104">
        <f t="shared" si="4"/>
        <v>-0.31265699999999996</v>
      </c>
      <c r="AJ67">
        <v>14.319019000000001</v>
      </c>
      <c r="AV67" s="201">
        <v>23922858</v>
      </c>
    </row>
    <row r="68" spans="2:48">
      <c r="B68" s="202" t="s">
        <v>130</v>
      </c>
      <c r="C68" s="206">
        <v>75548362</v>
      </c>
      <c r="E68" s="202" t="s">
        <v>130</v>
      </c>
      <c r="F68" s="201">
        <v>73331929</v>
      </c>
      <c r="G68" s="104">
        <f t="shared" si="5"/>
        <v>23.885343000000002</v>
      </c>
      <c r="H68" s="202" t="s">
        <v>130</v>
      </c>
      <c r="I68" s="206">
        <v>49446586</v>
      </c>
      <c r="Q68" s="206">
        <v>36710568</v>
      </c>
      <c r="R68">
        <f t="shared" si="6"/>
        <v>0.36866280536764279</v>
      </c>
      <c r="S68" s="201">
        <v>63640585</v>
      </c>
      <c r="T68">
        <f t="shared" si="7"/>
        <v>0.3195238322207829</v>
      </c>
      <c r="U68" s="201">
        <v>62219448</v>
      </c>
      <c r="V68">
        <f t="shared" si="8"/>
        <v>0.31157110926591541</v>
      </c>
      <c r="Y68" s="206">
        <v>47473414</v>
      </c>
      <c r="AF68" t="s">
        <v>131</v>
      </c>
      <c r="AG68">
        <v>23922858</v>
      </c>
      <c r="AH68" s="222">
        <v>26572061</v>
      </c>
      <c r="AI68" s="104">
        <f t="shared" ref="AI68:AI87" si="9">(AG68-AH68)/1000/1000</f>
        <v>-2.649203</v>
      </c>
      <c r="AJ68">
        <v>8.7460000000000004</v>
      </c>
      <c r="AV68" s="206">
        <v>79966854</v>
      </c>
    </row>
    <row r="69" spans="2:48">
      <c r="B69" s="202" t="s">
        <v>122</v>
      </c>
      <c r="C69" s="201">
        <v>52623845</v>
      </c>
      <c r="E69" s="202" t="s">
        <v>122</v>
      </c>
      <c r="F69" s="201">
        <v>45346019</v>
      </c>
      <c r="G69" s="104">
        <f t="shared" si="5"/>
        <v>4.9789870000000001</v>
      </c>
      <c r="H69" s="202" t="s">
        <v>122</v>
      </c>
      <c r="I69" s="206">
        <v>40367032</v>
      </c>
      <c r="Q69" s="201">
        <v>36908786</v>
      </c>
      <c r="R69">
        <f t="shared" si="6"/>
        <v>0.36718322785816548</v>
      </c>
      <c r="S69" s="201">
        <v>66492514</v>
      </c>
      <c r="T69">
        <f t="shared" si="7"/>
        <v>0.29771342462797507</v>
      </c>
      <c r="U69" s="201">
        <v>62617643</v>
      </c>
      <c r="V69">
        <f t="shared" si="8"/>
        <v>0.30832385474143847</v>
      </c>
      <c r="Y69" s="206">
        <v>26712834</v>
      </c>
      <c r="AF69" t="s">
        <v>130</v>
      </c>
      <c r="AG69">
        <v>79966854</v>
      </c>
      <c r="AH69" s="227">
        <v>76367500</v>
      </c>
      <c r="AI69" s="104">
        <f t="shared" si="9"/>
        <v>3.5993539999999999</v>
      </c>
      <c r="AJ69">
        <v>23.885343000000002</v>
      </c>
      <c r="AV69" s="206">
        <v>50891017</v>
      </c>
    </row>
    <row r="70" spans="2:48">
      <c r="B70" s="202" t="s">
        <v>129</v>
      </c>
      <c r="C70" s="201">
        <v>55146750</v>
      </c>
      <c r="E70" s="202" t="s">
        <v>129</v>
      </c>
      <c r="F70" s="201">
        <v>55971281</v>
      </c>
      <c r="G70" s="104">
        <f t="shared" si="5"/>
        <v>22.272893</v>
      </c>
      <c r="H70" s="202" t="s">
        <v>129</v>
      </c>
      <c r="I70" s="201">
        <v>33698388</v>
      </c>
      <c r="Q70" s="206">
        <v>37748072</v>
      </c>
      <c r="R70">
        <f t="shared" si="6"/>
        <v>0.3605845519946948</v>
      </c>
      <c r="S70" s="201">
        <v>66636620</v>
      </c>
      <c r="T70">
        <f t="shared" si="7"/>
        <v>0.29657493350026104</v>
      </c>
      <c r="U70" s="201">
        <v>62989864</v>
      </c>
      <c r="V70">
        <f t="shared" si="8"/>
        <v>0.30525899874086698</v>
      </c>
      <c r="Y70" s="206">
        <v>38220902</v>
      </c>
      <c r="AF70" t="s">
        <v>122</v>
      </c>
      <c r="AG70">
        <v>50891017</v>
      </c>
      <c r="AH70" s="227">
        <v>49262823</v>
      </c>
      <c r="AI70" s="104">
        <f t="shared" si="9"/>
        <v>1.6281939999999999</v>
      </c>
      <c r="AJ70">
        <v>4.9789870000000001</v>
      </c>
      <c r="AV70" s="201">
        <v>278965217</v>
      </c>
    </row>
    <row r="71" spans="2:48">
      <c r="B71" s="202" t="s">
        <v>128</v>
      </c>
      <c r="C71" s="201">
        <v>62219448</v>
      </c>
      <c r="E71" s="202" t="s">
        <v>128</v>
      </c>
      <c r="F71" s="201">
        <v>66636620</v>
      </c>
      <c r="G71" s="104">
        <f t="shared" si="5"/>
        <v>16.296999</v>
      </c>
      <c r="H71" s="202" t="s">
        <v>128</v>
      </c>
      <c r="I71" s="201">
        <v>50339621</v>
      </c>
      <c r="Q71" s="201">
        <v>39158050</v>
      </c>
      <c r="R71">
        <f t="shared" si="6"/>
        <v>0.3483573215745161</v>
      </c>
      <c r="S71" s="201">
        <v>67030300</v>
      </c>
      <c r="T71">
        <f t="shared" si="7"/>
        <v>0.2934495866684782</v>
      </c>
      <c r="U71" s="206">
        <v>65927839</v>
      </c>
      <c r="V71">
        <f t="shared" si="8"/>
        <v>0.28023800061492732</v>
      </c>
      <c r="Y71" s="206">
        <v>25514398</v>
      </c>
      <c r="AF71" t="s">
        <v>129</v>
      </c>
      <c r="AG71">
        <v>278965217</v>
      </c>
      <c r="AH71" s="222">
        <v>291595957</v>
      </c>
      <c r="AI71" s="104">
        <f t="shared" si="9"/>
        <v>-12.630739999999999</v>
      </c>
      <c r="AJ71">
        <v>22.272893</v>
      </c>
      <c r="AV71" s="201">
        <v>172253783</v>
      </c>
    </row>
    <row r="72" spans="2:48">
      <c r="B72" s="180" t="s">
        <v>197</v>
      </c>
      <c r="C72" s="201">
        <v>47595444</v>
      </c>
      <c r="E72" s="180" t="s">
        <v>197</v>
      </c>
      <c r="F72" s="201">
        <v>60577638</v>
      </c>
      <c r="G72" s="104">
        <f t="shared" si="5"/>
        <v>30.714737</v>
      </c>
      <c r="H72" s="180" t="s">
        <v>197</v>
      </c>
      <c r="I72" s="201">
        <v>29862901</v>
      </c>
      <c r="Q72" s="206">
        <v>40367032</v>
      </c>
      <c r="R72">
        <f t="shared" si="6"/>
        <v>0.33684505373848855</v>
      </c>
      <c r="S72" s="201">
        <v>67462009</v>
      </c>
      <c r="T72">
        <f t="shared" si="7"/>
        <v>0.28999818761630664</v>
      </c>
      <c r="U72" s="201">
        <v>66181023</v>
      </c>
      <c r="V72">
        <f t="shared" si="8"/>
        <v>0.27802619297051001</v>
      </c>
      <c r="Y72" s="206">
        <v>30953450</v>
      </c>
      <c r="AF72" t="s">
        <v>128</v>
      </c>
      <c r="AG72">
        <v>172253783</v>
      </c>
      <c r="AH72" s="227">
        <v>175663750</v>
      </c>
      <c r="AI72" s="104">
        <f t="shared" si="9"/>
        <v>-3.409967</v>
      </c>
      <c r="AJ72">
        <v>16.296999</v>
      </c>
      <c r="AV72" s="201">
        <v>138428780</v>
      </c>
    </row>
    <row r="73" spans="2:48">
      <c r="B73" s="202" t="s">
        <v>127</v>
      </c>
      <c r="C73" s="206">
        <v>72328956</v>
      </c>
      <c r="E73" s="202" t="s">
        <v>127</v>
      </c>
      <c r="F73" s="201">
        <v>67030300</v>
      </c>
      <c r="G73" s="104">
        <f t="shared" si="5"/>
        <v>33.994303000000002</v>
      </c>
      <c r="H73" s="202" t="s">
        <v>127</v>
      </c>
      <c r="I73" s="206">
        <v>33035997</v>
      </c>
      <c r="Q73" s="206">
        <v>40697971</v>
      </c>
      <c r="R73">
        <f t="shared" si="6"/>
        <v>0.3335444327005857</v>
      </c>
      <c r="S73" s="201">
        <v>69071564</v>
      </c>
      <c r="T73">
        <f t="shared" si="7"/>
        <v>0.27693785108124636</v>
      </c>
      <c r="U73" s="201">
        <v>67950927</v>
      </c>
      <c r="V73">
        <f t="shared" si="8"/>
        <v>0.26239928407195451</v>
      </c>
      <c r="Y73" s="206">
        <v>24234283</v>
      </c>
      <c r="AF73" s="455" t="s">
        <v>197</v>
      </c>
      <c r="AG73" s="455">
        <v>138428780</v>
      </c>
      <c r="AH73" s="464">
        <v>162564445</v>
      </c>
      <c r="AI73" s="436">
        <f t="shared" si="9"/>
        <v>-24.135664999999999</v>
      </c>
      <c r="AJ73" s="455">
        <v>30.714737</v>
      </c>
      <c r="AV73" s="206">
        <v>163992183</v>
      </c>
    </row>
    <row r="74" spans="2:48">
      <c r="B74" s="202" t="s">
        <v>126</v>
      </c>
      <c r="C74" s="206">
        <v>46940576</v>
      </c>
      <c r="E74" s="202" t="s">
        <v>126</v>
      </c>
      <c r="F74" s="201">
        <v>46808689</v>
      </c>
      <c r="G74" s="104">
        <f t="shared" si="5"/>
        <v>16.004709000000002</v>
      </c>
      <c r="H74" s="202" t="s">
        <v>126</v>
      </c>
      <c r="I74" s="206">
        <v>30803980</v>
      </c>
      <c r="Q74" s="206">
        <v>43173558</v>
      </c>
      <c r="R74">
        <f t="shared" si="6"/>
        <v>0.30713345063746073</v>
      </c>
      <c r="S74" s="201">
        <v>70973667</v>
      </c>
      <c r="T74">
        <f t="shared" si="7"/>
        <v>0.26121110750197857</v>
      </c>
      <c r="U74" s="206">
        <v>72328956</v>
      </c>
      <c r="V74">
        <f t="shared" si="8"/>
        <v>0.22325597851970341</v>
      </c>
      <c r="Y74" s="206">
        <v>27049258</v>
      </c>
      <c r="AF74" t="s">
        <v>127</v>
      </c>
      <c r="AG74">
        <v>163992183</v>
      </c>
      <c r="AH74" s="227">
        <v>162209994</v>
      </c>
      <c r="AI74" s="104">
        <f t="shared" si="9"/>
        <v>1.782189</v>
      </c>
      <c r="AJ74">
        <v>33.994303000000002</v>
      </c>
      <c r="AV74" s="206">
        <v>85260173</v>
      </c>
    </row>
    <row r="75" spans="2:48">
      <c r="B75" s="202" t="s">
        <v>125</v>
      </c>
      <c r="C75" s="201">
        <v>29416485</v>
      </c>
      <c r="E75" s="202" t="s">
        <v>125</v>
      </c>
      <c r="F75" s="201">
        <v>30083737</v>
      </c>
      <c r="G75" s="104">
        <f t="shared" si="5"/>
        <v>12.935896000000001</v>
      </c>
      <c r="H75" s="202" t="s">
        <v>125</v>
      </c>
      <c r="I75" s="206">
        <v>17147841</v>
      </c>
      <c r="Q75" s="201">
        <v>46480590</v>
      </c>
      <c r="R75">
        <f t="shared" si="6"/>
        <v>0.26847786012329006</v>
      </c>
      <c r="S75" s="201">
        <v>72710404</v>
      </c>
      <c r="T75">
        <f t="shared" si="7"/>
        <v>0.24669589483434615</v>
      </c>
      <c r="U75" s="206">
        <v>72751575</v>
      </c>
      <c r="V75">
        <f t="shared" si="8"/>
        <v>0.21949584569334113</v>
      </c>
      <c r="Y75" s="206">
        <v>12661925</v>
      </c>
      <c r="AF75" t="s">
        <v>126</v>
      </c>
      <c r="AG75">
        <v>85260173</v>
      </c>
      <c r="AH75" s="227">
        <v>80994484</v>
      </c>
      <c r="AI75" s="104">
        <f t="shared" si="9"/>
        <v>4.2656890000000001</v>
      </c>
      <c r="AJ75">
        <v>16.004709000000002</v>
      </c>
      <c r="AV75" s="201">
        <v>57591671</v>
      </c>
    </row>
    <row r="76" spans="2:48">
      <c r="B76" s="202" t="s">
        <v>123</v>
      </c>
      <c r="C76" s="206">
        <v>101779829</v>
      </c>
      <c r="E76" s="202" t="s">
        <v>123</v>
      </c>
      <c r="F76" s="201">
        <v>96988426</v>
      </c>
      <c r="G76" s="104">
        <f t="shared" si="5"/>
        <v>29.085652</v>
      </c>
      <c r="H76" s="202" t="s">
        <v>123</v>
      </c>
      <c r="I76" s="206">
        <v>67902774</v>
      </c>
      <c r="Q76" s="206">
        <v>47501481</v>
      </c>
      <c r="R76">
        <f t="shared" si="6"/>
        <v>0.25611485106675203</v>
      </c>
      <c r="S76" s="201">
        <v>73331929</v>
      </c>
      <c r="T76">
        <f t="shared" si="7"/>
        <v>0.24148728248934831</v>
      </c>
      <c r="U76" s="201">
        <v>72757731</v>
      </c>
      <c r="V76">
        <f t="shared" si="8"/>
        <v>0.21944114782877286</v>
      </c>
      <c r="Y76" s="206">
        <v>60703209</v>
      </c>
      <c r="AF76" t="s">
        <v>125</v>
      </c>
      <c r="AG76">
        <v>57591671</v>
      </c>
      <c r="AH76" s="227">
        <v>61877816</v>
      </c>
      <c r="AI76" s="104">
        <f t="shared" si="9"/>
        <v>-4.2861450000000003</v>
      </c>
      <c r="AJ76">
        <v>12.935896000000001</v>
      </c>
      <c r="AV76" s="201">
        <v>154080614</v>
      </c>
    </row>
    <row r="77" spans="2:48">
      <c r="B77" s="202" t="s">
        <v>121</v>
      </c>
      <c r="C77" s="206">
        <v>59939148</v>
      </c>
      <c r="E77" s="202" t="s">
        <v>121</v>
      </c>
      <c r="F77" s="201">
        <v>58177524</v>
      </c>
      <c r="G77" s="104">
        <f t="shared" si="5"/>
        <v>11.696933999999999</v>
      </c>
      <c r="H77" s="202" t="s">
        <v>121</v>
      </c>
      <c r="I77" s="201">
        <v>46480590</v>
      </c>
      <c r="Q77" s="206">
        <v>47972489</v>
      </c>
      <c r="R77">
        <f t="shared" si="6"/>
        <v>0.25038067251381607</v>
      </c>
      <c r="S77" s="201">
        <v>79458609</v>
      </c>
      <c r="T77">
        <f t="shared" si="7"/>
        <v>0.1908828986769549</v>
      </c>
      <c r="U77" s="206">
        <v>75548362</v>
      </c>
      <c r="V77">
        <f t="shared" si="8"/>
        <v>0.19495180181635527</v>
      </c>
      <c r="Y77" s="206">
        <v>48138591</v>
      </c>
      <c r="AF77" t="s">
        <v>123</v>
      </c>
      <c r="AG77">
        <v>154080614</v>
      </c>
      <c r="AH77" s="222">
        <v>160175654</v>
      </c>
      <c r="AI77" s="104">
        <f t="shared" si="9"/>
        <v>-6.09504</v>
      </c>
      <c r="AJ77">
        <v>29.085652</v>
      </c>
      <c r="AV77" s="206">
        <v>39019584</v>
      </c>
    </row>
    <row r="78" spans="2:48">
      <c r="B78" s="202" t="s">
        <v>120</v>
      </c>
      <c r="C78" s="201">
        <v>50568447</v>
      </c>
      <c r="E78" s="202" t="s">
        <v>120</v>
      </c>
      <c r="F78" s="201">
        <v>52364059</v>
      </c>
      <c r="G78" s="104">
        <f t="shared" si="5"/>
        <v>15.971034</v>
      </c>
      <c r="H78" s="202" t="s">
        <v>120</v>
      </c>
      <c r="I78" s="206">
        <v>36393025</v>
      </c>
      <c r="Q78" s="206">
        <v>49446586</v>
      </c>
      <c r="R78">
        <f t="shared" si="6"/>
        <v>0.23240237654123977</v>
      </c>
      <c r="S78" s="459">
        <v>81083962</v>
      </c>
      <c r="T78">
        <f t="shared" si="7"/>
        <v>0.1779881018318836</v>
      </c>
      <c r="U78" s="201">
        <v>80505625</v>
      </c>
      <c r="V78">
        <f t="shared" si="8"/>
        <v>0.15388607714516223</v>
      </c>
      <c r="Y78" s="206">
        <v>30675797</v>
      </c>
      <c r="AF78" t="s">
        <v>121</v>
      </c>
      <c r="AG78">
        <v>39019584</v>
      </c>
      <c r="AH78" s="227">
        <v>38584964</v>
      </c>
      <c r="AI78" s="104">
        <f t="shared" si="9"/>
        <v>0.43462000000000001</v>
      </c>
      <c r="AJ78">
        <v>11.696933999999999</v>
      </c>
      <c r="AV78" s="201">
        <v>120332307</v>
      </c>
    </row>
    <row r="79" spans="2:48">
      <c r="B79" s="202" t="s">
        <v>119</v>
      </c>
      <c r="C79" s="201">
        <v>42793607</v>
      </c>
      <c r="E79" s="202" t="s">
        <v>119</v>
      </c>
      <c r="F79" s="201">
        <v>48407851</v>
      </c>
      <c r="G79" s="104">
        <f t="shared" si="5"/>
        <v>17.488962999999998</v>
      </c>
      <c r="H79" s="202" t="s">
        <v>119</v>
      </c>
      <c r="I79" s="206">
        <v>30918888</v>
      </c>
      <c r="Q79" s="201">
        <v>50339621</v>
      </c>
      <c r="R79">
        <f t="shared" si="6"/>
        <v>0.22154853232389279</v>
      </c>
      <c r="S79" s="201">
        <v>81634424</v>
      </c>
      <c r="T79">
        <f t="shared" si="7"/>
        <v>0.17369663655471484</v>
      </c>
      <c r="U79" s="201">
        <v>86494847</v>
      </c>
      <c r="V79">
        <f t="shared" si="8"/>
        <v>0.11055112494916534</v>
      </c>
      <c r="Y79" s="206">
        <v>27677025</v>
      </c>
      <c r="AF79" t="s">
        <v>120</v>
      </c>
      <c r="AG79">
        <v>120332307</v>
      </c>
      <c r="AH79" s="227">
        <v>125780814</v>
      </c>
      <c r="AI79" s="104">
        <f t="shared" si="9"/>
        <v>-5.4485069999999993</v>
      </c>
      <c r="AJ79">
        <v>15.971034</v>
      </c>
      <c r="AV79" s="206">
        <v>101618684</v>
      </c>
    </row>
    <row r="80" spans="2:48">
      <c r="B80" s="202" t="s">
        <v>118</v>
      </c>
      <c r="C80" s="201">
        <v>38413558</v>
      </c>
      <c r="E80" s="202" t="s">
        <v>118</v>
      </c>
      <c r="F80" s="201">
        <v>33104416</v>
      </c>
      <c r="G80" s="104">
        <f t="shared" si="5"/>
        <v>11.758808</v>
      </c>
      <c r="H80" s="202" t="s">
        <v>118</v>
      </c>
      <c r="I80" s="201">
        <v>21345608</v>
      </c>
      <c r="Q80" s="206">
        <v>50847104</v>
      </c>
      <c r="R80">
        <f t="shared" si="6"/>
        <v>0.21541331487252921</v>
      </c>
      <c r="S80" s="201">
        <v>94227806</v>
      </c>
      <c r="T80">
        <f t="shared" si="7"/>
        <v>8.9985409806067354E-2</v>
      </c>
      <c r="U80" s="201">
        <v>87578475</v>
      </c>
      <c r="V80">
        <f t="shared" si="8"/>
        <v>0.10358402312482645</v>
      </c>
      <c r="Y80" s="206">
        <v>13867598</v>
      </c>
      <c r="AF80" t="s">
        <v>119</v>
      </c>
      <c r="AG80">
        <v>101618684</v>
      </c>
      <c r="AH80" s="227">
        <v>101825689</v>
      </c>
      <c r="AI80" s="104">
        <f t="shared" si="9"/>
        <v>-0.20700499999999999</v>
      </c>
      <c r="AJ80">
        <v>17.488962999999998</v>
      </c>
      <c r="AV80" s="201">
        <v>71139453</v>
      </c>
    </row>
    <row r="81" spans="2:48">
      <c r="B81" s="202" t="s">
        <v>117</v>
      </c>
      <c r="C81" s="201">
        <v>14528256</v>
      </c>
      <c r="E81" s="202" t="s">
        <v>117</v>
      </c>
      <c r="F81" s="201">
        <v>14812767</v>
      </c>
      <c r="G81" s="104">
        <f t="shared" si="5"/>
        <v>3.9244840000000001</v>
      </c>
      <c r="H81" s="202" t="s">
        <v>117</v>
      </c>
      <c r="I81" s="206">
        <v>10888283</v>
      </c>
      <c r="Q81" s="206">
        <v>67244115</v>
      </c>
      <c r="R81">
        <f t="shared" si="6"/>
        <v>6.111522856387943E-2</v>
      </c>
      <c r="S81" s="201">
        <v>96063652</v>
      </c>
      <c r="T81">
        <f t="shared" si="7"/>
        <v>8.0469912853561656E-2</v>
      </c>
      <c r="U81" s="201">
        <v>91768712</v>
      </c>
      <c r="V81">
        <f t="shared" si="8"/>
        <v>7.9322137744596288E-2</v>
      </c>
      <c r="Y81" s="201">
        <v>8916883</v>
      </c>
      <c r="AF81" t="s">
        <v>118</v>
      </c>
      <c r="AG81">
        <v>71139453</v>
      </c>
      <c r="AH81" s="222">
        <v>61291143</v>
      </c>
      <c r="AI81" s="104">
        <f t="shared" si="9"/>
        <v>9.8483099999999997</v>
      </c>
      <c r="AJ81">
        <v>11.758808</v>
      </c>
      <c r="AV81" s="201">
        <v>34625476</v>
      </c>
    </row>
    <row r="82" spans="2:48">
      <c r="B82" s="202" t="s">
        <v>116</v>
      </c>
      <c r="C82" s="201">
        <v>8441008</v>
      </c>
      <c r="E82" s="202" t="s">
        <v>116</v>
      </c>
      <c r="F82" s="201">
        <v>11486230</v>
      </c>
      <c r="G82" s="104">
        <f t="shared" si="5"/>
        <v>-8.6348880000000001</v>
      </c>
      <c r="H82" s="202" t="s">
        <v>116</v>
      </c>
      <c r="I82" s="206">
        <v>20121118</v>
      </c>
      <c r="Q82" s="206">
        <v>67902774</v>
      </c>
      <c r="R82">
        <f t="shared" si="6"/>
        <v>5.7275478851100833E-2</v>
      </c>
      <c r="S82" s="201">
        <v>96988426</v>
      </c>
      <c r="T82">
        <f t="shared" si="7"/>
        <v>7.594828883014601E-2</v>
      </c>
      <c r="U82" s="201">
        <v>91945881</v>
      </c>
      <c r="V82">
        <f t="shared" si="8"/>
        <v>7.8390538578504185E-2</v>
      </c>
      <c r="Y82" s="201">
        <v>19108627</v>
      </c>
      <c r="AF82" t="s">
        <v>117</v>
      </c>
      <c r="AG82">
        <v>34625476</v>
      </c>
      <c r="AH82" s="227">
        <v>27617568</v>
      </c>
      <c r="AI82" s="104">
        <f t="shared" si="9"/>
        <v>7.0079080000000005</v>
      </c>
      <c r="AJ82">
        <v>3.9244840000000001</v>
      </c>
      <c r="AV82" s="201">
        <v>166605391</v>
      </c>
    </row>
    <row r="83" spans="2:48">
      <c r="B83" s="180" t="s">
        <v>1014</v>
      </c>
      <c r="C83" s="201">
        <v>15144223</v>
      </c>
      <c r="E83" s="180" t="s">
        <v>1014</v>
      </c>
      <c r="F83" s="201">
        <v>12649275</v>
      </c>
      <c r="G83" s="104">
        <f t="shared" si="5"/>
        <v>5.7737530000000001</v>
      </c>
      <c r="H83" s="180" t="s">
        <v>1014</v>
      </c>
      <c r="I83" s="201">
        <v>6875522</v>
      </c>
      <c r="Q83" s="201">
        <v>75708269</v>
      </c>
      <c r="R83">
        <f t="shared" si="6"/>
        <v>2.4407889083134213E-2</v>
      </c>
      <c r="S83" s="201">
        <v>106403280</v>
      </c>
      <c r="T83">
        <f t="shared" si="7"/>
        <v>3.9761480477641602E-2</v>
      </c>
      <c r="U83" s="206">
        <v>101779829</v>
      </c>
      <c r="V83">
        <f t="shared" si="8"/>
        <v>3.8032823388627894E-2</v>
      </c>
      <c r="Y83" s="206">
        <v>4054057</v>
      </c>
      <c r="AF83" s="455" t="s">
        <v>116</v>
      </c>
      <c r="AG83" s="455">
        <v>166605391</v>
      </c>
      <c r="AH83" s="464">
        <v>181132061</v>
      </c>
      <c r="AI83" s="436">
        <f t="shared" si="9"/>
        <v>-14.526669999999999</v>
      </c>
      <c r="AJ83" s="455">
        <v>-8.6348880000000001</v>
      </c>
      <c r="AV83" s="206">
        <v>8123610</v>
      </c>
    </row>
    <row r="84" spans="2:48">
      <c r="B84" s="180" t="s">
        <v>1015</v>
      </c>
      <c r="C84" s="201">
        <v>22068750</v>
      </c>
      <c r="E84" s="180" t="s">
        <v>1015</v>
      </c>
      <c r="F84" s="201">
        <v>19751820</v>
      </c>
      <c r="G84" s="104">
        <f t="shared" si="5"/>
        <v>-15.758858</v>
      </c>
      <c r="H84" s="180" t="s">
        <v>1015</v>
      </c>
      <c r="I84" s="201">
        <v>35510678</v>
      </c>
      <c r="Q84" s="206">
        <v>78686175</v>
      </c>
      <c r="R84">
        <f t="shared" si="6"/>
        <v>1.6922763041543876E-2</v>
      </c>
      <c r="S84" s="201">
        <v>118627806</v>
      </c>
      <c r="T84">
        <f t="shared" si="7"/>
        <v>1.4642449347793397E-2</v>
      </c>
      <c r="U84" s="206">
        <v>113661612</v>
      </c>
      <c r="V84">
        <f t="shared" si="8"/>
        <v>1.329866658887219E-2</v>
      </c>
      <c r="Y84" s="206">
        <v>16339592</v>
      </c>
      <c r="AF84" t="s">
        <v>1014</v>
      </c>
      <c r="AG84">
        <v>8123610</v>
      </c>
      <c r="AH84" s="227">
        <v>8040725</v>
      </c>
      <c r="AI84" s="104">
        <f t="shared" si="9"/>
        <v>8.2885E-2</v>
      </c>
      <c r="AJ84">
        <v>5.7737530000000001</v>
      </c>
      <c r="AV84" s="201">
        <v>24987667</v>
      </c>
    </row>
    <row r="85" spans="2:48">
      <c r="B85" s="202" t="s">
        <v>162</v>
      </c>
      <c r="C85" s="201">
        <v>138608464</v>
      </c>
      <c r="E85" s="202" t="s">
        <v>162</v>
      </c>
      <c r="F85" s="201">
        <v>163102086</v>
      </c>
      <c r="G85" s="104">
        <f t="shared" si="5"/>
        <v>33.347362000000004</v>
      </c>
      <c r="H85" s="202" t="s">
        <v>162</v>
      </c>
      <c r="I85" s="206">
        <v>129754724</v>
      </c>
      <c r="Q85" s="206">
        <v>91009782</v>
      </c>
      <c r="R85">
        <f t="shared" si="6"/>
        <v>2.9248693930628471E-3</v>
      </c>
      <c r="S85" s="201">
        <v>134499862</v>
      </c>
      <c r="T85">
        <f t="shared" si="7"/>
        <v>3.0628861167951854E-3</v>
      </c>
      <c r="U85" s="201">
        <v>130016432</v>
      </c>
      <c r="V85">
        <f t="shared" si="8"/>
        <v>2.2810737228273854E-3</v>
      </c>
      <c r="Y85" s="206">
        <v>121922375</v>
      </c>
      <c r="AF85" s="455" t="s">
        <v>1015</v>
      </c>
      <c r="AG85" s="455">
        <v>24987667</v>
      </c>
      <c r="AH85" s="464">
        <v>15995885</v>
      </c>
      <c r="AI85" s="436">
        <f t="shared" si="9"/>
        <v>8.9917819999999988</v>
      </c>
      <c r="AJ85" s="455">
        <v>-15.758858</v>
      </c>
      <c r="AV85" s="201">
        <v>61634911</v>
      </c>
    </row>
    <row r="86" spans="2:48">
      <c r="B86" s="202" t="s">
        <v>157</v>
      </c>
      <c r="C86" s="206">
        <v>43503642</v>
      </c>
      <c r="E86" s="202" t="s">
        <v>157</v>
      </c>
      <c r="F86" s="201">
        <v>42891389</v>
      </c>
      <c r="G86" s="104">
        <f t="shared" si="5"/>
        <v>20.840203000000002</v>
      </c>
      <c r="H86" s="202" t="s">
        <v>157</v>
      </c>
      <c r="I86" s="201">
        <v>22051186</v>
      </c>
      <c r="Q86" s="206">
        <v>129754724</v>
      </c>
      <c r="R86">
        <f t="shared" si="6"/>
        <v>9.4776157756700652E-7</v>
      </c>
      <c r="S86" s="201">
        <v>163102086</v>
      </c>
      <c r="T86">
        <f t="shared" si="7"/>
        <v>8.5164729963864812E-5</v>
      </c>
      <c r="U86" s="201">
        <v>138608464</v>
      </c>
      <c r="V86">
        <f t="shared" si="8"/>
        <v>7.7994658214623769E-4</v>
      </c>
      <c r="Y86" s="206">
        <v>25561272</v>
      </c>
      <c r="AF86" t="s">
        <v>162</v>
      </c>
      <c r="AG86">
        <v>61634911</v>
      </c>
      <c r="AH86" s="222">
        <v>62831578</v>
      </c>
      <c r="AI86" s="104">
        <f t="shared" si="9"/>
        <v>-1.1966669999999999</v>
      </c>
      <c r="AJ86">
        <v>33.347362000000004</v>
      </c>
      <c r="AV86" s="201">
        <v>16596050</v>
      </c>
    </row>
    <row r="87" spans="2:48">
      <c r="S87">
        <f>S86/1000/1000</f>
        <v>163.10208600000001</v>
      </c>
      <c r="AF87" t="s">
        <v>157</v>
      </c>
      <c r="AG87">
        <v>16596050</v>
      </c>
      <c r="AH87" s="222">
        <v>16874795</v>
      </c>
      <c r="AI87" s="104">
        <f t="shared" si="9"/>
        <v>-0.27874500000000002</v>
      </c>
      <c r="AJ87">
        <v>20.840203000000002</v>
      </c>
    </row>
  </sheetData>
  <sortState ref="U2:U86">
    <sortCondition ref="U2:U86"/>
  </sortState>
  <conditionalFormatting sqref="AI3:AI87">
    <cfRule type="colorScale" priority="2">
      <colorScale>
        <cfvo type="min"/>
        <cfvo type="percentile" val="50"/>
        <cfvo type="max"/>
        <color rgb="FFF8696B"/>
        <color rgb="FFFCFCFF"/>
        <color rgb="FF63BE7B"/>
      </colorScale>
    </cfRule>
  </conditionalFormatting>
  <conditionalFormatting sqref="AJ3:AJ87">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A10" sqref="A10:B94"/>
    </sheetView>
  </sheetViews>
  <sheetFormatPr defaultRowHeight="15"/>
  <cols>
    <col min="1" max="1" width="20.85546875" customWidth="1"/>
    <col min="2" max="2" width="14.140625" customWidth="1"/>
    <col min="3" max="3" width="17.85546875" customWidth="1"/>
  </cols>
  <sheetData>
    <row r="1" spans="1:12">
      <c r="A1" s="491" t="s">
        <v>1102</v>
      </c>
      <c r="B1" s="491"/>
      <c r="C1" s="491"/>
      <c r="D1" s="491"/>
      <c r="E1" s="491"/>
      <c r="F1" s="491"/>
      <c r="G1" s="491"/>
      <c r="H1" s="491"/>
      <c r="I1" s="491"/>
      <c r="J1" s="491"/>
      <c r="K1" s="491"/>
      <c r="L1" s="491"/>
    </row>
    <row r="2" spans="1:12">
      <c r="A2" s="491" t="s">
        <v>1184</v>
      </c>
      <c r="B2" s="491"/>
      <c r="C2" s="491"/>
      <c r="D2" s="491"/>
      <c r="E2" s="491"/>
      <c r="F2" s="491"/>
      <c r="G2" s="491"/>
      <c r="H2" s="491"/>
      <c r="I2" s="491"/>
      <c r="J2" s="491"/>
      <c r="K2" s="491"/>
      <c r="L2" s="491"/>
    </row>
    <row r="3" spans="1:12">
      <c r="A3" s="491" t="s">
        <v>1183</v>
      </c>
      <c r="B3" s="491"/>
      <c r="C3" s="491"/>
      <c r="D3" s="491"/>
      <c r="E3" s="491"/>
      <c r="F3" s="491"/>
      <c r="G3" s="491"/>
      <c r="H3" s="491"/>
      <c r="I3" s="491"/>
      <c r="J3" s="491"/>
      <c r="K3" s="491"/>
      <c r="L3" s="491"/>
    </row>
    <row r="4" spans="1:12">
      <c r="A4" s="491" t="s">
        <v>1099</v>
      </c>
      <c r="B4" s="491"/>
      <c r="C4" s="491"/>
      <c r="D4" s="491"/>
      <c r="E4" s="491"/>
      <c r="F4" s="491"/>
      <c r="G4" s="491"/>
      <c r="H4" s="491"/>
      <c r="I4" s="491"/>
      <c r="J4" s="491"/>
      <c r="K4" s="491"/>
      <c r="L4" s="491"/>
    </row>
    <row r="5" spans="1:12">
      <c r="A5" s="491" t="s">
        <v>1374</v>
      </c>
      <c r="B5" s="491"/>
      <c r="C5" s="491"/>
      <c r="D5" s="491"/>
      <c r="E5" s="491"/>
      <c r="F5" s="491"/>
      <c r="G5" s="491"/>
      <c r="H5" s="491"/>
      <c r="I5" s="491"/>
      <c r="J5" s="491"/>
      <c r="K5" s="491"/>
      <c r="L5" s="491"/>
    </row>
    <row r="6" spans="1:12">
      <c r="A6" s="492"/>
      <c r="B6" s="492"/>
      <c r="C6" s="492"/>
      <c r="D6" s="492"/>
      <c r="E6" s="492"/>
      <c r="F6" s="492"/>
      <c r="G6" s="492"/>
      <c r="H6" s="492"/>
      <c r="I6" s="492"/>
      <c r="J6" s="492"/>
      <c r="K6" s="492"/>
      <c r="L6" s="492"/>
    </row>
    <row r="7" spans="1:12">
      <c r="A7" s="490" t="s">
        <v>1097</v>
      </c>
      <c r="B7" s="490"/>
      <c r="C7" s="490"/>
      <c r="D7" s="490"/>
      <c r="E7" s="490"/>
      <c r="F7" s="216"/>
      <c r="G7" s="216"/>
      <c r="H7" s="216"/>
      <c r="I7" s="216"/>
      <c r="J7" s="216"/>
      <c r="K7" s="216"/>
    </row>
    <row r="8" spans="1:12">
      <c r="A8" s="490"/>
      <c r="B8" s="490" t="s">
        <v>1096</v>
      </c>
      <c r="C8" s="490"/>
      <c r="D8" s="490"/>
      <c r="E8" s="490"/>
      <c r="F8" s="216"/>
      <c r="G8" s="216"/>
      <c r="H8" s="216"/>
      <c r="I8" s="216"/>
      <c r="J8" s="216"/>
      <c r="K8" s="216"/>
    </row>
    <row r="9" spans="1:12" ht="60">
      <c r="A9" s="490"/>
      <c r="B9" s="410" t="s">
        <v>1095</v>
      </c>
      <c r="C9" s="410" t="s">
        <v>1094</v>
      </c>
      <c r="D9" s="490" t="s">
        <v>1093</v>
      </c>
      <c r="E9" s="490"/>
      <c r="F9" s="216"/>
      <c r="G9" s="216"/>
      <c r="H9" s="216"/>
      <c r="I9" s="216"/>
      <c r="J9" s="216"/>
      <c r="K9" s="216"/>
    </row>
    <row r="10" spans="1:12">
      <c r="A10" s="202" t="s">
        <v>191</v>
      </c>
      <c r="B10" s="227">
        <v>98649632</v>
      </c>
      <c r="C10" s="227">
        <v>77454422</v>
      </c>
      <c r="D10" s="228" t="s">
        <v>1066</v>
      </c>
      <c r="E10" s="219"/>
      <c r="F10" s="220"/>
      <c r="G10" s="220"/>
      <c r="H10" s="220"/>
      <c r="I10" s="220"/>
      <c r="J10" s="220"/>
      <c r="K10" s="220"/>
    </row>
    <row r="11" spans="1:12">
      <c r="A11" s="202" t="s">
        <v>190</v>
      </c>
      <c r="B11" s="227">
        <v>38282983</v>
      </c>
      <c r="C11" s="227">
        <v>29610471</v>
      </c>
      <c r="D11" s="228" t="s">
        <v>1060</v>
      </c>
      <c r="E11" s="219"/>
      <c r="F11" s="220"/>
      <c r="G11" s="220"/>
      <c r="H11" s="220"/>
      <c r="I11" s="220"/>
      <c r="J11" s="220"/>
      <c r="K11" s="220"/>
    </row>
    <row r="12" spans="1:12">
      <c r="A12" s="202" t="s">
        <v>189</v>
      </c>
      <c r="B12" s="227">
        <v>60126410</v>
      </c>
      <c r="C12" s="227">
        <v>46732110</v>
      </c>
      <c r="D12" s="228" t="s">
        <v>1066</v>
      </c>
      <c r="E12" s="219"/>
      <c r="F12" s="220"/>
      <c r="G12" s="220"/>
      <c r="H12" s="220"/>
      <c r="I12" s="220"/>
      <c r="J12" s="220"/>
      <c r="K12" s="220"/>
    </row>
    <row r="13" spans="1:12">
      <c r="A13" s="202" t="s">
        <v>188</v>
      </c>
      <c r="B13" s="227">
        <v>107387536</v>
      </c>
      <c r="C13" s="227">
        <v>84086230</v>
      </c>
      <c r="D13" s="228" t="s">
        <v>1067</v>
      </c>
      <c r="E13" s="219"/>
      <c r="F13" s="220"/>
      <c r="G13" s="220"/>
      <c r="H13" s="220"/>
      <c r="I13" s="220"/>
      <c r="J13" s="220"/>
      <c r="K13" s="220"/>
    </row>
    <row r="14" spans="1:12">
      <c r="A14" s="202" t="s">
        <v>187</v>
      </c>
      <c r="B14" s="227">
        <v>29544607</v>
      </c>
      <c r="C14" s="227">
        <v>22203757</v>
      </c>
      <c r="D14" s="228" t="s">
        <v>1066</v>
      </c>
      <c r="E14" s="219"/>
      <c r="F14" s="220"/>
      <c r="G14" s="220"/>
      <c r="H14" s="220"/>
      <c r="I14" s="220"/>
      <c r="J14" s="220"/>
      <c r="K14" s="220"/>
    </row>
    <row r="15" spans="1:12">
      <c r="A15" s="202" t="s">
        <v>177</v>
      </c>
      <c r="B15" s="227">
        <v>62659406</v>
      </c>
      <c r="C15" s="227">
        <v>48978131</v>
      </c>
      <c r="D15" s="228" t="s">
        <v>1067</v>
      </c>
      <c r="E15" s="219"/>
      <c r="F15" s="220"/>
      <c r="G15" s="220"/>
      <c r="H15" s="220"/>
      <c r="I15" s="220"/>
      <c r="J15" s="220"/>
      <c r="K15" s="220"/>
    </row>
    <row r="16" spans="1:12">
      <c r="A16" s="202" t="s">
        <v>186</v>
      </c>
      <c r="B16" s="227">
        <v>69429624</v>
      </c>
      <c r="C16" s="227">
        <v>53973038</v>
      </c>
      <c r="D16" s="228" t="s">
        <v>1062</v>
      </c>
      <c r="E16" s="219"/>
      <c r="F16" s="220"/>
      <c r="G16" s="220"/>
      <c r="H16" s="220"/>
      <c r="I16" s="220"/>
      <c r="J16" s="220"/>
      <c r="K16" s="220"/>
    </row>
    <row r="17" spans="1:11">
      <c r="A17" s="202" t="s">
        <v>185</v>
      </c>
      <c r="B17" s="227">
        <v>26275297</v>
      </c>
      <c r="C17" s="227">
        <v>20133705</v>
      </c>
      <c r="D17" s="228" t="s">
        <v>1061</v>
      </c>
      <c r="E17" s="219"/>
      <c r="F17" s="220"/>
      <c r="G17" s="220"/>
      <c r="H17" s="220"/>
      <c r="I17" s="220"/>
      <c r="J17" s="220"/>
      <c r="K17" s="220"/>
    </row>
    <row r="18" spans="1:11">
      <c r="A18" s="202" t="s">
        <v>184</v>
      </c>
      <c r="B18" s="227">
        <v>56849345</v>
      </c>
      <c r="C18" s="227">
        <v>45796151</v>
      </c>
      <c r="D18" s="228" t="s">
        <v>1090</v>
      </c>
      <c r="E18" s="219"/>
      <c r="F18" s="220"/>
      <c r="G18" s="220"/>
      <c r="H18" s="220"/>
      <c r="I18" s="220"/>
      <c r="J18" s="220"/>
      <c r="K18" s="220"/>
    </row>
    <row r="19" spans="1:11">
      <c r="A19" s="202" t="s">
        <v>183</v>
      </c>
      <c r="B19" s="222">
        <v>60436154</v>
      </c>
      <c r="C19" s="222">
        <v>48652819</v>
      </c>
      <c r="D19" s="223" t="s">
        <v>1054</v>
      </c>
      <c r="E19" s="224"/>
      <c r="F19" s="411"/>
      <c r="G19" s="411"/>
      <c r="H19" s="411"/>
      <c r="I19" s="411"/>
      <c r="J19" s="411"/>
      <c r="K19" s="411"/>
    </row>
    <row r="20" spans="1:11">
      <c r="A20" s="202" t="s">
        <v>182</v>
      </c>
      <c r="B20" s="227">
        <v>667381815</v>
      </c>
      <c r="C20" s="227">
        <v>498488725</v>
      </c>
      <c r="D20" s="228" t="s">
        <v>1068</v>
      </c>
      <c r="E20" s="219"/>
      <c r="F20" s="220"/>
      <c r="G20" s="220"/>
      <c r="H20" s="220"/>
      <c r="I20" s="220"/>
      <c r="J20" s="220"/>
      <c r="K20" s="220"/>
    </row>
    <row r="21" spans="1:11">
      <c r="A21" s="202" t="s">
        <v>181</v>
      </c>
      <c r="B21" s="227">
        <v>26221708</v>
      </c>
      <c r="C21" s="227">
        <v>19916948</v>
      </c>
      <c r="D21" s="228" t="s">
        <v>1065</v>
      </c>
      <c r="E21" s="219"/>
      <c r="F21" s="220"/>
      <c r="G21" s="220"/>
      <c r="H21" s="220"/>
      <c r="I21" s="220"/>
      <c r="J21" s="220"/>
      <c r="K21" s="220"/>
    </row>
    <row r="22" spans="1:11">
      <c r="A22" s="202" t="s">
        <v>180</v>
      </c>
      <c r="B22" s="227">
        <v>51925221</v>
      </c>
      <c r="C22" s="227">
        <v>40371307</v>
      </c>
      <c r="D22" s="228" t="s">
        <v>1066</v>
      </c>
      <c r="E22" s="219"/>
      <c r="F22" s="220"/>
      <c r="G22" s="220"/>
      <c r="H22" s="220"/>
      <c r="I22" s="220"/>
      <c r="J22" s="220"/>
      <c r="K22" s="220"/>
    </row>
    <row r="23" spans="1:11">
      <c r="A23" s="202" t="s">
        <v>179</v>
      </c>
      <c r="B23" s="227">
        <v>41103931</v>
      </c>
      <c r="C23" s="227">
        <v>33317693</v>
      </c>
      <c r="D23" s="228" t="s">
        <v>1067</v>
      </c>
      <c r="E23" s="219"/>
      <c r="F23" s="220"/>
      <c r="G23" s="220"/>
      <c r="H23" s="220"/>
      <c r="I23" s="220"/>
      <c r="J23" s="220"/>
      <c r="K23" s="220"/>
    </row>
    <row r="24" spans="1:11">
      <c r="A24" s="202" t="s">
        <v>178</v>
      </c>
      <c r="B24" s="227">
        <v>32490648</v>
      </c>
      <c r="C24" s="227">
        <v>24034311</v>
      </c>
      <c r="D24" s="228" t="s">
        <v>1072</v>
      </c>
      <c r="E24" s="219"/>
      <c r="F24" s="220"/>
      <c r="G24" s="220"/>
      <c r="H24" s="220"/>
      <c r="I24" s="220"/>
      <c r="J24" s="220"/>
      <c r="K24" s="220"/>
    </row>
    <row r="25" spans="1:11">
      <c r="A25" s="202" t="s">
        <v>176</v>
      </c>
      <c r="B25" s="227">
        <v>83784624</v>
      </c>
      <c r="C25" s="227">
        <v>65291943</v>
      </c>
      <c r="D25" s="228" t="s">
        <v>1062</v>
      </c>
      <c r="E25" s="219"/>
      <c r="F25" s="220"/>
      <c r="G25" s="220"/>
      <c r="H25" s="220"/>
      <c r="I25" s="220"/>
      <c r="J25" s="220"/>
      <c r="K25" s="220"/>
    </row>
    <row r="26" spans="1:11">
      <c r="A26" s="202" t="s">
        <v>175</v>
      </c>
      <c r="B26" s="227">
        <v>69976300</v>
      </c>
      <c r="C26" s="227">
        <v>56893281</v>
      </c>
      <c r="D26" s="228" t="s">
        <v>1072</v>
      </c>
      <c r="E26" s="219"/>
      <c r="F26" s="220"/>
      <c r="G26" s="220"/>
      <c r="H26" s="220"/>
      <c r="I26" s="220"/>
      <c r="J26" s="220"/>
      <c r="K26" s="220"/>
    </row>
    <row r="27" spans="1:11">
      <c r="A27" s="202" t="s">
        <v>174</v>
      </c>
      <c r="B27" s="229">
        <v>2568943465</v>
      </c>
      <c r="C27" s="229" t="s">
        <v>1381</v>
      </c>
      <c r="D27" s="228" t="s">
        <v>1061</v>
      </c>
      <c r="E27" s="219"/>
      <c r="F27" s="220"/>
      <c r="G27" s="220"/>
      <c r="H27" s="220"/>
      <c r="I27" s="220"/>
      <c r="J27" s="220"/>
      <c r="K27" s="220"/>
    </row>
    <row r="28" spans="1:11">
      <c r="A28" s="202" t="s">
        <v>173</v>
      </c>
      <c r="B28" s="227">
        <v>35035212</v>
      </c>
      <c r="C28" s="227">
        <v>27763979</v>
      </c>
      <c r="D28" s="228" t="s">
        <v>1065</v>
      </c>
      <c r="E28" s="219"/>
      <c r="F28" s="220"/>
      <c r="G28" s="220"/>
      <c r="H28" s="220"/>
      <c r="I28" s="220"/>
      <c r="J28" s="220"/>
      <c r="K28" s="220"/>
    </row>
    <row r="29" spans="1:11">
      <c r="A29" s="202" t="s">
        <v>172</v>
      </c>
      <c r="B29" s="227">
        <v>89751839</v>
      </c>
      <c r="C29" s="227">
        <v>76758911</v>
      </c>
      <c r="D29" s="228" t="s">
        <v>1067</v>
      </c>
      <c r="E29" s="219"/>
      <c r="F29" s="220"/>
      <c r="G29" s="220"/>
      <c r="H29" s="220"/>
      <c r="I29" s="220"/>
      <c r="J29" s="220"/>
      <c r="K29" s="220"/>
    </row>
    <row r="30" spans="1:11">
      <c r="A30" s="202" t="s">
        <v>171</v>
      </c>
      <c r="B30" s="227">
        <v>79025013</v>
      </c>
      <c r="C30" s="227">
        <v>63566522</v>
      </c>
      <c r="D30" s="228" t="s">
        <v>1060</v>
      </c>
      <c r="E30" s="219"/>
      <c r="F30" s="220"/>
      <c r="G30" s="220"/>
      <c r="H30" s="220"/>
      <c r="I30" s="220"/>
      <c r="J30" s="220"/>
      <c r="K30" s="220"/>
    </row>
    <row r="31" spans="1:11">
      <c r="A31" s="202" t="s">
        <v>169</v>
      </c>
      <c r="B31" s="227">
        <v>83572017</v>
      </c>
      <c r="C31" s="227">
        <v>69436735</v>
      </c>
      <c r="D31" s="228" t="s">
        <v>1060</v>
      </c>
      <c r="E31" s="219"/>
      <c r="F31" s="220"/>
      <c r="G31" s="220"/>
      <c r="H31" s="220"/>
      <c r="I31" s="220"/>
      <c r="J31" s="220"/>
      <c r="K31" s="220"/>
    </row>
    <row r="32" spans="1:11">
      <c r="A32" s="202" t="s">
        <v>168</v>
      </c>
      <c r="B32" s="227">
        <v>55199101</v>
      </c>
      <c r="C32" s="227">
        <v>40758912</v>
      </c>
      <c r="D32" s="228" t="s">
        <v>1062</v>
      </c>
      <c r="E32" s="219"/>
      <c r="F32" s="220"/>
      <c r="G32" s="220"/>
      <c r="H32" s="220"/>
      <c r="I32" s="220"/>
      <c r="J32" s="220"/>
      <c r="K32" s="220"/>
    </row>
    <row r="33" spans="1:11">
      <c r="A33" s="202" t="s">
        <v>167</v>
      </c>
      <c r="B33" s="227">
        <v>163251250</v>
      </c>
      <c r="C33" s="227">
        <v>128493849</v>
      </c>
      <c r="D33" s="228" t="s">
        <v>1065</v>
      </c>
      <c r="E33" s="219"/>
      <c r="F33" s="220"/>
      <c r="G33" s="220"/>
      <c r="H33" s="220"/>
      <c r="I33" s="220"/>
      <c r="J33" s="220"/>
      <c r="K33" s="220"/>
    </row>
    <row r="34" spans="1:11">
      <c r="A34" s="202" t="s">
        <v>166</v>
      </c>
      <c r="B34" s="222">
        <v>87274593</v>
      </c>
      <c r="C34" s="222">
        <v>68476869</v>
      </c>
      <c r="D34" s="223" t="s">
        <v>1076</v>
      </c>
      <c r="E34" s="224"/>
      <c r="F34" s="411"/>
      <c r="G34" s="411"/>
      <c r="H34" s="411"/>
      <c r="I34" s="411"/>
      <c r="J34" s="411"/>
      <c r="K34" s="411"/>
    </row>
    <row r="35" spans="1:11">
      <c r="A35" s="202" t="s">
        <v>165</v>
      </c>
      <c r="B35" s="227">
        <v>30476943</v>
      </c>
      <c r="C35" s="227">
        <v>23585255</v>
      </c>
      <c r="D35" s="228" t="s">
        <v>1060</v>
      </c>
      <c r="E35" s="219"/>
      <c r="F35" s="220"/>
      <c r="G35" s="220"/>
      <c r="H35" s="220"/>
      <c r="I35" s="220"/>
      <c r="J35" s="220"/>
      <c r="K35" s="220"/>
    </row>
    <row r="36" spans="1:11">
      <c r="A36" s="202" t="s">
        <v>164</v>
      </c>
      <c r="B36" s="227">
        <v>23389517</v>
      </c>
      <c r="C36" s="227">
        <v>18534789</v>
      </c>
      <c r="D36" s="228" t="s">
        <v>1065</v>
      </c>
      <c r="E36" s="219"/>
      <c r="F36" s="220"/>
      <c r="G36" s="220"/>
      <c r="H36" s="220"/>
      <c r="I36" s="220"/>
      <c r="J36" s="220"/>
      <c r="K36" s="220"/>
    </row>
    <row r="37" spans="1:11">
      <c r="A37" s="202" t="s">
        <v>1009</v>
      </c>
      <c r="B37" s="227">
        <v>619424095</v>
      </c>
      <c r="C37" s="227">
        <v>609599188</v>
      </c>
      <c r="D37" s="228" t="s">
        <v>1063</v>
      </c>
      <c r="E37" s="219"/>
      <c r="F37" s="220"/>
      <c r="G37" s="220"/>
      <c r="H37" s="220"/>
      <c r="I37" s="220"/>
      <c r="J37" s="220"/>
      <c r="K37" s="220"/>
    </row>
    <row r="38" spans="1:11">
      <c r="A38" s="202" t="s">
        <v>1010</v>
      </c>
      <c r="B38" s="222">
        <v>20714589</v>
      </c>
      <c r="C38" s="222">
        <v>19039200</v>
      </c>
      <c r="D38" s="223" t="s">
        <v>1122</v>
      </c>
      <c r="E38" s="224"/>
      <c r="F38" s="411"/>
      <c r="G38" s="411"/>
      <c r="H38" s="411"/>
      <c r="I38" s="411"/>
      <c r="J38" s="411"/>
      <c r="K38" s="411"/>
    </row>
    <row r="39" spans="1:11">
      <c r="A39" s="202" t="s">
        <v>195</v>
      </c>
      <c r="B39" s="227">
        <v>15153738</v>
      </c>
      <c r="C39" s="227">
        <v>11166605</v>
      </c>
      <c r="D39" s="228" t="s">
        <v>1090</v>
      </c>
      <c r="E39" s="219"/>
      <c r="F39" s="220"/>
      <c r="G39" s="220"/>
      <c r="H39" s="220"/>
      <c r="I39" s="220"/>
      <c r="J39" s="220"/>
      <c r="K39" s="220"/>
    </row>
    <row r="40" spans="1:11">
      <c r="A40" s="202" t="s">
        <v>163</v>
      </c>
      <c r="B40" s="227">
        <v>8335623</v>
      </c>
      <c r="C40" s="227">
        <v>5872477</v>
      </c>
      <c r="D40" s="228" t="s">
        <v>1079</v>
      </c>
      <c r="E40" s="219"/>
      <c r="F40" s="220"/>
      <c r="G40" s="220"/>
      <c r="H40" s="220"/>
      <c r="I40" s="220"/>
      <c r="J40" s="220"/>
      <c r="K40" s="220"/>
    </row>
    <row r="41" spans="1:11">
      <c r="A41" s="202" t="s">
        <v>161</v>
      </c>
      <c r="B41" s="222">
        <v>318097945</v>
      </c>
      <c r="C41" s="222">
        <v>242960597</v>
      </c>
      <c r="D41" s="223" t="s">
        <v>1077</v>
      </c>
      <c r="E41" s="224"/>
      <c r="F41" s="411"/>
      <c r="G41" s="411"/>
      <c r="H41" s="411"/>
      <c r="I41" s="411"/>
      <c r="J41" s="411"/>
      <c r="K41" s="411"/>
    </row>
    <row r="42" spans="1:11">
      <c r="A42" s="202" t="s">
        <v>160</v>
      </c>
      <c r="B42" s="227">
        <v>47206842</v>
      </c>
      <c r="C42" s="227">
        <v>37883354</v>
      </c>
      <c r="D42" s="228" t="s">
        <v>1063</v>
      </c>
      <c r="E42" s="219"/>
      <c r="F42" s="220"/>
      <c r="G42" s="220"/>
      <c r="H42" s="220"/>
      <c r="I42" s="220"/>
      <c r="J42" s="220"/>
      <c r="K42" s="220"/>
    </row>
    <row r="43" spans="1:11">
      <c r="A43" s="202" t="s">
        <v>159</v>
      </c>
      <c r="B43" s="227">
        <v>93775855</v>
      </c>
      <c r="C43" s="227">
        <v>72818856</v>
      </c>
      <c r="D43" s="228" t="s">
        <v>1072</v>
      </c>
      <c r="E43" s="219"/>
      <c r="F43" s="220"/>
      <c r="G43" s="220"/>
      <c r="H43" s="220"/>
      <c r="I43" s="220"/>
      <c r="J43" s="220"/>
      <c r="K43" s="220"/>
    </row>
    <row r="44" spans="1:11">
      <c r="A44" s="202" t="s">
        <v>158</v>
      </c>
      <c r="B44" s="227">
        <v>180490825</v>
      </c>
      <c r="C44" s="227">
        <v>141695695</v>
      </c>
      <c r="D44" s="228" t="s">
        <v>1079</v>
      </c>
      <c r="E44" s="219"/>
      <c r="F44" s="220"/>
      <c r="G44" s="220"/>
      <c r="H44" s="220"/>
      <c r="I44" s="220"/>
      <c r="J44" s="220"/>
      <c r="K44" s="220"/>
    </row>
    <row r="45" spans="1:11">
      <c r="A45" s="202" t="s">
        <v>156</v>
      </c>
      <c r="B45" s="227">
        <v>43686346</v>
      </c>
      <c r="C45" s="227">
        <v>31920551</v>
      </c>
      <c r="D45" s="228" t="s">
        <v>1090</v>
      </c>
      <c r="E45" s="219"/>
      <c r="F45" s="220"/>
      <c r="G45" s="220"/>
      <c r="H45" s="220"/>
      <c r="I45" s="220"/>
      <c r="J45" s="220"/>
      <c r="K45" s="220"/>
    </row>
    <row r="46" spans="1:11">
      <c r="A46" s="202" t="s">
        <v>155</v>
      </c>
      <c r="B46" s="222">
        <v>4429744</v>
      </c>
      <c r="C46" s="222">
        <v>3248287</v>
      </c>
      <c r="D46" s="223" t="s">
        <v>1382</v>
      </c>
      <c r="E46" s="224"/>
      <c r="F46" s="411"/>
      <c r="G46" s="411"/>
      <c r="H46" s="411"/>
      <c r="I46" s="411"/>
      <c r="J46" s="411"/>
      <c r="K46" s="411"/>
    </row>
    <row r="47" spans="1:11">
      <c r="A47" s="202" t="s">
        <v>154</v>
      </c>
      <c r="B47" s="227">
        <v>16927979</v>
      </c>
      <c r="C47" s="227">
        <v>12047458</v>
      </c>
      <c r="D47" s="228" t="s">
        <v>1072</v>
      </c>
      <c r="E47" s="219"/>
      <c r="F47" s="220"/>
      <c r="G47" s="220"/>
      <c r="H47" s="220"/>
      <c r="I47" s="220"/>
      <c r="J47" s="220"/>
      <c r="K47" s="220"/>
    </row>
    <row r="48" spans="1:11">
      <c r="A48" s="202" t="s">
        <v>153</v>
      </c>
      <c r="B48" s="227">
        <v>8821714</v>
      </c>
      <c r="C48" s="227">
        <v>6383209</v>
      </c>
      <c r="D48" s="228" t="s">
        <v>1072</v>
      </c>
      <c r="E48" s="219"/>
      <c r="F48" s="220"/>
      <c r="G48" s="220"/>
      <c r="H48" s="220"/>
      <c r="I48" s="220"/>
      <c r="J48" s="220"/>
      <c r="K48" s="220"/>
    </row>
    <row r="49" spans="1:11">
      <c r="A49" s="180" t="s">
        <v>1016</v>
      </c>
      <c r="B49" s="227">
        <v>16705878</v>
      </c>
      <c r="C49" s="227">
        <v>12053132</v>
      </c>
      <c r="D49" s="228" t="s">
        <v>1066</v>
      </c>
      <c r="E49" s="219"/>
      <c r="F49" s="220"/>
      <c r="G49" s="220"/>
      <c r="H49" s="220"/>
      <c r="I49" s="220"/>
      <c r="J49" s="220"/>
      <c r="K49" s="220"/>
    </row>
    <row r="50" spans="1:11">
      <c r="A50" s="202" t="s">
        <v>1017</v>
      </c>
      <c r="B50" s="222">
        <v>18838777</v>
      </c>
      <c r="C50" s="222">
        <v>13662582</v>
      </c>
      <c r="D50" s="223" t="s">
        <v>1069</v>
      </c>
      <c r="E50" s="224"/>
      <c r="F50" s="411"/>
      <c r="G50" s="411"/>
      <c r="H50" s="411"/>
      <c r="I50" s="411"/>
      <c r="J50" s="411"/>
      <c r="K50" s="411"/>
    </row>
    <row r="51" spans="1:11">
      <c r="A51" s="202" t="s">
        <v>151</v>
      </c>
      <c r="B51" s="227">
        <v>90978943</v>
      </c>
      <c r="C51" s="227">
        <v>68966424</v>
      </c>
      <c r="D51" s="228" t="s">
        <v>1060</v>
      </c>
      <c r="E51" s="219"/>
      <c r="F51" s="220"/>
      <c r="G51" s="220"/>
      <c r="H51" s="220"/>
      <c r="I51" s="220"/>
      <c r="J51" s="220"/>
      <c r="K51" s="220"/>
    </row>
    <row r="52" spans="1:11">
      <c r="A52" s="202" t="s">
        <v>150</v>
      </c>
      <c r="B52" s="222">
        <v>187833319</v>
      </c>
      <c r="C52" s="222">
        <v>146770204</v>
      </c>
      <c r="D52" s="223" t="s">
        <v>1189</v>
      </c>
      <c r="E52" s="224"/>
      <c r="F52" s="411"/>
      <c r="G52" s="411"/>
      <c r="H52" s="411"/>
      <c r="I52" s="411"/>
      <c r="J52" s="411"/>
      <c r="K52" s="411"/>
    </row>
    <row r="53" spans="1:11">
      <c r="A53" s="202" t="s">
        <v>149</v>
      </c>
      <c r="B53" s="227">
        <v>21553299</v>
      </c>
      <c r="C53" s="227">
        <v>17224286</v>
      </c>
      <c r="D53" s="228" t="s">
        <v>1062</v>
      </c>
      <c r="E53" s="219"/>
      <c r="F53" s="220"/>
      <c r="G53" s="220"/>
      <c r="H53" s="220"/>
      <c r="I53" s="220"/>
      <c r="J53" s="220"/>
      <c r="K53" s="220"/>
    </row>
    <row r="54" spans="1:11">
      <c r="A54" s="202" t="s">
        <v>148</v>
      </c>
      <c r="B54" s="227">
        <v>29377430</v>
      </c>
      <c r="C54" s="227">
        <v>24186442</v>
      </c>
      <c r="D54" s="228" t="s">
        <v>1072</v>
      </c>
      <c r="E54" s="219"/>
      <c r="F54" s="220"/>
      <c r="G54" s="220"/>
      <c r="H54" s="220"/>
      <c r="I54" s="220"/>
      <c r="J54" s="220"/>
      <c r="K54" s="220"/>
    </row>
    <row r="55" spans="1:11">
      <c r="A55" s="202" t="s">
        <v>196</v>
      </c>
      <c r="B55" s="227">
        <v>299032506</v>
      </c>
      <c r="C55" s="227">
        <v>249489987</v>
      </c>
      <c r="D55" s="228" t="s">
        <v>1066</v>
      </c>
      <c r="E55" s="219"/>
      <c r="F55" s="220"/>
      <c r="G55" s="220"/>
      <c r="H55" s="220"/>
      <c r="I55" s="220"/>
      <c r="J55" s="220"/>
      <c r="K55" s="220"/>
    </row>
    <row r="56" spans="1:11">
      <c r="A56" s="202" t="s">
        <v>1078</v>
      </c>
      <c r="B56" s="227">
        <v>71138923</v>
      </c>
      <c r="C56" s="227">
        <v>57430666</v>
      </c>
      <c r="D56" s="228" t="s">
        <v>1066</v>
      </c>
      <c r="E56" s="219"/>
      <c r="F56" s="220"/>
      <c r="G56" s="220"/>
      <c r="H56" s="220"/>
      <c r="I56" s="220"/>
      <c r="J56" s="220"/>
      <c r="K56" s="220"/>
    </row>
    <row r="57" spans="1:11">
      <c r="A57" s="180" t="s">
        <v>1011</v>
      </c>
      <c r="B57" s="227">
        <v>39217309</v>
      </c>
      <c r="C57" s="227">
        <v>30613178</v>
      </c>
      <c r="D57" s="228" t="s">
        <v>1065</v>
      </c>
      <c r="E57" s="219"/>
      <c r="F57" s="220"/>
      <c r="G57" s="220"/>
      <c r="H57" s="220"/>
      <c r="I57" s="220"/>
      <c r="J57" s="220"/>
      <c r="K57" s="220"/>
    </row>
    <row r="58" spans="1:11">
      <c r="A58" s="202" t="s">
        <v>146</v>
      </c>
      <c r="B58" s="227">
        <v>157402011</v>
      </c>
      <c r="C58" s="227">
        <v>125350059</v>
      </c>
      <c r="D58" s="228" t="s">
        <v>1092</v>
      </c>
      <c r="E58" s="219"/>
      <c r="F58" s="220"/>
      <c r="G58" s="220"/>
      <c r="H58" s="220"/>
      <c r="I58" s="220"/>
      <c r="J58" s="220"/>
      <c r="K58" s="220"/>
    </row>
    <row r="59" spans="1:11">
      <c r="A59" s="202" t="s">
        <v>145</v>
      </c>
      <c r="B59" s="227">
        <v>46174574</v>
      </c>
      <c r="C59" s="227">
        <v>33638861</v>
      </c>
      <c r="D59" s="228" t="s">
        <v>1060</v>
      </c>
      <c r="E59" s="219"/>
      <c r="F59" s="220"/>
      <c r="G59" s="220"/>
      <c r="H59" s="220"/>
      <c r="I59" s="220"/>
      <c r="J59" s="220"/>
      <c r="K59" s="220"/>
    </row>
    <row r="60" spans="1:11">
      <c r="A60" s="202" t="s">
        <v>144</v>
      </c>
      <c r="B60" s="227">
        <v>182095759</v>
      </c>
      <c r="C60" s="227">
        <v>146173618</v>
      </c>
      <c r="D60" s="228" t="s">
        <v>1068</v>
      </c>
      <c r="E60" s="219"/>
      <c r="F60" s="220"/>
      <c r="G60" s="220"/>
      <c r="H60" s="220"/>
      <c r="I60" s="220"/>
      <c r="J60" s="220"/>
      <c r="K60" s="220"/>
    </row>
    <row r="61" spans="1:11">
      <c r="A61" s="202" t="s">
        <v>141</v>
      </c>
      <c r="B61" s="227">
        <v>186281114</v>
      </c>
      <c r="C61" s="227">
        <v>150795670</v>
      </c>
      <c r="D61" s="228" t="s">
        <v>1065</v>
      </c>
      <c r="E61" s="219"/>
      <c r="F61" s="220"/>
      <c r="G61" s="220"/>
      <c r="H61" s="220"/>
      <c r="I61" s="220"/>
      <c r="J61" s="220"/>
      <c r="K61" s="220"/>
    </row>
    <row r="62" spans="1:11">
      <c r="A62" s="202" t="s">
        <v>143</v>
      </c>
      <c r="B62" s="227">
        <v>93195976</v>
      </c>
      <c r="C62" s="227">
        <v>74260330</v>
      </c>
      <c r="D62" s="228" t="s">
        <v>1072</v>
      </c>
      <c r="E62" s="219"/>
      <c r="F62" s="220"/>
      <c r="G62" s="220"/>
      <c r="H62" s="220"/>
      <c r="I62" s="220"/>
      <c r="J62" s="220"/>
      <c r="K62" s="220"/>
    </row>
    <row r="63" spans="1:11">
      <c r="A63" s="202" t="s">
        <v>142</v>
      </c>
      <c r="B63" s="227">
        <v>44250559</v>
      </c>
      <c r="C63" s="227">
        <v>34824708</v>
      </c>
      <c r="D63" s="228" t="s">
        <v>1072</v>
      </c>
      <c r="E63" s="219"/>
      <c r="F63" s="220"/>
      <c r="G63" s="220"/>
      <c r="H63" s="220"/>
      <c r="I63" s="220"/>
      <c r="J63" s="220"/>
      <c r="K63" s="220"/>
    </row>
    <row r="64" spans="1:11">
      <c r="A64" s="202" t="s">
        <v>140</v>
      </c>
      <c r="B64" s="227">
        <v>86039678</v>
      </c>
      <c r="C64" s="227">
        <v>68670868</v>
      </c>
      <c r="D64" s="228" t="s">
        <v>1072</v>
      </c>
      <c r="E64" s="219"/>
      <c r="F64" s="220"/>
      <c r="G64" s="220"/>
      <c r="H64" s="220"/>
      <c r="I64" s="220"/>
      <c r="J64" s="220"/>
      <c r="K64" s="220"/>
    </row>
    <row r="65" spans="1:11">
      <c r="A65" s="202" t="s">
        <v>139</v>
      </c>
      <c r="B65" s="227">
        <v>55214012</v>
      </c>
      <c r="C65" s="227">
        <v>46659098</v>
      </c>
      <c r="D65" s="228" t="s">
        <v>1065</v>
      </c>
      <c r="E65" s="219"/>
      <c r="F65" s="220"/>
      <c r="G65" s="220"/>
      <c r="H65" s="220"/>
      <c r="I65" s="220"/>
      <c r="J65" s="220"/>
      <c r="K65" s="220"/>
    </row>
    <row r="66" spans="1:11">
      <c r="A66" s="202" t="s">
        <v>138</v>
      </c>
      <c r="B66" s="227">
        <v>25791530</v>
      </c>
      <c r="C66" s="227">
        <v>19883845</v>
      </c>
      <c r="D66" s="228" t="s">
        <v>1088</v>
      </c>
      <c r="E66" s="219"/>
      <c r="F66" s="220"/>
      <c r="G66" s="220"/>
      <c r="H66" s="220"/>
      <c r="I66" s="220"/>
      <c r="J66" s="220"/>
      <c r="K66" s="220"/>
    </row>
    <row r="67" spans="1:11">
      <c r="A67" s="202" t="s">
        <v>137</v>
      </c>
      <c r="B67" s="227">
        <v>283352677</v>
      </c>
      <c r="C67" s="227">
        <v>219988136</v>
      </c>
      <c r="D67" s="228" t="s">
        <v>1072</v>
      </c>
      <c r="E67" s="219"/>
      <c r="F67" s="220"/>
      <c r="G67" s="220"/>
      <c r="H67" s="220"/>
      <c r="I67" s="220"/>
      <c r="J67" s="220"/>
      <c r="K67" s="220"/>
    </row>
    <row r="68" spans="1:11">
      <c r="A68" s="202" t="s">
        <v>136</v>
      </c>
      <c r="B68" s="227">
        <v>230423126</v>
      </c>
      <c r="C68" s="227">
        <v>204634210</v>
      </c>
      <c r="D68" s="228" t="s">
        <v>1088</v>
      </c>
      <c r="E68" s="219"/>
      <c r="F68" s="220"/>
      <c r="G68" s="220"/>
      <c r="H68" s="220"/>
      <c r="I68" s="220"/>
      <c r="J68" s="220"/>
      <c r="K68" s="220"/>
    </row>
    <row r="69" spans="1:11">
      <c r="A69" s="202" t="s">
        <v>134</v>
      </c>
      <c r="B69" s="227">
        <v>176347226</v>
      </c>
      <c r="C69" s="227">
        <v>136414709</v>
      </c>
      <c r="D69" s="228" t="s">
        <v>1180</v>
      </c>
      <c r="E69" s="219"/>
      <c r="F69" s="220"/>
      <c r="G69" s="220"/>
      <c r="H69" s="220"/>
      <c r="I69" s="220"/>
      <c r="J69" s="220"/>
      <c r="K69" s="220"/>
    </row>
    <row r="70" spans="1:11">
      <c r="A70" s="180" t="s">
        <v>1012</v>
      </c>
      <c r="B70" s="222">
        <v>287280589</v>
      </c>
      <c r="C70" s="222">
        <v>229178733</v>
      </c>
      <c r="D70" s="223" t="s">
        <v>1191</v>
      </c>
      <c r="E70" s="224"/>
      <c r="F70" s="411"/>
      <c r="G70" s="411"/>
      <c r="H70" s="411"/>
      <c r="I70" s="411"/>
      <c r="J70" s="411"/>
      <c r="K70" s="411"/>
    </row>
    <row r="71" spans="1:11">
      <c r="A71" s="180" t="s">
        <v>1013</v>
      </c>
      <c r="B71" s="222">
        <v>247081311</v>
      </c>
      <c r="C71" s="222">
        <v>224193856</v>
      </c>
      <c r="D71" s="223" t="s">
        <v>1077</v>
      </c>
      <c r="E71" s="224"/>
      <c r="F71" s="411"/>
      <c r="G71" s="411"/>
      <c r="H71" s="411"/>
      <c r="I71" s="411"/>
      <c r="J71" s="411"/>
      <c r="K71" s="411"/>
    </row>
    <row r="72" spans="1:11">
      <c r="A72" s="202" t="s">
        <v>133</v>
      </c>
      <c r="B72" s="227">
        <v>7185874</v>
      </c>
      <c r="C72" s="227">
        <v>4516287</v>
      </c>
      <c r="D72" s="228" t="s">
        <v>1092</v>
      </c>
      <c r="E72" s="219"/>
      <c r="F72" s="220"/>
      <c r="G72" s="220"/>
      <c r="H72" s="220"/>
      <c r="I72" s="220"/>
      <c r="J72" s="220"/>
      <c r="K72" s="220"/>
    </row>
    <row r="73" spans="1:11">
      <c r="A73" s="202" t="s">
        <v>124</v>
      </c>
      <c r="B73" s="227">
        <v>37126864</v>
      </c>
      <c r="C73" s="227">
        <v>28232893</v>
      </c>
      <c r="D73" s="228" t="s">
        <v>1062</v>
      </c>
      <c r="E73" s="219"/>
      <c r="F73" s="220"/>
      <c r="G73" s="220"/>
      <c r="H73" s="220"/>
      <c r="I73" s="220"/>
      <c r="J73" s="220"/>
      <c r="K73" s="220"/>
    </row>
    <row r="74" spans="1:11">
      <c r="A74" s="202" t="s">
        <v>132</v>
      </c>
      <c r="B74" s="222">
        <v>8191943</v>
      </c>
      <c r="C74" s="222">
        <v>5905885</v>
      </c>
      <c r="D74" s="223" t="s">
        <v>1064</v>
      </c>
      <c r="E74" s="224"/>
      <c r="F74" s="411"/>
      <c r="G74" s="411"/>
      <c r="H74" s="411"/>
      <c r="I74" s="411"/>
      <c r="J74" s="411"/>
      <c r="K74" s="411"/>
    </row>
    <row r="75" spans="1:11">
      <c r="A75" s="202" t="s">
        <v>131</v>
      </c>
      <c r="B75" s="222">
        <v>26572061</v>
      </c>
      <c r="C75" s="222">
        <v>21060949</v>
      </c>
      <c r="D75" s="223" t="s">
        <v>1071</v>
      </c>
      <c r="E75" s="224"/>
      <c r="F75" s="411"/>
      <c r="G75" s="411"/>
      <c r="H75" s="411"/>
      <c r="I75" s="411"/>
      <c r="J75" s="411"/>
      <c r="K75" s="411"/>
    </row>
    <row r="76" spans="1:11">
      <c r="A76" s="202" t="s">
        <v>130</v>
      </c>
      <c r="B76" s="227">
        <v>76367500</v>
      </c>
      <c r="C76" s="227">
        <v>57460252</v>
      </c>
      <c r="D76" s="228" t="s">
        <v>1066</v>
      </c>
      <c r="E76" s="219"/>
      <c r="F76" s="220"/>
      <c r="G76" s="220"/>
      <c r="H76" s="220"/>
      <c r="I76" s="220"/>
      <c r="J76" s="220"/>
      <c r="K76" s="220"/>
    </row>
    <row r="77" spans="1:11">
      <c r="A77" s="202" t="s">
        <v>122</v>
      </c>
      <c r="B77" s="227">
        <v>49262823</v>
      </c>
      <c r="C77" s="227">
        <v>38290822</v>
      </c>
      <c r="D77" s="228" t="s">
        <v>1090</v>
      </c>
      <c r="E77" s="219"/>
      <c r="F77" s="220"/>
      <c r="G77" s="220"/>
      <c r="H77" s="220"/>
      <c r="I77" s="220"/>
      <c r="J77" s="220"/>
      <c r="K77" s="220"/>
    </row>
    <row r="78" spans="1:11">
      <c r="A78" s="202" t="s">
        <v>129</v>
      </c>
      <c r="B78" s="222">
        <v>291595957</v>
      </c>
      <c r="C78" s="222">
        <v>248886823</v>
      </c>
      <c r="D78" s="223" t="s">
        <v>1080</v>
      </c>
      <c r="E78" s="224"/>
      <c r="F78" s="411"/>
      <c r="G78" s="411"/>
      <c r="H78" s="411"/>
      <c r="I78" s="411"/>
      <c r="J78" s="411"/>
      <c r="K78" s="411"/>
    </row>
    <row r="79" spans="1:11">
      <c r="A79" s="202" t="s">
        <v>128</v>
      </c>
      <c r="B79" s="227">
        <v>175663750</v>
      </c>
      <c r="C79" s="227">
        <v>143417519</v>
      </c>
      <c r="D79" s="228" t="s">
        <v>1088</v>
      </c>
      <c r="E79" s="219"/>
      <c r="F79" s="220"/>
      <c r="G79" s="220"/>
      <c r="H79" s="220"/>
      <c r="I79" s="220"/>
      <c r="J79" s="220"/>
      <c r="K79" s="220"/>
    </row>
    <row r="80" spans="1:11">
      <c r="A80" s="180" t="s">
        <v>197</v>
      </c>
      <c r="B80" s="222">
        <v>162564445</v>
      </c>
      <c r="C80" s="222">
        <v>126364262</v>
      </c>
      <c r="D80" s="223" t="s">
        <v>1181</v>
      </c>
      <c r="E80" s="224"/>
      <c r="F80" s="411"/>
      <c r="G80" s="411"/>
      <c r="H80" s="411"/>
      <c r="I80" s="411"/>
      <c r="J80" s="411"/>
      <c r="K80" s="411"/>
    </row>
    <row r="81" spans="1:11">
      <c r="A81" s="202" t="s">
        <v>127</v>
      </c>
      <c r="B81" s="227">
        <v>162209994</v>
      </c>
      <c r="C81" s="227">
        <v>125160927</v>
      </c>
      <c r="D81" s="228" t="s">
        <v>1065</v>
      </c>
      <c r="E81" s="219"/>
      <c r="F81" s="220"/>
      <c r="G81" s="220"/>
      <c r="H81" s="220"/>
      <c r="I81" s="220"/>
      <c r="J81" s="220"/>
      <c r="K81" s="220"/>
    </row>
    <row r="82" spans="1:11">
      <c r="A82" s="202" t="s">
        <v>126</v>
      </c>
      <c r="B82" s="227">
        <v>80994484</v>
      </c>
      <c r="C82" s="227">
        <v>64649357</v>
      </c>
      <c r="D82" s="228" t="s">
        <v>1060</v>
      </c>
      <c r="E82" s="219"/>
      <c r="F82" s="220"/>
      <c r="G82" s="220"/>
      <c r="H82" s="220"/>
      <c r="I82" s="220"/>
      <c r="J82" s="220"/>
      <c r="K82" s="220"/>
    </row>
    <row r="83" spans="1:11">
      <c r="A83" s="202" t="s">
        <v>125</v>
      </c>
      <c r="B83" s="227">
        <v>61877816</v>
      </c>
      <c r="C83" s="227">
        <v>49225436</v>
      </c>
      <c r="D83" s="228" t="s">
        <v>1079</v>
      </c>
      <c r="E83" s="219"/>
      <c r="F83" s="220"/>
      <c r="G83" s="220"/>
      <c r="H83" s="220"/>
      <c r="I83" s="220"/>
      <c r="J83" s="220"/>
      <c r="K83" s="220"/>
    </row>
    <row r="84" spans="1:11">
      <c r="A84" s="202" t="s">
        <v>123</v>
      </c>
      <c r="B84" s="222">
        <v>160175654</v>
      </c>
      <c r="C84" s="222">
        <v>132182142</v>
      </c>
      <c r="D84" s="223" t="s">
        <v>1054</v>
      </c>
      <c r="E84" s="224"/>
      <c r="F84" s="411"/>
      <c r="G84" s="411"/>
      <c r="H84" s="411"/>
      <c r="I84" s="411"/>
      <c r="J84" s="411"/>
      <c r="K84" s="411"/>
    </row>
    <row r="85" spans="1:11">
      <c r="A85" s="202" t="s">
        <v>121</v>
      </c>
      <c r="B85" s="227">
        <v>38584964</v>
      </c>
      <c r="C85" s="227">
        <v>25640519</v>
      </c>
      <c r="D85" s="228" t="s">
        <v>1092</v>
      </c>
      <c r="E85" s="219"/>
      <c r="F85" s="220"/>
      <c r="G85" s="220"/>
      <c r="H85" s="220"/>
      <c r="I85" s="220"/>
      <c r="J85" s="220"/>
      <c r="K85" s="220"/>
    </row>
    <row r="86" spans="1:11">
      <c r="A86" s="202" t="s">
        <v>120</v>
      </c>
      <c r="B86" s="227">
        <v>125780814</v>
      </c>
      <c r="C86" s="227">
        <v>96879170</v>
      </c>
      <c r="D86" s="228" t="s">
        <v>1092</v>
      </c>
      <c r="E86" s="219"/>
      <c r="F86" s="220"/>
      <c r="G86" s="220"/>
      <c r="H86" s="220"/>
      <c r="I86" s="220"/>
      <c r="J86" s="220"/>
      <c r="K86" s="220"/>
    </row>
    <row r="87" spans="1:11">
      <c r="A87" s="202" t="s">
        <v>119</v>
      </c>
      <c r="B87" s="227">
        <v>101825689</v>
      </c>
      <c r="C87" s="227">
        <v>79967357</v>
      </c>
      <c r="D87" s="228" t="s">
        <v>1060</v>
      </c>
      <c r="E87" s="219"/>
      <c r="F87" s="220"/>
      <c r="G87" s="220"/>
      <c r="H87" s="220"/>
      <c r="I87" s="220"/>
      <c r="J87" s="220"/>
      <c r="K87" s="220"/>
    </row>
    <row r="88" spans="1:11">
      <c r="A88" s="202" t="s">
        <v>118</v>
      </c>
      <c r="B88" s="222">
        <v>61291143</v>
      </c>
      <c r="C88" s="222">
        <v>48528304</v>
      </c>
      <c r="D88" s="223" t="s">
        <v>1076</v>
      </c>
      <c r="E88" s="224"/>
      <c r="F88" s="411"/>
      <c r="G88" s="411"/>
      <c r="H88" s="411"/>
      <c r="I88" s="411"/>
      <c r="J88" s="411"/>
      <c r="K88" s="411"/>
    </row>
    <row r="89" spans="1:11">
      <c r="A89" s="202" t="s">
        <v>117</v>
      </c>
      <c r="B89" s="227">
        <v>27617568</v>
      </c>
      <c r="C89" s="227">
        <v>22989079</v>
      </c>
      <c r="D89" s="228" t="s">
        <v>1059</v>
      </c>
      <c r="E89" s="219"/>
      <c r="F89" s="220"/>
      <c r="G89" s="220"/>
      <c r="H89" s="220"/>
      <c r="I89" s="220"/>
      <c r="J89" s="220"/>
      <c r="K89" s="220"/>
    </row>
    <row r="90" spans="1:11">
      <c r="A90" s="202" t="s">
        <v>116</v>
      </c>
      <c r="B90" s="222">
        <v>181132061</v>
      </c>
      <c r="C90" s="222">
        <v>159094610</v>
      </c>
      <c r="D90" s="223" t="s">
        <v>1084</v>
      </c>
      <c r="E90" s="224"/>
      <c r="F90" s="411"/>
      <c r="G90" s="411"/>
      <c r="H90" s="411"/>
      <c r="I90" s="411"/>
      <c r="J90" s="411"/>
      <c r="K90" s="411"/>
    </row>
    <row r="91" spans="1:11">
      <c r="A91" s="180" t="s">
        <v>1014</v>
      </c>
      <c r="B91" s="227">
        <v>8040725</v>
      </c>
      <c r="C91" s="227">
        <v>6250347</v>
      </c>
      <c r="D91" s="228" t="s">
        <v>1088</v>
      </c>
      <c r="E91" s="219"/>
      <c r="F91" s="220"/>
      <c r="G91" s="220"/>
      <c r="H91" s="220"/>
      <c r="I91" s="220"/>
      <c r="J91" s="220"/>
      <c r="K91" s="220"/>
    </row>
    <row r="92" spans="1:11">
      <c r="A92" s="180" t="s">
        <v>1015</v>
      </c>
      <c r="B92" s="222">
        <v>15995885</v>
      </c>
      <c r="C92" s="222">
        <v>13832543</v>
      </c>
      <c r="D92" s="223" t="s">
        <v>1064</v>
      </c>
      <c r="E92" s="224"/>
      <c r="F92" s="411"/>
      <c r="G92" s="411"/>
      <c r="H92" s="411"/>
      <c r="I92" s="411"/>
      <c r="J92" s="411"/>
      <c r="K92" s="411"/>
    </row>
    <row r="93" spans="1:11">
      <c r="A93" s="202" t="s">
        <v>162</v>
      </c>
      <c r="B93" s="222">
        <v>62831578</v>
      </c>
      <c r="C93" s="222">
        <v>46682922</v>
      </c>
      <c r="D93" s="223" t="s">
        <v>1077</v>
      </c>
      <c r="E93" s="224"/>
      <c r="F93" s="411"/>
      <c r="G93" s="411"/>
      <c r="H93" s="411"/>
      <c r="I93" s="411"/>
      <c r="J93" s="411"/>
      <c r="K93" s="411"/>
    </row>
    <row r="94" spans="1:11">
      <c r="A94" s="202" t="s">
        <v>157</v>
      </c>
      <c r="B94" s="222">
        <v>16874795</v>
      </c>
      <c r="C94" s="222">
        <v>16824413</v>
      </c>
      <c r="D94" s="223" t="s">
        <v>1075</v>
      </c>
      <c r="E94" s="224"/>
      <c r="F94" s="411"/>
      <c r="G94" s="411"/>
      <c r="H94" s="411"/>
      <c r="I94" s="411"/>
      <c r="J94" s="411"/>
      <c r="K94" s="411"/>
    </row>
    <row r="95" spans="1:11">
      <c r="B95" s="436">
        <f>AVERAGE(B10:B94)/1000</f>
        <v>129304.47528235294</v>
      </c>
    </row>
  </sheetData>
  <mergeCells count="10">
    <mergeCell ref="A7:A9"/>
    <mergeCell ref="B7:E7"/>
    <mergeCell ref="B8:E8"/>
    <mergeCell ref="D9:E9"/>
    <mergeCell ref="A1:L1"/>
    <mergeCell ref="A2:L2"/>
    <mergeCell ref="A3:L3"/>
    <mergeCell ref="A4:L4"/>
    <mergeCell ref="A5:L5"/>
    <mergeCell ref="A6:L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64" workbookViewId="0">
      <selection activeCell="B95" sqref="B95"/>
    </sheetView>
  </sheetViews>
  <sheetFormatPr defaultRowHeight="15"/>
  <cols>
    <col min="1" max="1" width="31" style="419" customWidth="1"/>
    <col min="2" max="2" width="18.140625" style="419" customWidth="1"/>
    <col min="3" max="3" width="18.28515625" style="419" customWidth="1"/>
    <col min="4" max="5" width="9.140625" style="419"/>
  </cols>
  <sheetData>
    <row r="1" spans="1:12">
      <c r="A1" s="491" t="s">
        <v>993</v>
      </c>
      <c r="B1" s="491"/>
      <c r="C1" s="491"/>
      <c r="D1" s="491"/>
      <c r="E1" s="491"/>
      <c r="F1" s="491"/>
      <c r="G1" s="491"/>
      <c r="H1" s="491"/>
      <c r="I1" s="491"/>
      <c r="J1" s="491"/>
      <c r="K1" s="491"/>
      <c r="L1" s="491"/>
    </row>
    <row r="2" spans="1:12">
      <c r="A2" s="491" t="s">
        <v>1187</v>
      </c>
      <c r="B2" s="491"/>
      <c r="C2" s="491"/>
      <c r="D2" s="491"/>
      <c r="E2" s="491"/>
      <c r="F2" s="491"/>
      <c r="G2" s="491"/>
      <c r="H2" s="491"/>
      <c r="I2" s="491"/>
      <c r="J2" s="491"/>
      <c r="K2" s="491"/>
      <c r="L2" s="491"/>
    </row>
    <row r="3" spans="1:12">
      <c r="A3" s="491" t="s">
        <v>1186</v>
      </c>
      <c r="B3" s="491"/>
      <c r="C3" s="491"/>
      <c r="D3" s="491"/>
      <c r="E3" s="491"/>
      <c r="F3" s="491"/>
      <c r="G3" s="491"/>
      <c r="H3" s="491"/>
      <c r="I3" s="491"/>
      <c r="J3" s="491"/>
      <c r="K3" s="491"/>
      <c r="L3" s="491"/>
    </row>
    <row r="4" spans="1:12">
      <c r="A4" s="491" t="s">
        <v>1099</v>
      </c>
      <c r="B4" s="491"/>
      <c r="C4" s="491"/>
      <c r="D4" s="491"/>
      <c r="E4" s="491"/>
      <c r="F4" s="491"/>
      <c r="G4" s="491"/>
      <c r="H4" s="491"/>
      <c r="I4" s="491"/>
      <c r="J4" s="491"/>
      <c r="K4" s="491"/>
      <c r="L4" s="491"/>
    </row>
    <row r="5" spans="1:12">
      <c r="A5" s="491" t="s">
        <v>1374</v>
      </c>
      <c r="B5" s="491"/>
      <c r="C5" s="491"/>
      <c r="D5" s="491"/>
      <c r="E5" s="491"/>
      <c r="F5" s="491"/>
      <c r="G5" s="491"/>
      <c r="H5" s="491"/>
      <c r="I5" s="491"/>
      <c r="J5" s="491"/>
      <c r="K5" s="491"/>
      <c r="L5" s="491"/>
    </row>
    <row r="6" spans="1:12">
      <c r="A6" s="492"/>
      <c r="B6" s="492"/>
      <c r="C6" s="492"/>
      <c r="D6" s="492"/>
      <c r="E6" s="492"/>
      <c r="F6" s="492"/>
      <c r="G6" s="492"/>
      <c r="H6" s="492"/>
      <c r="I6" s="492"/>
      <c r="J6" s="492"/>
      <c r="K6" s="492"/>
      <c r="L6" s="492"/>
    </row>
    <row r="7" spans="1:12">
      <c r="A7" s="498" t="s">
        <v>1097</v>
      </c>
      <c r="B7" s="498"/>
      <c r="C7" s="498"/>
      <c r="D7" s="498"/>
      <c r="E7" s="498"/>
      <c r="F7" s="216"/>
      <c r="G7" s="216"/>
      <c r="H7" s="216"/>
      <c r="I7" s="216"/>
      <c r="J7" s="216"/>
      <c r="K7" s="216"/>
    </row>
    <row r="8" spans="1:12">
      <c r="A8" s="498"/>
      <c r="B8" s="498" t="s">
        <v>1096</v>
      </c>
      <c r="C8" s="498"/>
      <c r="D8" s="498"/>
      <c r="E8" s="498"/>
      <c r="F8" s="216"/>
      <c r="G8" s="216"/>
      <c r="H8" s="216"/>
      <c r="I8" s="216"/>
      <c r="J8" s="216"/>
      <c r="K8" s="216"/>
    </row>
    <row r="9" spans="1:12">
      <c r="A9" s="498"/>
      <c r="B9" s="417" t="s">
        <v>1095</v>
      </c>
      <c r="C9" s="417" t="s">
        <v>1094</v>
      </c>
      <c r="D9" s="498" t="s">
        <v>1093</v>
      </c>
      <c r="E9" s="498"/>
      <c r="F9" s="216"/>
      <c r="G9" s="216"/>
      <c r="H9" s="216"/>
      <c r="I9" s="216"/>
      <c r="J9" s="216"/>
      <c r="K9" s="216"/>
    </row>
    <row r="10" spans="1:12">
      <c r="A10" s="207" t="s">
        <v>191</v>
      </c>
      <c r="B10" s="222">
        <v>93360445</v>
      </c>
      <c r="C10" s="222">
        <v>73491759</v>
      </c>
      <c r="D10" s="223" t="s">
        <v>1064</v>
      </c>
      <c r="E10" s="224"/>
      <c r="F10" s="220"/>
      <c r="G10" s="220"/>
      <c r="H10" s="220"/>
      <c r="I10" s="220"/>
      <c r="J10" s="220"/>
      <c r="K10" s="220"/>
    </row>
    <row r="11" spans="1:12">
      <c r="A11" s="207" t="s">
        <v>190</v>
      </c>
      <c r="B11" s="222">
        <v>35775877</v>
      </c>
      <c r="C11" s="222">
        <v>27452656</v>
      </c>
      <c r="D11" s="223" t="s">
        <v>1062</v>
      </c>
      <c r="E11" s="224"/>
      <c r="F11" s="220"/>
      <c r="G11" s="220"/>
      <c r="H11" s="220"/>
      <c r="I11" s="220"/>
      <c r="J11" s="220"/>
      <c r="K11" s="220"/>
    </row>
    <row r="12" spans="1:12">
      <c r="A12" s="207" t="s">
        <v>189</v>
      </c>
      <c r="B12" s="222">
        <v>56595856</v>
      </c>
      <c r="C12" s="222">
        <v>43680719</v>
      </c>
      <c r="D12" s="223" t="s">
        <v>1063</v>
      </c>
      <c r="E12" s="224"/>
      <c r="F12" s="220"/>
      <c r="G12" s="220"/>
      <c r="H12" s="220"/>
      <c r="I12" s="220"/>
      <c r="J12" s="220"/>
      <c r="K12" s="220"/>
    </row>
    <row r="13" spans="1:12">
      <c r="A13" s="207" t="s">
        <v>188</v>
      </c>
      <c r="B13" s="222">
        <v>104535919</v>
      </c>
      <c r="C13" s="222">
        <v>82126945</v>
      </c>
      <c r="D13" s="223" t="s">
        <v>1064</v>
      </c>
      <c r="E13" s="224"/>
      <c r="F13" s="220"/>
      <c r="G13" s="220"/>
      <c r="H13" s="220"/>
      <c r="I13" s="220"/>
      <c r="J13" s="220"/>
      <c r="K13" s="220"/>
    </row>
    <row r="14" spans="1:12">
      <c r="A14" s="202" t="s">
        <v>187</v>
      </c>
      <c r="B14" s="222">
        <v>27853595</v>
      </c>
      <c r="C14" s="222">
        <v>20765744</v>
      </c>
      <c r="D14" s="223" t="s">
        <v>1068</v>
      </c>
      <c r="E14" s="224"/>
      <c r="F14" s="220"/>
      <c r="G14" s="220"/>
      <c r="H14" s="220"/>
      <c r="I14" s="220"/>
      <c r="J14" s="220"/>
      <c r="K14" s="220"/>
    </row>
    <row r="15" spans="1:12">
      <c r="A15" s="207" t="s">
        <v>177</v>
      </c>
      <c r="B15" s="222">
        <v>60759730</v>
      </c>
      <c r="C15" s="222">
        <v>47632518</v>
      </c>
      <c r="D15" s="223" t="s">
        <v>1090</v>
      </c>
      <c r="E15" s="224"/>
      <c r="F15" s="220"/>
      <c r="G15" s="220"/>
      <c r="H15" s="220"/>
      <c r="I15" s="220"/>
      <c r="J15" s="220"/>
      <c r="K15" s="220"/>
    </row>
    <row r="16" spans="1:12">
      <c r="A16" s="207" t="s">
        <v>186</v>
      </c>
      <c r="B16" s="222">
        <v>63577719</v>
      </c>
      <c r="C16" s="222">
        <v>48878943</v>
      </c>
      <c r="D16" s="223" t="s">
        <v>1077</v>
      </c>
      <c r="E16" s="224"/>
      <c r="F16" s="220"/>
      <c r="G16" s="220"/>
      <c r="H16" s="220"/>
      <c r="I16" s="220"/>
      <c r="J16" s="220"/>
      <c r="K16" s="220"/>
    </row>
    <row r="17" spans="1:11">
      <c r="A17" s="207" t="s">
        <v>185</v>
      </c>
      <c r="B17" s="222">
        <v>23650542</v>
      </c>
      <c r="C17" s="222">
        <v>17753400</v>
      </c>
      <c r="D17" s="223" t="s">
        <v>1062</v>
      </c>
      <c r="E17" s="224"/>
      <c r="F17" s="220"/>
      <c r="G17" s="220"/>
      <c r="H17" s="220"/>
      <c r="I17" s="220"/>
      <c r="J17" s="220"/>
      <c r="K17" s="220"/>
    </row>
    <row r="18" spans="1:11">
      <c r="A18" s="207" t="s">
        <v>184</v>
      </c>
      <c r="B18" s="222">
        <v>50629605</v>
      </c>
      <c r="C18" s="222">
        <v>41126934</v>
      </c>
      <c r="D18" s="223" t="s">
        <v>1090</v>
      </c>
      <c r="E18" s="224"/>
      <c r="F18" s="220"/>
      <c r="G18" s="220"/>
      <c r="H18" s="220"/>
      <c r="I18" s="220"/>
      <c r="J18" s="220"/>
      <c r="K18" s="220"/>
    </row>
    <row r="19" spans="1:11">
      <c r="A19" s="207" t="s">
        <v>183</v>
      </c>
      <c r="B19" s="222">
        <v>62766398</v>
      </c>
      <c r="C19" s="222">
        <v>51606984</v>
      </c>
      <c r="D19" s="223" t="s">
        <v>1069</v>
      </c>
      <c r="E19" s="224"/>
      <c r="F19" s="220"/>
      <c r="G19" s="220"/>
      <c r="H19" s="220"/>
      <c r="I19" s="220"/>
      <c r="J19" s="220"/>
      <c r="K19" s="220"/>
    </row>
    <row r="20" spans="1:11">
      <c r="A20" s="207" t="s">
        <v>182</v>
      </c>
      <c r="B20" s="222">
        <v>619888702</v>
      </c>
      <c r="C20" s="222">
        <v>458666430</v>
      </c>
      <c r="D20" s="223" t="s">
        <v>1062</v>
      </c>
      <c r="E20" s="224"/>
      <c r="F20" s="220"/>
      <c r="G20" s="220"/>
      <c r="H20" s="220"/>
      <c r="I20" s="220"/>
      <c r="J20" s="220"/>
      <c r="K20" s="220"/>
    </row>
    <row r="21" spans="1:11">
      <c r="A21" s="207" t="s">
        <v>181</v>
      </c>
      <c r="B21" s="222">
        <v>25270810</v>
      </c>
      <c r="C21" s="222">
        <v>19208577</v>
      </c>
      <c r="D21" s="223" t="s">
        <v>1063</v>
      </c>
      <c r="E21" s="224"/>
      <c r="F21" s="220"/>
      <c r="G21" s="220"/>
      <c r="H21" s="220"/>
      <c r="I21" s="220"/>
      <c r="J21" s="220"/>
      <c r="K21" s="220"/>
    </row>
    <row r="22" spans="1:11">
      <c r="A22" s="207" t="s">
        <v>180</v>
      </c>
      <c r="B22" s="222">
        <v>48932951</v>
      </c>
      <c r="C22" s="222">
        <v>37687359</v>
      </c>
      <c r="D22" s="223" t="s">
        <v>1065</v>
      </c>
      <c r="E22" s="224"/>
      <c r="F22" s="220"/>
      <c r="G22" s="220"/>
      <c r="H22" s="220"/>
      <c r="I22" s="220"/>
      <c r="J22" s="220"/>
      <c r="K22" s="220"/>
    </row>
    <row r="23" spans="1:11">
      <c r="A23" s="207" t="s">
        <v>179</v>
      </c>
      <c r="B23" s="222">
        <v>39863386</v>
      </c>
      <c r="C23" s="222">
        <v>32411327</v>
      </c>
      <c r="D23" s="223" t="s">
        <v>1062</v>
      </c>
      <c r="E23" s="224"/>
      <c r="F23" s="220"/>
      <c r="G23" s="220"/>
      <c r="H23" s="220"/>
      <c r="I23" s="220"/>
      <c r="J23" s="220"/>
      <c r="K23" s="220"/>
    </row>
    <row r="24" spans="1:11">
      <c r="A24" s="207" t="s">
        <v>178</v>
      </c>
      <c r="B24" s="222">
        <v>31924892</v>
      </c>
      <c r="C24" s="222">
        <v>23951071</v>
      </c>
      <c r="D24" s="223" t="s">
        <v>1068</v>
      </c>
      <c r="E24" s="224"/>
      <c r="F24" s="220"/>
      <c r="G24" s="220"/>
      <c r="H24" s="220"/>
      <c r="I24" s="220"/>
      <c r="J24" s="220"/>
      <c r="K24" s="220"/>
    </row>
    <row r="25" spans="1:11">
      <c r="A25" s="207" t="s">
        <v>176</v>
      </c>
      <c r="B25" s="222">
        <v>76822735</v>
      </c>
      <c r="C25" s="222">
        <v>59103915</v>
      </c>
      <c r="D25" s="223" t="s">
        <v>1061</v>
      </c>
      <c r="E25" s="224"/>
      <c r="F25" s="220"/>
      <c r="G25" s="220"/>
      <c r="H25" s="220"/>
      <c r="I25" s="220"/>
      <c r="J25" s="220"/>
      <c r="K25" s="220"/>
    </row>
    <row r="26" spans="1:11">
      <c r="A26" s="207" t="s">
        <v>175</v>
      </c>
      <c r="B26" s="222">
        <v>68835918</v>
      </c>
      <c r="C26" s="222">
        <v>55983080</v>
      </c>
      <c r="D26" s="223" t="s">
        <v>1062</v>
      </c>
      <c r="E26" s="224"/>
      <c r="F26" s="220"/>
      <c r="G26" s="220"/>
      <c r="H26" s="220"/>
      <c r="I26" s="220"/>
      <c r="J26" s="220"/>
      <c r="K26" s="220"/>
    </row>
    <row r="27" spans="1:11">
      <c r="A27" s="207" t="s">
        <v>174</v>
      </c>
      <c r="B27" s="418">
        <v>2310149546</v>
      </c>
      <c r="C27" s="418" t="s">
        <v>1380</v>
      </c>
      <c r="D27" s="223" t="s">
        <v>1090</v>
      </c>
      <c r="E27" s="224"/>
      <c r="F27" s="220"/>
      <c r="G27" s="220"/>
      <c r="H27" s="220"/>
      <c r="I27" s="220"/>
      <c r="J27" s="220"/>
      <c r="K27" s="220"/>
    </row>
    <row r="28" spans="1:11">
      <c r="A28" s="207" t="s">
        <v>173</v>
      </c>
      <c r="B28" s="222">
        <v>33694315</v>
      </c>
      <c r="C28" s="222">
        <v>26603504</v>
      </c>
      <c r="D28" s="223" t="s">
        <v>1058</v>
      </c>
      <c r="E28" s="224"/>
      <c r="F28" s="411"/>
      <c r="G28" s="411"/>
      <c r="H28" s="411"/>
      <c r="I28" s="411"/>
      <c r="J28" s="411"/>
      <c r="K28" s="411"/>
    </row>
    <row r="29" spans="1:11">
      <c r="A29" s="207" t="s">
        <v>172</v>
      </c>
      <c r="B29" s="222">
        <v>87097472</v>
      </c>
      <c r="C29" s="222">
        <v>75064494</v>
      </c>
      <c r="D29" s="223" t="s">
        <v>1077</v>
      </c>
      <c r="E29" s="224"/>
      <c r="F29" s="220"/>
      <c r="G29" s="220"/>
      <c r="H29" s="220"/>
      <c r="I29" s="220"/>
      <c r="J29" s="220"/>
      <c r="K29" s="220"/>
    </row>
    <row r="30" spans="1:11">
      <c r="A30" s="207" t="s">
        <v>171</v>
      </c>
      <c r="B30" s="222">
        <v>73658139</v>
      </c>
      <c r="C30" s="222">
        <v>59133183</v>
      </c>
      <c r="D30" s="223" t="s">
        <v>1092</v>
      </c>
      <c r="E30" s="224"/>
      <c r="F30" s="220"/>
      <c r="G30" s="220"/>
      <c r="H30" s="220"/>
      <c r="I30" s="220"/>
      <c r="J30" s="220"/>
      <c r="K30" s="220"/>
    </row>
    <row r="31" spans="1:11">
      <c r="A31" s="207" t="s">
        <v>169</v>
      </c>
      <c r="B31" s="222">
        <v>77793562</v>
      </c>
      <c r="C31" s="222">
        <v>64418290</v>
      </c>
      <c r="D31" s="223" t="s">
        <v>1121</v>
      </c>
      <c r="E31" s="224"/>
      <c r="F31" s="411"/>
      <c r="G31" s="411"/>
      <c r="H31" s="411"/>
      <c r="I31" s="411"/>
      <c r="J31" s="411"/>
      <c r="K31" s="411"/>
    </row>
    <row r="32" spans="1:11">
      <c r="A32" s="207" t="s">
        <v>168</v>
      </c>
      <c r="B32" s="222">
        <v>50485994</v>
      </c>
      <c r="C32" s="222">
        <v>36897694</v>
      </c>
      <c r="D32" s="223" t="s">
        <v>1059</v>
      </c>
      <c r="E32" s="224"/>
      <c r="F32" s="220"/>
      <c r="G32" s="220"/>
      <c r="H32" s="220"/>
      <c r="I32" s="220"/>
      <c r="J32" s="220"/>
      <c r="K32" s="220"/>
    </row>
    <row r="33" spans="1:11">
      <c r="A33" s="207" t="s">
        <v>167</v>
      </c>
      <c r="B33" s="222">
        <v>157623845</v>
      </c>
      <c r="C33" s="222">
        <v>125640070</v>
      </c>
      <c r="D33" s="223" t="s">
        <v>1086</v>
      </c>
      <c r="E33" s="224"/>
      <c r="F33" s="411"/>
      <c r="G33" s="411"/>
      <c r="H33" s="411"/>
      <c r="I33" s="411"/>
      <c r="J33" s="411"/>
      <c r="K33" s="411"/>
    </row>
    <row r="34" spans="1:11">
      <c r="A34" s="207" t="s">
        <v>166</v>
      </c>
      <c r="B34" s="222">
        <v>73015794</v>
      </c>
      <c r="C34" s="222">
        <v>54982720</v>
      </c>
      <c r="D34" s="223" t="s">
        <v>1090</v>
      </c>
      <c r="E34" s="224"/>
      <c r="F34" s="220"/>
      <c r="G34" s="220"/>
      <c r="H34" s="220"/>
      <c r="I34" s="220"/>
      <c r="J34" s="220"/>
      <c r="K34" s="220"/>
    </row>
    <row r="35" spans="1:11">
      <c r="A35" s="207" t="s">
        <v>165</v>
      </c>
      <c r="B35" s="222">
        <v>28460409</v>
      </c>
      <c r="C35" s="222">
        <v>22153386</v>
      </c>
      <c r="D35" s="223" t="s">
        <v>1060</v>
      </c>
      <c r="E35" s="224"/>
      <c r="F35" s="220"/>
      <c r="G35" s="220"/>
      <c r="H35" s="220"/>
      <c r="I35" s="220"/>
      <c r="J35" s="220"/>
      <c r="K35" s="220"/>
    </row>
    <row r="36" spans="1:11">
      <c r="A36" s="207" t="s">
        <v>164</v>
      </c>
      <c r="B36" s="222">
        <v>22438758</v>
      </c>
      <c r="C36" s="222">
        <v>17742304</v>
      </c>
      <c r="D36" s="223" t="s">
        <v>1062</v>
      </c>
      <c r="E36" s="224"/>
      <c r="F36" s="220"/>
      <c r="G36" s="220"/>
      <c r="H36" s="220"/>
      <c r="I36" s="220"/>
      <c r="J36" s="220"/>
      <c r="K36" s="220"/>
    </row>
    <row r="37" spans="1:11">
      <c r="A37" s="207" t="s">
        <v>1009</v>
      </c>
      <c r="B37" s="222">
        <v>564435671</v>
      </c>
      <c r="C37" s="222">
        <v>554692235</v>
      </c>
      <c r="D37" s="223" t="s">
        <v>1092</v>
      </c>
      <c r="E37" s="224"/>
      <c r="F37" s="220"/>
      <c r="G37" s="220"/>
      <c r="H37" s="220"/>
      <c r="I37" s="220"/>
      <c r="J37" s="220"/>
      <c r="K37" s="220"/>
    </row>
    <row r="38" spans="1:11">
      <c r="A38" s="202" t="s">
        <v>1010</v>
      </c>
      <c r="B38" s="222">
        <v>21450820</v>
      </c>
      <c r="C38" s="222">
        <v>19856947</v>
      </c>
      <c r="D38" s="223" t="s">
        <v>1069</v>
      </c>
      <c r="E38" s="224"/>
      <c r="F38" s="220"/>
      <c r="G38" s="220"/>
      <c r="H38" s="220"/>
      <c r="I38" s="220"/>
      <c r="J38" s="220"/>
      <c r="K38" s="220"/>
    </row>
    <row r="39" spans="1:11">
      <c r="A39" s="207" t="s">
        <v>195</v>
      </c>
      <c r="B39" s="222">
        <v>13499399</v>
      </c>
      <c r="C39" s="222">
        <v>9988978</v>
      </c>
      <c r="D39" s="223" t="s">
        <v>1063</v>
      </c>
      <c r="E39" s="224"/>
      <c r="F39" s="220"/>
      <c r="G39" s="220"/>
      <c r="H39" s="220"/>
      <c r="I39" s="220"/>
      <c r="J39" s="220"/>
      <c r="K39" s="220"/>
    </row>
    <row r="40" spans="1:11">
      <c r="A40" s="207" t="s">
        <v>163</v>
      </c>
      <c r="B40" s="222">
        <v>8283074</v>
      </c>
      <c r="C40" s="222">
        <v>5728883</v>
      </c>
      <c r="D40" s="223" t="s">
        <v>1064</v>
      </c>
      <c r="E40" s="224"/>
      <c r="F40" s="220"/>
      <c r="G40" s="220"/>
      <c r="H40" s="220"/>
      <c r="I40" s="220"/>
      <c r="J40" s="220"/>
      <c r="K40" s="220"/>
    </row>
    <row r="41" spans="1:11">
      <c r="A41" s="207" t="s">
        <v>161</v>
      </c>
      <c r="B41" s="222">
        <v>275594878</v>
      </c>
      <c r="C41" s="222">
        <v>210388234</v>
      </c>
      <c r="D41" s="223" t="s">
        <v>1062</v>
      </c>
      <c r="E41" s="224"/>
      <c r="F41" s="220"/>
      <c r="G41" s="220"/>
      <c r="H41" s="220"/>
      <c r="I41" s="220"/>
      <c r="J41" s="220"/>
      <c r="K41" s="220"/>
    </row>
    <row r="42" spans="1:11">
      <c r="A42" s="207" t="s">
        <v>160</v>
      </c>
      <c r="B42" s="222">
        <v>42847365</v>
      </c>
      <c r="C42" s="222">
        <v>34044537</v>
      </c>
      <c r="D42" s="223" t="s">
        <v>1069</v>
      </c>
      <c r="E42" s="224"/>
      <c r="F42" s="220"/>
      <c r="G42" s="220"/>
      <c r="H42" s="220"/>
      <c r="I42" s="220"/>
      <c r="J42" s="220"/>
      <c r="K42" s="220"/>
    </row>
    <row r="43" spans="1:11">
      <c r="A43" s="207" t="s">
        <v>159</v>
      </c>
      <c r="B43" s="222">
        <v>91751092</v>
      </c>
      <c r="C43" s="222">
        <v>70314926</v>
      </c>
      <c r="D43" s="223" t="s">
        <v>1090</v>
      </c>
      <c r="E43" s="224"/>
      <c r="F43" s="220"/>
      <c r="G43" s="220"/>
      <c r="H43" s="220"/>
      <c r="I43" s="220"/>
      <c r="J43" s="220"/>
      <c r="K43" s="220"/>
    </row>
    <row r="44" spans="1:11">
      <c r="A44" s="207" t="s">
        <v>158</v>
      </c>
      <c r="B44" s="222">
        <v>178349293</v>
      </c>
      <c r="C44" s="222">
        <v>140272363</v>
      </c>
      <c r="D44" s="223" t="s">
        <v>1059</v>
      </c>
      <c r="E44" s="224"/>
      <c r="F44" s="220"/>
      <c r="G44" s="220"/>
      <c r="H44" s="220"/>
      <c r="I44" s="220"/>
      <c r="J44" s="220"/>
      <c r="K44" s="220"/>
    </row>
    <row r="45" spans="1:11">
      <c r="A45" s="202" t="s">
        <v>156</v>
      </c>
      <c r="B45" s="222">
        <v>39074519</v>
      </c>
      <c r="C45" s="222">
        <v>29135017</v>
      </c>
      <c r="D45" s="223" t="s">
        <v>1076</v>
      </c>
      <c r="E45" s="224"/>
      <c r="F45" s="220"/>
      <c r="G45" s="220"/>
      <c r="H45" s="220"/>
      <c r="I45" s="220"/>
      <c r="J45" s="220"/>
      <c r="K45" s="220"/>
    </row>
    <row r="46" spans="1:11">
      <c r="A46" s="202" t="s">
        <v>155</v>
      </c>
      <c r="B46" s="222">
        <v>5091417</v>
      </c>
      <c r="C46" s="222">
        <v>3876844</v>
      </c>
      <c r="D46" s="223" t="s">
        <v>1064</v>
      </c>
      <c r="E46" s="224"/>
      <c r="F46" s="220"/>
      <c r="G46" s="220"/>
      <c r="H46" s="220"/>
      <c r="I46" s="220"/>
      <c r="J46" s="220"/>
      <c r="K46" s="220"/>
    </row>
    <row r="47" spans="1:11">
      <c r="A47" s="202" t="s">
        <v>154</v>
      </c>
      <c r="B47" s="222">
        <v>16552266</v>
      </c>
      <c r="C47" s="222">
        <v>11965220</v>
      </c>
      <c r="D47" s="223" t="s">
        <v>1064</v>
      </c>
      <c r="E47" s="224"/>
      <c r="F47" s="220"/>
      <c r="G47" s="220"/>
      <c r="H47" s="220"/>
      <c r="I47" s="220"/>
      <c r="J47" s="220"/>
      <c r="K47" s="220"/>
    </row>
    <row r="48" spans="1:11" ht="28.5">
      <c r="A48" s="207" t="s">
        <v>153</v>
      </c>
      <c r="B48" s="222">
        <v>8679343</v>
      </c>
      <c r="C48" s="222">
        <v>6292391</v>
      </c>
      <c r="D48" s="223" t="s">
        <v>1088</v>
      </c>
      <c r="E48" s="224"/>
      <c r="F48" s="220"/>
      <c r="G48" s="220"/>
      <c r="H48" s="220"/>
      <c r="I48" s="220"/>
      <c r="J48" s="220"/>
      <c r="K48" s="220"/>
    </row>
    <row r="49" spans="1:11" ht="30">
      <c r="A49" s="109" t="s">
        <v>1016</v>
      </c>
      <c r="B49" s="222">
        <v>15752619</v>
      </c>
      <c r="C49" s="222">
        <v>11411943</v>
      </c>
      <c r="D49" s="223" t="s">
        <v>1061</v>
      </c>
      <c r="E49" s="224"/>
      <c r="F49" s="220"/>
      <c r="G49" s="220"/>
      <c r="H49" s="220"/>
      <c r="I49" s="220"/>
      <c r="J49" s="220"/>
      <c r="K49" s="220"/>
    </row>
    <row r="50" spans="1:11">
      <c r="A50" s="202" t="s">
        <v>1017</v>
      </c>
      <c r="B50" s="222">
        <v>16270685</v>
      </c>
      <c r="C50" s="222">
        <v>11141454</v>
      </c>
      <c r="D50" s="223" t="s">
        <v>1060</v>
      </c>
      <c r="E50" s="224"/>
      <c r="F50" s="220"/>
      <c r="G50" s="220"/>
      <c r="H50" s="220"/>
      <c r="I50" s="220"/>
      <c r="J50" s="220"/>
      <c r="K50" s="220"/>
    </row>
    <row r="51" spans="1:11">
      <c r="A51" s="207" t="s">
        <v>151</v>
      </c>
      <c r="B51" s="222">
        <v>85253356</v>
      </c>
      <c r="C51" s="222">
        <v>65825078</v>
      </c>
      <c r="D51" s="223" t="s">
        <v>1060</v>
      </c>
      <c r="E51" s="224"/>
      <c r="F51" s="220"/>
      <c r="G51" s="220"/>
      <c r="H51" s="220"/>
      <c r="I51" s="220"/>
      <c r="J51" s="220"/>
      <c r="K51" s="220"/>
    </row>
    <row r="52" spans="1:11">
      <c r="A52" s="207" t="s">
        <v>150</v>
      </c>
      <c r="B52" s="222">
        <v>199632703</v>
      </c>
      <c r="C52" s="222">
        <v>162308500</v>
      </c>
      <c r="D52" s="223" t="s">
        <v>1075</v>
      </c>
      <c r="E52" s="224"/>
      <c r="F52" s="411"/>
      <c r="G52" s="411"/>
      <c r="H52" s="411"/>
      <c r="I52" s="411"/>
      <c r="J52" s="411"/>
      <c r="K52" s="411"/>
    </row>
    <row r="53" spans="1:11">
      <c r="A53" s="202" t="s">
        <v>149</v>
      </c>
      <c r="B53" s="222">
        <v>19758423</v>
      </c>
      <c r="C53" s="222">
        <v>15529319</v>
      </c>
      <c r="D53" s="223" t="s">
        <v>1122</v>
      </c>
      <c r="E53" s="224"/>
      <c r="F53" s="411"/>
      <c r="G53" s="411"/>
      <c r="H53" s="411"/>
      <c r="I53" s="411"/>
      <c r="J53" s="411"/>
      <c r="K53" s="411"/>
    </row>
    <row r="54" spans="1:11">
      <c r="A54" s="207" t="s">
        <v>148</v>
      </c>
      <c r="B54" s="222">
        <v>28742797</v>
      </c>
      <c r="C54" s="222">
        <v>23726706</v>
      </c>
      <c r="D54" s="223" t="s">
        <v>1066</v>
      </c>
      <c r="E54" s="224"/>
      <c r="F54" s="220"/>
      <c r="G54" s="220"/>
      <c r="H54" s="220"/>
      <c r="I54" s="220"/>
      <c r="J54" s="220"/>
      <c r="K54" s="220"/>
    </row>
    <row r="55" spans="1:11" ht="28.5">
      <c r="A55" s="207" t="s">
        <v>196</v>
      </c>
      <c r="B55" s="222">
        <v>281304394</v>
      </c>
      <c r="C55" s="222">
        <v>235235607</v>
      </c>
      <c r="D55" s="223" t="s">
        <v>1062</v>
      </c>
      <c r="E55" s="224"/>
      <c r="F55" s="220"/>
      <c r="G55" s="220"/>
      <c r="H55" s="220"/>
      <c r="I55" s="220"/>
      <c r="J55" s="220"/>
      <c r="K55" s="220"/>
    </row>
    <row r="56" spans="1:11">
      <c r="A56" s="207" t="s">
        <v>1078</v>
      </c>
      <c r="B56" s="222">
        <v>67136549</v>
      </c>
      <c r="C56" s="222">
        <v>54874398</v>
      </c>
      <c r="D56" s="223" t="s">
        <v>1066</v>
      </c>
      <c r="E56" s="224"/>
      <c r="F56" s="220"/>
      <c r="G56" s="220"/>
      <c r="H56" s="220"/>
      <c r="I56" s="220"/>
      <c r="J56" s="220"/>
      <c r="K56" s="220"/>
    </row>
    <row r="57" spans="1:11" ht="30">
      <c r="A57" s="109" t="s">
        <v>1011</v>
      </c>
      <c r="B57" s="222">
        <v>37876806</v>
      </c>
      <c r="C57" s="222">
        <v>29758374</v>
      </c>
      <c r="D57" s="223" t="s">
        <v>1063</v>
      </c>
      <c r="E57" s="224"/>
      <c r="F57" s="220"/>
      <c r="G57" s="220"/>
      <c r="H57" s="220"/>
      <c r="I57" s="220"/>
      <c r="J57" s="220"/>
      <c r="K57" s="220"/>
    </row>
    <row r="58" spans="1:11">
      <c r="A58" s="207" t="s">
        <v>146</v>
      </c>
      <c r="B58" s="222">
        <v>139752656</v>
      </c>
      <c r="C58" s="222">
        <v>109951241</v>
      </c>
      <c r="D58" s="223" t="s">
        <v>1063</v>
      </c>
      <c r="E58" s="224"/>
      <c r="F58" s="220"/>
      <c r="G58" s="220"/>
      <c r="H58" s="220"/>
      <c r="I58" s="220"/>
      <c r="J58" s="220"/>
      <c r="K58" s="220"/>
    </row>
    <row r="59" spans="1:11">
      <c r="A59" s="207" t="s">
        <v>145</v>
      </c>
      <c r="B59" s="222">
        <v>43223371</v>
      </c>
      <c r="C59" s="222">
        <v>30898255</v>
      </c>
      <c r="D59" s="223" t="s">
        <v>1060</v>
      </c>
      <c r="E59" s="224"/>
      <c r="F59" s="220"/>
      <c r="G59" s="220"/>
      <c r="H59" s="220"/>
      <c r="I59" s="220"/>
      <c r="J59" s="220"/>
      <c r="K59" s="220"/>
    </row>
    <row r="60" spans="1:11">
      <c r="A60" s="207" t="s">
        <v>144</v>
      </c>
      <c r="B60" s="222">
        <v>169253479</v>
      </c>
      <c r="C60" s="222">
        <v>134417971</v>
      </c>
      <c r="D60" s="223" t="s">
        <v>1061</v>
      </c>
      <c r="E60" s="224"/>
      <c r="F60" s="220"/>
      <c r="G60" s="220"/>
      <c r="H60" s="220"/>
      <c r="I60" s="220"/>
      <c r="J60" s="220"/>
      <c r="K60" s="220"/>
    </row>
    <row r="61" spans="1:11">
      <c r="A61" s="207" t="s">
        <v>141</v>
      </c>
      <c r="B61" s="222">
        <v>179766601</v>
      </c>
      <c r="C61" s="222">
        <v>145981556</v>
      </c>
      <c r="D61" s="223" t="s">
        <v>1092</v>
      </c>
      <c r="E61" s="224"/>
      <c r="F61" s="220"/>
      <c r="G61" s="220"/>
      <c r="H61" s="220"/>
      <c r="I61" s="220"/>
      <c r="J61" s="220"/>
      <c r="K61" s="220"/>
    </row>
    <row r="62" spans="1:11">
      <c r="A62" s="207" t="s">
        <v>143</v>
      </c>
      <c r="B62" s="222">
        <v>91068418</v>
      </c>
      <c r="C62" s="222">
        <v>73058606</v>
      </c>
      <c r="D62" s="223" t="s">
        <v>1076</v>
      </c>
      <c r="E62" s="224"/>
      <c r="F62" s="411"/>
      <c r="G62" s="411"/>
      <c r="H62" s="411"/>
      <c r="I62" s="411"/>
      <c r="J62" s="411"/>
      <c r="K62" s="411"/>
    </row>
    <row r="63" spans="1:11">
      <c r="A63" s="207" t="s">
        <v>142</v>
      </c>
      <c r="B63" s="222">
        <v>43376927</v>
      </c>
      <c r="C63" s="222">
        <v>34552572</v>
      </c>
      <c r="D63" s="223" t="s">
        <v>1066</v>
      </c>
      <c r="E63" s="224"/>
      <c r="F63" s="220"/>
      <c r="G63" s="220"/>
      <c r="H63" s="220"/>
      <c r="I63" s="220"/>
      <c r="J63" s="220"/>
      <c r="K63" s="220"/>
    </row>
    <row r="64" spans="1:11">
      <c r="A64" s="207" t="s">
        <v>140</v>
      </c>
      <c r="B64" s="222">
        <v>84413477</v>
      </c>
      <c r="C64" s="222">
        <v>67660758</v>
      </c>
      <c r="D64" s="223" t="s">
        <v>1063</v>
      </c>
      <c r="E64" s="224"/>
      <c r="F64" s="220"/>
      <c r="G64" s="220"/>
      <c r="H64" s="220"/>
      <c r="I64" s="220"/>
      <c r="J64" s="220"/>
      <c r="K64" s="220"/>
    </row>
    <row r="65" spans="1:11">
      <c r="A65" s="207" t="s">
        <v>139</v>
      </c>
      <c r="B65" s="222">
        <v>53177424</v>
      </c>
      <c r="C65" s="222">
        <v>44999945</v>
      </c>
      <c r="D65" s="223" t="s">
        <v>1092</v>
      </c>
      <c r="E65" s="224"/>
      <c r="F65" s="220"/>
      <c r="G65" s="220"/>
      <c r="H65" s="220"/>
      <c r="I65" s="220"/>
      <c r="J65" s="220"/>
      <c r="K65" s="220"/>
    </row>
    <row r="66" spans="1:11">
      <c r="A66" s="207" t="s">
        <v>138</v>
      </c>
      <c r="B66" s="222">
        <v>24467001</v>
      </c>
      <c r="C66" s="222">
        <v>18779496</v>
      </c>
      <c r="D66" s="223" t="s">
        <v>1088</v>
      </c>
      <c r="E66" s="224"/>
      <c r="F66" s="220"/>
      <c r="G66" s="220"/>
      <c r="H66" s="220"/>
      <c r="I66" s="220"/>
      <c r="J66" s="220"/>
      <c r="K66" s="220"/>
    </row>
    <row r="67" spans="1:11">
      <c r="A67" s="207" t="s">
        <v>137</v>
      </c>
      <c r="B67" s="222">
        <v>276595515</v>
      </c>
      <c r="C67" s="222">
        <v>223409480</v>
      </c>
      <c r="D67" s="223" t="s">
        <v>1092</v>
      </c>
      <c r="E67" s="224"/>
      <c r="F67" s="220"/>
      <c r="G67" s="220"/>
      <c r="H67" s="220"/>
      <c r="I67" s="220"/>
      <c r="J67" s="220"/>
      <c r="K67" s="220"/>
    </row>
    <row r="68" spans="1:11">
      <c r="A68" s="202" t="s">
        <v>136</v>
      </c>
      <c r="B68" s="222">
        <v>219185794</v>
      </c>
      <c r="C68" s="222">
        <v>194797505</v>
      </c>
      <c r="D68" s="223" t="s">
        <v>1371</v>
      </c>
      <c r="E68" s="224"/>
      <c r="F68" s="411"/>
      <c r="G68" s="411"/>
      <c r="H68" s="411"/>
      <c r="I68" s="411"/>
      <c r="J68" s="411"/>
      <c r="K68" s="411"/>
    </row>
    <row r="69" spans="1:11">
      <c r="A69" s="207" t="s">
        <v>134</v>
      </c>
      <c r="B69" s="222">
        <v>176995952</v>
      </c>
      <c r="C69" s="222">
        <v>139257029</v>
      </c>
      <c r="D69" s="223" t="s">
        <v>1053</v>
      </c>
      <c r="E69" s="224"/>
      <c r="F69" s="220"/>
      <c r="G69" s="220"/>
      <c r="H69" s="220"/>
      <c r="I69" s="220"/>
      <c r="J69" s="220"/>
      <c r="K69" s="220"/>
    </row>
    <row r="70" spans="1:11">
      <c r="A70" s="109" t="s">
        <v>1012</v>
      </c>
      <c r="B70" s="222">
        <v>307631067</v>
      </c>
      <c r="C70" s="222">
        <v>256764990</v>
      </c>
      <c r="D70" s="223" t="s">
        <v>1370</v>
      </c>
      <c r="E70" s="224"/>
      <c r="F70" s="411"/>
      <c r="G70" s="411"/>
      <c r="H70" s="411"/>
      <c r="I70" s="411"/>
      <c r="J70" s="411"/>
      <c r="K70" s="411"/>
    </row>
    <row r="71" spans="1:11">
      <c r="A71" s="109" t="s">
        <v>1013</v>
      </c>
      <c r="B71" s="222">
        <v>215702924</v>
      </c>
      <c r="C71" s="222">
        <v>193173860</v>
      </c>
      <c r="D71" s="223" t="s">
        <v>1091</v>
      </c>
      <c r="E71" s="224"/>
      <c r="F71" s="220"/>
      <c r="G71" s="220"/>
      <c r="H71" s="220"/>
      <c r="I71" s="220"/>
      <c r="J71" s="220"/>
      <c r="K71" s="220"/>
    </row>
    <row r="72" spans="1:11">
      <c r="A72" s="207" t="s">
        <v>133</v>
      </c>
      <c r="B72" s="222">
        <v>6344265</v>
      </c>
      <c r="C72" s="222">
        <v>3920434</v>
      </c>
      <c r="D72" s="223" t="s">
        <v>1053</v>
      </c>
      <c r="E72" s="224"/>
      <c r="F72" s="220"/>
      <c r="G72" s="220"/>
      <c r="H72" s="220"/>
      <c r="I72" s="220"/>
      <c r="J72" s="220"/>
      <c r="K72" s="220"/>
    </row>
    <row r="73" spans="1:11">
      <c r="A73" s="207" t="s">
        <v>124</v>
      </c>
      <c r="B73" s="222">
        <v>34063399</v>
      </c>
      <c r="C73" s="222">
        <v>26050272</v>
      </c>
      <c r="D73" s="223" t="s">
        <v>1077</v>
      </c>
      <c r="E73" s="224"/>
      <c r="F73" s="220"/>
      <c r="G73" s="220"/>
      <c r="H73" s="220"/>
      <c r="I73" s="220"/>
      <c r="J73" s="220"/>
      <c r="K73" s="220"/>
    </row>
    <row r="74" spans="1:11">
      <c r="A74" s="202" t="s">
        <v>132</v>
      </c>
      <c r="B74" s="222">
        <v>6944633</v>
      </c>
      <c r="C74" s="222">
        <v>4956471</v>
      </c>
      <c r="D74" s="223" t="s">
        <v>1068</v>
      </c>
      <c r="E74" s="224"/>
      <c r="F74" s="220"/>
      <c r="G74" s="220"/>
      <c r="H74" s="220"/>
      <c r="I74" s="220"/>
      <c r="J74" s="220"/>
      <c r="K74" s="220"/>
    </row>
    <row r="75" spans="1:11">
      <c r="A75" s="207" t="s">
        <v>131</v>
      </c>
      <c r="B75" s="222">
        <v>30244659</v>
      </c>
      <c r="C75" s="222">
        <v>24174198</v>
      </c>
      <c r="D75" s="223" t="s">
        <v>1082</v>
      </c>
      <c r="E75" s="224"/>
      <c r="F75" s="411"/>
      <c r="G75" s="411"/>
      <c r="H75" s="411"/>
      <c r="I75" s="411"/>
      <c r="J75" s="411"/>
      <c r="K75" s="411"/>
    </row>
    <row r="76" spans="1:11">
      <c r="A76" s="207" t="s">
        <v>130</v>
      </c>
      <c r="B76" s="222">
        <v>72045551</v>
      </c>
      <c r="C76" s="222">
        <v>54248235</v>
      </c>
      <c r="D76" s="223" t="s">
        <v>1062</v>
      </c>
      <c r="E76" s="224"/>
      <c r="F76" s="220"/>
      <c r="G76" s="220"/>
      <c r="H76" s="220"/>
      <c r="I76" s="220"/>
      <c r="J76" s="220"/>
      <c r="K76" s="220"/>
    </row>
    <row r="77" spans="1:11">
      <c r="A77" s="207" t="s">
        <v>122</v>
      </c>
      <c r="B77" s="222">
        <v>44174309</v>
      </c>
      <c r="C77" s="222">
        <v>34143557</v>
      </c>
      <c r="D77" s="223" t="s">
        <v>1062</v>
      </c>
      <c r="E77" s="224"/>
      <c r="F77" s="220"/>
      <c r="G77" s="220"/>
      <c r="H77" s="220"/>
      <c r="I77" s="220"/>
      <c r="J77" s="220"/>
      <c r="K77" s="220"/>
    </row>
    <row r="78" spans="1:11">
      <c r="A78" s="207" t="s">
        <v>129</v>
      </c>
      <c r="B78" s="222">
        <v>237723958</v>
      </c>
      <c r="C78" s="222">
        <v>198747818</v>
      </c>
      <c r="D78" s="223" t="s">
        <v>1092</v>
      </c>
      <c r="E78" s="224"/>
      <c r="F78" s="220"/>
      <c r="G78" s="220"/>
      <c r="H78" s="220"/>
      <c r="I78" s="220"/>
      <c r="J78" s="220"/>
      <c r="K78" s="220"/>
    </row>
    <row r="79" spans="1:11">
      <c r="A79" s="207" t="s">
        <v>128</v>
      </c>
      <c r="B79" s="222">
        <v>168038689</v>
      </c>
      <c r="C79" s="222">
        <v>137685542</v>
      </c>
      <c r="D79" s="223" t="s">
        <v>1064</v>
      </c>
      <c r="E79" s="224"/>
      <c r="F79" s="220"/>
      <c r="G79" s="220"/>
      <c r="H79" s="220"/>
      <c r="I79" s="220"/>
      <c r="J79" s="220"/>
      <c r="K79" s="220"/>
    </row>
    <row r="80" spans="1:11">
      <c r="A80" s="109" t="s">
        <v>197</v>
      </c>
      <c r="B80" s="222">
        <v>171822558</v>
      </c>
      <c r="C80" s="222">
        <v>137016581</v>
      </c>
      <c r="D80" s="223" t="s">
        <v>1076</v>
      </c>
      <c r="E80" s="224"/>
      <c r="F80" s="220"/>
      <c r="G80" s="220"/>
      <c r="H80" s="220"/>
      <c r="I80" s="220"/>
      <c r="J80" s="220"/>
      <c r="K80" s="220"/>
    </row>
    <row r="81" spans="1:12">
      <c r="A81" s="207" t="s">
        <v>127</v>
      </c>
      <c r="B81" s="222">
        <v>155744473</v>
      </c>
      <c r="C81" s="222">
        <v>122568607</v>
      </c>
      <c r="D81" s="223" t="s">
        <v>1092</v>
      </c>
      <c r="E81" s="224"/>
      <c r="F81" s="220"/>
      <c r="G81" s="220"/>
      <c r="H81" s="220"/>
      <c r="I81" s="220"/>
      <c r="J81" s="220"/>
      <c r="K81" s="220"/>
    </row>
    <row r="82" spans="1:12">
      <c r="A82" s="207" t="s">
        <v>126</v>
      </c>
      <c r="B82" s="222">
        <v>75980850</v>
      </c>
      <c r="C82" s="222">
        <v>61407170</v>
      </c>
      <c r="D82" s="223" t="s">
        <v>1066</v>
      </c>
      <c r="E82" s="224"/>
      <c r="F82" s="220"/>
      <c r="G82" s="220"/>
      <c r="H82" s="220"/>
      <c r="I82" s="220"/>
      <c r="J82" s="220"/>
      <c r="K82" s="220"/>
    </row>
    <row r="83" spans="1:12">
      <c r="A83" s="207" t="s">
        <v>125</v>
      </c>
      <c r="B83" s="222">
        <v>61522990</v>
      </c>
      <c r="C83" s="222">
        <v>49287762</v>
      </c>
      <c r="D83" s="223" t="s">
        <v>1053</v>
      </c>
      <c r="E83" s="224"/>
      <c r="F83" s="220"/>
      <c r="G83" s="220"/>
      <c r="H83" s="220"/>
      <c r="I83" s="220"/>
      <c r="J83" s="220"/>
      <c r="K83" s="220"/>
    </row>
    <row r="84" spans="1:12">
      <c r="A84" s="207" t="s">
        <v>123</v>
      </c>
      <c r="B84" s="222">
        <v>167344245</v>
      </c>
      <c r="C84" s="222">
        <v>139174983</v>
      </c>
      <c r="D84" s="223" t="s">
        <v>1057</v>
      </c>
      <c r="E84" s="224"/>
      <c r="F84" s="411"/>
      <c r="G84" s="411"/>
      <c r="H84" s="411"/>
      <c r="I84" s="411"/>
      <c r="J84" s="411"/>
      <c r="K84" s="411"/>
    </row>
    <row r="85" spans="1:12">
      <c r="A85" s="207" t="s">
        <v>121</v>
      </c>
      <c r="B85" s="222">
        <v>34242593</v>
      </c>
      <c r="C85" s="222">
        <v>22879780</v>
      </c>
      <c r="D85" s="223" t="s">
        <v>1092</v>
      </c>
      <c r="E85" s="224"/>
      <c r="F85" s="220"/>
      <c r="G85" s="220"/>
      <c r="H85" s="220"/>
      <c r="I85" s="220"/>
      <c r="J85" s="220"/>
      <c r="K85" s="220"/>
    </row>
    <row r="86" spans="1:12">
      <c r="A86" s="207" t="s">
        <v>120</v>
      </c>
      <c r="B86" s="222">
        <v>111697731</v>
      </c>
      <c r="C86" s="222">
        <v>85699462</v>
      </c>
      <c r="D86" s="223" t="s">
        <v>1090</v>
      </c>
      <c r="E86" s="224"/>
      <c r="F86" s="220"/>
      <c r="G86" s="220"/>
      <c r="H86" s="220"/>
      <c r="I86" s="220"/>
      <c r="J86" s="220"/>
      <c r="K86" s="220"/>
    </row>
    <row r="87" spans="1:12">
      <c r="A87" s="207" t="s">
        <v>119</v>
      </c>
      <c r="B87" s="222">
        <v>94984968</v>
      </c>
      <c r="C87" s="222">
        <v>74053535</v>
      </c>
      <c r="D87" s="223" t="s">
        <v>1066</v>
      </c>
      <c r="E87" s="224"/>
      <c r="F87" s="220"/>
      <c r="G87" s="220"/>
      <c r="H87" s="220"/>
      <c r="I87" s="220"/>
      <c r="J87" s="220"/>
      <c r="K87" s="220"/>
    </row>
    <row r="88" spans="1:12">
      <c r="A88" s="202" t="s">
        <v>118</v>
      </c>
      <c r="B88" s="222">
        <v>51202068</v>
      </c>
      <c r="C88" s="222">
        <v>39565919</v>
      </c>
      <c r="D88" s="223" t="s">
        <v>1060</v>
      </c>
      <c r="E88" s="224"/>
      <c r="F88" s="220"/>
      <c r="G88" s="220"/>
      <c r="H88" s="220"/>
      <c r="I88" s="220"/>
      <c r="J88" s="220"/>
      <c r="K88" s="220"/>
    </row>
    <row r="89" spans="1:12">
      <c r="A89" s="207" t="s">
        <v>117</v>
      </c>
      <c r="B89" s="222">
        <v>24239953</v>
      </c>
      <c r="C89" s="222">
        <v>20044242</v>
      </c>
      <c r="D89" s="223" t="s">
        <v>1063</v>
      </c>
      <c r="E89" s="224"/>
      <c r="F89" s="220"/>
      <c r="G89" s="220"/>
      <c r="H89" s="220"/>
      <c r="I89" s="220"/>
      <c r="J89" s="220"/>
      <c r="K89" s="220"/>
    </row>
    <row r="90" spans="1:12">
      <c r="A90" s="202" t="s">
        <v>116</v>
      </c>
      <c r="B90" s="222">
        <v>134113934</v>
      </c>
      <c r="C90" s="222">
        <v>114616088</v>
      </c>
      <c r="D90" s="223" t="s">
        <v>1060</v>
      </c>
      <c r="E90" s="224"/>
      <c r="F90" s="220"/>
      <c r="G90" s="220"/>
      <c r="H90" s="220"/>
      <c r="I90" s="220"/>
      <c r="J90" s="220"/>
      <c r="K90" s="220"/>
    </row>
    <row r="91" spans="1:12">
      <c r="A91" s="109" t="s">
        <v>1014</v>
      </c>
      <c r="B91" s="222">
        <v>7649033</v>
      </c>
      <c r="C91" s="222">
        <v>5855319</v>
      </c>
      <c r="D91" s="223" t="s">
        <v>1066</v>
      </c>
      <c r="E91" s="224"/>
      <c r="F91" s="220"/>
      <c r="G91" s="220"/>
      <c r="H91" s="220"/>
      <c r="I91" s="220"/>
      <c r="J91" s="220"/>
      <c r="K91" s="220"/>
    </row>
    <row r="92" spans="1:12">
      <c r="A92" s="109" t="s">
        <v>1015</v>
      </c>
      <c r="B92" s="222">
        <v>13533360</v>
      </c>
      <c r="C92" s="222">
        <v>11510931</v>
      </c>
      <c r="D92" s="223" t="s">
        <v>1065</v>
      </c>
      <c r="E92" s="224"/>
      <c r="F92" s="220"/>
      <c r="G92" s="220"/>
      <c r="H92" s="220"/>
      <c r="I92" s="220"/>
      <c r="J92" s="220"/>
      <c r="K92" s="220"/>
    </row>
    <row r="93" spans="1:12">
      <c r="A93" s="207" t="s">
        <v>162</v>
      </c>
      <c r="B93" s="222">
        <v>54848450</v>
      </c>
      <c r="C93" s="222">
        <v>40654470</v>
      </c>
      <c r="D93" s="223" t="s">
        <v>1377</v>
      </c>
      <c r="E93" s="224"/>
      <c r="F93" s="411"/>
      <c r="G93" s="411"/>
      <c r="H93" s="411"/>
      <c r="I93" s="411"/>
      <c r="J93" s="411"/>
      <c r="K93" s="411"/>
    </row>
    <row r="94" spans="1:12">
      <c r="A94" s="202" t="s">
        <v>157</v>
      </c>
      <c r="B94" s="222">
        <v>13930868</v>
      </c>
      <c r="C94" s="222">
        <v>13876098</v>
      </c>
      <c r="D94" s="223" t="s">
        <v>1090</v>
      </c>
      <c r="E94" s="224"/>
      <c r="F94" s="220"/>
      <c r="G94" s="220"/>
      <c r="H94" s="220"/>
      <c r="I94" s="220"/>
      <c r="J94" s="220"/>
      <c r="K94" s="220"/>
    </row>
    <row r="95" spans="1:12">
      <c r="A95" s="437"/>
      <c r="B95" s="438">
        <f>AVERAGE(B10:B94)/1000</f>
        <v>120233.51207058823</v>
      </c>
      <c r="C95" s="437"/>
      <c r="D95" s="437"/>
      <c r="E95" s="437"/>
      <c r="F95" s="437"/>
      <c r="G95" s="437"/>
      <c r="H95" s="437"/>
      <c r="I95" s="437"/>
      <c r="J95" s="437"/>
      <c r="K95" s="437"/>
      <c r="L95" s="437"/>
    </row>
  </sheetData>
  <mergeCells count="10">
    <mergeCell ref="A7:A9"/>
    <mergeCell ref="B7:E7"/>
    <mergeCell ref="B8:E8"/>
    <mergeCell ref="D9:E9"/>
    <mergeCell ref="A6:L6"/>
    <mergeCell ref="A1:L1"/>
    <mergeCell ref="A2:L2"/>
    <mergeCell ref="A3:L3"/>
    <mergeCell ref="A4:L4"/>
    <mergeCell ref="A5:L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59" workbookViewId="0">
      <selection activeCell="B95" sqref="B95"/>
    </sheetView>
  </sheetViews>
  <sheetFormatPr defaultRowHeight="12.75"/>
  <cols>
    <col min="1" max="1" width="41.5703125" style="413" customWidth="1"/>
    <col min="2" max="2" width="17.7109375" style="413" customWidth="1"/>
    <col min="3" max="3" width="15.7109375" style="413" customWidth="1"/>
    <col min="4" max="4" width="17.5703125" style="413" customWidth="1"/>
    <col min="5" max="5" width="2.28515625" style="413" customWidth="1"/>
    <col min="6" max="11" width="0" style="413" hidden="1" customWidth="1"/>
    <col min="12" max="12" width="22.5703125" style="413" customWidth="1"/>
    <col min="13" max="16384" width="9.140625" style="413"/>
  </cols>
  <sheetData>
    <row r="1" spans="1:12" ht="14.25">
      <c r="A1" s="493" t="s">
        <v>1102</v>
      </c>
      <c r="B1" s="493"/>
      <c r="C1" s="493"/>
      <c r="D1" s="493"/>
      <c r="E1" s="493"/>
      <c r="F1" s="493"/>
      <c r="G1" s="493"/>
      <c r="H1" s="493"/>
      <c r="I1" s="493"/>
      <c r="J1" s="493"/>
      <c r="K1" s="493"/>
      <c r="L1" s="493"/>
    </row>
    <row r="2" spans="1:12" ht="14.25">
      <c r="A2" s="493" t="s">
        <v>1193</v>
      </c>
      <c r="B2" s="493"/>
      <c r="C2" s="493"/>
      <c r="D2" s="493"/>
      <c r="E2" s="493"/>
      <c r="F2" s="493"/>
      <c r="G2" s="493"/>
      <c r="H2" s="493"/>
      <c r="I2" s="493"/>
      <c r="J2" s="493"/>
      <c r="K2" s="493"/>
      <c r="L2" s="493"/>
    </row>
    <row r="3" spans="1:12" ht="14.25">
      <c r="A3" s="493" t="s">
        <v>1192</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1374</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12" t="s">
        <v>1095</v>
      </c>
      <c r="C9" s="412" t="s">
        <v>1094</v>
      </c>
      <c r="D9" s="494" t="s">
        <v>1093</v>
      </c>
      <c r="E9" s="494"/>
      <c r="F9" s="212"/>
      <c r="G9" s="212"/>
      <c r="H9" s="212"/>
      <c r="I9" s="212"/>
      <c r="J9" s="212"/>
      <c r="K9" s="212"/>
    </row>
    <row r="10" spans="1:12" ht="14.25">
      <c r="A10" s="207" t="s">
        <v>191</v>
      </c>
      <c r="B10" s="201">
        <v>79148813</v>
      </c>
      <c r="C10" s="201">
        <v>60602476</v>
      </c>
      <c r="D10" s="200" t="s">
        <v>1058</v>
      </c>
      <c r="E10" s="199"/>
      <c r="F10" s="409"/>
      <c r="G10" s="409"/>
      <c r="H10" s="409"/>
      <c r="I10" s="409"/>
      <c r="J10" s="409"/>
      <c r="K10" s="409"/>
    </row>
    <row r="11" spans="1:12" ht="14.25">
      <c r="A11" s="207" t="s">
        <v>190</v>
      </c>
      <c r="B11" s="206">
        <v>32840479</v>
      </c>
      <c r="C11" s="206">
        <v>24992984</v>
      </c>
      <c r="D11" s="205" t="s">
        <v>1060</v>
      </c>
      <c r="E11" s="204"/>
      <c r="F11" s="203"/>
      <c r="G11" s="203"/>
      <c r="H11" s="203"/>
      <c r="I11" s="203"/>
      <c r="J11" s="203"/>
      <c r="K11" s="203"/>
    </row>
    <row r="12" spans="1:12" ht="14.25">
      <c r="A12" s="207" t="s">
        <v>189</v>
      </c>
      <c r="B12" s="206">
        <v>51417377</v>
      </c>
      <c r="C12" s="206">
        <v>38639479</v>
      </c>
      <c r="D12" s="205" t="s">
        <v>1067</v>
      </c>
      <c r="E12" s="204"/>
      <c r="F12" s="203"/>
      <c r="G12" s="203"/>
      <c r="H12" s="203"/>
      <c r="I12" s="203"/>
      <c r="J12" s="203"/>
      <c r="K12" s="203"/>
    </row>
    <row r="13" spans="1:12" ht="14.25">
      <c r="A13" s="207" t="s">
        <v>188</v>
      </c>
      <c r="B13" s="206">
        <v>88773231</v>
      </c>
      <c r="C13" s="206">
        <v>68372393</v>
      </c>
      <c r="D13" s="205" t="s">
        <v>1066</v>
      </c>
      <c r="E13" s="204"/>
      <c r="F13" s="203"/>
      <c r="G13" s="203"/>
      <c r="H13" s="203"/>
      <c r="I13" s="203"/>
      <c r="J13" s="203"/>
      <c r="K13" s="203"/>
    </row>
    <row r="14" spans="1:12" ht="14.25">
      <c r="A14" s="202" t="s">
        <v>187</v>
      </c>
      <c r="B14" s="206">
        <v>25789343</v>
      </c>
      <c r="C14" s="206">
        <v>19069902</v>
      </c>
      <c r="D14" s="205" t="s">
        <v>1079</v>
      </c>
      <c r="E14" s="204"/>
      <c r="F14" s="203"/>
      <c r="G14" s="203"/>
      <c r="H14" s="203"/>
      <c r="I14" s="203"/>
      <c r="J14" s="203"/>
      <c r="K14" s="203"/>
    </row>
    <row r="15" spans="1:12" ht="14.25">
      <c r="A15" s="207" t="s">
        <v>177</v>
      </c>
      <c r="B15" s="206">
        <v>54309915</v>
      </c>
      <c r="C15" s="206">
        <v>41690380</v>
      </c>
      <c r="D15" s="205" t="s">
        <v>1065</v>
      </c>
      <c r="E15" s="204"/>
      <c r="F15" s="203"/>
      <c r="G15" s="203"/>
      <c r="H15" s="203"/>
      <c r="I15" s="203"/>
      <c r="J15" s="203"/>
      <c r="K15" s="203"/>
    </row>
    <row r="16" spans="1:12" ht="14.25">
      <c r="A16" s="207" t="s">
        <v>186</v>
      </c>
      <c r="B16" s="206">
        <v>55376622</v>
      </c>
      <c r="C16" s="206">
        <v>42380667</v>
      </c>
      <c r="D16" s="205" t="s">
        <v>1077</v>
      </c>
      <c r="E16" s="204"/>
      <c r="F16" s="203"/>
      <c r="G16" s="203"/>
      <c r="H16" s="203"/>
      <c r="I16" s="203"/>
      <c r="J16" s="203"/>
      <c r="K16" s="203"/>
    </row>
    <row r="17" spans="1:11" ht="14.25">
      <c r="A17" s="207" t="s">
        <v>185</v>
      </c>
      <c r="B17" s="206">
        <v>21765584</v>
      </c>
      <c r="C17" s="206">
        <v>16286054</v>
      </c>
      <c r="D17" s="205" t="s">
        <v>1068</v>
      </c>
      <c r="E17" s="204"/>
      <c r="F17" s="203"/>
      <c r="G17" s="203"/>
      <c r="H17" s="203"/>
      <c r="I17" s="203"/>
      <c r="J17" s="203"/>
      <c r="K17" s="203"/>
    </row>
    <row r="18" spans="1:11" ht="14.25">
      <c r="A18" s="207" t="s">
        <v>184</v>
      </c>
      <c r="B18" s="206">
        <v>45085840</v>
      </c>
      <c r="C18" s="206">
        <v>35967135</v>
      </c>
      <c r="D18" s="205" t="s">
        <v>1059</v>
      </c>
      <c r="E18" s="204"/>
      <c r="F18" s="203"/>
      <c r="G18" s="203"/>
      <c r="H18" s="203"/>
      <c r="I18" s="203"/>
      <c r="J18" s="203"/>
      <c r="K18" s="203"/>
    </row>
    <row r="19" spans="1:11" ht="14.25">
      <c r="A19" s="207" t="s">
        <v>183</v>
      </c>
      <c r="B19" s="206">
        <v>54147324</v>
      </c>
      <c r="C19" s="206">
        <v>43239141</v>
      </c>
      <c r="D19" s="205" t="s">
        <v>1066</v>
      </c>
      <c r="E19" s="204"/>
      <c r="F19" s="203"/>
      <c r="G19" s="203"/>
      <c r="H19" s="203"/>
      <c r="I19" s="203"/>
      <c r="J19" s="203"/>
      <c r="K19" s="203"/>
    </row>
    <row r="20" spans="1:11" ht="14.25">
      <c r="A20" s="207" t="s">
        <v>182</v>
      </c>
      <c r="B20" s="206">
        <v>567938189</v>
      </c>
      <c r="C20" s="206">
        <v>416714228</v>
      </c>
      <c r="D20" s="205" t="s">
        <v>1062</v>
      </c>
      <c r="E20" s="204"/>
      <c r="F20" s="203"/>
      <c r="G20" s="203"/>
      <c r="H20" s="203"/>
      <c r="I20" s="203"/>
      <c r="J20" s="203"/>
      <c r="K20" s="203"/>
    </row>
    <row r="21" spans="1:11" ht="14.25">
      <c r="A21" s="207" t="s">
        <v>181</v>
      </c>
      <c r="B21" s="206">
        <v>23030085</v>
      </c>
      <c r="C21" s="206">
        <v>17218625</v>
      </c>
      <c r="D21" s="205" t="s">
        <v>1067</v>
      </c>
      <c r="E21" s="204"/>
      <c r="F21" s="203"/>
      <c r="G21" s="203"/>
      <c r="H21" s="203"/>
      <c r="I21" s="203"/>
      <c r="J21" s="203"/>
      <c r="K21" s="203"/>
    </row>
    <row r="22" spans="1:11" ht="14.25">
      <c r="A22" s="207" t="s">
        <v>180</v>
      </c>
      <c r="B22" s="206">
        <v>47027639</v>
      </c>
      <c r="C22" s="206">
        <v>36640035</v>
      </c>
      <c r="D22" s="205" t="s">
        <v>1090</v>
      </c>
      <c r="E22" s="204"/>
      <c r="F22" s="203"/>
      <c r="G22" s="203"/>
      <c r="H22" s="203"/>
      <c r="I22" s="203"/>
      <c r="J22" s="203"/>
      <c r="K22" s="203"/>
    </row>
    <row r="23" spans="1:11" ht="14.25">
      <c r="A23" s="207" t="s">
        <v>179</v>
      </c>
      <c r="B23" s="206">
        <v>36630495</v>
      </c>
      <c r="C23" s="206">
        <v>29543691</v>
      </c>
      <c r="D23" s="205" t="s">
        <v>1067</v>
      </c>
      <c r="E23" s="204"/>
      <c r="F23" s="203"/>
      <c r="G23" s="203"/>
      <c r="H23" s="203"/>
      <c r="I23" s="203"/>
      <c r="J23" s="203"/>
      <c r="K23" s="203"/>
    </row>
    <row r="24" spans="1:11" ht="14.25">
      <c r="A24" s="207" t="s">
        <v>178</v>
      </c>
      <c r="B24" s="201">
        <v>29461898</v>
      </c>
      <c r="C24" s="201">
        <v>21411437</v>
      </c>
      <c r="D24" s="200" t="s">
        <v>1377</v>
      </c>
      <c r="E24" s="199"/>
      <c r="F24" s="409"/>
      <c r="G24" s="409"/>
      <c r="H24" s="409"/>
      <c r="I24" s="409"/>
      <c r="J24" s="409"/>
      <c r="K24" s="409"/>
    </row>
    <row r="25" spans="1:11" ht="14.25">
      <c r="A25" s="207" t="s">
        <v>176</v>
      </c>
      <c r="B25" s="206">
        <v>68961736</v>
      </c>
      <c r="C25" s="206">
        <v>52958236</v>
      </c>
      <c r="D25" s="205" t="s">
        <v>1067</v>
      </c>
      <c r="E25" s="204"/>
      <c r="F25" s="203"/>
      <c r="G25" s="203"/>
      <c r="H25" s="203"/>
      <c r="I25" s="203"/>
      <c r="J25" s="203"/>
      <c r="K25" s="203"/>
    </row>
    <row r="26" spans="1:11" ht="14.25">
      <c r="A26" s="207" t="s">
        <v>175</v>
      </c>
      <c r="B26" s="206">
        <v>62983720</v>
      </c>
      <c r="C26" s="206">
        <v>50469969</v>
      </c>
      <c r="D26" s="205" t="s">
        <v>1060</v>
      </c>
      <c r="E26" s="204"/>
      <c r="F26" s="203"/>
      <c r="G26" s="203"/>
      <c r="H26" s="203"/>
      <c r="I26" s="203"/>
      <c r="J26" s="203"/>
      <c r="K26" s="203"/>
    </row>
    <row r="27" spans="1:11" ht="14.25">
      <c r="A27" s="207" t="s">
        <v>174</v>
      </c>
      <c r="B27" s="211">
        <v>2059995793</v>
      </c>
      <c r="C27" s="211" t="s">
        <v>1379</v>
      </c>
      <c r="D27" s="205" t="s">
        <v>1077</v>
      </c>
      <c r="E27" s="204"/>
      <c r="F27" s="203"/>
      <c r="G27" s="203"/>
      <c r="H27" s="203"/>
      <c r="I27" s="203"/>
      <c r="J27" s="203"/>
      <c r="K27" s="203"/>
    </row>
    <row r="28" spans="1:11" ht="14.25">
      <c r="A28" s="207" t="s">
        <v>173</v>
      </c>
      <c r="B28" s="206">
        <v>26842352</v>
      </c>
      <c r="C28" s="206">
        <v>20129196</v>
      </c>
      <c r="D28" s="205" t="s">
        <v>1079</v>
      </c>
      <c r="E28" s="204"/>
      <c r="F28" s="203"/>
      <c r="G28" s="203"/>
      <c r="H28" s="203"/>
      <c r="I28" s="203"/>
      <c r="J28" s="203"/>
      <c r="K28" s="203"/>
    </row>
    <row r="29" spans="1:11" ht="14.25">
      <c r="A29" s="207" t="s">
        <v>172</v>
      </c>
      <c r="B29" s="206">
        <v>75847832</v>
      </c>
      <c r="C29" s="206">
        <v>64345656</v>
      </c>
      <c r="D29" s="205" t="s">
        <v>1053</v>
      </c>
      <c r="E29" s="204"/>
      <c r="F29" s="203"/>
      <c r="G29" s="203"/>
      <c r="H29" s="203"/>
      <c r="I29" s="203"/>
      <c r="J29" s="203"/>
      <c r="K29" s="203"/>
    </row>
    <row r="30" spans="1:11" ht="14.25">
      <c r="A30" s="207" t="s">
        <v>171</v>
      </c>
      <c r="B30" s="206">
        <v>65349611</v>
      </c>
      <c r="C30" s="206">
        <v>51747538</v>
      </c>
      <c r="D30" s="205" t="s">
        <v>1090</v>
      </c>
      <c r="E30" s="204"/>
      <c r="F30" s="203"/>
      <c r="G30" s="203"/>
      <c r="H30" s="203"/>
      <c r="I30" s="203"/>
      <c r="J30" s="203"/>
      <c r="K30" s="203"/>
    </row>
    <row r="31" spans="1:11" ht="14.25">
      <c r="A31" s="207" t="s">
        <v>169</v>
      </c>
      <c r="B31" s="206">
        <v>62522329</v>
      </c>
      <c r="C31" s="206">
        <v>50597863</v>
      </c>
      <c r="D31" s="205" t="s">
        <v>1092</v>
      </c>
      <c r="E31" s="204"/>
      <c r="F31" s="203"/>
      <c r="G31" s="203"/>
      <c r="H31" s="203"/>
      <c r="I31" s="203"/>
      <c r="J31" s="203"/>
      <c r="K31" s="203"/>
    </row>
    <row r="32" spans="1:11" ht="14.25">
      <c r="A32" s="207" t="s">
        <v>168</v>
      </c>
      <c r="B32" s="206">
        <v>44213803</v>
      </c>
      <c r="C32" s="206">
        <v>31869020</v>
      </c>
      <c r="D32" s="205" t="s">
        <v>1066</v>
      </c>
      <c r="E32" s="204"/>
      <c r="F32" s="203"/>
      <c r="G32" s="203"/>
      <c r="H32" s="203"/>
      <c r="I32" s="203"/>
      <c r="J32" s="203"/>
      <c r="K32" s="203"/>
    </row>
    <row r="33" spans="1:11" ht="14.25">
      <c r="A33" s="207" t="s">
        <v>167</v>
      </c>
      <c r="B33" s="201">
        <v>126236537</v>
      </c>
      <c r="C33" s="201">
        <v>97304960</v>
      </c>
      <c r="D33" s="200" t="s">
        <v>1074</v>
      </c>
      <c r="E33" s="199"/>
      <c r="F33" s="409"/>
      <c r="G33" s="409"/>
      <c r="H33" s="409"/>
      <c r="I33" s="409"/>
      <c r="J33" s="409"/>
      <c r="K33" s="409"/>
    </row>
    <row r="34" spans="1:11" ht="14.25">
      <c r="A34" s="207" t="s">
        <v>166</v>
      </c>
      <c r="B34" s="201">
        <v>65405897</v>
      </c>
      <c r="C34" s="201">
        <v>49721266</v>
      </c>
      <c r="D34" s="200" t="s">
        <v>1074</v>
      </c>
      <c r="E34" s="199"/>
      <c r="F34" s="409"/>
      <c r="G34" s="409"/>
      <c r="H34" s="409"/>
      <c r="I34" s="409"/>
      <c r="J34" s="409"/>
      <c r="K34" s="409"/>
    </row>
    <row r="35" spans="1:11" ht="14.25">
      <c r="A35" s="207" t="s">
        <v>165</v>
      </c>
      <c r="B35" s="201">
        <v>26636639</v>
      </c>
      <c r="C35" s="201">
        <v>21110837</v>
      </c>
      <c r="D35" s="200" t="s">
        <v>1054</v>
      </c>
      <c r="E35" s="199"/>
      <c r="F35" s="409"/>
      <c r="G35" s="409"/>
      <c r="H35" s="409"/>
      <c r="I35" s="409"/>
      <c r="J35" s="409"/>
      <c r="K35" s="409"/>
    </row>
    <row r="36" spans="1:11" ht="14.25">
      <c r="A36" s="207" t="s">
        <v>164</v>
      </c>
      <c r="B36" s="206">
        <v>20558786</v>
      </c>
      <c r="C36" s="206">
        <v>16100589</v>
      </c>
      <c r="D36" s="205" t="s">
        <v>1066</v>
      </c>
      <c r="E36" s="204"/>
      <c r="F36" s="203"/>
      <c r="G36" s="203"/>
      <c r="H36" s="203"/>
      <c r="I36" s="203"/>
      <c r="J36" s="203"/>
      <c r="K36" s="203"/>
    </row>
    <row r="37" spans="1:11" ht="14.25">
      <c r="A37" s="207" t="s">
        <v>1009</v>
      </c>
      <c r="B37" s="206">
        <v>501439395</v>
      </c>
      <c r="C37" s="206">
        <v>491430395</v>
      </c>
      <c r="D37" s="205" t="s">
        <v>1068</v>
      </c>
      <c r="E37" s="204"/>
      <c r="F37" s="203"/>
      <c r="G37" s="203"/>
      <c r="H37" s="203"/>
      <c r="I37" s="203"/>
      <c r="J37" s="203"/>
      <c r="K37" s="203"/>
    </row>
    <row r="38" spans="1:11" ht="14.25">
      <c r="A38" s="202" t="s">
        <v>1010</v>
      </c>
      <c r="B38" s="201">
        <v>18421357</v>
      </c>
      <c r="C38" s="201">
        <v>16957338</v>
      </c>
      <c r="D38" s="200" t="s">
        <v>1070</v>
      </c>
      <c r="E38" s="199"/>
      <c r="F38" s="409"/>
      <c r="G38" s="409"/>
      <c r="H38" s="409"/>
      <c r="I38" s="409"/>
      <c r="J38" s="409"/>
      <c r="K38" s="409"/>
    </row>
    <row r="39" spans="1:11" ht="14.25">
      <c r="A39" s="207" t="s">
        <v>195</v>
      </c>
      <c r="B39" s="206">
        <v>12294581</v>
      </c>
      <c r="C39" s="206">
        <v>9066017</v>
      </c>
      <c r="D39" s="205" t="s">
        <v>1066</v>
      </c>
      <c r="E39" s="204"/>
      <c r="F39" s="203"/>
      <c r="G39" s="203"/>
      <c r="H39" s="203"/>
      <c r="I39" s="203"/>
      <c r="J39" s="203"/>
      <c r="K39" s="203"/>
    </row>
    <row r="40" spans="1:11" ht="14.25">
      <c r="A40" s="207" t="s">
        <v>163</v>
      </c>
      <c r="B40" s="201">
        <v>6994001</v>
      </c>
      <c r="C40" s="201">
        <v>5119277</v>
      </c>
      <c r="D40" s="200" t="s">
        <v>1081</v>
      </c>
      <c r="E40" s="199"/>
      <c r="F40" s="409"/>
      <c r="G40" s="409"/>
      <c r="H40" s="409"/>
      <c r="I40" s="409"/>
      <c r="J40" s="409"/>
      <c r="K40" s="409"/>
    </row>
    <row r="41" spans="1:11" ht="14.25">
      <c r="A41" s="207" t="s">
        <v>161</v>
      </c>
      <c r="B41" s="206">
        <v>252577387</v>
      </c>
      <c r="C41" s="206">
        <v>191746230</v>
      </c>
      <c r="D41" s="205" t="s">
        <v>1063</v>
      </c>
      <c r="E41" s="204"/>
      <c r="F41" s="203"/>
      <c r="G41" s="203"/>
      <c r="H41" s="203"/>
      <c r="I41" s="203"/>
      <c r="J41" s="203"/>
      <c r="K41" s="203"/>
    </row>
    <row r="42" spans="1:11" ht="14.25">
      <c r="A42" s="207" t="s">
        <v>160</v>
      </c>
      <c r="B42" s="201">
        <v>36851915</v>
      </c>
      <c r="C42" s="201">
        <v>28506447</v>
      </c>
      <c r="D42" s="200" t="s">
        <v>1080</v>
      </c>
      <c r="E42" s="199"/>
      <c r="F42" s="409"/>
      <c r="G42" s="409"/>
      <c r="H42" s="409"/>
      <c r="I42" s="409"/>
      <c r="J42" s="409"/>
      <c r="K42" s="409"/>
    </row>
    <row r="43" spans="1:11" ht="14.25">
      <c r="A43" s="207" t="s">
        <v>159</v>
      </c>
      <c r="B43" s="206">
        <v>82276847</v>
      </c>
      <c r="C43" s="206">
        <v>60045749</v>
      </c>
      <c r="D43" s="205" t="s">
        <v>1079</v>
      </c>
      <c r="E43" s="204"/>
      <c r="F43" s="203"/>
      <c r="G43" s="203"/>
      <c r="H43" s="203"/>
      <c r="I43" s="203"/>
      <c r="J43" s="203"/>
      <c r="K43" s="203"/>
    </row>
    <row r="44" spans="1:11" ht="14.25">
      <c r="A44" s="207" t="s">
        <v>158</v>
      </c>
      <c r="B44" s="206">
        <v>156630342</v>
      </c>
      <c r="C44" s="206">
        <v>120451993</v>
      </c>
      <c r="D44" s="205" t="s">
        <v>1079</v>
      </c>
      <c r="E44" s="204"/>
      <c r="F44" s="203"/>
      <c r="G44" s="203"/>
      <c r="H44" s="203"/>
      <c r="I44" s="203"/>
      <c r="J44" s="203"/>
      <c r="K44" s="203"/>
    </row>
    <row r="45" spans="1:11" ht="14.25">
      <c r="A45" s="202" t="s">
        <v>156</v>
      </c>
      <c r="B45" s="201">
        <v>32492506</v>
      </c>
      <c r="C45" s="201">
        <v>24105737</v>
      </c>
      <c r="D45" s="200" t="s">
        <v>1122</v>
      </c>
      <c r="E45" s="199"/>
      <c r="F45" s="409"/>
      <c r="G45" s="409"/>
      <c r="H45" s="409"/>
      <c r="I45" s="409"/>
      <c r="J45" s="409"/>
      <c r="K45" s="409"/>
    </row>
    <row r="46" spans="1:11" ht="14.25">
      <c r="A46" s="202" t="s">
        <v>155</v>
      </c>
      <c r="B46" s="206">
        <v>4300500</v>
      </c>
      <c r="C46" s="206">
        <v>3306945</v>
      </c>
      <c r="D46" s="205" t="s">
        <v>1060</v>
      </c>
      <c r="E46" s="204"/>
      <c r="F46" s="203"/>
      <c r="G46" s="203"/>
      <c r="H46" s="203"/>
      <c r="I46" s="203"/>
      <c r="J46" s="203"/>
      <c r="K46" s="203"/>
    </row>
    <row r="47" spans="1:11" ht="14.25">
      <c r="A47" s="202" t="s">
        <v>154</v>
      </c>
      <c r="B47" s="201">
        <v>14045724</v>
      </c>
      <c r="C47" s="201">
        <v>9830346</v>
      </c>
      <c r="D47" s="200" t="s">
        <v>1378</v>
      </c>
      <c r="E47" s="199"/>
      <c r="F47" s="409"/>
      <c r="G47" s="409"/>
      <c r="H47" s="409"/>
      <c r="I47" s="409"/>
      <c r="J47" s="409"/>
      <c r="K47" s="409"/>
    </row>
    <row r="48" spans="1:11" ht="14.25">
      <c r="A48" s="207" t="s">
        <v>153</v>
      </c>
      <c r="B48" s="201">
        <v>8299573</v>
      </c>
      <c r="C48" s="201">
        <v>6058761</v>
      </c>
      <c r="D48" s="200" t="s">
        <v>1054</v>
      </c>
      <c r="E48" s="199"/>
      <c r="F48" s="409"/>
      <c r="G48" s="409"/>
      <c r="H48" s="409"/>
      <c r="I48" s="409"/>
      <c r="J48" s="409"/>
      <c r="K48" s="409"/>
    </row>
    <row r="49" spans="1:11" ht="15">
      <c r="A49" s="109" t="s">
        <v>1016</v>
      </c>
      <c r="B49" s="206">
        <v>14212810</v>
      </c>
      <c r="C49" s="206">
        <v>10386384</v>
      </c>
      <c r="D49" s="205" t="s">
        <v>1067</v>
      </c>
      <c r="E49" s="204"/>
      <c r="F49" s="203"/>
      <c r="G49" s="203"/>
      <c r="H49" s="203"/>
      <c r="I49" s="203"/>
      <c r="J49" s="203"/>
      <c r="K49" s="203"/>
    </row>
    <row r="50" spans="1:11" ht="14.25">
      <c r="A50" s="202" t="s">
        <v>1017</v>
      </c>
      <c r="B50" s="201">
        <v>15199415</v>
      </c>
      <c r="C50" s="201">
        <v>11089224</v>
      </c>
      <c r="D50" s="200" t="s">
        <v>1087</v>
      </c>
      <c r="E50" s="199"/>
      <c r="F50" s="409"/>
      <c r="G50" s="409"/>
      <c r="H50" s="409"/>
      <c r="I50" s="409"/>
      <c r="J50" s="409"/>
      <c r="K50" s="409"/>
    </row>
    <row r="51" spans="1:11" ht="14.25">
      <c r="A51" s="207" t="s">
        <v>151</v>
      </c>
      <c r="B51" s="206">
        <v>79359859</v>
      </c>
      <c r="C51" s="206">
        <v>60430205</v>
      </c>
      <c r="D51" s="205" t="s">
        <v>1063</v>
      </c>
      <c r="E51" s="204"/>
      <c r="F51" s="203"/>
      <c r="G51" s="203"/>
      <c r="H51" s="203"/>
      <c r="I51" s="203"/>
      <c r="J51" s="203"/>
      <c r="K51" s="203"/>
    </row>
    <row r="52" spans="1:11" ht="14.25">
      <c r="A52" s="207" t="s">
        <v>150</v>
      </c>
      <c r="B52" s="206">
        <v>165357097</v>
      </c>
      <c r="C52" s="206">
        <v>131814095</v>
      </c>
      <c r="D52" s="205" t="s">
        <v>1067</v>
      </c>
      <c r="E52" s="204"/>
      <c r="F52" s="203"/>
      <c r="G52" s="203"/>
      <c r="H52" s="203"/>
      <c r="I52" s="203"/>
      <c r="J52" s="203"/>
      <c r="K52" s="203"/>
    </row>
    <row r="53" spans="1:11" ht="14.25">
      <c r="A53" s="202" t="s">
        <v>149</v>
      </c>
      <c r="B53" s="201">
        <v>20468649</v>
      </c>
      <c r="C53" s="201">
        <v>16606289</v>
      </c>
      <c r="D53" s="200" t="s">
        <v>1091</v>
      </c>
      <c r="E53" s="199"/>
      <c r="F53" s="409"/>
      <c r="G53" s="409"/>
      <c r="H53" s="409"/>
      <c r="I53" s="409"/>
      <c r="J53" s="409"/>
      <c r="K53" s="409"/>
    </row>
    <row r="54" spans="1:11" ht="14.25">
      <c r="A54" s="207" t="s">
        <v>148</v>
      </c>
      <c r="B54" s="201">
        <v>27216182</v>
      </c>
      <c r="C54" s="201">
        <v>22146136</v>
      </c>
      <c r="D54" s="200" t="s">
        <v>1122</v>
      </c>
      <c r="E54" s="199"/>
      <c r="F54" s="409"/>
      <c r="G54" s="409"/>
      <c r="H54" s="409"/>
      <c r="I54" s="409"/>
      <c r="J54" s="409"/>
      <c r="K54" s="409"/>
    </row>
    <row r="55" spans="1:11" ht="14.25">
      <c r="A55" s="207" t="s">
        <v>196</v>
      </c>
      <c r="B55" s="206">
        <v>258016278</v>
      </c>
      <c r="C55" s="206">
        <v>213725998</v>
      </c>
      <c r="D55" s="205" t="s">
        <v>1063</v>
      </c>
      <c r="E55" s="204"/>
      <c r="F55" s="203"/>
      <c r="G55" s="203"/>
      <c r="H55" s="203"/>
      <c r="I55" s="203"/>
      <c r="J55" s="203"/>
      <c r="K55" s="203"/>
    </row>
    <row r="56" spans="1:11" ht="14.25">
      <c r="A56" s="207" t="s">
        <v>1078</v>
      </c>
      <c r="B56" s="206">
        <v>63123507</v>
      </c>
      <c r="C56" s="206">
        <v>52097819</v>
      </c>
      <c r="D56" s="205" t="s">
        <v>1072</v>
      </c>
      <c r="E56" s="204"/>
      <c r="F56" s="203"/>
      <c r="G56" s="203"/>
      <c r="H56" s="203"/>
      <c r="I56" s="203"/>
      <c r="J56" s="203"/>
      <c r="K56" s="203"/>
    </row>
    <row r="57" spans="1:11" ht="15">
      <c r="A57" s="109" t="s">
        <v>1011</v>
      </c>
      <c r="B57" s="206">
        <v>34500189</v>
      </c>
      <c r="C57" s="206">
        <v>26718102</v>
      </c>
      <c r="D57" s="205" t="s">
        <v>1065</v>
      </c>
      <c r="E57" s="204"/>
      <c r="F57" s="203"/>
      <c r="G57" s="203"/>
      <c r="H57" s="203"/>
      <c r="I57" s="203"/>
      <c r="J57" s="203"/>
      <c r="K57" s="203"/>
    </row>
    <row r="58" spans="1:11" ht="14.25">
      <c r="A58" s="207" t="s">
        <v>146</v>
      </c>
      <c r="B58" s="206">
        <v>126604108</v>
      </c>
      <c r="C58" s="206">
        <v>97691881</v>
      </c>
      <c r="D58" s="205" t="s">
        <v>1068</v>
      </c>
      <c r="E58" s="204"/>
      <c r="F58" s="203"/>
      <c r="G58" s="203"/>
      <c r="H58" s="203"/>
      <c r="I58" s="203"/>
      <c r="J58" s="203"/>
      <c r="K58" s="203"/>
    </row>
    <row r="59" spans="1:11" ht="14.25">
      <c r="A59" s="207" t="s">
        <v>145</v>
      </c>
      <c r="B59" s="206">
        <v>40402299</v>
      </c>
      <c r="C59" s="206">
        <v>28741903</v>
      </c>
      <c r="D59" s="205" t="s">
        <v>1067</v>
      </c>
      <c r="E59" s="204"/>
      <c r="F59" s="203"/>
      <c r="G59" s="203"/>
      <c r="H59" s="203"/>
      <c r="I59" s="203"/>
      <c r="J59" s="203"/>
      <c r="K59" s="203"/>
    </row>
    <row r="60" spans="1:11" ht="14.25">
      <c r="A60" s="207" t="s">
        <v>144</v>
      </c>
      <c r="B60" s="206">
        <v>151844954</v>
      </c>
      <c r="C60" s="206">
        <v>119669263</v>
      </c>
      <c r="D60" s="205" t="s">
        <v>1066</v>
      </c>
      <c r="E60" s="204"/>
      <c r="F60" s="203"/>
      <c r="G60" s="203"/>
      <c r="H60" s="203"/>
      <c r="I60" s="203"/>
      <c r="J60" s="203"/>
      <c r="K60" s="203"/>
    </row>
    <row r="61" spans="1:11" ht="14.25">
      <c r="A61" s="207" t="s">
        <v>141</v>
      </c>
      <c r="B61" s="206">
        <v>158946403</v>
      </c>
      <c r="C61" s="206">
        <v>127117852</v>
      </c>
      <c r="D61" s="205" t="s">
        <v>1088</v>
      </c>
      <c r="E61" s="204"/>
      <c r="F61" s="203"/>
      <c r="G61" s="203"/>
      <c r="H61" s="203"/>
      <c r="I61" s="203"/>
      <c r="J61" s="203"/>
      <c r="K61" s="203"/>
    </row>
    <row r="62" spans="1:11" ht="14.25">
      <c r="A62" s="207" t="s">
        <v>143</v>
      </c>
      <c r="B62" s="206">
        <v>75642138</v>
      </c>
      <c r="C62" s="206">
        <v>59223812</v>
      </c>
      <c r="D62" s="205" t="s">
        <v>1072</v>
      </c>
      <c r="E62" s="204"/>
      <c r="F62" s="203"/>
      <c r="G62" s="203"/>
      <c r="H62" s="203"/>
      <c r="I62" s="203"/>
      <c r="J62" s="203"/>
      <c r="K62" s="203"/>
    </row>
    <row r="63" spans="1:11" ht="14.25">
      <c r="A63" s="207" t="s">
        <v>142</v>
      </c>
      <c r="B63" s="206">
        <v>40963165</v>
      </c>
      <c r="C63" s="206">
        <v>32287721</v>
      </c>
      <c r="D63" s="205" t="s">
        <v>1088</v>
      </c>
      <c r="E63" s="204"/>
      <c r="F63" s="203"/>
      <c r="G63" s="203"/>
      <c r="H63" s="203"/>
      <c r="I63" s="203"/>
      <c r="J63" s="203"/>
      <c r="K63" s="203"/>
    </row>
    <row r="64" spans="1:11" ht="14.25">
      <c r="A64" s="207" t="s">
        <v>140</v>
      </c>
      <c r="B64" s="206">
        <v>76609148</v>
      </c>
      <c r="C64" s="206">
        <v>60415351</v>
      </c>
      <c r="D64" s="205" t="s">
        <v>1060</v>
      </c>
      <c r="E64" s="204"/>
      <c r="F64" s="203"/>
      <c r="G64" s="203"/>
      <c r="H64" s="203"/>
      <c r="I64" s="203"/>
      <c r="J64" s="203"/>
      <c r="K64" s="203"/>
    </row>
    <row r="65" spans="1:11" ht="14.25">
      <c r="A65" s="207" t="s">
        <v>139</v>
      </c>
      <c r="B65" s="206">
        <v>47244369</v>
      </c>
      <c r="C65" s="206">
        <v>39497239</v>
      </c>
      <c r="D65" s="205" t="s">
        <v>1065</v>
      </c>
      <c r="E65" s="204"/>
      <c r="F65" s="203"/>
      <c r="G65" s="203"/>
      <c r="H65" s="203"/>
      <c r="I65" s="203"/>
      <c r="J65" s="203"/>
      <c r="K65" s="203"/>
    </row>
    <row r="66" spans="1:11" ht="14.25">
      <c r="A66" s="207" t="s">
        <v>138</v>
      </c>
      <c r="B66" s="206">
        <v>23248355</v>
      </c>
      <c r="C66" s="206">
        <v>17885863</v>
      </c>
      <c r="D66" s="205" t="s">
        <v>1065</v>
      </c>
      <c r="E66" s="204"/>
      <c r="F66" s="203"/>
      <c r="G66" s="203"/>
      <c r="H66" s="203"/>
      <c r="I66" s="203"/>
      <c r="J66" s="203"/>
      <c r="K66" s="203"/>
    </row>
    <row r="67" spans="1:11" ht="14.25">
      <c r="A67" s="207" t="s">
        <v>137</v>
      </c>
      <c r="B67" s="206">
        <v>244842275</v>
      </c>
      <c r="C67" s="206">
        <v>194515161</v>
      </c>
      <c r="D67" s="205" t="s">
        <v>1061</v>
      </c>
      <c r="E67" s="204"/>
      <c r="F67" s="203"/>
      <c r="G67" s="203"/>
      <c r="H67" s="203"/>
      <c r="I67" s="203"/>
      <c r="J67" s="203"/>
      <c r="K67" s="203"/>
    </row>
    <row r="68" spans="1:11" ht="14.25">
      <c r="A68" s="202" t="s">
        <v>136</v>
      </c>
      <c r="B68" s="206">
        <v>151773786</v>
      </c>
      <c r="C68" s="206">
        <v>133057673</v>
      </c>
      <c r="D68" s="205" t="s">
        <v>1092</v>
      </c>
      <c r="E68" s="204"/>
      <c r="F68" s="203"/>
      <c r="G68" s="203"/>
      <c r="H68" s="203"/>
      <c r="I68" s="203"/>
      <c r="J68" s="203"/>
      <c r="K68" s="203"/>
    </row>
    <row r="69" spans="1:11" ht="14.25">
      <c r="A69" s="207" t="s">
        <v>134</v>
      </c>
      <c r="B69" s="206">
        <v>151017090</v>
      </c>
      <c r="C69" s="206">
        <v>117092428</v>
      </c>
      <c r="D69" s="205" t="s">
        <v>1062</v>
      </c>
      <c r="E69" s="204"/>
      <c r="F69" s="203"/>
      <c r="G69" s="203"/>
      <c r="H69" s="203"/>
      <c r="I69" s="203"/>
      <c r="J69" s="203"/>
      <c r="K69" s="203"/>
    </row>
    <row r="70" spans="1:11" ht="15">
      <c r="A70" s="109" t="s">
        <v>1012</v>
      </c>
      <c r="B70" s="201">
        <v>217804891</v>
      </c>
      <c r="C70" s="201">
        <v>170551992</v>
      </c>
      <c r="D70" s="200" t="s">
        <v>1191</v>
      </c>
      <c r="E70" s="199"/>
      <c r="F70" s="409"/>
      <c r="G70" s="409"/>
      <c r="H70" s="409"/>
      <c r="I70" s="409"/>
      <c r="J70" s="409"/>
      <c r="K70" s="409"/>
    </row>
    <row r="71" spans="1:11" ht="15">
      <c r="A71" s="109" t="s">
        <v>1013</v>
      </c>
      <c r="B71" s="201">
        <v>180719478</v>
      </c>
      <c r="C71" s="201">
        <v>159277690</v>
      </c>
      <c r="D71" s="200" t="s">
        <v>1091</v>
      </c>
      <c r="E71" s="199"/>
      <c r="F71" s="409"/>
      <c r="G71" s="409"/>
      <c r="H71" s="409"/>
      <c r="I71" s="409"/>
      <c r="J71" s="409"/>
      <c r="K71" s="409"/>
    </row>
    <row r="72" spans="1:11" ht="14.25">
      <c r="A72" s="207" t="s">
        <v>133</v>
      </c>
      <c r="B72" s="206">
        <v>5408380</v>
      </c>
      <c r="C72" s="206">
        <v>3343319</v>
      </c>
      <c r="D72" s="205" t="s">
        <v>1066</v>
      </c>
      <c r="E72" s="204"/>
      <c r="F72" s="203"/>
      <c r="G72" s="203"/>
      <c r="H72" s="203"/>
      <c r="I72" s="203"/>
      <c r="J72" s="203"/>
      <c r="K72" s="203"/>
    </row>
    <row r="73" spans="1:11" ht="14.25">
      <c r="A73" s="207" t="s">
        <v>124</v>
      </c>
      <c r="B73" s="201">
        <v>29532691</v>
      </c>
      <c r="C73" s="201">
        <v>22999666</v>
      </c>
      <c r="D73" s="200" t="s">
        <v>1074</v>
      </c>
      <c r="E73" s="199"/>
      <c r="F73" s="409"/>
      <c r="G73" s="409"/>
      <c r="H73" s="409"/>
      <c r="I73" s="409"/>
      <c r="J73" s="409"/>
      <c r="K73" s="409"/>
    </row>
    <row r="74" spans="1:11" ht="14.25">
      <c r="A74" s="202" t="s">
        <v>132</v>
      </c>
      <c r="B74" s="206">
        <v>6452448</v>
      </c>
      <c r="C74" s="206">
        <v>4683403</v>
      </c>
      <c r="D74" s="205" t="s">
        <v>1068</v>
      </c>
      <c r="E74" s="204"/>
      <c r="F74" s="203"/>
      <c r="G74" s="203"/>
      <c r="H74" s="203"/>
      <c r="I74" s="203"/>
      <c r="J74" s="203"/>
      <c r="K74" s="203"/>
    </row>
    <row r="75" spans="1:11" ht="14.25">
      <c r="A75" s="207" t="s">
        <v>131</v>
      </c>
      <c r="B75" s="206">
        <v>23241149</v>
      </c>
      <c r="C75" s="206">
        <v>18048392</v>
      </c>
      <c r="D75" s="205" t="s">
        <v>1092</v>
      </c>
      <c r="E75" s="204"/>
      <c r="F75" s="203"/>
      <c r="G75" s="203"/>
      <c r="H75" s="203"/>
      <c r="I75" s="203"/>
      <c r="J75" s="203"/>
      <c r="K75" s="203"/>
    </row>
    <row r="76" spans="1:11" ht="14.25">
      <c r="A76" s="207" t="s">
        <v>130</v>
      </c>
      <c r="B76" s="206">
        <v>66327049</v>
      </c>
      <c r="C76" s="206">
        <v>49394520</v>
      </c>
      <c r="D76" s="205" t="s">
        <v>1180</v>
      </c>
      <c r="E76" s="204"/>
      <c r="F76" s="203"/>
      <c r="G76" s="203"/>
      <c r="H76" s="203"/>
      <c r="I76" s="203"/>
      <c r="J76" s="203"/>
      <c r="K76" s="203"/>
    </row>
    <row r="77" spans="1:11" ht="14.25">
      <c r="A77" s="207" t="s">
        <v>122</v>
      </c>
      <c r="B77" s="206">
        <v>40620125</v>
      </c>
      <c r="C77" s="206">
        <v>31100842</v>
      </c>
      <c r="D77" s="205" t="s">
        <v>1060</v>
      </c>
      <c r="E77" s="204"/>
      <c r="F77" s="203"/>
      <c r="G77" s="203"/>
      <c r="H77" s="203"/>
      <c r="I77" s="203"/>
      <c r="J77" s="203"/>
      <c r="K77" s="203"/>
    </row>
    <row r="78" spans="1:11" ht="14.25">
      <c r="A78" s="207" t="s">
        <v>129</v>
      </c>
      <c r="B78" s="206">
        <v>210963907</v>
      </c>
      <c r="C78" s="206">
        <v>173580820</v>
      </c>
      <c r="D78" s="205" t="s">
        <v>1066</v>
      </c>
      <c r="E78" s="204"/>
      <c r="F78" s="203"/>
      <c r="G78" s="203"/>
      <c r="H78" s="203"/>
      <c r="I78" s="203"/>
      <c r="J78" s="203"/>
      <c r="K78" s="203"/>
    </row>
    <row r="79" spans="1:11" ht="14.25">
      <c r="A79" s="207" t="s">
        <v>128</v>
      </c>
      <c r="B79" s="206">
        <v>142100174</v>
      </c>
      <c r="C79" s="206">
        <v>114324453</v>
      </c>
      <c r="D79" s="205" t="s">
        <v>1068</v>
      </c>
      <c r="E79" s="204"/>
      <c r="F79" s="203"/>
      <c r="G79" s="203"/>
      <c r="H79" s="203"/>
      <c r="I79" s="203"/>
      <c r="J79" s="203"/>
      <c r="K79" s="203"/>
    </row>
    <row r="80" spans="1:11" ht="15">
      <c r="A80" s="109" t="s">
        <v>197</v>
      </c>
      <c r="B80" s="201">
        <v>143289756</v>
      </c>
      <c r="C80" s="201">
        <v>112594085</v>
      </c>
      <c r="D80" s="200" t="s">
        <v>1058</v>
      </c>
      <c r="E80" s="199"/>
      <c r="F80" s="409"/>
      <c r="G80" s="409"/>
      <c r="H80" s="409"/>
      <c r="I80" s="409"/>
      <c r="J80" s="409"/>
      <c r="K80" s="409"/>
    </row>
    <row r="81" spans="1:12" ht="14.25">
      <c r="A81" s="207" t="s">
        <v>127</v>
      </c>
      <c r="B81" s="206">
        <v>137729541</v>
      </c>
      <c r="C81" s="206">
        <v>106637144</v>
      </c>
      <c r="D81" s="205" t="s">
        <v>1066</v>
      </c>
      <c r="E81" s="204"/>
      <c r="F81" s="203"/>
      <c r="G81" s="203"/>
      <c r="H81" s="203"/>
      <c r="I81" s="203"/>
      <c r="J81" s="203"/>
      <c r="K81" s="203"/>
    </row>
    <row r="82" spans="1:12" ht="14.25">
      <c r="A82" s="207" t="s">
        <v>126</v>
      </c>
      <c r="B82" s="206">
        <v>71711195</v>
      </c>
      <c r="C82" s="206">
        <v>58258055</v>
      </c>
      <c r="D82" s="205" t="s">
        <v>1088</v>
      </c>
      <c r="E82" s="204"/>
      <c r="F82" s="203"/>
      <c r="G82" s="203"/>
      <c r="H82" s="203"/>
      <c r="I82" s="203"/>
      <c r="J82" s="203"/>
      <c r="K82" s="203"/>
    </row>
    <row r="83" spans="1:12" ht="14.25">
      <c r="A83" s="207" t="s">
        <v>125</v>
      </c>
      <c r="B83" s="201">
        <v>52450051</v>
      </c>
      <c r="C83" s="201">
        <v>41114325</v>
      </c>
      <c r="D83" s="200" t="s">
        <v>1377</v>
      </c>
      <c r="E83" s="199"/>
      <c r="F83" s="409"/>
      <c r="G83" s="409"/>
      <c r="H83" s="409"/>
      <c r="I83" s="409"/>
      <c r="J83" s="409"/>
      <c r="K83" s="409"/>
    </row>
    <row r="84" spans="1:12" ht="14.25">
      <c r="A84" s="207" t="s">
        <v>123</v>
      </c>
      <c r="B84" s="206">
        <v>137481127</v>
      </c>
      <c r="C84" s="206">
        <v>112066183</v>
      </c>
      <c r="D84" s="205" t="s">
        <v>1065</v>
      </c>
      <c r="E84" s="204"/>
      <c r="F84" s="203"/>
      <c r="G84" s="203"/>
      <c r="H84" s="203"/>
      <c r="I84" s="203"/>
      <c r="J84" s="203"/>
      <c r="K84" s="203"/>
    </row>
    <row r="85" spans="1:12" ht="14.25">
      <c r="A85" s="207" t="s">
        <v>121</v>
      </c>
      <c r="B85" s="206">
        <v>30261710</v>
      </c>
      <c r="C85" s="206">
        <v>20833769</v>
      </c>
      <c r="D85" s="205" t="s">
        <v>1066</v>
      </c>
      <c r="E85" s="204"/>
      <c r="F85" s="203"/>
      <c r="G85" s="203"/>
      <c r="H85" s="203"/>
      <c r="I85" s="203"/>
      <c r="J85" s="203"/>
      <c r="K85" s="203"/>
    </row>
    <row r="86" spans="1:12" ht="14.25">
      <c r="A86" s="207" t="s">
        <v>120</v>
      </c>
      <c r="B86" s="206">
        <v>99806237</v>
      </c>
      <c r="C86" s="206">
        <v>75712537</v>
      </c>
      <c r="D86" s="205" t="s">
        <v>1088</v>
      </c>
      <c r="E86" s="204"/>
      <c r="F86" s="203"/>
      <c r="G86" s="203"/>
      <c r="H86" s="203"/>
      <c r="I86" s="203"/>
      <c r="J86" s="203"/>
      <c r="K86" s="203"/>
    </row>
    <row r="87" spans="1:12" ht="14.25">
      <c r="A87" s="207" t="s">
        <v>119</v>
      </c>
      <c r="B87" s="206">
        <v>89372297</v>
      </c>
      <c r="C87" s="206">
        <v>69595094</v>
      </c>
      <c r="D87" s="205" t="s">
        <v>1088</v>
      </c>
      <c r="E87" s="204"/>
      <c r="F87" s="203"/>
      <c r="G87" s="203"/>
      <c r="H87" s="203"/>
      <c r="I87" s="203"/>
      <c r="J87" s="203"/>
      <c r="K87" s="203"/>
    </row>
    <row r="88" spans="1:12" ht="14.25">
      <c r="A88" s="202" t="s">
        <v>118</v>
      </c>
      <c r="B88" s="206">
        <v>47811453</v>
      </c>
      <c r="C88" s="206">
        <v>38174313</v>
      </c>
      <c r="D88" s="205" t="s">
        <v>1060</v>
      </c>
      <c r="E88" s="204"/>
      <c r="F88" s="203"/>
      <c r="G88" s="203"/>
      <c r="H88" s="203"/>
      <c r="I88" s="203"/>
      <c r="J88" s="203"/>
      <c r="K88" s="203"/>
    </row>
    <row r="89" spans="1:12" ht="14.25">
      <c r="A89" s="207" t="s">
        <v>117</v>
      </c>
      <c r="B89" s="201">
        <v>22076335</v>
      </c>
      <c r="C89" s="201">
        <v>18285054</v>
      </c>
      <c r="D89" s="200" t="s">
        <v>1189</v>
      </c>
      <c r="E89" s="199"/>
      <c r="F89" s="409"/>
      <c r="G89" s="409"/>
      <c r="H89" s="409"/>
      <c r="I89" s="409"/>
      <c r="J89" s="409"/>
      <c r="K89" s="409"/>
    </row>
    <row r="90" spans="1:12" ht="14.25">
      <c r="A90" s="202" t="s">
        <v>116</v>
      </c>
      <c r="B90" s="201">
        <v>125278395</v>
      </c>
      <c r="C90" s="201">
        <v>107854731</v>
      </c>
      <c r="D90" s="200" t="s">
        <v>1190</v>
      </c>
      <c r="E90" s="199"/>
      <c r="F90" s="409"/>
      <c r="G90" s="409"/>
      <c r="H90" s="409"/>
      <c r="I90" s="409"/>
      <c r="J90" s="409"/>
      <c r="K90" s="409"/>
    </row>
    <row r="91" spans="1:12" ht="15">
      <c r="A91" s="109" t="s">
        <v>1014</v>
      </c>
      <c r="B91" s="206">
        <v>7214370</v>
      </c>
      <c r="C91" s="206">
        <v>5570345</v>
      </c>
      <c r="D91" s="205" t="s">
        <v>1061</v>
      </c>
      <c r="E91" s="204"/>
      <c r="F91" s="203"/>
      <c r="G91" s="203"/>
      <c r="H91" s="203"/>
      <c r="I91" s="203"/>
      <c r="J91" s="203"/>
      <c r="K91" s="203"/>
    </row>
    <row r="92" spans="1:12" ht="15">
      <c r="A92" s="109" t="s">
        <v>1015</v>
      </c>
      <c r="B92" s="201">
        <v>13000062</v>
      </c>
      <c r="C92" s="201">
        <v>11053943</v>
      </c>
      <c r="D92" s="200" t="s">
        <v>1376</v>
      </c>
      <c r="E92" s="199"/>
      <c r="F92" s="409"/>
      <c r="G92" s="409"/>
      <c r="H92" s="409"/>
      <c r="I92" s="409"/>
      <c r="J92" s="409"/>
      <c r="K92" s="409"/>
    </row>
    <row r="93" spans="1:12" ht="14.25">
      <c r="A93" s="207" t="s">
        <v>162</v>
      </c>
      <c r="B93" s="201">
        <v>59669074</v>
      </c>
      <c r="C93" s="201">
        <v>47056557</v>
      </c>
      <c r="D93" s="200" t="s">
        <v>1375</v>
      </c>
      <c r="E93" s="199"/>
      <c r="F93" s="409"/>
      <c r="G93" s="409"/>
      <c r="H93" s="409"/>
      <c r="I93" s="409"/>
      <c r="J93" s="409"/>
      <c r="K93" s="409"/>
    </row>
    <row r="94" spans="1:12" ht="14.25">
      <c r="A94" s="202" t="s">
        <v>157</v>
      </c>
      <c r="B94" s="201">
        <v>12453632</v>
      </c>
      <c r="C94" s="201">
        <v>12387972</v>
      </c>
      <c r="D94" s="200" t="s">
        <v>1076</v>
      </c>
      <c r="E94" s="199"/>
      <c r="F94" s="409"/>
      <c r="G94" s="409"/>
      <c r="H94" s="409"/>
      <c r="I94" s="409"/>
      <c r="J94" s="409"/>
      <c r="K94" s="409"/>
    </row>
    <row r="95" spans="1:12">
      <c r="A95" s="433"/>
      <c r="B95" s="435">
        <f>AVERAGE(B10:B94)/1000</f>
        <v>105697.52470588236</v>
      </c>
      <c r="C95" s="433"/>
      <c r="D95" s="433"/>
      <c r="E95" s="433"/>
      <c r="F95" s="433"/>
      <c r="G95" s="433"/>
      <c r="H95" s="433"/>
      <c r="I95" s="433"/>
      <c r="J95" s="433"/>
      <c r="K95" s="433"/>
      <c r="L95" s="433"/>
    </row>
  </sheetData>
  <mergeCells count="10">
    <mergeCell ref="A6:L6"/>
    <mergeCell ref="A7:A9"/>
    <mergeCell ref="B7:E7"/>
    <mergeCell ref="B8:E8"/>
    <mergeCell ref="D9:E9"/>
    <mergeCell ref="A1:L1"/>
    <mergeCell ref="A2:L2"/>
    <mergeCell ref="A3:L3"/>
    <mergeCell ref="A4:L4"/>
    <mergeCell ref="A5:L5"/>
  </mergeCells>
  <pageMargins left="0.2" right="0.2" top="0.2" bottom="0.2" header="0" footer="0"/>
  <pageSetup paperSize="9"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61" workbookViewId="0">
      <selection activeCell="B95" sqref="B95"/>
    </sheetView>
  </sheetViews>
  <sheetFormatPr defaultRowHeight="12.75"/>
  <cols>
    <col min="1" max="1" width="41.5703125" style="413" customWidth="1"/>
    <col min="2" max="2" width="17.7109375" style="413" customWidth="1"/>
    <col min="3" max="3" width="15.7109375" style="413" customWidth="1"/>
    <col min="4" max="4" width="17.5703125" style="413" customWidth="1"/>
    <col min="5" max="5" width="2.28515625" style="413" customWidth="1"/>
    <col min="6" max="11" width="0" style="413" hidden="1" customWidth="1"/>
    <col min="12" max="12" width="22.5703125" style="413" customWidth="1"/>
    <col min="13" max="16384" width="9.140625" style="413"/>
  </cols>
  <sheetData>
    <row r="1" spans="1:12" ht="14.25">
      <c r="A1" s="493" t="s">
        <v>1102</v>
      </c>
      <c r="B1" s="493"/>
      <c r="C1" s="493"/>
      <c r="D1" s="493"/>
      <c r="E1" s="493"/>
      <c r="F1" s="493"/>
      <c r="G1" s="493"/>
      <c r="H1" s="493"/>
      <c r="I1" s="493"/>
      <c r="J1" s="493"/>
      <c r="K1" s="493"/>
      <c r="L1" s="493"/>
    </row>
    <row r="2" spans="1:12" ht="14.25">
      <c r="A2" s="493" t="s">
        <v>1199</v>
      </c>
      <c r="B2" s="493"/>
      <c r="C2" s="493"/>
      <c r="D2" s="493"/>
      <c r="E2" s="493"/>
      <c r="F2" s="493"/>
      <c r="G2" s="493"/>
      <c r="H2" s="493"/>
      <c r="I2" s="493"/>
      <c r="J2" s="493"/>
      <c r="K2" s="493"/>
      <c r="L2" s="493"/>
    </row>
    <row r="3" spans="1:12" ht="14.25">
      <c r="A3" s="493" t="s">
        <v>1198</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1374</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12" t="s">
        <v>1095</v>
      </c>
      <c r="C9" s="412" t="s">
        <v>1094</v>
      </c>
      <c r="D9" s="494" t="s">
        <v>1093</v>
      </c>
      <c r="E9" s="494"/>
      <c r="F9" s="212"/>
      <c r="G9" s="212"/>
      <c r="H9" s="212"/>
      <c r="I9" s="212"/>
      <c r="J9" s="212"/>
      <c r="K9" s="212"/>
    </row>
    <row r="10" spans="1:12" ht="14.25">
      <c r="A10" s="207" t="s">
        <v>191</v>
      </c>
      <c r="B10" s="206">
        <v>63027123</v>
      </c>
      <c r="C10" s="206">
        <v>46019731</v>
      </c>
      <c r="D10" s="205" t="s">
        <v>1065</v>
      </c>
      <c r="E10" s="204"/>
      <c r="F10" s="203"/>
      <c r="G10" s="203"/>
      <c r="H10" s="203"/>
      <c r="I10" s="203"/>
      <c r="J10" s="203"/>
      <c r="K10" s="203"/>
    </row>
    <row r="11" spans="1:12" ht="14.25">
      <c r="A11" s="207" t="s">
        <v>190</v>
      </c>
      <c r="B11" s="206">
        <v>30810114</v>
      </c>
      <c r="C11" s="206">
        <v>23373534</v>
      </c>
      <c r="D11" s="205" t="s">
        <v>1064</v>
      </c>
      <c r="E11" s="204"/>
      <c r="F11" s="203"/>
      <c r="G11" s="203"/>
      <c r="H11" s="203"/>
      <c r="I11" s="203"/>
      <c r="J11" s="203"/>
      <c r="K11" s="203"/>
    </row>
    <row r="12" spans="1:12" ht="14.25">
      <c r="A12" s="207" t="s">
        <v>189</v>
      </c>
      <c r="B12" s="206">
        <v>49809862</v>
      </c>
      <c r="C12" s="206">
        <v>37649945</v>
      </c>
      <c r="D12" s="205" t="s">
        <v>1090</v>
      </c>
      <c r="E12" s="204"/>
      <c r="F12" s="203"/>
      <c r="G12" s="203"/>
      <c r="H12" s="203"/>
      <c r="I12" s="203"/>
      <c r="J12" s="203"/>
      <c r="K12" s="203"/>
    </row>
    <row r="13" spans="1:12" ht="14.25">
      <c r="A13" s="207" t="s">
        <v>188</v>
      </c>
      <c r="B13" s="206">
        <v>83573273</v>
      </c>
      <c r="C13" s="206">
        <v>63583673</v>
      </c>
      <c r="D13" s="205" t="s">
        <v>1092</v>
      </c>
      <c r="E13" s="204"/>
      <c r="F13" s="203"/>
      <c r="G13" s="203"/>
      <c r="H13" s="203"/>
      <c r="I13" s="203"/>
      <c r="J13" s="203"/>
      <c r="K13" s="203"/>
    </row>
    <row r="14" spans="1:12" ht="14.25">
      <c r="A14" s="202" t="s">
        <v>187</v>
      </c>
      <c r="B14" s="206">
        <v>25545086</v>
      </c>
      <c r="C14" s="206">
        <v>18957626</v>
      </c>
      <c r="D14" s="205" t="s">
        <v>1061</v>
      </c>
      <c r="E14" s="204"/>
      <c r="F14" s="203"/>
      <c r="G14" s="203"/>
      <c r="H14" s="203"/>
      <c r="I14" s="203"/>
      <c r="J14" s="203"/>
      <c r="K14" s="203"/>
    </row>
    <row r="15" spans="1:12" ht="14.25">
      <c r="A15" s="207" t="s">
        <v>177</v>
      </c>
      <c r="B15" s="206">
        <v>52391942</v>
      </c>
      <c r="C15" s="206">
        <v>39984437</v>
      </c>
      <c r="D15" s="205" t="s">
        <v>1067</v>
      </c>
      <c r="E15" s="204"/>
      <c r="F15" s="203"/>
      <c r="G15" s="203"/>
      <c r="H15" s="203"/>
      <c r="I15" s="203"/>
      <c r="J15" s="203"/>
      <c r="K15" s="203"/>
    </row>
    <row r="16" spans="1:12" ht="14.25">
      <c r="A16" s="207" t="s">
        <v>186</v>
      </c>
      <c r="B16" s="206">
        <v>48289274</v>
      </c>
      <c r="C16" s="206">
        <v>35789931</v>
      </c>
      <c r="D16" s="205" t="s">
        <v>1088</v>
      </c>
      <c r="E16" s="204"/>
      <c r="F16" s="203"/>
      <c r="G16" s="203"/>
      <c r="H16" s="203"/>
      <c r="I16" s="203"/>
      <c r="J16" s="203"/>
      <c r="K16" s="203"/>
    </row>
    <row r="17" spans="1:11" ht="14.25">
      <c r="A17" s="207" t="s">
        <v>185</v>
      </c>
      <c r="B17" s="206">
        <v>20223733</v>
      </c>
      <c r="C17" s="206">
        <v>14882253</v>
      </c>
      <c r="D17" s="205" t="s">
        <v>1090</v>
      </c>
      <c r="E17" s="204"/>
      <c r="F17" s="203"/>
      <c r="G17" s="203"/>
      <c r="H17" s="203"/>
      <c r="I17" s="203"/>
      <c r="J17" s="203"/>
      <c r="K17" s="203"/>
    </row>
    <row r="18" spans="1:11" ht="14.25">
      <c r="A18" s="207" t="s">
        <v>184</v>
      </c>
      <c r="B18" s="206">
        <v>39409884</v>
      </c>
      <c r="C18" s="206">
        <v>30646879</v>
      </c>
      <c r="D18" s="205" t="s">
        <v>1072</v>
      </c>
      <c r="E18" s="204"/>
      <c r="F18" s="203"/>
      <c r="G18" s="203"/>
      <c r="H18" s="203"/>
      <c r="I18" s="203"/>
      <c r="J18" s="203"/>
      <c r="K18" s="203"/>
    </row>
    <row r="19" spans="1:11" ht="14.25">
      <c r="A19" s="207" t="s">
        <v>183</v>
      </c>
      <c r="B19" s="206">
        <v>50915997</v>
      </c>
      <c r="C19" s="206">
        <v>40659490</v>
      </c>
      <c r="D19" s="205" t="s">
        <v>1065</v>
      </c>
      <c r="E19" s="204"/>
      <c r="F19" s="203"/>
      <c r="G19" s="203"/>
      <c r="H19" s="203"/>
      <c r="I19" s="203"/>
      <c r="J19" s="203"/>
      <c r="K19" s="203"/>
    </row>
    <row r="20" spans="1:11" ht="14.25">
      <c r="A20" s="207" t="s">
        <v>182</v>
      </c>
      <c r="B20" s="206">
        <v>523291084</v>
      </c>
      <c r="C20" s="206">
        <v>383838408</v>
      </c>
      <c r="D20" s="205" t="s">
        <v>1062</v>
      </c>
      <c r="E20" s="204"/>
      <c r="F20" s="203"/>
      <c r="G20" s="203"/>
      <c r="H20" s="203"/>
      <c r="I20" s="203"/>
      <c r="J20" s="203"/>
      <c r="K20" s="203"/>
    </row>
    <row r="21" spans="1:11" ht="14.25">
      <c r="A21" s="207" t="s">
        <v>181</v>
      </c>
      <c r="B21" s="206">
        <v>22260479</v>
      </c>
      <c r="C21" s="206">
        <v>16689933</v>
      </c>
      <c r="D21" s="205" t="s">
        <v>1090</v>
      </c>
      <c r="E21" s="204"/>
      <c r="F21" s="203"/>
      <c r="G21" s="203"/>
      <c r="H21" s="203"/>
      <c r="I21" s="203"/>
      <c r="J21" s="203"/>
      <c r="K21" s="203"/>
    </row>
    <row r="22" spans="1:11" ht="14.25">
      <c r="A22" s="207" t="s">
        <v>180</v>
      </c>
      <c r="B22" s="206">
        <v>42144704</v>
      </c>
      <c r="C22" s="206">
        <v>32244254</v>
      </c>
      <c r="D22" s="205" t="s">
        <v>1062</v>
      </c>
      <c r="E22" s="204"/>
      <c r="F22" s="203"/>
      <c r="G22" s="203"/>
      <c r="H22" s="203"/>
      <c r="I22" s="203"/>
      <c r="J22" s="203"/>
      <c r="K22" s="203"/>
    </row>
    <row r="23" spans="1:11" ht="14.25">
      <c r="A23" s="207" t="s">
        <v>179</v>
      </c>
      <c r="B23" s="206">
        <v>35726358</v>
      </c>
      <c r="C23" s="206">
        <v>29183619</v>
      </c>
      <c r="D23" s="205" t="s">
        <v>1059</v>
      </c>
      <c r="E23" s="204"/>
      <c r="F23" s="203"/>
      <c r="G23" s="203"/>
      <c r="H23" s="203"/>
      <c r="I23" s="203"/>
      <c r="J23" s="203"/>
      <c r="K23" s="203"/>
    </row>
    <row r="24" spans="1:11" ht="14.25">
      <c r="A24" s="207" t="s">
        <v>178</v>
      </c>
      <c r="B24" s="206">
        <v>32020537</v>
      </c>
      <c r="C24" s="206">
        <v>23651635</v>
      </c>
      <c r="D24" s="205" t="s">
        <v>1061</v>
      </c>
      <c r="E24" s="204"/>
      <c r="F24" s="203"/>
      <c r="G24" s="203"/>
      <c r="H24" s="203"/>
      <c r="I24" s="203"/>
      <c r="J24" s="203"/>
      <c r="K24" s="203"/>
    </row>
    <row r="25" spans="1:11" ht="14.25">
      <c r="A25" s="207" t="s">
        <v>176</v>
      </c>
      <c r="B25" s="206">
        <v>67101380</v>
      </c>
      <c r="C25" s="206">
        <v>51889588</v>
      </c>
      <c r="D25" s="205" t="s">
        <v>1062</v>
      </c>
      <c r="E25" s="204"/>
      <c r="F25" s="203"/>
      <c r="G25" s="203"/>
      <c r="H25" s="203"/>
      <c r="I25" s="203"/>
      <c r="J25" s="203"/>
      <c r="K25" s="203"/>
    </row>
    <row r="26" spans="1:11" ht="14.25">
      <c r="A26" s="207" t="s">
        <v>175</v>
      </c>
      <c r="B26" s="206">
        <v>58858578</v>
      </c>
      <c r="C26" s="206">
        <v>46546045</v>
      </c>
      <c r="D26" s="205" t="s">
        <v>1088</v>
      </c>
      <c r="E26" s="204"/>
      <c r="F26" s="203"/>
      <c r="G26" s="203"/>
      <c r="H26" s="203"/>
      <c r="I26" s="203"/>
      <c r="J26" s="203"/>
      <c r="K26" s="203"/>
    </row>
    <row r="27" spans="1:11" ht="14.25">
      <c r="A27" s="207" t="s">
        <v>174</v>
      </c>
      <c r="B27" s="211">
        <v>1783883430</v>
      </c>
      <c r="C27" s="211" t="s">
        <v>1373</v>
      </c>
      <c r="D27" s="205" t="s">
        <v>1090</v>
      </c>
      <c r="E27" s="204"/>
      <c r="F27" s="203"/>
      <c r="G27" s="203"/>
      <c r="H27" s="203"/>
      <c r="I27" s="203"/>
      <c r="J27" s="203"/>
      <c r="K27" s="203"/>
    </row>
    <row r="28" spans="1:11" ht="14.25">
      <c r="A28" s="207" t="s">
        <v>173</v>
      </c>
      <c r="B28" s="206">
        <v>26448678</v>
      </c>
      <c r="C28" s="206">
        <v>19654413</v>
      </c>
      <c r="D28" s="205" t="s">
        <v>1062</v>
      </c>
      <c r="E28" s="204"/>
      <c r="F28" s="203"/>
      <c r="G28" s="203"/>
      <c r="H28" s="203"/>
      <c r="I28" s="203"/>
      <c r="J28" s="203"/>
      <c r="K28" s="203"/>
    </row>
    <row r="29" spans="1:11" ht="14.25">
      <c r="A29" s="207" t="s">
        <v>172</v>
      </c>
      <c r="B29" s="206">
        <v>64895305</v>
      </c>
      <c r="C29" s="206">
        <v>53314445</v>
      </c>
      <c r="D29" s="205" t="s">
        <v>1060</v>
      </c>
      <c r="E29" s="204"/>
      <c r="F29" s="203"/>
      <c r="G29" s="203"/>
      <c r="H29" s="203"/>
      <c r="I29" s="203"/>
      <c r="J29" s="203"/>
      <c r="K29" s="203"/>
    </row>
    <row r="30" spans="1:11" ht="14.25">
      <c r="A30" s="207" t="s">
        <v>171</v>
      </c>
      <c r="B30" s="201">
        <v>58493945</v>
      </c>
      <c r="C30" s="201">
        <v>45400063</v>
      </c>
      <c r="D30" s="200" t="s">
        <v>1074</v>
      </c>
      <c r="E30" s="199"/>
      <c r="F30" s="409"/>
      <c r="G30" s="409"/>
      <c r="H30" s="409"/>
      <c r="I30" s="409"/>
      <c r="J30" s="409"/>
      <c r="K30" s="409"/>
    </row>
    <row r="31" spans="1:11" ht="14.25">
      <c r="A31" s="207" t="s">
        <v>169</v>
      </c>
      <c r="B31" s="206">
        <v>55412043</v>
      </c>
      <c r="C31" s="206">
        <v>43721646</v>
      </c>
      <c r="D31" s="205" t="s">
        <v>1053</v>
      </c>
      <c r="E31" s="204"/>
      <c r="F31" s="203"/>
      <c r="G31" s="203"/>
      <c r="H31" s="203"/>
      <c r="I31" s="203"/>
      <c r="J31" s="203"/>
      <c r="K31" s="203"/>
    </row>
    <row r="32" spans="1:11" ht="14.25">
      <c r="A32" s="207" t="s">
        <v>168</v>
      </c>
      <c r="B32" s="206">
        <v>41550239</v>
      </c>
      <c r="C32" s="206">
        <v>29010150</v>
      </c>
      <c r="D32" s="205" t="s">
        <v>1088</v>
      </c>
      <c r="E32" s="204"/>
      <c r="F32" s="203"/>
      <c r="G32" s="203"/>
      <c r="H32" s="203"/>
      <c r="I32" s="203"/>
      <c r="J32" s="203"/>
      <c r="K32" s="203"/>
    </row>
    <row r="33" spans="1:11" ht="14.25">
      <c r="A33" s="207" t="s">
        <v>167</v>
      </c>
      <c r="B33" s="206">
        <v>127337965</v>
      </c>
      <c r="C33" s="206">
        <v>99885268</v>
      </c>
      <c r="D33" s="205" t="s">
        <v>1088</v>
      </c>
      <c r="E33" s="204"/>
      <c r="F33" s="203"/>
      <c r="G33" s="203"/>
      <c r="H33" s="203"/>
      <c r="I33" s="203"/>
      <c r="J33" s="203"/>
      <c r="K33" s="203"/>
    </row>
    <row r="34" spans="1:11" ht="14.25">
      <c r="A34" s="207" t="s">
        <v>166</v>
      </c>
      <c r="B34" s="206">
        <v>65865338</v>
      </c>
      <c r="C34" s="206">
        <v>50706862</v>
      </c>
      <c r="D34" s="205" t="s">
        <v>1061</v>
      </c>
      <c r="E34" s="204"/>
      <c r="F34" s="203"/>
      <c r="G34" s="203"/>
      <c r="H34" s="203"/>
      <c r="I34" s="203"/>
      <c r="J34" s="203"/>
      <c r="K34" s="203"/>
    </row>
    <row r="35" spans="1:11" ht="14.25">
      <c r="A35" s="207" t="s">
        <v>165</v>
      </c>
      <c r="B35" s="206">
        <v>27785839</v>
      </c>
      <c r="C35" s="206">
        <v>22434036</v>
      </c>
      <c r="D35" s="205" t="s">
        <v>1090</v>
      </c>
      <c r="E35" s="204"/>
      <c r="F35" s="203"/>
      <c r="G35" s="203"/>
      <c r="H35" s="203"/>
      <c r="I35" s="203"/>
      <c r="J35" s="203"/>
      <c r="K35" s="203"/>
    </row>
    <row r="36" spans="1:11" ht="14.25">
      <c r="A36" s="207" t="s">
        <v>164</v>
      </c>
      <c r="B36" s="206">
        <v>19417182</v>
      </c>
      <c r="C36" s="206">
        <v>15018544</v>
      </c>
      <c r="D36" s="205" t="s">
        <v>1061</v>
      </c>
      <c r="E36" s="204"/>
      <c r="F36" s="203"/>
      <c r="G36" s="203"/>
      <c r="H36" s="203"/>
      <c r="I36" s="203"/>
      <c r="J36" s="203"/>
      <c r="K36" s="203"/>
    </row>
    <row r="37" spans="1:11" ht="14.25">
      <c r="A37" s="207" t="s">
        <v>1009</v>
      </c>
      <c r="B37" s="206">
        <v>462306770</v>
      </c>
      <c r="C37" s="206">
        <v>453100056</v>
      </c>
      <c r="D37" s="205" t="s">
        <v>1062</v>
      </c>
      <c r="E37" s="204"/>
      <c r="F37" s="203"/>
      <c r="G37" s="203"/>
      <c r="H37" s="203"/>
      <c r="I37" s="203"/>
      <c r="J37" s="203"/>
      <c r="K37" s="203"/>
    </row>
    <row r="38" spans="1:11" ht="14.25">
      <c r="A38" s="202" t="s">
        <v>1010</v>
      </c>
      <c r="B38" s="201">
        <v>12888816</v>
      </c>
      <c r="C38" s="201">
        <v>11343800</v>
      </c>
      <c r="D38" s="200" t="s">
        <v>1372</v>
      </c>
      <c r="E38" s="199"/>
      <c r="F38" s="409"/>
      <c r="G38" s="409"/>
      <c r="H38" s="409"/>
      <c r="I38" s="409"/>
      <c r="J38" s="409"/>
      <c r="K38" s="409"/>
    </row>
    <row r="39" spans="1:11" ht="14.25">
      <c r="A39" s="207" t="s">
        <v>195</v>
      </c>
      <c r="B39" s="206">
        <v>11602777</v>
      </c>
      <c r="C39" s="206">
        <v>8619057</v>
      </c>
      <c r="D39" s="205" t="s">
        <v>1053</v>
      </c>
      <c r="E39" s="204"/>
      <c r="F39" s="203"/>
      <c r="G39" s="203"/>
      <c r="H39" s="203"/>
      <c r="I39" s="203"/>
      <c r="J39" s="203"/>
      <c r="K39" s="203"/>
    </row>
    <row r="40" spans="1:11" ht="14.25">
      <c r="A40" s="207" t="s">
        <v>163</v>
      </c>
      <c r="B40" s="206">
        <v>5400875</v>
      </c>
      <c r="C40" s="206">
        <v>3542275</v>
      </c>
      <c r="D40" s="205" t="s">
        <v>1088</v>
      </c>
      <c r="E40" s="204"/>
      <c r="F40" s="203"/>
      <c r="G40" s="203"/>
      <c r="H40" s="203"/>
      <c r="I40" s="203"/>
      <c r="J40" s="203"/>
      <c r="K40" s="203"/>
    </row>
    <row r="41" spans="1:11" ht="14.25">
      <c r="A41" s="207" t="s">
        <v>161</v>
      </c>
      <c r="B41" s="206">
        <v>229626126</v>
      </c>
      <c r="C41" s="206">
        <v>169977940</v>
      </c>
      <c r="D41" s="205" t="s">
        <v>1077</v>
      </c>
      <c r="E41" s="204"/>
      <c r="F41" s="203"/>
      <c r="G41" s="203"/>
      <c r="H41" s="203"/>
      <c r="I41" s="203"/>
      <c r="J41" s="203"/>
      <c r="K41" s="203"/>
    </row>
    <row r="42" spans="1:11" ht="14.25">
      <c r="A42" s="207" t="s">
        <v>160</v>
      </c>
      <c r="B42" s="201">
        <v>29938920</v>
      </c>
      <c r="C42" s="201">
        <v>21780186</v>
      </c>
      <c r="D42" s="200" t="s">
        <v>1054</v>
      </c>
      <c r="E42" s="199"/>
      <c r="F42" s="409"/>
      <c r="G42" s="409"/>
      <c r="H42" s="409"/>
      <c r="I42" s="409"/>
      <c r="J42" s="409"/>
      <c r="K42" s="409"/>
    </row>
    <row r="43" spans="1:11" ht="14.25">
      <c r="A43" s="207" t="s">
        <v>159</v>
      </c>
      <c r="B43" s="206">
        <v>81544448</v>
      </c>
      <c r="C43" s="206">
        <v>58997077</v>
      </c>
      <c r="D43" s="205" t="s">
        <v>1088</v>
      </c>
      <c r="E43" s="204"/>
      <c r="F43" s="203"/>
      <c r="G43" s="203"/>
      <c r="H43" s="203"/>
      <c r="I43" s="203"/>
      <c r="J43" s="203"/>
      <c r="K43" s="203"/>
    </row>
    <row r="44" spans="1:11" ht="14.25">
      <c r="A44" s="207" t="s">
        <v>158</v>
      </c>
      <c r="B44" s="206">
        <v>155297966</v>
      </c>
      <c r="C44" s="206">
        <v>119882783</v>
      </c>
      <c r="D44" s="205" t="s">
        <v>1064</v>
      </c>
      <c r="E44" s="204"/>
      <c r="F44" s="203"/>
      <c r="G44" s="203"/>
      <c r="H44" s="203"/>
      <c r="I44" s="203"/>
      <c r="J44" s="203"/>
      <c r="K44" s="203"/>
    </row>
    <row r="45" spans="1:11" ht="14.25">
      <c r="A45" s="202" t="s">
        <v>156</v>
      </c>
      <c r="B45" s="206">
        <v>33477490</v>
      </c>
      <c r="C45" s="206">
        <v>25229293</v>
      </c>
      <c r="D45" s="205" t="s">
        <v>1064</v>
      </c>
      <c r="E45" s="204"/>
      <c r="F45" s="203"/>
      <c r="G45" s="203"/>
      <c r="H45" s="203"/>
      <c r="I45" s="203"/>
      <c r="J45" s="203"/>
      <c r="K45" s="203"/>
    </row>
    <row r="46" spans="1:11" ht="14.25">
      <c r="A46" s="202" t="s">
        <v>155</v>
      </c>
      <c r="B46" s="206">
        <v>4017798</v>
      </c>
      <c r="C46" s="206">
        <v>3124021</v>
      </c>
      <c r="D46" s="205" t="s">
        <v>1060</v>
      </c>
      <c r="E46" s="204"/>
      <c r="F46" s="203"/>
      <c r="G46" s="203"/>
      <c r="H46" s="203"/>
      <c r="I46" s="203"/>
      <c r="J46" s="203"/>
      <c r="K46" s="203"/>
    </row>
    <row r="47" spans="1:11" ht="14.25">
      <c r="A47" s="202" t="s">
        <v>154</v>
      </c>
      <c r="B47" s="206">
        <v>16471085</v>
      </c>
      <c r="C47" s="206">
        <v>12247158</v>
      </c>
      <c r="D47" s="205" t="s">
        <v>1061</v>
      </c>
      <c r="E47" s="204"/>
      <c r="F47" s="203"/>
      <c r="G47" s="203"/>
      <c r="H47" s="203"/>
      <c r="I47" s="203"/>
      <c r="J47" s="203"/>
      <c r="K47" s="203"/>
    </row>
    <row r="48" spans="1:11" ht="14.25">
      <c r="A48" s="207" t="s">
        <v>153</v>
      </c>
      <c r="B48" s="206">
        <v>8642945</v>
      </c>
      <c r="C48" s="206">
        <v>6463285</v>
      </c>
      <c r="D48" s="205" t="s">
        <v>1090</v>
      </c>
      <c r="E48" s="204"/>
      <c r="F48" s="203"/>
      <c r="G48" s="203"/>
      <c r="H48" s="203"/>
      <c r="I48" s="203"/>
      <c r="J48" s="203"/>
      <c r="K48" s="203"/>
    </row>
    <row r="49" spans="1:11" ht="15">
      <c r="A49" s="109" t="s">
        <v>1016</v>
      </c>
      <c r="B49" s="201">
        <v>13773089</v>
      </c>
      <c r="C49" s="201">
        <v>10124365</v>
      </c>
      <c r="D49" s="200" t="s">
        <v>1086</v>
      </c>
      <c r="E49" s="199"/>
      <c r="F49" s="409"/>
      <c r="G49" s="409"/>
      <c r="H49" s="409"/>
      <c r="I49" s="409"/>
      <c r="J49" s="409"/>
      <c r="K49" s="409"/>
    </row>
    <row r="50" spans="1:11" ht="14.25">
      <c r="A50" s="202" t="s">
        <v>1017</v>
      </c>
      <c r="B50" s="201">
        <v>15501492</v>
      </c>
      <c r="C50" s="201">
        <v>10500314</v>
      </c>
      <c r="D50" s="200" t="s">
        <v>1058</v>
      </c>
      <c r="E50" s="199"/>
      <c r="F50" s="409"/>
      <c r="G50" s="409"/>
      <c r="H50" s="409"/>
      <c r="I50" s="409"/>
      <c r="J50" s="409"/>
      <c r="K50" s="409"/>
    </row>
    <row r="51" spans="1:11" ht="14.25">
      <c r="A51" s="207" t="s">
        <v>151</v>
      </c>
      <c r="B51" s="206">
        <v>72224101</v>
      </c>
      <c r="C51" s="206">
        <v>54282437</v>
      </c>
      <c r="D51" s="205" t="s">
        <v>1090</v>
      </c>
      <c r="E51" s="204"/>
      <c r="F51" s="203"/>
      <c r="G51" s="203"/>
      <c r="H51" s="203"/>
      <c r="I51" s="203"/>
      <c r="J51" s="203"/>
      <c r="K51" s="203"/>
    </row>
    <row r="52" spans="1:11" ht="14.25">
      <c r="A52" s="207" t="s">
        <v>150</v>
      </c>
      <c r="B52" s="206">
        <v>160293869</v>
      </c>
      <c r="C52" s="206">
        <v>127792251</v>
      </c>
      <c r="D52" s="205" t="s">
        <v>1061</v>
      </c>
      <c r="E52" s="204"/>
      <c r="F52" s="203"/>
      <c r="G52" s="203"/>
      <c r="H52" s="203"/>
      <c r="I52" s="203"/>
      <c r="J52" s="203"/>
      <c r="K52" s="203"/>
    </row>
    <row r="53" spans="1:11" ht="14.25">
      <c r="A53" s="202" t="s">
        <v>149</v>
      </c>
      <c r="B53" s="206">
        <v>17197375</v>
      </c>
      <c r="C53" s="206">
        <v>13394238</v>
      </c>
      <c r="D53" s="205" t="s">
        <v>1066</v>
      </c>
      <c r="E53" s="204"/>
      <c r="F53" s="203"/>
      <c r="G53" s="203"/>
      <c r="H53" s="203"/>
      <c r="I53" s="203"/>
      <c r="J53" s="203"/>
      <c r="K53" s="203"/>
    </row>
    <row r="54" spans="1:11" ht="14.25">
      <c r="A54" s="207" t="s">
        <v>148</v>
      </c>
      <c r="B54" s="206">
        <v>27930553</v>
      </c>
      <c r="C54" s="206">
        <v>22849934</v>
      </c>
      <c r="D54" s="205" t="s">
        <v>1092</v>
      </c>
      <c r="E54" s="204"/>
      <c r="F54" s="203"/>
      <c r="G54" s="203"/>
      <c r="H54" s="203"/>
      <c r="I54" s="203"/>
      <c r="J54" s="203"/>
      <c r="K54" s="203"/>
    </row>
    <row r="55" spans="1:11" ht="14.25">
      <c r="A55" s="207" t="s">
        <v>196</v>
      </c>
      <c r="B55" s="206">
        <v>233871727</v>
      </c>
      <c r="C55" s="206">
        <v>191813669</v>
      </c>
      <c r="D55" s="205" t="s">
        <v>1090</v>
      </c>
      <c r="E55" s="204"/>
      <c r="F55" s="203"/>
      <c r="G55" s="203"/>
      <c r="H55" s="203"/>
      <c r="I55" s="203"/>
      <c r="J55" s="203"/>
      <c r="K55" s="203"/>
    </row>
    <row r="56" spans="1:11" ht="14.25">
      <c r="A56" s="207" t="s">
        <v>1078</v>
      </c>
      <c r="B56" s="206">
        <v>61771712</v>
      </c>
      <c r="C56" s="206">
        <v>51236107</v>
      </c>
      <c r="D56" s="205" t="s">
        <v>1077</v>
      </c>
      <c r="E56" s="204"/>
      <c r="F56" s="203"/>
      <c r="G56" s="203"/>
      <c r="H56" s="203"/>
      <c r="I56" s="203"/>
      <c r="J56" s="203"/>
      <c r="K56" s="203"/>
    </row>
    <row r="57" spans="1:11" ht="15">
      <c r="A57" s="109" t="s">
        <v>1011</v>
      </c>
      <c r="B57" s="206">
        <v>33128375</v>
      </c>
      <c r="C57" s="206">
        <v>25668060</v>
      </c>
      <c r="D57" s="205" t="s">
        <v>1092</v>
      </c>
      <c r="E57" s="204"/>
      <c r="F57" s="203"/>
      <c r="G57" s="203"/>
      <c r="H57" s="203"/>
      <c r="I57" s="203"/>
      <c r="J57" s="203"/>
      <c r="K57" s="203"/>
    </row>
    <row r="58" spans="1:11" ht="14.25">
      <c r="A58" s="207" t="s">
        <v>146</v>
      </c>
      <c r="B58" s="206">
        <v>117696278</v>
      </c>
      <c r="C58" s="206">
        <v>89482270</v>
      </c>
      <c r="D58" s="205" t="s">
        <v>1063</v>
      </c>
      <c r="E58" s="204"/>
      <c r="F58" s="203"/>
      <c r="G58" s="203"/>
      <c r="H58" s="203"/>
      <c r="I58" s="203"/>
      <c r="J58" s="203"/>
      <c r="K58" s="203"/>
    </row>
    <row r="59" spans="1:11" ht="14.25">
      <c r="A59" s="207" t="s">
        <v>145</v>
      </c>
      <c r="B59" s="206">
        <v>39061434</v>
      </c>
      <c r="C59" s="206">
        <v>27686679</v>
      </c>
      <c r="D59" s="205" t="s">
        <v>1067</v>
      </c>
      <c r="E59" s="204"/>
      <c r="F59" s="203"/>
      <c r="G59" s="203"/>
      <c r="H59" s="203"/>
      <c r="I59" s="203"/>
      <c r="J59" s="203"/>
      <c r="K59" s="203"/>
    </row>
    <row r="60" spans="1:11" ht="14.25">
      <c r="A60" s="207" t="s">
        <v>144</v>
      </c>
      <c r="B60" s="206">
        <v>143867468</v>
      </c>
      <c r="C60" s="206">
        <v>113496156</v>
      </c>
      <c r="D60" s="205" t="s">
        <v>1061</v>
      </c>
      <c r="E60" s="204"/>
      <c r="F60" s="203"/>
      <c r="G60" s="203"/>
      <c r="H60" s="203"/>
      <c r="I60" s="203"/>
      <c r="J60" s="203"/>
      <c r="K60" s="203"/>
    </row>
    <row r="61" spans="1:11" ht="14.25">
      <c r="A61" s="207" t="s">
        <v>141</v>
      </c>
      <c r="B61" s="206">
        <v>151801898</v>
      </c>
      <c r="C61" s="206">
        <v>122009056</v>
      </c>
      <c r="D61" s="205" t="s">
        <v>1092</v>
      </c>
      <c r="E61" s="204"/>
      <c r="F61" s="203"/>
      <c r="G61" s="203"/>
      <c r="H61" s="203"/>
      <c r="I61" s="203"/>
      <c r="J61" s="203"/>
      <c r="K61" s="203"/>
    </row>
    <row r="62" spans="1:11" ht="14.25">
      <c r="A62" s="207" t="s">
        <v>143</v>
      </c>
      <c r="B62" s="206">
        <v>74012445</v>
      </c>
      <c r="C62" s="206">
        <v>58113510</v>
      </c>
      <c r="D62" s="205" t="s">
        <v>1180</v>
      </c>
      <c r="E62" s="204"/>
      <c r="F62" s="203"/>
      <c r="G62" s="203"/>
      <c r="H62" s="203"/>
      <c r="I62" s="203"/>
      <c r="J62" s="203"/>
      <c r="K62" s="203"/>
    </row>
    <row r="63" spans="1:11" ht="14.25">
      <c r="A63" s="207" t="s">
        <v>142</v>
      </c>
      <c r="B63" s="201">
        <v>38902809</v>
      </c>
      <c r="C63" s="201">
        <v>30704874</v>
      </c>
      <c r="D63" s="200" t="s">
        <v>1057</v>
      </c>
      <c r="E63" s="199"/>
      <c r="F63" s="409"/>
      <c r="G63" s="409"/>
      <c r="H63" s="409"/>
      <c r="I63" s="409"/>
      <c r="J63" s="409"/>
      <c r="K63" s="409"/>
    </row>
    <row r="64" spans="1:11" ht="14.25">
      <c r="A64" s="207" t="s">
        <v>140</v>
      </c>
      <c r="B64" s="206">
        <v>71383858</v>
      </c>
      <c r="C64" s="206">
        <v>56216975</v>
      </c>
      <c r="D64" s="205" t="s">
        <v>1061</v>
      </c>
      <c r="E64" s="204"/>
      <c r="F64" s="203"/>
      <c r="G64" s="203"/>
      <c r="H64" s="203"/>
      <c r="I64" s="203"/>
      <c r="J64" s="203"/>
      <c r="K64" s="203"/>
    </row>
    <row r="65" spans="1:11" ht="14.25">
      <c r="A65" s="207" t="s">
        <v>139</v>
      </c>
      <c r="B65" s="201">
        <v>45353946</v>
      </c>
      <c r="C65" s="201">
        <v>37878899</v>
      </c>
      <c r="D65" s="200" t="s">
        <v>1083</v>
      </c>
      <c r="E65" s="199"/>
      <c r="F65" s="409"/>
      <c r="G65" s="409"/>
      <c r="H65" s="409"/>
      <c r="I65" s="409"/>
      <c r="J65" s="409"/>
      <c r="K65" s="409"/>
    </row>
    <row r="66" spans="1:11" ht="14.25">
      <c r="A66" s="207" t="s">
        <v>138</v>
      </c>
      <c r="B66" s="206">
        <v>22460195</v>
      </c>
      <c r="C66" s="206">
        <v>17231740</v>
      </c>
      <c r="D66" s="205" t="s">
        <v>1053</v>
      </c>
      <c r="E66" s="204"/>
      <c r="F66" s="203"/>
      <c r="G66" s="203"/>
      <c r="H66" s="203"/>
      <c r="I66" s="203"/>
      <c r="J66" s="203"/>
      <c r="K66" s="203"/>
    </row>
    <row r="67" spans="1:11" ht="14.25">
      <c r="A67" s="207" t="s">
        <v>137</v>
      </c>
      <c r="B67" s="206">
        <v>220085421</v>
      </c>
      <c r="C67" s="206">
        <v>171738838</v>
      </c>
      <c r="D67" s="205" t="s">
        <v>1063</v>
      </c>
      <c r="E67" s="204"/>
      <c r="F67" s="203"/>
      <c r="G67" s="203"/>
      <c r="H67" s="203"/>
      <c r="I67" s="203"/>
      <c r="J67" s="203"/>
      <c r="K67" s="203"/>
    </row>
    <row r="68" spans="1:11" ht="14.25">
      <c r="A68" s="202" t="s">
        <v>136</v>
      </c>
      <c r="B68" s="201">
        <v>134643664</v>
      </c>
      <c r="C68" s="201">
        <v>117927833</v>
      </c>
      <c r="D68" s="200" t="s">
        <v>1189</v>
      </c>
      <c r="E68" s="199"/>
      <c r="F68" s="409"/>
      <c r="G68" s="409"/>
      <c r="H68" s="409"/>
      <c r="I68" s="409"/>
      <c r="J68" s="409"/>
      <c r="K68" s="409"/>
    </row>
    <row r="69" spans="1:11" ht="14.25">
      <c r="A69" s="207" t="s">
        <v>134</v>
      </c>
      <c r="B69" s="206">
        <v>138620647</v>
      </c>
      <c r="C69" s="206">
        <v>108183763</v>
      </c>
      <c r="D69" s="205" t="s">
        <v>1068</v>
      </c>
      <c r="E69" s="204"/>
      <c r="F69" s="203"/>
      <c r="G69" s="203"/>
      <c r="H69" s="203"/>
      <c r="I69" s="203"/>
      <c r="J69" s="203"/>
      <c r="K69" s="203"/>
    </row>
    <row r="70" spans="1:11" ht="15">
      <c r="A70" s="109" t="s">
        <v>1012</v>
      </c>
      <c r="B70" s="201">
        <v>235377805</v>
      </c>
      <c r="C70" s="201">
        <v>189662542</v>
      </c>
      <c r="D70" s="200" t="s">
        <v>1182</v>
      </c>
      <c r="E70" s="199"/>
      <c r="F70" s="409"/>
      <c r="G70" s="409"/>
      <c r="H70" s="409"/>
      <c r="I70" s="409"/>
      <c r="J70" s="409"/>
      <c r="K70" s="409"/>
    </row>
    <row r="71" spans="1:11" ht="15">
      <c r="A71" s="109" t="s">
        <v>1013</v>
      </c>
      <c r="B71" s="206">
        <v>152052372</v>
      </c>
      <c r="C71" s="206">
        <v>129920152</v>
      </c>
      <c r="D71" s="205" t="s">
        <v>1059</v>
      </c>
      <c r="E71" s="204"/>
      <c r="F71" s="203"/>
      <c r="G71" s="203"/>
      <c r="H71" s="203"/>
      <c r="I71" s="203"/>
      <c r="J71" s="203"/>
      <c r="K71" s="203"/>
    </row>
    <row r="72" spans="1:11" ht="14.25">
      <c r="A72" s="207" t="s">
        <v>133</v>
      </c>
      <c r="B72" s="206">
        <v>5118560</v>
      </c>
      <c r="C72" s="206">
        <v>3101178</v>
      </c>
      <c r="D72" s="205" t="s">
        <v>1062</v>
      </c>
      <c r="E72" s="204"/>
      <c r="F72" s="203"/>
      <c r="G72" s="203"/>
      <c r="H72" s="203"/>
      <c r="I72" s="203"/>
      <c r="J72" s="203"/>
      <c r="K72" s="203"/>
    </row>
    <row r="73" spans="1:11" ht="14.25">
      <c r="A73" s="207" t="s">
        <v>124</v>
      </c>
      <c r="B73" s="206">
        <v>29798485</v>
      </c>
      <c r="C73" s="206">
        <v>23059261</v>
      </c>
      <c r="D73" s="205" t="s">
        <v>1067</v>
      </c>
      <c r="E73" s="204"/>
      <c r="F73" s="203"/>
      <c r="G73" s="203"/>
      <c r="H73" s="203"/>
      <c r="I73" s="203"/>
      <c r="J73" s="203"/>
      <c r="K73" s="203"/>
    </row>
    <row r="74" spans="1:11" ht="14.25">
      <c r="A74" s="202" t="s">
        <v>132</v>
      </c>
      <c r="B74" s="206">
        <v>5990033</v>
      </c>
      <c r="C74" s="206">
        <v>4324306</v>
      </c>
      <c r="D74" s="205" t="s">
        <v>1092</v>
      </c>
      <c r="E74" s="204"/>
      <c r="F74" s="203"/>
      <c r="G74" s="203"/>
      <c r="H74" s="203"/>
      <c r="I74" s="203"/>
      <c r="J74" s="203"/>
      <c r="K74" s="203"/>
    </row>
    <row r="75" spans="1:11" ht="14.25">
      <c r="A75" s="207" t="s">
        <v>131</v>
      </c>
      <c r="B75" s="206">
        <v>20499940</v>
      </c>
      <c r="C75" s="206">
        <v>15729301</v>
      </c>
      <c r="D75" s="205" t="s">
        <v>1063</v>
      </c>
      <c r="E75" s="204"/>
      <c r="F75" s="203"/>
      <c r="G75" s="203"/>
      <c r="H75" s="203"/>
      <c r="I75" s="203"/>
      <c r="J75" s="203"/>
      <c r="K75" s="203"/>
    </row>
    <row r="76" spans="1:11" ht="14.25">
      <c r="A76" s="207" t="s">
        <v>130</v>
      </c>
      <c r="B76" s="206">
        <v>66489562</v>
      </c>
      <c r="C76" s="206">
        <v>50065369</v>
      </c>
      <c r="D76" s="205" t="s">
        <v>1053</v>
      </c>
      <c r="E76" s="204"/>
      <c r="F76" s="203"/>
      <c r="G76" s="203"/>
      <c r="H76" s="203"/>
      <c r="I76" s="203"/>
      <c r="J76" s="203"/>
      <c r="K76" s="203"/>
    </row>
    <row r="77" spans="1:11" ht="14.25">
      <c r="A77" s="207" t="s">
        <v>122</v>
      </c>
      <c r="B77" s="206">
        <v>37815042</v>
      </c>
      <c r="C77" s="206">
        <v>28960709</v>
      </c>
      <c r="D77" s="205" t="s">
        <v>1092</v>
      </c>
      <c r="E77" s="204"/>
      <c r="F77" s="203"/>
      <c r="G77" s="203"/>
      <c r="H77" s="203"/>
      <c r="I77" s="203"/>
      <c r="J77" s="203"/>
      <c r="K77" s="203"/>
    </row>
    <row r="78" spans="1:11" ht="14.25">
      <c r="A78" s="207" t="s">
        <v>129</v>
      </c>
      <c r="B78" s="206">
        <v>199595593</v>
      </c>
      <c r="C78" s="206">
        <v>162932054</v>
      </c>
      <c r="D78" s="205" t="s">
        <v>1063</v>
      </c>
      <c r="E78" s="204"/>
      <c r="F78" s="203"/>
      <c r="G78" s="203"/>
      <c r="H78" s="203"/>
      <c r="I78" s="203"/>
      <c r="J78" s="203"/>
      <c r="K78" s="203"/>
    </row>
    <row r="79" spans="1:11" ht="14.25">
      <c r="A79" s="207" t="s">
        <v>128</v>
      </c>
      <c r="B79" s="201">
        <v>131374147</v>
      </c>
      <c r="C79" s="201">
        <v>106114676</v>
      </c>
      <c r="D79" s="200" t="s">
        <v>1080</v>
      </c>
      <c r="E79" s="199"/>
      <c r="F79" s="409"/>
      <c r="G79" s="409"/>
      <c r="H79" s="409"/>
      <c r="I79" s="409"/>
      <c r="J79" s="409"/>
      <c r="K79" s="409"/>
    </row>
    <row r="80" spans="1:11" ht="15">
      <c r="A80" s="109" t="s">
        <v>197</v>
      </c>
      <c r="B80" s="206">
        <v>113341252</v>
      </c>
      <c r="C80" s="206">
        <v>82924466</v>
      </c>
      <c r="D80" s="205" t="s">
        <v>1065</v>
      </c>
      <c r="E80" s="204"/>
      <c r="F80" s="203"/>
      <c r="G80" s="203"/>
      <c r="H80" s="203"/>
      <c r="I80" s="203"/>
      <c r="J80" s="203"/>
      <c r="K80" s="203"/>
    </row>
    <row r="81" spans="1:12" ht="14.25">
      <c r="A81" s="207" t="s">
        <v>127</v>
      </c>
      <c r="B81" s="206">
        <v>129413108</v>
      </c>
      <c r="C81" s="206">
        <v>100649524</v>
      </c>
      <c r="D81" s="205" t="s">
        <v>1077</v>
      </c>
      <c r="E81" s="204"/>
      <c r="F81" s="203"/>
      <c r="G81" s="203"/>
      <c r="H81" s="203"/>
      <c r="I81" s="203"/>
      <c r="J81" s="203"/>
      <c r="K81" s="203"/>
    </row>
    <row r="82" spans="1:12" ht="14.25">
      <c r="A82" s="207" t="s">
        <v>126</v>
      </c>
      <c r="B82" s="206">
        <v>68523339</v>
      </c>
      <c r="C82" s="206">
        <v>55424167</v>
      </c>
      <c r="D82" s="205" t="s">
        <v>1077</v>
      </c>
      <c r="E82" s="204"/>
      <c r="F82" s="203"/>
      <c r="G82" s="203"/>
      <c r="H82" s="203"/>
      <c r="I82" s="203"/>
      <c r="J82" s="203"/>
      <c r="K82" s="203"/>
    </row>
    <row r="83" spans="1:12" ht="14.25">
      <c r="A83" s="207" t="s">
        <v>125</v>
      </c>
      <c r="B83" s="206">
        <v>56779011</v>
      </c>
      <c r="C83" s="206">
        <v>45913257</v>
      </c>
      <c r="D83" s="205" t="s">
        <v>1061</v>
      </c>
      <c r="E83" s="204"/>
      <c r="F83" s="203"/>
      <c r="G83" s="203"/>
      <c r="H83" s="203"/>
      <c r="I83" s="203"/>
      <c r="J83" s="203"/>
      <c r="K83" s="203"/>
    </row>
    <row r="84" spans="1:12" ht="14.25">
      <c r="A84" s="207" t="s">
        <v>123</v>
      </c>
      <c r="B84" s="206">
        <v>132263876</v>
      </c>
      <c r="C84" s="206">
        <v>111984803</v>
      </c>
      <c r="D84" s="205" t="s">
        <v>1063</v>
      </c>
      <c r="E84" s="204"/>
      <c r="F84" s="203"/>
      <c r="G84" s="203"/>
      <c r="H84" s="203"/>
      <c r="I84" s="203"/>
      <c r="J84" s="203"/>
      <c r="K84" s="203"/>
    </row>
    <row r="85" spans="1:12" ht="14.25">
      <c r="A85" s="207" t="s">
        <v>121</v>
      </c>
      <c r="B85" s="206">
        <v>28484089</v>
      </c>
      <c r="C85" s="206">
        <v>20050082</v>
      </c>
      <c r="D85" s="205" t="s">
        <v>1061</v>
      </c>
      <c r="E85" s="204"/>
      <c r="F85" s="203"/>
      <c r="G85" s="203"/>
      <c r="H85" s="203"/>
      <c r="I85" s="203"/>
      <c r="J85" s="203"/>
      <c r="K85" s="203"/>
    </row>
    <row r="86" spans="1:12" ht="14.25">
      <c r="A86" s="207" t="s">
        <v>120</v>
      </c>
      <c r="B86" s="206">
        <v>95473060</v>
      </c>
      <c r="C86" s="206">
        <v>71702976</v>
      </c>
      <c r="D86" s="205" t="s">
        <v>1077</v>
      </c>
      <c r="E86" s="204"/>
      <c r="F86" s="203"/>
      <c r="G86" s="203"/>
      <c r="H86" s="203"/>
      <c r="I86" s="203"/>
      <c r="J86" s="203"/>
      <c r="K86" s="203"/>
    </row>
    <row r="87" spans="1:12" ht="14.25">
      <c r="A87" s="207" t="s">
        <v>119</v>
      </c>
      <c r="B87" s="206">
        <v>84821482</v>
      </c>
      <c r="C87" s="206">
        <v>65147756</v>
      </c>
      <c r="D87" s="205" t="s">
        <v>1059</v>
      </c>
      <c r="E87" s="204"/>
      <c r="F87" s="203"/>
      <c r="G87" s="203"/>
      <c r="H87" s="203"/>
      <c r="I87" s="203"/>
      <c r="J87" s="203"/>
      <c r="K87" s="203"/>
    </row>
    <row r="88" spans="1:12" ht="14.25">
      <c r="A88" s="202" t="s">
        <v>118</v>
      </c>
      <c r="B88" s="206">
        <v>44559019</v>
      </c>
      <c r="C88" s="206">
        <v>35267691</v>
      </c>
      <c r="D88" s="205" t="s">
        <v>1063</v>
      </c>
      <c r="E88" s="204"/>
      <c r="F88" s="203"/>
      <c r="G88" s="203"/>
      <c r="H88" s="203"/>
      <c r="I88" s="203"/>
      <c r="J88" s="203"/>
      <c r="K88" s="203"/>
    </row>
    <row r="89" spans="1:12" ht="14.25">
      <c r="A89" s="207" t="s">
        <v>117</v>
      </c>
      <c r="B89" s="201">
        <v>23441767</v>
      </c>
      <c r="C89" s="201">
        <v>20118666</v>
      </c>
      <c r="D89" s="200" t="s">
        <v>1058</v>
      </c>
      <c r="E89" s="199"/>
      <c r="F89" s="409"/>
      <c r="G89" s="409"/>
      <c r="H89" s="409"/>
      <c r="I89" s="409"/>
      <c r="J89" s="409"/>
      <c r="K89" s="409"/>
    </row>
    <row r="90" spans="1:12" ht="14.25">
      <c r="A90" s="202" t="s">
        <v>116</v>
      </c>
      <c r="B90" s="201">
        <v>150602542</v>
      </c>
      <c r="C90" s="201">
        <v>131746680</v>
      </c>
      <c r="D90" s="200" t="s">
        <v>1369</v>
      </c>
      <c r="E90" s="199"/>
      <c r="F90" s="409"/>
      <c r="G90" s="409"/>
      <c r="H90" s="409"/>
      <c r="I90" s="409"/>
      <c r="J90" s="409"/>
      <c r="K90" s="409"/>
    </row>
    <row r="91" spans="1:12" ht="15">
      <c r="A91" s="109" t="s">
        <v>1014</v>
      </c>
      <c r="B91" s="206">
        <v>6519005</v>
      </c>
      <c r="C91" s="206">
        <v>4892556</v>
      </c>
      <c r="D91" s="205" t="s">
        <v>1064</v>
      </c>
      <c r="E91" s="204"/>
      <c r="F91" s="203"/>
      <c r="G91" s="203"/>
      <c r="H91" s="203"/>
      <c r="I91" s="203"/>
      <c r="J91" s="203"/>
      <c r="K91" s="203"/>
    </row>
    <row r="92" spans="1:12" ht="15">
      <c r="A92" s="109" t="s">
        <v>1015</v>
      </c>
      <c r="B92" s="206">
        <v>16704542</v>
      </c>
      <c r="C92" s="206">
        <v>14863239</v>
      </c>
      <c r="D92" s="205" t="s">
        <v>1066</v>
      </c>
      <c r="E92" s="204"/>
      <c r="F92" s="203"/>
      <c r="G92" s="203"/>
      <c r="H92" s="203"/>
      <c r="I92" s="203"/>
      <c r="J92" s="203"/>
      <c r="K92" s="203"/>
    </row>
    <row r="93" spans="1:12" ht="14.25">
      <c r="A93" s="207" t="s">
        <v>162</v>
      </c>
      <c r="B93" s="201">
        <v>40578999</v>
      </c>
      <c r="C93" s="201">
        <v>30311664</v>
      </c>
      <c r="D93" s="200" t="s">
        <v>1081</v>
      </c>
      <c r="E93" s="199"/>
      <c r="F93" s="409"/>
      <c r="G93" s="409"/>
      <c r="H93" s="409"/>
      <c r="I93" s="409"/>
      <c r="J93" s="409"/>
      <c r="K93" s="409"/>
    </row>
    <row r="94" spans="1:12" ht="14.25">
      <c r="A94" s="202" t="s">
        <v>157</v>
      </c>
      <c r="B94" s="201">
        <v>10341090</v>
      </c>
      <c r="C94" s="201">
        <v>10328969</v>
      </c>
      <c r="D94" s="200" t="s">
        <v>1058</v>
      </c>
      <c r="E94" s="199"/>
      <c r="F94" s="409"/>
      <c r="G94" s="409"/>
      <c r="H94" s="409"/>
      <c r="I94" s="409"/>
      <c r="J94" s="409"/>
      <c r="K94" s="409"/>
    </row>
    <row r="95" spans="1:12">
      <c r="A95" s="433"/>
      <c r="B95" s="435">
        <f>AVERAGE(B10:B94)/1000</f>
        <v>97497.005458823536</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9" workbookViewId="0">
      <selection activeCell="M89" sqref="M89"/>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493" t="s">
        <v>1102</v>
      </c>
      <c r="B1" s="493"/>
      <c r="C1" s="493"/>
      <c r="D1" s="493"/>
      <c r="E1" s="493"/>
      <c r="F1" s="493"/>
      <c r="G1" s="493"/>
      <c r="H1" s="493"/>
      <c r="I1" s="493"/>
      <c r="J1" s="493"/>
      <c r="K1" s="493"/>
      <c r="L1" s="493"/>
    </row>
    <row r="2" spans="1:12" ht="14.25">
      <c r="A2" s="493" t="s">
        <v>1112</v>
      </c>
      <c r="B2" s="493"/>
      <c r="C2" s="493"/>
      <c r="D2" s="493"/>
      <c r="E2" s="493"/>
      <c r="F2" s="493"/>
      <c r="G2" s="493"/>
      <c r="H2" s="493"/>
      <c r="I2" s="493"/>
      <c r="J2" s="493"/>
      <c r="K2" s="493"/>
      <c r="L2" s="493"/>
    </row>
    <row r="3" spans="1:12" ht="14.25">
      <c r="A3" s="493" t="s">
        <v>1113</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1401</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27" t="s">
        <v>1095</v>
      </c>
      <c r="C9" s="427" t="s">
        <v>1094</v>
      </c>
      <c r="D9" s="494" t="s">
        <v>1093</v>
      </c>
      <c r="E9" s="494"/>
      <c r="F9" s="212"/>
      <c r="G9" s="212"/>
      <c r="H9" s="212"/>
      <c r="I9" s="212"/>
      <c r="J9" s="212"/>
      <c r="K9" s="212"/>
    </row>
    <row r="10" spans="1:12" ht="14.25">
      <c r="A10" s="207" t="s">
        <v>191</v>
      </c>
      <c r="B10" s="201">
        <v>29178123</v>
      </c>
      <c r="C10" s="201">
        <v>29178123</v>
      </c>
      <c r="D10" s="200" t="s">
        <v>1385</v>
      </c>
      <c r="E10" s="199"/>
      <c r="F10" s="426"/>
      <c r="G10" s="426"/>
      <c r="H10" s="426"/>
      <c r="I10" s="426"/>
      <c r="J10" s="426"/>
      <c r="K10" s="426"/>
    </row>
    <row r="11" spans="1:12" ht="14.25">
      <c r="A11" s="207" t="s">
        <v>190</v>
      </c>
      <c r="B11" s="201">
        <v>45963435</v>
      </c>
      <c r="C11" s="201">
        <v>45963435</v>
      </c>
      <c r="D11" s="200" t="s">
        <v>1074</v>
      </c>
      <c r="E11" s="199"/>
      <c r="F11" s="426"/>
      <c r="G11" s="426"/>
      <c r="H11" s="426"/>
      <c r="I11" s="426"/>
      <c r="J11" s="426"/>
      <c r="K11" s="426"/>
    </row>
    <row r="12" spans="1:12" ht="14.25">
      <c r="A12" s="207" t="s">
        <v>189</v>
      </c>
      <c r="B12" s="206">
        <v>27446767</v>
      </c>
      <c r="C12" s="206">
        <v>27446767</v>
      </c>
      <c r="D12" s="205" t="s">
        <v>1067</v>
      </c>
      <c r="E12" s="204"/>
      <c r="F12" s="203"/>
      <c r="G12" s="203"/>
      <c r="H12" s="203"/>
      <c r="I12" s="203"/>
      <c r="J12" s="203"/>
      <c r="K12" s="203"/>
    </row>
    <row r="13" spans="1:12" ht="14.25">
      <c r="A13" s="207" t="s">
        <v>188</v>
      </c>
      <c r="B13" s="206">
        <v>49765428</v>
      </c>
      <c r="C13" s="206">
        <v>50062950</v>
      </c>
      <c r="D13" s="205" t="s">
        <v>1072</v>
      </c>
      <c r="E13" s="204"/>
      <c r="F13" s="203"/>
      <c r="G13" s="203"/>
      <c r="H13" s="203"/>
      <c r="I13" s="203"/>
      <c r="J13" s="203"/>
      <c r="K13" s="203"/>
    </row>
    <row r="14" spans="1:12" ht="14.25">
      <c r="A14" s="202" t="s">
        <v>187</v>
      </c>
      <c r="B14" s="201">
        <v>32070305</v>
      </c>
      <c r="C14" s="201">
        <v>32070305</v>
      </c>
      <c r="D14" s="200" t="s">
        <v>1182</v>
      </c>
      <c r="E14" s="199"/>
      <c r="F14" s="426"/>
      <c r="G14" s="426"/>
      <c r="H14" s="426"/>
      <c r="I14" s="426"/>
      <c r="J14" s="426"/>
      <c r="K14" s="426"/>
    </row>
    <row r="15" spans="1:12" ht="14.25">
      <c r="A15" s="207" t="s">
        <v>177</v>
      </c>
      <c r="B15" s="201">
        <v>30511243</v>
      </c>
      <c r="C15" s="201">
        <v>30511243</v>
      </c>
      <c r="D15" s="200" t="s">
        <v>1057</v>
      </c>
      <c r="E15" s="199"/>
      <c r="F15" s="426"/>
      <c r="G15" s="426"/>
      <c r="H15" s="426"/>
      <c r="I15" s="426"/>
      <c r="J15" s="426"/>
      <c r="K15" s="426"/>
    </row>
    <row r="16" spans="1:12" ht="14.25">
      <c r="A16" s="207" t="s">
        <v>186</v>
      </c>
      <c r="B16" s="201">
        <v>22151806</v>
      </c>
      <c r="C16" s="201">
        <v>22174198</v>
      </c>
      <c r="D16" s="200" t="s">
        <v>1452</v>
      </c>
      <c r="E16" s="199"/>
      <c r="F16" s="426"/>
      <c r="G16" s="426"/>
      <c r="H16" s="426"/>
      <c r="I16" s="426"/>
      <c r="J16" s="426"/>
      <c r="K16" s="426"/>
    </row>
    <row r="17" spans="1:11" ht="14.25">
      <c r="A17" s="207" t="s">
        <v>185</v>
      </c>
      <c r="B17" s="201">
        <v>18452518</v>
      </c>
      <c r="C17" s="201">
        <v>18452518</v>
      </c>
      <c r="D17" s="200" t="s">
        <v>1181</v>
      </c>
      <c r="E17" s="199"/>
      <c r="F17" s="426"/>
      <c r="G17" s="426"/>
      <c r="H17" s="426"/>
      <c r="I17" s="426"/>
      <c r="J17" s="426"/>
      <c r="K17" s="426"/>
    </row>
    <row r="18" spans="1:11" ht="14.25">
      <c r="A18" s="207" t="s">
        <v>184</v>
      </c>
      <c r="B18" s="201">
        <v>27921257</v>
      </c>
      <c r="C18" s="201">
        <v>27921257</v>
      </c>
      <c r="D18" s="200" t="s">
        <v>1063</v>
      </c>
      <c r="E18" s="199"/>
      <c r="F18" s="426"/>
      <c r="G18" s="426"/>
      <c r="H18" s="426"/>
      <c r="I18" s="426"/>
      <c r="J18" s="426"/>
      <c r="K18" s="426"/>
    </row>
    <row r="19" spans="1:11" ht="14.25">
      <c r="A19" s="207" t="s">
        <v>183</v>
      </c>
      <c r="B19" s="201">
        <v>18149652</v>
      </c>
      <c r="C19" s="201">
        <v>18149652</v>
      </c>
      <c r="D19" s="200" t="s">
        <v>1376</v>
      </c>
      <c r="E19" s="199"/>
      <c r="F19" s="426"/>
      <c r="G19" s="426"/>
      <c r="H19" s="426"/>
      <c r="I19" s="426"/>
      <c r="J19" s="426"/>
      <c r="K19" s="426"/>
    </row>
    <row r="20" spans="1:11" ht="14.25">
      <c r="A20" s="207" t="s">
        <v>182</v>
      </c>
      <c r="B20" s="201">
        <v>91945881</v>
      </c>
      <c r="C20" s="201">
        <v>91945623</v>
      </c>
      <c r="D20" s="200" t="s">
        <v>1376</v>
      </c>
      <c r="E20" s="199"/>
      <c r="F20" s="426"/>
      <c r="G20" s="426"/>
      <c r="H20" s="426"/>
      <c r="I20" s="426"/>
      <c r="J20" s="426"/>
      <c r="K20" s="426"/>
    </row>
    <row r="21" spans="1:11" ht="14.25">
      <c r="A21" s="207" t="s">
        <v>181</v>
      </c>
      <c r="B21" s="206">
        <v>21385747</v>
      </c>
      <c r="C21" s="206">
        <v>21385747</v>
      </c>
      <c r="D21" s="205" t="s">
        <v>1180</v>
      </c>
      <c r="E21" s="204"/>
      <c r="F21" s="203"/>
      <c r="G21" s="203"/>
      <c r="H21" s="203"/>
      <c r="I21" s="203"/>
      <c r="J21" s="203"/>
      <c r="K21" s="203"/>
    </row>
    <row r="22" spans="1:11" ht="14.25">
      <c r="A22" s="207" t="s">
        <v>180</v>
      </c>
      <c r="B22" s="206">
        <v>26388676</v>
      </c>
      <c r="C22" s="206">
        <v>26388676</v>
      </c>
      <c r="D22" s="205" t="s">
        <v>1068</v>
      </c>
      <c r="E22" s="204"/>
      <c r="F22" s="203"/>
      <c r="G22" s="203"/>
      <c r="H22" s="203"/>
      <c r="I22" s="203"/>
      <c r="J22" s="203"/>
      <c r="K22" s="203"/>
    </row>
    <row r="23" spans="1:11" ht="14.25">
      <c r="A23" s="207" t="s">
        <v>179</v>
      </c>
      <c r="B23" s="201">
        <v>17257099</v>
      </c>
      <c r="C23" s="201">
        <v>17257099</v>
      </c>
      <c r="D23" s="200" t="s">
        <v>1071</v>
      </c>
      <c r="E23" s="199"/>
      <c r="F23" s="426"/>
      <c r="G23" s="426"/>
      <c r="H23" s="426"/>
      <c r="I23" s="426"/>
      <c r="J23" s="426"/>
      <c r="K23" s="426"/>
    </row>
    <row r="24" spans="1:11" ht="14.25">
      <c r="A24" s="207" t="s">
        <v>178</v>
      </c>
      <c r="B24" s="206">
        <v>29763087</v>
      </c>
      <c r="C24" s="206">
        <v>29763087</v>
      </c>
      <c r="D24" s="205" t="s">
        <v>1079</v>
      </c>
      <c r="E24" s="204"/>
      <c r="F24" s="203"/>
      <c r="G24" s="203"/>
      <c r="H24" s="203"/>
      <c r="I24" s="203"/>
      <c r="J24" s="203"/>
      <c r="K24" s="203"/>
    </row>
    <row r="25" spans="1:11" ht="14.25">
      <c r="A25" s="207" t="s">
        <v>176</v>
      </c>
      <c r="B25" s="206">
        <v>30694960</v>
      </c>
      <c r="C25" s="206">
        <v>30856036</v>
      </c>
      <c r="D25" s="205" t="s">
        <v>1062</v>
      </c>
      <c r="E25" s="204"/>
      <c r="F25" s="203"/>
      <c r="G25" s="203"/>
      <c r="H25" s="203"/>
      <c r="I25" s="203"/>
      <c r="J25" s="203"/>
      <c r="K25" s="203"/>
    </row>
    <row r="26" spans="1:11" ht="14.25">
      <c r="A26" s="207" t="s">
        <v>175</v>
      </c>
      <c r="B26" s="201">
        <v>21928529</v>
      </c>
      <c r="C26" s="201">
        <v>21917267</v>
      </c>
      <c r="D26" s="200" t="s">
        <v>1377</v>
      </c>
      <c r="E26" s="199"/>
      <c r="F26" s="426"/>
      <c r="G26" s="426"/>
      <c r="H26" s="426"/>
      <c r="I26" s="426"/>
      <c r="J26" s="426"/>
      <c r="K26" s="426"/>
    </row>
    <row r="27" spans="1:11" ht="14.25">
      <c r="A27" s="207" t="s">
        <v>174</v>
      </c>
      <c r="B27" s="201">
        <v>91768712</v>
      </c>
      <c r="C27" s="201">
        <v>91862469</v>
      </c>
      <c r="D27" s="200" t="s">
        <v>1092</v>
      </c>
      <c r="E27" s="199"/>
      <c r="F27" s="426"/>
      <c r="G27" s="426"/>
      <c r="H27" s="426"/>
      <c r="I27" s="426"/>
      <c r="J27" s="426"/>
      <c r="K27" s="426"/>
    </row>
    <row r="28" spans="1:11" ht="14.25">
      <c r="A28" s="207" t="s">
        <v>173</v>
      </c>
      <c r="B28" s="201">
        <v>31134365</v>
      </c>
      <c r="C28" s="201">
        <v>31134365</v>
      </c>
      <c r="D28" s="200" t="s">
        <v>1054</v>
      </c>
      <c r="E28" s="199"/>
      <c r="F28" s="426"/>
      <c r="G28" s="426"/>
      <c r="H28" s="426"/>
      <c r="I28" s="426"/>
      <c r="J28" s="426"/>
      <c r="K28" s="426"/>
    </row>
    <row r="29" spans="1:11" ht="14.25">
      <c r="A29" s="207" t="s">
        <v>172</v>
      </c>
      <c r="B29" s="201">
        <v>18444834</v>
      </c>
      <c r="C29" s="201">
        <v>18444834</v>
      </c>
      <c r="D29" s="200" t="s">
        <v>1400</v>
      </c>
      <c r="E29" s="199"/>
      <c r="F29" s="426"/>
      <c r="G29" s="426"/>
      <c r="H29" s="426"/>
      <c r="I29" s="426"/>
      <c r="J29" s="426"/>
      <c r="K29" s="426"/>
    </row>
    <row r="30" spans="1:11" ht="14.25">
      <c r="A30" s="207" t="s">
        <v>171</v>
      </c>
      <c r="B30" s="201">
        <v>38801730</v>
      </c>
      <c r="C30" s="201">
        <v>38801730</v>
      </c>
      <c r="D30" s="200" t="s">
        <v>1182</v>
      </c>
      <c r="E30" s="199"/>
      <c r="F30" s="426"/>
      <c r="G30" s="426"/>
      <c r="H30" s="426"/>
      <c r="I30" s="426"/>
      <c r="J30" s="426"/>
      <c r="K30" s="426"/>
    </row>
    <row r="31" spans="1:11" ht="14.25">
      <c r="A31" s="207" t="s">
        <v>169</v>
      </c>
      <c r="B31" s="201">
        <v>29785463</v>
      </c>
      <c r="C31" s="201">
        <v>29796020</v>
      </c>
      <c r="D31" s="200" t="s">
        <v>1383</v>
      </c>
      <c r="E31" s="199"/>
      <c r="F31" s="426"/>
      <c r="G31" s="426"/>
      <c r="H31" s="426"/>
      <c r="I31" s="426"/>
      <c r="J31" s="426"/>
      <c r="K31" s="426"/>
    </row>
    <row r="32" spans="1:11" ht="14.25">
      <c r="A32" s="207" t="s">
        <v>168</v>
      </c>
      <c r="B32" s="201">
        <v>67950927</v>
      </c>
      <c r="C32" s="201">
        <v>67950927</v>
      </c>
      <c r="D32" s="200" t="s">
        <v>1385</v>
      </c>
      <c r="E32" s="199"/>
      <c r="F32" s="426"/>
      <c r="G32" s="426"/>
      <c r="H32" s="426"/>
      <c r="I32" s="426"/>
      <c r="J32" s="426"/>
      <c r="K32" s="426"/>
    </row>
    <row r="33" spans="1:11" ht="14.25">
      <c r="A33" s="207" t="s">
        <v>167</v>
      </c>
      <c r="B33" s="201">
        <v>22603498</v>
      </c>
      <c r="C33" s="201">
        <v>22603498</v>
      </c>
      <c r="D33" s="200" t="s">
        <v>1059</v>
      </c>
      <c r="E33" s="199"/>
      <c r="F33" s="426"/>
      <c r="G33" s="426"/>
      <c r="H33" s="426"/>
      <c r="I33" s="426"/>
      <c r="J33" s="426"/>
      <c r="K33" s="426"/>
    </row>
    <row r="34" spans="1:11" ht="14.25">
      <c r="A34" s="207" t="s">
        <v>166</v>
      </c>
      <c r="B34" s="206">
        <v>17755570</v>
      </c>
      <c r="C34" s="206">
        <v>17755570</v>
      </c>
      <c r="D34" s="205" t="s">
        <v>1060</v>
      </c>
      <c r="E34" s="204"/>
      <c r="F34" s="203"/>
      <c r="G34" s="203"/>
      <c r="H34" s="203"/>
      <c r="I34" s="203"/>
      <c r="J34" s="203"/>
      <c r="K34" s="203"/>
    </row>
    <row r="35" spans="1:11" ht="14.25">
      <c r="A35" s="207" t="s">
        <v>165</v>
      </c>
      <c r="B35" s="201">
        <v>17293206</v>
      </c>
      <c r="C35" s="201">
        <v>17293206</v>
      </c>
      <c r="D35" s="200" t="s">
        <v>1191</v>
      </c>
      <c r="E35" s="199"/>
      <c r="F35" s="426"/>
      <c r="G35" s="426"/>
      <c r="H35" s="426"/>
      <c r="I35" s="426"/>
      <c r="J35" s="426"/>
      <c r="K35" s="426"/>
    </row>
    <row r="36" spans="1:11" ht="14.25">
      <c r="A36" s="207" t="s">
        <v>164</v>
      </c>
      <c r="B36" s="206">
        <v>24148539</v>
      </c>
      <c r="C36" s="206">
        <v>24148539</v>
      </c>
      <c r="D36" s="205" t="s">
        <v>1060</v>
      </c>
      <c r="E36" s="204"/>
      <c r="F36" s="203"/>
      <c r="G36" s="203"/>
      <c r="H36" s="203"/>
      <c r="I36" s="203"/>
      <c r="J36" s="203"/>
      <c r="K36" s="203"/>
    </row>
    <row r="37" spans="1:11" ht="14.25">
      <c r="A37" s="207" t="s">
        <v>1009</v>
      </c>
      <c r="B37" s="201">
        <v>49932525</v>
      </c>
      <c r="C37" s="201">
        <v>49932525</v>
      </c>
      <c r="D37" s="200" t="s">
        <v>1189</v>
      </c>
      <c r="E37" s="199"/>
      <c r="F37" s="426"/>
      <c r="G37" s="426"/>
      <c r="H37" s="426"/>
      <c r="I37" s="426"/>
      <c r="J37" s="426"/>
      <c r="K37" s="426"/>
    </row>
    <row r="38" spans="1:11" ht="14.25">
      <c r="A38" s="202" t="s">
        <v>1010</v>
      </c>
      <c r="B38" s="206">
        <v>8002602</v>
      </c>
      <c r="C38" s="206">
        <v>8002602</v>
      </c>
      <c r="D38" s="205" t="s">
        <v>1079</v>
      </c>
      <c r="E38" s="204"/>
      <c r="F38" s="203"/>
      <c r="G38" s="203"/>
      <c r="H38" s="203"/>
      <c r="I38" s="203"/>
      <c r="J38" s="203"/>
      <c r="K38" s="203"/>
    </row>
    <row r="39" spans="1:11" ht="14.25">
      <c r="A39" s="207" t="s">
        <v>195</v>
      </c>
      <c r="B39" s="206">
        <v>21275501</v>
      </c>
      <c r="C39" s="206">
        <v>21275501</v>
      </c>
      <c r="D39" s="205" t="s">
        <v>1088</v>
      </c>
      <c r="E39" s="204"/>
      <c r="F39" s="203"/>
      <c r="G39" s="203"/>
      <c r="H39" s="203"/>
      <c r="I39" s="203"/>
      <c r="J39" s="203"/>
      <c r="K39" s="203"/>
    </row>
    <row r="40" spans="1:11" ht="14.25">
      <c r="A40" s="207" t="s">
        <v>163</v>
      </c>
      <c r="B40" s="201">
        <v>12175877</v>
      </c>
      <c r="C40" s="201">
        <v>12175877</v>
      </c>
      <c r="D40" s="200" t="s">
        <v>1195</v>
      </c>
      <c r="E40" s="199"/>
      <c r="F40" s="426"/>
      <c r="G40" s="426"/>
      <c r="H40" s="426"/>
      <c r="I40" s="426"/>
      <c r="J40" s="426"/>
      <c r="K40" s="426"/>
    </row>
    <row r="41" spans="1:11" ht="14.25">
      <c r="A41" s="207" t="s">
        <v>161</v>
      </c>
      <c r="B41" s="201">
        <v>87578475</v>
      </c>
      <c r="C41" s="201">
        <v>87736628</v>
      </c>
      <c r="D41" s="200" t="s">
        <v>1191</v>
      </c>
      <c r="E41" s="199"/>
      <c r="F41" s="426"/>
      <c r="G41" s="426"/>
      <c r="H41" s="426"/>
      <c r="I41" s="426"/>
      <c r="J41" s="426"/>
      <c r="K41" s="426"/>
    </row>
    <row r="42" spans="1:11" ht="14.25">
      <c r="A42" s="207" t="s">
        <v>160</v>
      </c>
      <c r="B42" s="201">
        <v>23372833</v>
      </c>
      <c r="C42" s="201">
        <v>23433692</v>
      </c>
      <c r="D42" s="200" t="s">
        <v>1087</v>
      </c>
      <c r="E42" s="199"/>
      <c r="F42" s="426"/>
      <c r="G42" s="426"/>
      <c r="H42" s="426"/>
      <c r="I42" s="426"/>
      <c r="J42" s="426"/>
      <c r="K42" s="426"/>
    </row>
    <row r="43" spans="1:11" ht="14.25">
      <c r="A43" s="207" t="s">
        <v>159</v>
      </c>
      <c r="B43" s="206">
        <v>55293489</v>
      </c>
      <c r="C43" s="206">
        <v>55296999</v>
      </c>
      <c r="D43" s="205" t="s">
        <v>1067</v>
      </c>
      <c r="E43" s="204"/>
      <c r="F43" s="203"/>
      <c r="G43" s="203"/>
      <c r="H43" s="203"/>
      <c r="I43" s="203"/>
      <c r="J43" s="203"/>
      <c r="K43" s="203"/>
    </row>
    <row r="44" spans="1:11" ht="14.25">
      <c r="A44" s="207" t="s">
        <v>158</v>
      </c>
      <c r="B44" s="201">
        <v>80505625</v>
      </c>
      <c r="C44" s="201">
        <v>80505625</v>
      </c>
      <c r="D44" s="200" t="s">
        <v>1092</v>
      </c>
      <c r="E44" s="199"/>
      <c r="F44" s="426"/>
      <c r="G44" s="426"/>
      <c r="H44" s="426"/>
      <c r="I44" s="426"/>
      <c r="J44" s="426"/>
      <c r="K44" s="426"/>
    </row>
    <row r="45" spans="1:11" ht="14.25">
      <c r="A45" s="202" t="s">
        <v>156</v>
      </c>
      <c r="B45" s="201">
        <v>130016432</v>
      </c>
      <c r="C45" s="201">
        <v>130016255</v>
      </c>
      <c r="D45" s="200" t="s">
        <v>1122</v>
      </c>
      <c r="E45" s="199"/>
      <c r="F45" s="426"/>
      <c r="G45" s="426"/>
      <c r="H45" s="426"/>
      <c r="I45" s="426"/>
      <c r="J45" s="426"/>
      <c r="K45" s="426"/>
    </row>
    <row r="46" spans="1:11" ht="14.25">
      <c r="A46" s="202" t="s">
        <v>155</v>
      </c>
      <c r="B46" s="201">
        <v>34425352</v>
      </c>
      <c r="C46" s="201">
        <v>34425352</v>
      </c>
      <c r="D46" s="200" t="s">
        <v>1061</v>
      </c>
      <c r="E46" s="199"/>
      <c r="F46" s="426"/>
      <c r="G46" s="426"/>
      <c r="H46" s="426"/>
      <c r="I46" s="426"/>
      <c r="J46" s="426"/>
      <c r="K46" s="426"/>
    </row>
    <row r="47" spans="1:11" ht="14.25">
      <c r="A47" s="202" t="s">
        <v>154</v>
      </c>
      <c r="B47" s="201">
        <v>38141458</v>
      </c>
      <c r="C47" s="201">
        <v>38141458</v>
      </c>
      <c r="D47" s="200" t="s">
        <v>1074</v>
      </c>
      <c r="E47" s="199"/>
      <c r="F47" s="426"/>
      <c r="G47" s="426"/>
      <c r="H47" s="426"/>
      <c r="I47" s="426"/>
      <c r="J47" s="426"/>
      <c r="K47" s="426"/>
    </row>
    <row r="48" spans="1:11" ht="14.25">
      <c r="A48" s="207" t="s">
        <v>153</v>
      </c>
      <c r="B48" s="201">
        <v>28093105</v>
      </c>
      <c r="C48" s="201">
        <v>28093105</v>
      </c>
      <c r="D48" s="200" t="s">
        <v>1063</v>
      </c>
      <c r="E48" s="199"/>
      <c r="F48" s="426"/>
      <c r="G48" s="426"/>
      <c r="H48" s="426"/>
      <c r="I48" s="426"/>
      <c r="J48" s="426"/>
      <c r="K48" s="426"/>
    </row>
    <row r="49" spans="1:11" ht="15">
      <c r="A49" s="109" t="s">
        <v>1016</v>
      </c>
      <c r="B49" s="201">
        <v>30456992</v>
      </c>
      <c r="C49" s="201">
        <v>30456932</v>
      </c>
      <c r="D49" s="200" t="s">
        <v>1122</v>
      </c>
      <c r="E49" s="199"/>
      <c r="F49" s="426"/>
      <c r="G49" s="426"/>
      <c r="H49" s="426"/>
      <c r="I49" s="426"/>
      <c r="J49" s="426"/>
      <c r="K49" s="426"/>
    </row>
    <row r="50" spans="1:11" ht="14.25">
      <c r="A50" s="202" t="s">
        <v>1017</v>
      </c>
      <c r="B50" s="206">
        <v>113661612</v>
      </c>
      <c r="C50" s="206">
        <v>113711718</v>
      </c>
      <c r="D50" s="205" t="s">
        <v>1060</v>
      </c>
      <c r="E50" s="204"/>
      <c r="F50" s="203"/>
      <c r="G50" s="203"/>
      <c r="H50" s="203"/>
      <c r="I50" s="203"/>
      <c r="J50" s="203"/>
      <c r="K50" s="203"/>
    </row>
    <row r="51" spans="1:11" ht="14.25">
      <c r="A51" s="207" t="s">
        <v>151</v>
      </c>
      <c r="B51" s="206">
        <v>72751575</v>
      </c>
      <c r="C51" s="206">
        <v>72751484</v>
      </c>
      <c r="D51" s="205" t="s">
        <v>1180</v>
      </c>
      <c r="E51" s="204"/>
      <c r="F51" s="203"/>
      <c r="G51" s="203"/>
      <c r="H51" s="203"/>
      <c r="I51" s="203"/>
      <c r="J51" s="203"/>
      <c r="K51" s="203"/>
    </row>
    <row r="52" spans="1:11" ht="14.25">
      <c r="A52" s="207" t="s">
        <v>150</v>
      </c>
      <c r="B52" s="201">
        <v>86494847</v>
      </c>
      <c r="C52" s="201">
        <v>86494830</v>
      </c>
      <c r="D52" s="200" t="s">
        <v>1056</v>
      </c>
      <c r="E52" s="199"/>
      <c r="F52" s="426"/>
      <c r="G52" s="426"/>
      <c r="H52" s="426"/>
      <c r="I52" s="426"/>
      <c r="J52" s="426"/>
      <c r="K52" s="426"/>
    </row>
    <row r="53" spans="1:11" ht="14.25">
      <c r="A53" s="202" t="s">
        <v>149</v>
      </c>
      <c r="B53" s="206">
        <v>26371387</v>
      </c>
      <c r="C53" s="206">
        <v>26371387</v>
      </c>
      <c r="D53" s="205" t="s">
        <v>1066</v>
      </c>
      <c r="E53" s="204"/>
      <c r="F53" s="203"/>
      <c r="G53" s="203"/>
      <c r="H53" s="203"/>
      <c r="I53" s="203"/>
      <c r="J53" s="203"/>
      <c r="K53" s="203"/>
    </row>
    <row r="54" spans="1:11" ht="14.25">
      <c r="A54" s="207" t="s">
        <v>148</v>
      </c>
      <c r="B54" s="201">
        <v>28717568</v>
      </c>
      <c r="C54" s="201">
        <v>28717568</v>
      </c>
      <c r="D54" s="200" t="s">
        <v>1090</v>
      </c>
      <c r="E54" s="199"/>
      <c r="F54" s="426"/>
      <c r="G54" s="426"/>
      <c r="H54" s="426"/>
      <c r="I54" s="426"/>
      <c r="J54" s="426"/>
      <c r="K54" s="426"/>
    </row>
    <row r="55" spans="1:11" ht="14.25">
      <c r="A55" s="207" t="s">
        <v>196</v>
      </c>
      <c r="B55" s="201">
        <v>72757731</v>
      </c>
      <c r="C55" s="201">
        <v>72868367</v>
      </c>
      <c r="D55" s="200" t="s">
        <v>1195</v>
      </c>
      <c r="E55" s="199"/>
      <c r="F55" s="426"/>
      <c r="G55" s="426"/>
      <c r="H55" s="426"/>
      <c r="I55" s="426"/>
      <c r="J55" s="426"/>
      <c r="K55" s="426"/>
    </row>
    <row r="56" spans="1:11" ht="14.25">
      <c r="A56" s="207" t="s">
        <v>1078</v>
      </c>
      <c r="B56" s="206">
        <v>35697938</v>
      </c>
      <c r="C56" s="206">
        <v>35705117</v>
      </c>
      <c r="D56" s="205" t="s">
        <v>1072</v>
      </c>
      <c r="E56" s="204"/>
      <c r="F56" s="203"/>
      <c r="G56" s="203"/>
      <c r="H56" s="203"/>
      <c r="I56" s="203"/>
      <c r="J56" s="203"/>
      <c r="K56" s="203"/>
    </row>
    <row r="57" spans="1:11" ht="15">
      <c r="A57" s="109" t="s">
        <v>1011</v>
      </c>
      <c r="B57" s="206">
        <v>39008195</v>
      </c>
      <c r="C57" s="206">
        <v>39008195</v>
      </c>
      <c r="D57" s="205" t="s">
        <v>1066</v>
      </c>
      <c r="E57" s="204"/>
      <c r="F57" s="203"/>
      <c r="G57" s="203"/>
      <c r="H57" s="203"/>
      <c r="I57" s="203"/>
      <c r="J57" s="203"/>
      <c r="K57" s="203"/>
    </row>
    <row r="58" spans="1:11" ht="14.25">
      <c r="A58" s="207" t="s">
        <v>146</v>
      </c>
      <c r="B58" s="201">
        <v>46321508</v>
      </c>
      <c r="C58" s="201">
        <v>46321508</v>
      </c>
      <c r="D58" s="200" t="s">
        <v>1182</v>
      </c>
      <c r="E58" s="199"/>
      <c r="F58" s="426"/>
      <c r="G58" s="426"/>
      <c r="H58" s="426"/>
      <c r="I58" s="426"/>
      <c r="J58" s="426"/>
      <c r="K58" s="426"/>
    </row>
    <row r="59" spans="1:11" ht="14.25">
      <c r="A59" s="207" t="s">
        <v>145</v>
      </c>
      <c r="B59" s="206">
        <v>37038766</v>
      </c>
      <c r="C59" s="206">
        <v>37038711</v>
      </c>
      <c r="D59" s="205" t="s">
        <v>1072</v>
      </c>
      <c r="E59" s="204"/>
      <c r="F59" s="203"/>
      <c r="G59" s="203"/>
      <c r="H59" s="203"/>
      <c r="I59" s="203"/>
      <c r="J59" s="203"/>
      <c r="K59" s="203"/>
    </row>
    <row r="60" spans="1:11" ht="14.25">
      <c r="A60" s="207" t="s">
        <v>144</v>
      </c>
      <c r="B60" s="201">
        <v>62989864</v>
      </c>
      <c r="C60" s="201">
        <v>63066864</v>
      </c>
      <c r="D60" s="200" t="s">
        <v>1181</v>
      </c>
      <c r="E60" s="199"/>
      <c r="F60" s="426"/>
      <c r="G60" s="426"/>
      <c r="H60" s="426"/>
      <c r="I60" s="426"/>
      <c r="J60" s="426"/>
      <c r="K60" s="426"/>
    </row>
    <row r="61" spans="1:11" ht="14.25">
      <c r="A61" s="207" t="s">
        <v>141</v>
      </c>
      <c r="B61" s="206">
        <v>65927839</v>
      </c>
      <c r="C61" s="206">
        <v>65956409</v>
      </c>
      <c r="D61" s="205" t="s">
        <v>1065</v>
      </c>
      <c r="E61" s="204"/>
      <c r="F61" s="203"/>
      <c r="G61" s="203"/>
      <c r="H61" s="203"/>
      <c r="I61" s="203"/>
      <c r="J61" s="203"/>
      <c r="K61" s="203"/>
    </row>
    <row r="62" spans="1:11" ht="14.25">
      <c r="A62" s="207" t="s">
        <v>143</v>
      </c>
      <c r="B62" s="201">
        <v>40412650</v>
      </c>
      <c r="C62" s="201">
        <v>40412650</v>
      </c>
      <c r="D62" s="200" t="s">
        <v>1195</v>
      </c>
      <c r="E62" s="199"/>
      <c r="F62" s="426"/>
      <c r="G62" s="426"/>
      <c r="H62" s="426"/>
      <c r="I62" s="426"/>
      <c r="J62" s="426"/>
      <c r="K62" s="426"/>
    </row>
    <row r="63" spans="1:11" ht="14.25">
      <c r="A63" s="207" t="s">
        <v>142</v>
      </c>
      <c r="B63" s="201">
        <v>32281755</v>
      </c>
      <c r="C63" s="201">
        <v>32281755</v>
      </c>
      <c r="D63" s="200" t="s">
        <v>1189</v>
      </c>
      <c r="E63" s="199"/>
      <c r="F63" s="426"/>
      <c r="G63" s="426"/>
      <c r="H63" s="426"/>
      <c r="I63" s="426"/>
      <c r="J63" s="426"/>
      <c r="K63" s="426"/>
    </row>
    <row r="64" spans="1:11" ht="14.25">
      <c r="A64" s="207" t="s">
        <v>140</v>
      </c>
      <c r="B64" s="201">
        <v>56284454</v>
      </c>
      <c r="C64" s="201">
        <v>56284454</v>
      </c>
      <c r="D64" s="200" t="s">
        <v>1189</v>
      </c>
      <c r="E64" s="199"/>
      <c r="F64" s="426"/>
      <c r="G64" s="426"/>
      <c r="H64" s="426"/>
      <c r="I64" s="426"/>
      <c r="J64" s="426"/>
      <c r="K64" s="426"/>
    </row>
    <row r="65" spans="1:11" ht="14.25">
      <c r="A65" s="207" t="s">
        <v>139</v>
      </c>
      <c r="B65" s="201">
        <v>28751818</v>
      </c>
      <c r="C65" s="201">
        <v>28751818</v>
      </c>
      <c r="D65" s="200" t="s">
        <v>1069</v>
      </c>
      <c r="E65" s="199"/>
      <c r="F65" s="426"/>
      <c r="G65" s="426"/>
      <c r="H65" s="426"/>
      <c r="I65" s="426"/>
      <c r="J65" s="426"/>
      <c r="K65" s="426"/>
    </row>
    <row r="66" spans="1:11" ht="14.25">
      <c r="A66" s="207" t="s">
        <v>138</v>
      </c>
      <c r="B66" s="206">
        <v>34506386</v>
      </c>
      <c r="C66" s="206">
        <v>34507004</v>
      </c>
      <c r="D66" s="205" t="s">
        <v>1066</v>
      </c>
      <c r="E66" s="204"/>
      <c r="F66" s="203"/>
      <c r="G66" s="203"/>
      <c r="H66" s="203"/>
      <c r="I66" s="203"/>
      <c r="J66" s="203"/>
      <c r="K66" s="203"/>
    </row>
    <row r="67" spans="1:11" ht="14.25">
      <c r="A67" s="207" t="s">
        <v>137</v>
      </c>
      <c r="B67" s="201">
        <v>62617643</v>
      </c>
      <c r="C67" s="201">
        <v>62617643</v>
      </c>
      <c r="D67" s="200" t="s">
        <v>1191</v>
      </c>
      <c r="E67" s="199"/>
      <c r="F67" s="426"/>
      <c r="G67" s="426"/>
      <c r="H67" s="426"/>
      <c r="I67" s="426"/>
      <c r="J67" s="426"/>
      <c r="K67" s="426"/>
    </row>
    <row r="68" spans="1:11" ht="14.25">
      <c r="A68" s="202" t="s">
        <v>136</v>
      </c>
      <c r="B68" s="206">
        <v>16033618</v>
      </c>
      <c r="C68" s="206">
        <v>16033618</v>
      </c>
      <c r="D68" s="205" t="s">
        <v>1079</v>
      </c>
      <c r="E68" s="204"/>
      <c r="F68" s="203"/>
      <c r="G68" s="203"/>
      <c r="H68" s="203"/>
      <c r="I68" s="203"/>
      <c r="J68" s="203"/>
      <c r="K68" s="203"/>
    </row>
    <row r="69" spans="1:11" ht="14.25">
      <c r="A69" s="207" t="s">
        <v>134</v>
      </c>
      <c r="B69" s="201">
        <v>66181023</v>
      </c>
      <c r="C69" s="201">
        <v>66181023</v>
      </c>
      <c r="D69" s="200" t="s">
        <v>1054</v>
      </c>
      <c r="E69" s="199"/>
      <c r="F69" s="426"/>
      <c r="G69" s="426"/>
      <c r="H69" s="426"/>
      <c r="I69" s="426"/>
      <c r="J69" s="426"/>
      <c r="K69" s="426"/>
    </row>
    <row r="70" spans="1:11" ht="15">
      <c r="A70" s="109" t="s">
        <v>1012</v>
      </c>
      <c r="B70" s="201">
        <v>18161260</v>
      </c>
      <c r="C70" s="201">
        <v>18161260</v>
      </c>
      <c r="D70" s="200" t="s">
        <v>1422</v>
      </c>
      <c r="E70" s="199"/>
      <c r="F70" s="426"/>
      <c r="G70" s="426"/>
      <c r="H70" s="426"/>
      <c r="I70" s="426"/>
      <c r="J70" s="426"/>
      <c r="K70" s="426"/>
    </row>
    <row r="71" spans="1:11" ht="15">
      <c r="A71" s="109" t="s">
        <v>1013</v>
      </c>
      <c r="B71" s="201">
        <v>16713606</v>
      </c>
      <c r="C71" s="201">
        <v>16713606</v>
      </c>
      <c r="D71" s="200" t="s">
        <v>1074</v>
      </c>
      <c r="E71" s="199"/>
      <c r="F71" s="426"/>
      <c r="G71" s="426"/>
      <c r="H71" s="426"/>
      <c r="I71" s="426"/>
      <c r="J71" s="426"/>
      <c r="K71" s="426"/>
    </row>
    <row r="72" spans="1:11" ht="14.25">
      <c r="A72" s="207" t="s">
        <v>133</v>
      </c>
      <c r="B72" s="201">
        <v>19958761</v>
      </c>
      <c r="C72" s="201">
        <v>19958761</v>
      </c>
      <c r="D72" s="200" t="s">
        <v>1122</v>
      </c>
      <c r="E72" s="199"/>
      <c r="F72" s="426"/>
      <c r="G72" s="426"/>
      <c r="H72" s="426"/>
      <c r="I72" s="426"/>
      <c r="J72" s="426"/>
      <c r="K72" s="426"/>
    </row>
    <row r="73" spans="1:11" ht="14.25">
      <c r="A73" s="207" t="s">
        <v>124</v>
      </c>
      <c r="B73" s="206">
        <v>57759315</v>
      </c>
      <c r="C73" s="206">
        <v>57759315</v>
      </c>
      <c r="D73" s="205" t="s">
        <v>1079</v>
      </c>
      <c r="E73" s="204"/>
      <c r="F73" s="203"/>
      <c r="G73" s="203"/>
      <c r="H73" s="203"/>
      <c r="I73" s="203"/>
      <c r="J73" s="203"/>
      <c r="K73" s="203"/>
    </row>
    <row r="74" spans="1:11" ht="14.25">
      <c r="A74" s="202" t="s">
        <v>132</v>
      </c>
      <c r="B74" s="206">
        <v>43319913</v>
      </c>
      <c r="C74" s="206">
        <v>43319913</v>
      </c>
      <c r="D74" s="205" t="s">
        <v>1062</v>
      </c>
      <c r="E74" s="204"/>
      <c r="F74" s="203"/>
      <c r="G74" s="203"/>
      <c r="H74" s="203"/>
      <c r="I74" s="203"/>
      <c r="J74" s="203"/>
      <c r="K74" s="203"/>
    </row>
    <row r="75" spans="1:11" ht="14.25">
      <c r="A75" s="207" t="s">
        <v>131</v>
      </c>
      <c r="B75" s="201">
        <v>16507793</v>
      </c>
      <c r="C75" s="201">
        <v>16507793</v>
      </c>
      <c r="D75" s="200" t="s">
        <v>1382</v>
      </c>
      <c r="E75" s="199"/>
      <c r="F75" s="426"/>
      <c r="G75" s="426"/>
      <c r="H75" s="426"/>
      <c r="I75" s="426"/>
      <c r="J75" s="426"/>
      <c r="K75" s="426"/>
    </row>
    <row r="76" spans="1:11" ht="14.25">
      <c r="A76" s="207" t="s">
        <v>130</v>
      </c>
      <c r="B76" s="206">
        <v>75548362</v>
      </c>
      <c r="C76" s="206">
        <v>75560675</v>
      </c>
      <c r="D76" s="205" t="s">
        <v>1067</v>
      </c>
      <c r="E76" s="204"/>
      <c r="F76" s="203"/>
      <c r="G76" s="203"/>
      <c r="H76" s="203"/>
      <c r="I76" s="203"/>
      <c r="J76" s="203"/>
      <c r="K76" s="203"/>
    </row>
    <row r="77" spans="1:11" ht="14.25">
      <c r="A77" s="207" t="s">
        <v>122</v>
      </c>
      <c r="B77" s="201">
        <v>52623845</v>
      </c>
      <c r="C77" s="201">
        <v>52623838</v>
      </c>
      <c r="D77" s="200" t="s">
        <v>1069</v>
      </c>
      <c r="E77" s="199"/>
      <c r="F77" s="426"/>
      <c r="G77" s="426"/>
      <c r="H77" s="426"/>
      <c r="I77" s="426"/>
      <c r="J77" s="426"/>
      <c r="K77" s="426"/>
    </row>
    <row r="78" spans="1:11" ht="14.25">
      <c r="A78" s="207" t="s">
        <v>129</v>
      </c>
      <c r="B78" s="201">
        <v>55146750</v>
      </c>
      <c r="C78" s="201">
        <v>55745545</v>
      </c>
      <c r="D78" s="200" t="s">
        <v>1074</v>
      </c>
      <c r="E78" s="199"/>
      <c r="F78" s="426"/>
      <c r="G78" s="426"/>
      <c r="H78" s="426"/>
      <c r="I78" s="426"/>
      <c r="J78" s="426"/>
      <c r="K78" s="426"/>
    </row>
    <row r="79" spans="1:11" ht="14.25">
      <c r="A79" s="207" t="s">
        <v>128</v>
      </c>
      <c r="B79" s="201">
        <v>62219448</v>
      </c>
      <c r="C79" s="201">
        <v>62219448</v>
      </c>
      <c r="D79" s="200" t="s">
        <v>1191</v>
      </c>
      <c r="E79" s="199"/>
      <c r="F79" s="426"/>
      <c r="G79" s="426"/>
      <c r="H79" s="426"/>
      <c r="I79" s="426"/>
      <c r="J79" s="426"/>
      <c r="K79" s="426"/>
    </row>
    <row r="80" spans="1:11" ht="15">
      <c r="A80" s="109" t="s">
        <v>197</v>
      </c>
      <c r="B80" s="201">
        <v>47595444</v>
      </c>
      <c r="C80" s="201">
        <v>47595444</v>
      </c>
      <c r="D80" s="200" t="s">
        <v>1196</v>
      </c>
      <c r="E80" s="199"/>
      <c r="F80" s="426"/>
      <c r="G80" s="426"/>
      <c r="H80" s="426"/>
      <c r="I80" s="426"/>
      <c r="J80" s="426"/>
      <c r="K80" s="426"/>
    </row>
    <row r="81" spans="1:12" ht="14.25">
      <c r="A81" s="207" t="s">
        <v>127</v>
      </c>
      <c r="B81" s="206">
        <v>72328956</v>
      </c>
      <c r="C81" s="206">
        <v>72328955</v>
      </c>
      <c r="D81" s="205" t="s">
        <v>1068</v>
      </c>
      <c r="E81" s="204"/>
      <c r="F81" s="203"/>
      <c r="G81" s="203"/>
      <c r="H81" s="203"/>
      <c r="I81" s="203"/>
      <c r="J81" s="203"/>
      <c r="K81" s="203"/>
    </row>
    <row r="82" spans="1:12" ht="14.25">
      <c r="A82" s="207" t="s">
        <v>126</v>
      </c>
      <c r="B82" s="206">
        <v>46940576</v>
      </c>
      <c r="C82" s="206">
        <v>46940523</v>
      </c>
      <c r="D82" s="205" t="s">
        <v>1180</v>
      </c>
      <c r="E82" s="204"/>
      <c r="F82" s="203"/>
      <c r="G82" s="203"/>
      <c r="H82" s="203"/>
      <c r="I82" s="203"/>
      <c r="J82" s="203"/>
      <c r="K82" s="203"/>
    </row>
    <row r="83" spans="1:12" ht="14.25">
      <c r="A83" s="207" t="s">
        <v>125</v>
      </c>
      <c r="B83" s="201">
        <v>29416485</v>
      </c>
      <c r="C83" s="201">
        <v>29416485</v>
      </c>
      <c r="D83" s="200" t="s">
        <v>1087</v>
      </c>
      <c r="E83" s="199"/>
      <c r="F83" s="426"/>
      <c r="G83" s="426"/>
      <c r="H83" s="426"/>
      <c r="I83" s="426"/>
      <c r="J83" s="426"/>
      <c r="K83" s="426"/>
    </row>
    <row r="84" spans="1:12" ht="14.25">
      <c r="A84" s="207" t="s">
        <v>123</v>
      </c>
      <c r="B84" s="206">
        <v>101779829</v>
      </c>
      <c r="C84" s="206">
        <v>102120760</v>
      </c>
      <c r="D84" s="205" t="s">
        <v>1088</v>
      </c>
      <c r="E84" s="204"/>
      <c r="F84" s="203"/>
      <c r="G84" s="203"/>
      <c r="H84" s="203"/>
      <c r="I84" s="203"/>
      <c r="J84" s="203"/>
      <c r="K84" s="203"/>
    </row>
    <row r="85" spans="1:12" ht="14.25">
      <c r="A85" s="207" t="s">
        <v>121</v>
      </c>
      <c r="B85" s="206">
        <v>59939148</v>
      </c>
      <c r="C85" s="206">
        <v>59939148</v>
      </c>
      <c r="D85" s="205" t="s">
        <v>1067</v>
      </c>
      <c r="E85" s="204"/>
      <c r="F85" s="203"/>
      <c r="G85" s="203"/>
      <c r="H85" s="203"/>
      <c r="I85" s="203"/>
      <c r="J85" s="203"/>
      <c r="K85" s="203"/>
    </row>
    <row r="86" spans="1:12" ht="14.25">
      <c r="A86" s="207" t="s">
        <v>120</v>
      </c>
      <c r="B86" s="201">
        <v>50568447</v>
      </c>
      <c r="C86" s="201">
        <v>50568447</v>
      </c>
      <c r="D86" s="200" t="s">
        <v>1122</v>
      </c>
      <c r="E86" s="199"/>
      <c r="F86" s="426"/>
      <c r="G86" s="426"/>
      <c r="H86" s="426"/>
      <c r="I86" s="426"/>
      <c r="J86" s="426"/>
      <c r="K86" s="426"/>
    </row>
    <row r="87" spans="1:12" ht="14.25">
      <c r="A87" s="207" t="s">
        <v>119</v>
      </c>
      <c r="B87" s="201">
        <v>42793607</v>
      </c>
      <c r="C87" s="201">
        <v>42793584</v>
      </c>
      <c r="D87" s="200" t="s">
        <v>1071</v>
      </c>
      <c r="E87" s="199"/>
      <c r="F87" s="426"/>
      <c r="G87" s="426"/>
      <c r="H87" s="426"/>
      <c r="I87" s="426"/>
      <c r="J87" s="426"/>
      <c r="K87" s="426"/>
    </row>
    <row r="88" spans="1:12" ht="14.25">
      <c r="A88" s="202" t="s">
        <v>118</v>
      </c>
      <c r="B88" s="201">
        <v>38413558</v>
      </c>
      <c r="C88" s="201">
        <v>38413535</v>
      </c>
      <c r="D88" s="200" t="s">
        <v>1069</v>
      </c>
      <c r="E88" s="199"/>
      <c r="F88" s="426"/>
      <c r="G88" s="426"/>
      <c r="H88" s="426"/>
      <c r="I88" s="426"/>
      <c r="J88" s="426"/>
      <c r="K88" s="426"/>
    </row>
    <row r="89" spans="1:12" ht="14.25">
      <c r="A89" s="207" t="s">
        <v>117</v>
      </c>
      <c r="B89" s="201">
        <v>14528256</v>
      </c>
      <c r="C89" s="201">
        <v>14528256</v>
      </c>
      <c r="D89" s="200" t="s">
        <v>1087</v>
      </c>
      <c r="E89" s="199"/>
      <c r="F89" s="426"/>
      <c r="G89" s="426"/>
      <c r="H89" s="426"/>
      <c r="I89" s="426"/>
      <c r="J89" s="426"/>
      <c r="K89" s="426"/>
    </row>
    <row r="90" spans="1:12" ht="14.25">
      <c r="A90" s="202" t="s">
        <v>116</v>
      </c>
      <c r="B90" s="201">
        <v>8441008</v>
      </c>
      <c r="C90" s="201">
        <v>8441008</v>
      </c>
      <c r="D90" s="200" t="s">
        <v>1372</v>
      </c>
      <c r="E90" s="199"/>
      <c r="F90" s="426"/>
      <c r="G90" s="426"/>
      <c r="H90" s="426"/>
      <c r="I90" s="426"/>
      <c r="J90" s="426"/>
      <c r="K90" s="426"/>
    </row>
    <row r="91" spans="1:12" ht="15">
      <c r="A91" s="109" t="s">
        <v>1014</v>
      </c>
      <c r="B91" s="201">
        <v>15144223</v>
      </c>
      <c r="C91" s="201">
        <v>15145975</v>
      </c>
      <c r="D91" s="200" t="s">
        <v>1076</v>
      </c>
      <c r="E91" s="199"/>
      <c r="F91" s="426"/>
      <c r="G91" s="426"/>
      <c r="H91" s="426"/>
      <c r="I91" s="426"/>
      <c r="J91" s="426"/>
      <c r="K91" s="426"/>
    </row>
    <row r="92" spans="1:12" ht="15">
      <c r="A92" s="109" t="s">
        <v>1015</v>
      </c>
      <c r="B92" s="201">
        <v>22068750</v>
      </c>
      <c r="C92" s="201">
        <v>22068750</v>
      </c>
      <c r="D92" s="200" t="s">
        <v>1090</v>
      </c>
      <c r="E92" s="199"/>
      <c r="F92" s="426"/>
      <c r="G92" s="426"/>
      <c r="H92" s="426"/>
      <c r="I92" s="426"/>
      <c r="J92" s="426"/>
      <c r="K92" s="426"/>
    </row>
    <row r="93" spans="1:12" ht="14.25">
      <c r="A93" s="207" t="s">
        <v>162</v>
      </c>
      <c r="B93" s="201">
        <v>138608464</v>
      </c>
      <c r="C93" s="201">
        <v>138608464</v>
      </c>
      <c r="D93" s="200" t="s">
        <v>1378</v>
      </c>
      <c r="E93" s="199"/>
      <c r="F93" s="426"/>
      <c r="G93" s="426"/>
      <c r="H93" s="426"/>
      <c r="I93" s="426"/>
      <c r="J93" s="426"/>
      <c r="K93" s="426"/>
    </row>
    <row r="94" spans="1:12" ht="14.25">
      <c r="A94" s="202" t="s">
        <v>157</v>
      </c>
      <c r="B94" s="206">
        <v>43503642</v>
      </c>
      <c r="C94" s="206">
        <v>43503642</v>
      </c>
      <c r="D94" s="205" t="s">
        <v>1079</v>
      </c>
      <c r="E94" s="204"/>
      <c r="F94" s="203"/>
      <c r="G94" s="203"/>
      <c r="H94" s="203"/>
      <c r="I94" s="203"/>
      <c r="J94" s="203"/>
      <c r="K94" s="203"/>
    </row>
    <row r="95" spans="1:12">
      <c r="A95" s="433"/>
      <c r="B95" s="468">
        <f>AVERAGE(B10:B94)/1000</f>
        <v>43232.579364705882</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73" workbookViewId="0">
      <selection activeCell="B95" sqref="B95"/>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493" t="s">
        <v>1102</v>
      </c>
      <c r="B1" s="493"/>
      <c r="C1" s="493"/>
      <c r="D1" s="493"/>
      <c r="E1" s="493"/>
      <c r="F1" s="493"/>
      <c r="G1" s="493"/>
      <c r="H1" s="493"/>
      <c r="I1" s="493"/>
      <c r="J1" s="493"/>
      <c r="K1" s="493"/>
      <c r="L1" s="493"/>
    </row>
    <row r="2" spans="1:12" ht="14.25">
      <c r="A2" s="493" t="s">
        <v>1101</v>
      </c>
      <c r="B2" s="493"/>
      <c r="C2" s="493"/>
      <c r="D2" s="493"/>
      <c r="E2" s="493"/>
      <c r="F2" s="493"/>
      <c r="G2" s="493"/>
      <c r="H2" s="493"/>
      <c r="I2" s="493"/>
      <c r="J2" s="493"/>
      <c r="K2" s="493"/>
      <c r="L2" s="493"/>
    </row>
    <row r="3" spans="1:12" ht="14.25">
      <c r="A3" s="493" t="s">
        <v>1100</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1401</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27" t="s">
        <v>1095</v>
      </c>
      <c r="C9" s="427" t="s">
        <v>1094</v>
      </c>
      <c r="D9" s="494" t="s">
        <v>1093</v>
      </c>
      <c r="E9" s="494"/>
      <c r="F9" s="212"/>
      <c r="G9" s="212"/>
      <c r="H9" s="212"/>
      <c r="I9" s="212"/>
      <c r="J9" s="212"/>
      <c r="K9" s="212"/>
    </row>
    <row r="10" spans="1:12" ht="14.25">
      <c r="A10" s="207" t="s">
        <v>191</v>
      </c>
      <c r="B10" s="206">
        <v>34022411</v>
      </c>
      <c r="C10" s="206">
        <v>34022411</v>
      </c>
      <c r="D10" s="205" t="s">
        <v>1371</v>
      </c>
      <c r="E10" s="204"/>
      <c r="F10" s="203"/>
      <c r="G10" s="203"/>
      <c r="H10" s="203"/>
      <c r="I10" s="203"/>
      <c r="J10" s="203"/>
      <c r="K10" s="203"/>
    </row>
    <row r="11" spans="1:12" ht="14.25">
      <c r="A11" s="207" t="s">
        <v>190</v>
      </c>
      <c r="B11" s="206">
        <v>46382864</v>
      </c>
      <c r="C11" s="206">
        <v>46382864</v>
      </c>
      <c r="D11" s="205" t="s">
        <v>1082</v>
      </c>
      <c r="E11" s="204"/>
      <c r="F11" s="203"/>
      <c r="G11" s="203"/>
      <c r="H11" s="203"/>
      <c r="I11" s="203"/>
      <c r="J11" s="203"/>
      <c r="K11" s="203"/>
    </row>
    <row r="12" spans="1:12" ht="14.25">
      <c r="A12" s="207" t="s">
        <v>189</v>
      </c>
      <c r="B12" s="206">
        <v>26695248</v>
      </c>
      <c r="C12" s="206">
        <v>26695248</v>
      </c>
      <c r="D12" s="205" t="s">
        <v>1431</v>
      </c>
      <c r="E12" s="204"/>
      <c r="F12" s="203"/>
      <c r="G12" s="203"/>
      <c r="H12" s="203"/>
      <c r="I12" s="203"/>
      <c r="J12" s="203"/>
      <c r="K12" s="203"/>
    </row>
    <row r="13" spans="1:12" ht="14.25">
      <c r="A13" s="207" t="s">
        <v>188</v>
      </c>
      <c r="B13" s="206">
        <v>48901084</v>
      </c>
      <c r="C13" s="206">
        <v>49213035</v>
      </c>
      <c r="D13" s="205" t="s">
        <v>1375</v>
      </c>
      <c r="E13" s="204"/>
      <c r="F13" s="203"/>
      <c r="G13" s="203"/>
      <c r="H13" s="203"/>
      <c r="I13" s="203"/>
      <c r="J13" s="203"/>
      <c r="K13" s="203"/>
    </row>
    <row r="14" spans="1:12" ht="14.25">
      <c r="A14" s="202" t="s">
        <v>187</v>
      </c>
      <c r="B14" s="206">
        <v>35189724</v>
      </c>
      <c r="C14" s="206">
        <v>35189724</v>
      </c>
      <c r="D14" s="205" t="s">
        <v>1451</v>
      </c>
      <c r="E14" s="204"/>
      <c r="F14" s="203"/>
      <c r="G14" s="203"/>
      <c r="H14" s="203"/>
      <c r="I14" s="203"/>
      <c r="J14" s="203"/>
      <c r="K14" s="203"/>
    </row>
    <row r="15" spans="1:12" ht="14.25">
      <c r="A15" s="207" t="s">
        <v>177</v>
      </c>
      <c r="B15" s="206">
        <v>24957394</v>
      </c>
      <c r="C15" s="206">
        <v>24957394</v>
      </c>
      <c r="D15" s="205" t="s">
        <v>1371</v>
      </c>
      <c r="E15" s="204"/>
      <c r="F15" s="203"/>
      <c r="G15" s="203"/>
      <c r="H15" s="203"/>
      <c r="I15" s="203"/>
      <c r="J15" s="203"/>
      <c r="K15" s="203"/>
    </row>
    <row r="16" spans="1:12" ht="14.25">
      <c r="A16" s="207" t="s">
        <v>186</v>
      </c>
      <c r="B16" s="206">
        <v>27277756</v>
      </c>
      <c r="C16" s="206">
        <v>27514056</v>
      </c>
      <c r="D16" s="205" t="s">
        <v>1450</v>
      </c>
      <c r="E16" s="204"/>
      <c r="F16" s="203"/>
      <c r="G16" s="203"/>
      <c r="H16" s="203"/>
      <c r="I16" s="203"/>
      <c r="J16" s="203"/>
      <c r="K16" s="203"/>
    </row>
    <row r="17" spans="1:11" ht="14.25">
      <c r="A17" s="207" t="s">
        <v>185</v>
      </c>
      <c r="B17" s="206">
        <v>19411595</v>
      </c>
      <c r="C17" s="206">
        <v>19411595</v>
      </c>
      <c r="D17" s="205" t="s">
        <v>1058</v>
      </c>
      <c r="E17" s="204"/>
      <c r="F17" s="203"/>
      <c r="G17" s="203"/>
      <c r="H17" s="203"/>
      <c r="I17" s="203"/>
      <c r="J17" s="203"/>
      <c r="K17" s="203"/>
    </row>
    <row r="18" spans="1:11" ht="14.25">
      <c r="A18" s="207" t="s">
        <v>184</v>
      </c>
      <c r="B18" s="206">
        <v>25344982</v>
      </c>
      <c r="C18" s="206">
        <v>25344982</v>
      </c>
      <c r="D18" s="205" t="s">
        <v>1118</v>
      </c>
      <c r="E18" s="204"/>
      <c r="F18" s="203"/>
      <c r="G18" s="203"/>
      <c r="H18" s="203"/>
      <c r="I18" s="203"/>
      <c r="J18" s="203"/>
      <c r="K18" s="203"/>
    </row>
    <row r="19" spans="1:11" ht="14.25">
      <c r="A19" s="207" t="s">
        <v>183</v>
      </c>
      <c r="B19" s="206">
        <v>23219495</v>
      </c>
      <c r="C19" s="206">
        <v>23219495</v>
      </c>
      <c r="D19" s="205" t="s">
        <v>1443</v>
      </c>
      <c r="E19" s="204"/>
      <c r="F19" s="203"/>
      <c r="G19" s="203"/>
      <c r="H19" s="203"/>
      <c r="I19" s="203"/>
      <c r="J19" s="203"/>
      <c r="K19" s="203"/>
    </row>
    <row r="20" spans="1:11" ht="14.25">
      <c r="A20" s="207" t="s">
        <v>182</v>
      </c>
      <c r="B20" s="206">
        <v>118627806</v>
      </c>
      <c r="C20" s="206">
        <v>118627968</v>
      </c>
      <c r="D20" s="205" t="s">
        <v>1436</v>
      </c>
      <c r="E20" s="204"/>
      <c r="F20" s="203"/>
      <c r="G20" s="203"/>
      <c r="H20" s="203"/>
      <c r="I20" s="203"/>
      <c r="J20" s="203"/>
      <c r="K20" s="203"/>
    </row>
    <row r="21" spans="1:11" ht="14.25">
      <c r="A21" s="207" t="s">
        <v>181</v>
      </c>
      <c r="B21" s="206">
        <v>21279400</v>
      </c>
      <c r="C21" s="206">
        <v>21279400</v>
      </c>
      <c r="D21" s="205" t="s">
        <v>1370</v>
      </c>
      <c r="E21" s="204"/>
      <c r="F21" s="203"/>
      <c r="G21" s="203"/>
      <c r="H21" s="203"/>
      <c r="I21" s="203"/>
      <c r="J21" s="203"/>
      <c r="K21" s="203"/>
    </row>
    <row r="22" spans="1:11" ht="14.25">
      <c r="A22" s="207" t="s">
        <v>180</v>
      </c>
      <c r="B22" s="206">
        <v>24372506</v>
      </c>
      <c r="C22" s="206">
        <v>24372506</v>
      </c>
      <c r="D22" s="205" t="s">
        <v>1119</v>
      </c>
      <c r="E22" s="204"/>
      <c r="F22" s="203"/>
      <c r="G22" s="203"/>
      <c r="H22" s="203"/>
      <c r="I22" s="203"/>
      <c r="J22" s="203"/>
      <c r="K22" s="203"/>
    </row>
    <row r="23" spans="1:11" ht="14.25">
      <c r="A23" s="207" t="s">
        <v>179</v>
      </c>
      <c r="B23" s="206">
        <v>19714032</v>
      </c>
      <c r="C23" s="206">
        <v>19714032</v>
      </c>
      <c r="D23" s="205" t="s">
        <v>1052</v>
      </c>
      <c r="E23" s="204"/>
      <c r="F23" s="203"/>
      <c r="G23" s="203"/>
      <c r="H23" s="203"/>
      <c r="I23" s="203"/>
      <c r="J23" s="203"/>
      <c r="K23" s="203"/>
    </row>
    <row r="24" spans="1:11" ht="14.25">
      <c r="A24" s="207" t="s">
        <v>178</v>
      </c>
      <c r="B24" s="206">
        <v>29331376</v>
      </c>
      <c r="C24" s="206">
        <v>29331376</v>
      </c>
      <c r="D24" s="205" t="s">
        <v>1120</v>
      </c>
      <c r="E24" s="204"/>
      <c r="F24" s="203"/>
      <c r="G24" s="203"/>
      <c r="H24" s="203"/>
      <c r="I24" s="203"/>
      <c r="J24" s="203"/>
      <c r="K24" s="203"/>
    </row>
    <row r="25" spans="1:11" ht="14.25">
      <c r="A25" s="207" t="s">
        <v>176</v>
      </c>
      <c r="B25" s="206">
        <v>28277406</v>
      </c>
      <c r="C25" s="206">
        <v>28458023</v>
      </c>
      <c r="D25" s="205" t="s">
        <v>1393</v>
      </c>
      <c r="E25" s="204"/>
      <c r="F25" s="203"/>
      <c r="G25" s="203"/>
      <c r="H25" s="203"/>
      <c r="I25" s="203"/>
      <c r="J25" s="203"/>
      <c r="K25" s="203"/>
    </row>
    <row r="26" spans="1:11" ht="14.25">
      <c r="A26" s="207" t="s">
        <v>175</v>
      </c>
      <c r="B26" s="201">
        <v>23789298</v>
      </c>
      <c r="C26" s="201">
        <v>23889953</v>
      </c>
      <c r="D26" s="200" t="s">
        <v>1438</v>
      </c>
      <c r="E26" s="199"/>
      <c r="F26" s="426"/>
      <c r="G26" s="426"/>
      <c r="H26" s="426"/>
      <c r="I26" s="426"/>
      <c r="J26" s="426"/>
      <c r="K26" s="426"/>
    </row>
    <row r="27" spans="1:11" ht="14.25">
      <c r="A27" s="207" t="s">
        <v>174</v>
      </c>
      <c r="B27" s="201">
        <v>81083962</v>
      </c>
      <c r="C27" s="201">
        <v>81178482</v>
      </c>
      <c r="D27" s="200" t="s">
        <v>1449</v>
      </c>
      <c r="E27" s="199"/>
      <c r="F27" s="426"/>
      <c r="G27" s="426"/>
      <c r="H27" s="426"/>
      <c r="I27" s="426"/>
      <c r="J27" s="426"/>
      <c r="K27" s="426"/>
    </row>
    <row r="28" spans="1:11" ht="14.25">
      <c r="A28" s="207" t="s">
        <v>173</v>
      </c>
      <c r="B28" s="206">
        <v>32334412</v>
      </c>
      <c r="C28" s="206">
        <v>32334412</v>
      </c>
      <c r="D28" s="205" t="s">
        <v>1114</v>
      </c>
      <c r="E28" s="204"/>
      <c r="F28" s="203"/>
      <c r="G28" s="203"/>
      <c r="H28" s="203"/>
      <c r="I28" s="203"/>
      <c r="J28" s="203"/>
      <c r="K28" s="203"/>
    </row>
    <row r="29" spans="1:11" ht="14.25">
      <c r="A29" s="207" t="s">
        <v>172</v>
      </c>
      <c r="B29" s="201">
        <v>26111693</v>
      </c>
      <c r="C29" s="201">
        <v>26111693</v>
      </c>
      <c r="D29" s="200" t="s">
        <v>1448</v>
      </c>
      <c r="E29" s="199"/>
      <c r="F29" s="426"/>
      <c r="G29" s="426"/>
      <c r="H29" s="426"/>
      <c r="I29" s="426"/>
      <c r="J29" s="426"/>
      <c r="K29" s="426"/>
    </row>
    <row r="30" spans="1:11" ht="14.25">
      <c r="A30" s="207" t="s">
        <v>171</v>
      </c>
      <c r="B30" s="206">
        <v>42675252</v>
      </c>
      <c r="C30" s="206">
        <v>42675252</v>
      </c>
      <c r="D30" s="205" t="s">
        <v>1414</v>
      </c>
      <c r="E30" s="204"/>
      <c r="F30" s="203"/>
      <c r="G30" s="203"/>
      <c r="H30" s="203"/>
      <c r="I30" s="203"/>
      <c r="J30" s="203"/>
      <c r="K30" s="203"/>
    </row>
    <row r="31" spans="1:11" ht="14.25">
      <c r="A31" s="207" t="s">
        <v>169</v>
      </c>
      <c r="B31" s="206">
        <v>35410011</v>
      </c>
      <c r="C31" s="206">
        <v>35420937</v>
      </c>
      <c r="D31" s="205" t="s">
        <v>1447</v>
      </c>
      <c r="E31" s="204"/>
      <c r="F31" s="203"/>
      <c r="G31" s="203"/>
      <c r="H31" s="203"/>
      <c r="I31" s="203"/>
      <c r="J31" s="203"/>
      <c r="K31" s="203"/>
    </row>
    <row r="32" spans="1:11" ht="14.25">
      <c r="A32" s="207" t="s">
        <v>168</v>
      </c>
      <c r="B32" s="206">
        <v>79458609</v>
      </c>
      <c r="C32" s="206">
        <v>79458609</v>
      </c>
      <c r="D32" s="205" t="s">
        <v>1088</v>
      </c>
      <c r="E32" s="204"/>
      <c r="F32" s="203"/>
      <c r="G32" s="203"/>
      <c r="H32" s="203"/>
      <c r="I32" s="203"/>
      <c r="J32" s="203"/>
      <c r="K32" s="203"/>
    </row>
    <row r="33" spans="1:11" ht="14.25">
      <c r="A33" s="207" t="s">
        <v>167</v>
      </c>
      <c r="B33" s="206">
        <v>19855709</v>
      </c>
      <c r="C33" s="206">
        <v>19855709</v>
      </c>
      <c r="D33" s="205" t="s">
        <v>1434</v>
      </c>
      <c r="E33" s="204"/>
      <c r="F33" s="203"/>
      <c r="G33" s="203"/>
      <c r="H33" s="203"/>
      <c r="I33" s="203"/>
      <c r="J33" s="203"/>
      <c r="K33" s="203"/>
    </row>
    <row r="34" spans="1:11" ht="14.25">
      <c r="A34" s="207" t="s">
        <v>166</v>
      </c>
      <c r="B34" s="206">
        <v>16577074</v>
      </c>
      <c r="C34" s="206">
        <v>16577074</v>
      </c>
      <c r="D34" s="205" t="s">
        <v>1083</v>
      </c>
      <c r="E34" s="204"/>
      <c r="F34" s="203"/>
      <c r="G34" s="203"/>
      <c r="H34" s="203"/>
      <c r="I34" s="203"/>
      <c r="J34" s="203"/>
      <c r="K34" s="203"/>
    </row>
    <row r="35" spans="1:11" ht="14.25">
      <c r="A35" s="207" t="s">
        <v>165</v>
      </c>
      <c r="B35" s="206">
        <v>18511866</v>
      </c>
      <c r="C35" s="206">
        <v>18511866</v>
      </c>
      <c r="D35" s="205" t="s">
        <v>1052</v>
      </c>
      <c r="E35" s="204"/>
      <c r="F35" s="203"/>
      <c r="G35" s="203"/>
      <c r="H35" s="203"/>
      <c r="I35" s="203"/>
      <c r="J35" s="203"/>
      <c r="K35" s="203"/>
    </row>
    <row r="36" spans="1:11" ht="14.25">
      <c r="A36" s="207" t="s">
        <v>164</v>
      </c>
      <c r="B36" s="206">
        <v>22555739</v>
      </c>
      <c r="C36" s="206">
        <v>22555739</v>
      </c>
      <c r="D36" s="205" t="s">
        <v>1118</v>
      </c>
      <c r="E36" s="204"/>
      <c r="F36" s="203"/>
      <c r="G36" s="203"/>
      <c r="H36" s="203"/>
      <c r="I36" s="203"/>
      <c r="J36" s="203"/>
      <c r="K36" s="203"/>
    </row>
    <row r="37" spans="1:11" ht="14.25">
      <c r="A37" s="207" t="s">
        <v>1009</v>
      </c>
      <c r="B37" s="206">
        <v>53014509</v>
      </c>
      <c r="C37" s="206">
        <v>53014203</v>
      </c>
      <c r="D37" s="205" t="s">
        <v>1425</v>
      </c>
      <c r="E37" s="204"/>
      <c r="F37" s="203"/>
      <c r="G37" s="203"/>
      <c r="H37" s="203"/>
      <c r="I37" s="203"/>
      <c r="J37" s="203"/>
      <c r="K37" s="203"/>
    </row>
    <row r="38" spans="1:11" ht="14.25">
      <c r="A38" s="202" t="s">
        <v>1010</v>
      </c>
      <c r="B38" s="201">
        <v>7892480</v>
      </c>
      <c r="C38" s="201">
        <v>7892480</v>
      </c>
      <c r="D38" s="200" t="s">
        <v>1446</v>
      </c>
      <c r="E38" s="199"/>
      <c r="F38" s="426"/>
      <c r="G38" s="426"/>
      <c r="H38" s="426"/>
      <c r="I38" s="426"/>
      <c r="J38" s="426"/>
      <c r="K38" s="426"/>
    </row>
    <row r="39" spans="1:11" ht="14.25">
      <c r="A39" s="207" t="s">
        <v>195</v>
      </c>
      <c r="B39" s="206">
        <v>20239734</v>
      </c>
      <c r="C39" s="206">
        <v>20239734</v>
      </c>
      <c r="D39" s="205" t="s">
        <v>1388</v>
      </c>
      <c r="E39" s="204"/>
      <c r="F39" s="203"/>
      <c r="G39" s="203"/>
      <c r="H39" s="203"/>
      <c r="I39" s="203"/>
      <c r="J39" s="203"/>
      <c r="K39" s="203"/>
    </row>
    <row r="40" spans="1:11" ht="14.25">
      <c r="A40" s="207" t="s">
        <v>163</v>
      </c>
      <c r="B40" s="206">
        <v>13730106</v>
      </c>
      <c r="C40" s="206">
        <v>13730086</v>
      </c>
      <c r="D40" s="205" t="s">
        <v>1084</v>
      </c>
      <c r="E40" s="204"/>
      <c r="F40" s="203"/>
      <c r="G40" s="203"/>
      <c r="H40" s="203"/>
      <c r="I40" s="203"/>
      <c r="J40" s="203"/>
      <c r="K40" s="203"/>
    </row>
    <row r="41" spans="1:11" ht="14.25">
      <c r="A41" s="207" t="s">
        <v>161</v>
      </c>
      <c r="B41" s="201">
        <v>94227806</v>
      </c>
      <c r="C41" s="201">
        <v>94349099</v>
      </c>
      <c r="D41" s="200" t="s">
        <v>1445</v>
      </c>
      <c r="E41" s="199"/>
      <c r="F41" s="426"/>
      <c r="G41" s="426"/>
      <c r="H41" s="426"/>
      <c r="I41" s="426"/>
      <c r="J41" s="426"/>
      <c r="K41" s="426"/>
    </row>
    <row r="42" spans="1:11" ht="14.25">
      <c r="A42" s="207" t="s">
        <v>160</v>
      </c>
      <c r="B42" s="201">
        <v>23873158</v>
      </c>
      <c r="C42" s="201">
        <v>23946906</v>
      </c>
      <c r="D42" s="200" t="s">
        <v>1429</v>
      </c>
      <c r="E42" s="199"/>
      <c r="F42" s="426"/>
      <c r="G42" s="426"/>
      <c r="H42" s="426"/>
      <c r="I42" s="426"/>
      <c r="J42" s="426"/>
      <c r="K42" s="426"/>
    </row>
    <row r="43" spans="1:11" ht="14.25">
      <c r="A43" s="207" t="s">
        <v>159</v>
      </c>
      <c r="B43" s="206">
        <v>53483724</v>
      </c>
      <c r="C43" s="206">
        <v>53487021</v>
      </c>
      <c r="D43" s="205" t="s">
        <v>1391</v>
      </c>
      <c r="E43" s="204"/>
      <c r="F43" s="203"/>
      <c r="G43" s="203"/>
      <c r="H43" s="203"/>
      <c r="I43" s="203"/>
      <c r="J43" s="203"/>
      <c r="K43" s="203"/>
    </row>
    <row r="44" spans="1:11" ht="14.25">
      <c r="A44" s="207" t="s">
        <v>158</v>
      </c>
      <c r="B44" s="206">
        <v>70973667</v>
      </c>
      <c r="C44" s="206">
        <v>70973667</v>
      </c>
      <c r="D44" s="205" t="s">
        <v>1393</v>
      </c>
      <c r="E44" s="204"/>
      <c r="F44" s="203"/>
      <c r="G44" s="203"/>
      <c r="H44" s="203"/>
      <c r="I44" s="203"/>
      <c r="J44" s="203"/>
      <c r="K44" s="203"/>
    </row>
    <row r="45" spans="1:11" ht="14.25">
      <c r="A45" s="202" t="s">
        <v>156</v>
      </c>
      <c r="B45" s="206">
        <v>134499862</v>
      </c>
      <c r="C45" s="206">
        <v>134499862</v>
      </c>
      <c r="D45" s="205" t="s">
        <v>1431</v>
      </c>
      <c r="E45" s="204"/>
      <c r="F45" s="203"/>
      <c r="G45" s="203"/>
      <c r="H45" s="203"/>
      <c r="I45" s="203"/>
      <c r="J45" s="203"/>
      <c r="K45" s="203"/>
    </row>
    <row r="46" spans="1:11" ht="14.25">
      <c r="A46" s="202" t="s">
        <v>155</v>
      </c>
      <c r="B46" s="206">
        <v>30901440</v>
      </c>
      <c r="C46" s="206">
        <v>30901440</v>
      </c>
      <c r="D46" s="205" t="s">
        <v>1118</v>
      </c>
      <c r="E46" s="204"/>
      <c r="F46" s="203"/>
      <c r="G46" s="203"/>
      <c r="H46" s="203"/>
      <c r="I46" s="203"/>
      <c r="J46" s="203"/>
      <c r="K46" s="203"/>
    </row>
    <row r="47" spans="1:11" ht="14.25">
      <c r="A47" s="202" t="s">
        <v>154</v>
      </c>
      <c r="B47" s="206">
        <v>38619466</v>
      </c>
      <c r="C47" s="206">
        <v>38619466</v>
      </c>
      <c r="D47" s="205" t="s">
        <v>1444</v>
      </c>
      <c r="E47" s="204"/>
      <c r="F47" s="203"/>
      <c r="G47" s="203"/>
      <c r="H47" s="203"/>
      <c r="I47" s="203"/>
      <c r="J47" s="203"/>
      <c r="K47" s="203"/>
    </row>
    <row r="48" spans="1:11" ht="14.25">
      <c r="A48" s="207" t="s">
        <v>153</v>
      </c>
      <c r="B48" s="206">
        <v>25446926</v>
      </c>
      <c r="C48" s="206">
        <v>25446926</v>
      </c>
      <c r="D48" s="205" t="s">
        <v>1053</v>
      </c>
      <c r="E48" s="204"/>
      <c r="F48" s="203"/>
      <c r="G48" s="203"/>
      <c r="H48" s="203"/>
      <c r="I48" s="203"/>
      <c r="J48" s="203"/>
      <c r="K48" s="203"/>
    </row>
    <row r="49" spans="1:11" ht="15">
      <c r="A49" s="109" t="s">
        <v>1016</v>
      </c>
      <c r="B49" s="206">
        <v>31302370</v>
      </c>
      <c r="C49" s="206">
        <v>31302478</v>
      </c>
      <c r="D49" s="205" t="s">
        <v>1371</v>
      </c>
      <c r="E49" s="204"/>
      <c r="F49" s="203"/>
      <c r="G49" s="203"/>
      <c r="H49" s="203"/>
      <c r="I49" s="203"/>
      <c r="J49" s="203"/>
      <c r="K49" s="203"/>
    </row>
    <row r="50" spans="1:11" ht="14.25">
      <c r="A50" s="202" t="s">
        <v>1017</v>
      </c>
      <c r="B50" s="206">
        <v>106403280</v>
      </c>
      <c r="C50" s="206">
        <v>106441189</v>
      </c>
      <c r="D50" s="205" t="s">
        <v>1084</v>
      </c>
      <c r="E50" s="204"/>
      <c r="F50" s="203"/>
      <c r="G50" s="203"/>
      <c r="H50" s="203"/>
      <c r="I50" s="203"/>
      <c r="J50" s="203"/>
      <c r="K50" s="203"/>
    </row>
    <row r="51" spans="1:11" ht="14.25">
      <c r="A51" s="207" t="s">
        <v>151</v>
      </c>
      <c r="B51" s="206">
        <v>72710404</v>
      </c>
      <c r="C51" s="206">
        <v>72710404</v>
      </c>
      <c r="D51" s="205" t="s">
        <v>1443</v>
      </c>
      <c r="E51" s="204"/>
      <c r="F51" s="203"/>
      <c r="G51" s="203"/>
      <c r="H51" s="203"/>
      <c r="I51" s="203"/>
      <c r="J51" s="203"/>
      <c r="K51" s="203"/>
    </row>
    <row r="52" spans="1:11" ht="14.25">
      <c r="A52" s="207" t="s">
        <v>150</v>
      </c>
      <c r="B52" s="206">
        <v>96063652</v>
      </c>
      <c r="C52" s="206">
        <v>96063652</v>
      </c>
      <c r="D52" s="205" t="s">
        <v>1442</v>
      </c>
      <c r="E52" s="204"/>
      <c r="F52" s="203"/>
      <c r="G52" s="203"/>
      <c r="H52" s="203"/>
      <c r="I52" s="203"/>
      <c r="J52" s="203"/>
      <c r="K52" s="203"/>
    </row>
    <row r="53" spans="1:11" ht="14.25">
      <c r="A53" s="202" t="s">
        <v>149</v>
      </c>
      <c r="B53" s="206">
        <v>24929456</v>
      </c>
      <c r="C53" s="206">
        <v>24959184</v>
      </c>
      <c r="D53" s="205" t="s">
        <v>1441</v>
      </c>
      <c r="E53" s="204"/>
      <c r="F53" s="203"/>
      <c r="G53" s="203"/>
      <c r="H53" s="203"/>
      <c r="I53" s="203"/>
      <c r="J53" s="203"/>
      <c r="K53" s="203"/>
    </row>
    <row r="54" spans="1:11" ht="14.25">
      <c r="A54" s="207" t="s">
        <v>148</v>
      </c>
      <c r="B54" s="206">
        <v>25532263</v>
      </c>
      <c r="C54" s="206">
        <v>25532263</v>
      </c>
      <c r="D54" s="205" t="s">
        <v>1427</v>
      </c>
      <c r="E54" s="204"/>
      <c r="F54" s="203"/>
      <c r="G54" s="203"/>
      <c r="H54" s="203"/>
      <c r="I54" s="203"/>
      <c r="J54" s="203"/>
      <c r="K54" s="203"/>
    </row>
    <row r="55" spans="1:11" ht="14.25">
      <c r="A55" s="207" t="s">
        <v>196</v>
      </c>
      <c r="B55" s="201">
        <v>81634424</v>
      </c>
      <c r="C55" s="201">
        <v>81701178</v>
      </c>
      <c r="D55" s="200" t="s">
        <v>1440</v>
      </c>
      <c r="E55" s="199"/>
      <c r="F55" s="426"/>
      <c r="G55" s="426"/>
      <c r="H55" s="426"/>
      <c r="I55" s="426"/>
      <c r="J55" s="426"/>
      <c r="K55" s="426"/>
    </row>
    <row r="56" spans="1:11" ht="14.25">
      <c r="A56" s="207" t="s">
        <v>1078</v>
      </c>
      <c r="B56" s="206">
        <v>35071061</v>
      </c>
      <c r="C56" s="206">
        <v>35209013</v>
      </c>
      <c r="D56" s="205" t="s">
        <v>1052</v>
      </c>
      <c r="E56" s="204"/>
      <c r="F56" s="203"/>
      <c r="G56" s="203"/>
      <c r="H56" s="203"/>
      <c r="I56" s="203"/>
      <c r="J56" s="203"/>
      <c r="K56" s="203"/>
    </row>
    <row r="57" spans="1:11" ht="15">
      <c r="A57" s="109" t="s">
        <v>1011</v>
      </c>
      <c r="B57" s="206">
        <v>36769831</v>
      </c>
      <c r="C57" s="206">
        <v>36769831</v>
      </c>
      <c r="D57" s="205" t="s">
        <v>1391</v>
      </c>
      <c r="E57" s="204"/>
      <c r="F57" s="203"/>
      <c r="G57" s="203"/>
      <c r="H57" s="203"/>
      <c r="I57" s="203"/>
      <c r="J57" s="203"/>
      <c r="K57" s="203"/>
    </row>
    <row r="58" spans="1:11" ht="14.25">
      <c r="A58" s="207" t="s">
        <v>146</v>
      </c>
      <c r="B58" s="201">
        <v>50640536</v>
      </c>
      <c r="C58" s="201">
        <v>50640536</v>
      </c>
      <c r="D58" s="200" t="s">
        <v>1439</v>
      </c>
      <c r="E58" s="199"/>
      <c r="F58" s="426"/>
      <c r="G58" s="426"/>
      <c r="H58" s="426"/>
      <c r="I58" s="426"/>
      <c r="J58" s="426"/>
      <c r="K58" s="426"/>
    </row>
    <row r="59" spans="1:11" ht="14.25">
      <c r="A59" s="207" t="s">
        <v>145</v>
      </c>
      <c r="B59" s="206">
        <v>36137256</v>
      </c>
      <c r="C59" s="206">
        <v>36137255</v>
      </c>
      <c r="D59" s="205" t="s">
        <v>1185</v>
      </c>
      <c r="E59" s="204"/>
      <c r="F59" s="203"/>
      <c r="G59" s="203"/>
      <c r="H59" s="203"/>
      <c r="I59" s="203"/>
      <c r="J59" s="203"/>
      <c r="K59" s="203"/>
    </row>
    <row r="60" spans="1:11" ht="14.25">
      <c r="A60" s="207" t="s">
        <v>144</v>
      </c>
      <c r="B60" s="201">
        <v>66492514</v>
      </c>
      <c r="C60" s="201">
        <v>66573623</v>
      </c>
      <c r="D60" s="200" t="s">
        <v>1438</v>
      </c>
      <c r="E60" s="199"/>
      <c r="F60" s="426"/>
      <c r="G60" s="426"/>
      <c r="H60" s="426"/>
      <c r="I60" s="426"/>
      <c r="J60" s="426"/>
      <c r="K60" s="426"/>
    </row>
    <row r="61" spans="1:11" ht="14.25">
      <c r="A61" s="207" t="s">
        <v>141</v>
      </c>
      <c r="B61" s="201">
        <v>63640585</v>
      </c>
      <c r="C61" s="201">
        <v>63668125</v>
      </c>
      <c r="D61" s="200" t="s">
        <v>1437</v>
      </c>
      <c r="E61" s="199"/>
      <c r="F61" s="426"/>
      <c r="G61" s="426"/>
      <c r="H61" s="426"/>
      <c r="I61" s="426"/>
      <c r="J61" s="426"/>
      <c r="K61" s="426"/>
    </row>
    <row r="62" spans="1:11" ht="14.25">
      <c r="A62" s="207" t="s">
        <v>143</v>
      </c>
      <c r="B62" s="206">
        <v>45188036</v>
      </c>
      <c r="C62" s="206">
        <v>45188036</v>
      </c>
      <c r="D62" s="205" t="s">
        <v>1398</v>
      </c>
      <c r="E62" s="204"/>
      <c r="F62" s="203"/>
      <c r="G62" s="203"/>
      <c r="H62" s="203"/>
      <c r="I62" s="203"/>
      <c r="J62" s="203"/>
      <c r="K62" s="203"/>
    </row>
    <row r="63" spans="1:11" ht="14.25">
      <c r="A63" s="207" t="s">
        <v>142</v>
      </c>
      <c r="B63" s="206">
        <v>34443026</v>
      </c>
      <c r="C63" s="206">
        <v>34443026</v>
      </c>
      <c r="D63" s="205" t="s">
        <v>1115</v>
      </c>
      <c r="E63" s="204"/>
      <c r="F63" s="203"/>
      <c r="G63" s="203"/>
      <c r="H63" s="203"/>
      <c r="I63" s="203"/>
      <c r="J63" s="203"/>
      <c r="K63" s="203"/>
    </row>
    <row r="64" spans="1:11" ht="14.25">
      <c r="A64" s="207" t="s">
        <v>140</v>
      </c>
      <c r="B64" s="206">
        <v>59602702</v>
      </c>
      <c r="C64" s="206">
        <v>59602702</v>
      </c>
      <c r="D64" s="205" t="s">
        <v>1416</v>
      </c>
      <c r="E64" s="204"/>
      <c r="F64" s="203"/>
      <c r="G64" s="203"/>
      <c r="H64" s="203"/>
      <c r="I64" s="203"/>
      <c r="J64" s="203"/>
      <c r="K64" s="203"/>
    </row>
    <row r="65" spans="1:11" ht="14.25">
      <c r="A65" s="207" t="s">
        <v>139</v>
      </c>
      <c r="B65" s="206">
        <v>24869072</v>
      </c>
      <c r="C65" s="206">
        <v>24868951</v>
      </c>
      <c r="D65" s="205" t="s">
        <v>1436</v>
      </c>
      <c r="E65" s="204"/>
      <c r="F65" s="203"/>
      <c r="G65" s="203"/>
      <c r="H65" s="203"/>
      <c r="I65" s="203"/>
      <c r="J65" s="203"/>
      <c r="K65" s="203"/>
    </row>
    <row r="66" spans="1:11" ht="14.25">
      <c r="A66" s="207" t="s">
        <v>138</v>
      </c>
      <c r="B66" s="206">
        <v>32402423</v>
      </c>
      <c r="C66" s="206">
        <v>32402423</v>
      </c>
      <c r="D66" s="205" t="s">
        <v>1059</v>
      </c>
      <c r="E66" s="204"/>
      <c r="F66" s="203"/>
      <c r="G66" s="203"/>
      <c r="H66" s="203"/>
      <c r="I66" s="203"/>
      <c r="J66" s="203"/>
      <c r="K66" s="203"/>
    </row>
    <row r="67" spans="1:11" ht="14.25">
      <c r="A67" s="207" t="s">
        <v>137</v>
      </c>
      <c r="B67" s="201">
        <v>67462009</v>
      </c>
      <c r="C67" s="201">
        <v>67462009</v>
      </c>
      <c r="D67" s="200" t="s">
        <v>1435</v>
      </c>
      <c r="E67" s="199"/>
      <c r="F67" s="426"/>
      <c r="G67" s="426"/>
      <c r="H67" s="426"/>
      <c r="I67" s="426"/>
      <c r="J67" s="426"/>
      <c r="K67" s="426"/>
    </row>
    <row r="68" spans="1:11" ht="14.25">
      <c r="A68" s="202" t="s">
        <v>136</v>
      </c>
      <c r="B68" s="206">
        <v>15844062</v>
      </c>
      <c r="C68" s="206">
        <v>15844062</v>
      </c>
      <c r="D68" s="205" t="s">
        <v>1434</v>
      </c>
      <c r="E68" s="204"/>
      <c r="F68" s="203"/>
      <c r="G68" s="203"/>
      <c r="H68" s="203"/>
      <c r="I68" s="203"/>
      <c r="J68" s="203"/>
      <c r="K68" s="203"/>
    </row>
    <row r="69" spans="1:11" ht="14.25">
      <c r="A69" s="207" t="s">
        <v>134</v>
      </c>
      <c r="B69" s="206">
        <v>69071564</v>
      </c>
      <c r="C69" s="206">
        <v>69071564</v>
      </c>
      <c r="D69" s="205" t="s">
        <v>1433</v>
      </c>
      <c r="E69" s="204"/>
      <c r="F69" s="203"/>
      <c r="G69" s="203"/>
      <c r="H69" s="203"/>
      <c r="I69" s="203"/>
      <c r="J69" s="203"/>
      <c r="K69" s="203"/>
    </row>
    <row r="70" spans="1:11" ht="15">
      <c r="A70" s="109" t="s">
        <v>1012</v>
      </c>
      <c r="B70" s="201">
        <v>26936287</v>
      </c>
      <c r="C70" s="201">
        <v>26936287</v>
      </c>
      <c r="D70" s="200" t="s">
        <v>1122</v>
      </c>
      <c r="E70" s="199"/>
      <c r="F70" s="426"/>
      <c r="G70" s="426"/>
      <c r="H70" s="426"/>
      <c r="I70" s="426"/>
      <c r="J70" s="426"/>
      <c r="K70" s="426"/>
    </row>
    <row r="71" spans="1:11" ht="15">
      <c r="A71" s="109" t="s">
        <v>1013</v>
      </c>
      <c r="B71" s="201">
        <v>16911073</v>
      </c>
      <c r="C71" s="201">
        <v>16911073</v>
      </c>
      <c r="D71" s="200" t="s">
        <v>1429</v>
      </c>
      <c r="E71" s="199"/>
      <c r="F71" s="426"/>
      <c r="G71" s="426"/>
      <c r="H71" s="426"/>
      <c r="I71" s="426"/>
      <c r="J71" s="426"/>
      <c r="K71" s="426"/>
    </row>
    <row r="72" spans="1:11" ht="14.25">
      <c r="A72" s="207" t="s">
        <v>133</v>
      </c>
      <c r="B72" s="206">
        <v>20617732</v>
      </c>
      <c r="C72" s="206">
        <v>20617732</v>
      </c>
      <c r="D72" s="205" t="s">
        <v>1053</v>
      </c>
      <c r="E72" s="204"/>
      <c r="F72" s="203"/>
      <c r="G72" s="203"/>
      <c r="H72" s="203"/>
      <c r="I72" s="203"/>
      <c r="J72" s="203"/>
      <c r="K72" s="203"/>
    </row>
    <row r="73" spans="1:11" ht="14.25">
      <c r="A73" s="207" t="s">
        <v>124</v>
      </c>
      <c r="B73" s="206">
        <v>56999496</v>
      </c>
      <c r="C73" s="206">
        <v>56999496</v>
      </c>
      <c r="D73" s="205" t="s">
        <v>1120</v>
      </c>
      <c r="E73" s="204"/>
      <c r="F73" s="203"/>
      <c r="G73" s="203"/>
      <c r="H73" s="203"/>
      <c r="I73" s="203"/>
      <c r="J73" s="203"/>
      <c r="K73" s="203"/>
    </row>
    <row r="74" spans="1:11" ht="14.25">
      <c r="A74" s="202" t="s">
        <v>132</v>
      </c>
      <c r="B74" s="206">
        <v>39897422</v>
      </c>
      <c r="C74" s="206">
        <v>39897422</v>
      </c>
      <c r="D74" s="205" t="s">
        <v>1179</v>
      </c>
      <c r="E74" s="204"/>
      <c r="F74" s="203"/>
      <c r="G74" s="203"/>
      <c r="H74" s="203"/>
      <c r="I74" s="203"/>
      <c r="J74" s="203"/>
      <c r="K74" s="203"/>
    </row>
    <row r="75" spans="1:11" ht="14.25">
      <c r="A75" s="207" t="s">
        <v>131</v>
      </c>
      <c r="B75" s="206">
        <v>18982407</v>
      </c>
      <c r="C75" s="206">
        <v>18982407</v>
      </c>
      <c r="D75" s="205" t="s">
        <v>1432</v>
      </c>
      <c r="E75" s="204"/>
      <c r="F75" s="203"/>
      <c r="G75" s="203"/>
      <c r="H75" s="203"/>
      <c r="I75" s="203"/>
      <c r="J75" s="203"/>
      <c r="K75" s="203"/>
    </row>
    <row r="76" spans="1:11" ht="14.25">
      <c r="A76" s="207" t="s">
        <v>130</v>
      </c>
      <c r="B76" s="206">
        <v>73331929</v>
      </c>
      <c r="C76" s="206">
        <v>73339094</v>
      </c>
      <c r="D76" s="205" t="s">
        <v>1431</v>
      </c>
      <c r="E76" s="204"/>
      <c r="F76" s="203"/>
      <c r="G76" s="203"/>
      <c r="H76" s="203"/>
      <c r="I76" s="203"/>
      <c r="J76" s="203"/>
      <c r="K76" s="203"/>
    </row>
    <row r="77" spans="1:11" ht="14.25">
      <c r="A77" s="207" t="s">
        <v>122</v>
      </c>
      <c r="B77" s="206">
        <v>45346019</v>
      </c>
      <c r="C77" s="206">
        <v>45346019</v>
      </c>
      <c r="D77" s="205" t="s">
        <v>1090</v>
      </c>
      <c r="E77" s="204"/>
      <c r="F77" s="203"/>
      <c r="G77" s="203"/>
      <c r="H77" s="203"/>
      <c r="I77" s="203"/>
      <c r="J77" s="203"/>
      <c r="K77" s="203"/>
    </row>
    <row r="78" spans="1:11" ht="14.25">
      <c r="A78" s="207" t="s">
        <v>129</v>
      </c>
      <c r="B78" s="206">
        <v>55971281</v>
      </c>
      <c r="C78" s="206">
        <v>56112760</v>
      </c>
      <c r="D78" s="205" t="s">
        <v>1430</v>
      </c>
      <c r="E78" s="204"/>
      <c r="F78" s="203"/>
      <c r="G78" s="203"/>
      <c r="H78" s="203"/>
      <c r="I78" s="203"/>
      <c r="J78" s="203"/>
      <c r="K78" s="203"/>
    </row>
    <row r="79" spans="1:11" ht="14.25">
      <c r="A79" s="207" t="s">
        <v>128</v>
      </c>
      <c r="B79" s="206">
        <v>66636620</v>
      </c>
      <c r="C79" s="206">
        <v>66636620</v>
      </c>
      <c r="D79" s="205" t="s">
        <v>1120</v>
      </c>
      <c r="E79" s="204"/>
      <c r="F79" s="203"/>
      <c r="G79" s="203"/>
      <c r="H79" s="203"/>
      <c r="I79" s="203"/>
      <c r="J79" s="203"/>
      <c r="K79" s="203"/>
    </row>
    <row r="80" spans="1:11" ht="15">
      <c r="A80" s="109" t="s">
        <v>197</v>
      </c>
      <c r="B80" s="201">
        <v>60577638</v>
      </c>
      <c r="C80" s="201">
        <v>60577638</v>
      </c>
      <c r="D80" s="200" t="s">
        <v>1429</v>
      </c>
      <c r="E80" s="199"/>
      <c r="F80" s="426"/>
      <c r="G80" s="426"/>
      <c r="H80" s="426"/>
      <c r="I80" s="426"/>
      <c r="J80" s="426"/>
      <c r="K80" s="426"/>
    </row>
    <row r="81" spans="1:12" ht="14.25">
      <c r="A81" s="207" t="s">
        <v>127</v>
      </c>
      <c r="B81" s="201">
        <v>67030300</v>
      </c>
      <c r="C81" s="201">
        <v>67024138</v>
      </c>
      <c r="D81" s="200" t="s">
        <v>1429</v>
      </c>
      <c r="E81" s="199"/>
      <c r="F81" s="426"/>
      <c r="G81" s="426"/>
      <c r="H81" s="426"/>
      <c r="I81" s="426"/>
      <c r="J81" s="426"/>
      <c r="K81" s="426"/>
    </row>
    <row r="82" spans="1:12" ht="14.25">
      <c r="A82" s="207" t="s">
        <v>126</v>
      </c>
      <c r="B82" s="206">
        <v>46808689</v>
      </c>
      <c r="C82" s="206">
        <v>46808689</v>
      </c>
      <c r="D82" s="205" t="s">
        <v>1404</v>
      </c>
      <c r="E82" s="204"/>
      <c r="F82" s="203"/>
      <c r="G82" s="203"/>
      <c r="H82" s="203"/>
      <c r="I82" s="203"/>
      <c r="J82" s="203"/>
      <c r="K82" s="203"/>
    </row>
    <row r="83" spans="1:12" ht="14.25">
      <c r="A83" s="207" t="s">
        <v>125</v>
      </c>
      <c r="B83" s="206">
        <v>30083737</v>
      </c>
      <c r="C83" s="206">
        <v>30083737</v>
      </c>
      <c r="D83" s="205" t="s">
        <v>1428</v>
      </c>
      <c r="E83" s="204"/>
      <c r="F83" s="203"/>
      <c r="G83" s="203"/>
      <c r="H83" s="203"/>
      <c r="I83" s="203"/>
      <c r="J83" s="203"/>
      <c r="K83" s="203"/>
    </row>
    <row r="84" spans="1:12" ht="14.25">
      <c r="A84" s="207" t="s">
        <v>123</v>
      </c>
      <c r="B84" s="206">
        <v>96988426</v>
      </c>
      <c r="C84" s="206">
        <v>97207931</v>
      </c>
      <c r="D84" s="205" t="s">
        <v>1070</v>
      </c>
      <c r="E84" s="204"/>
      <c r="F84" s="203"/>
      <c r="G84" s="203"/>
      <c r="H84" s="203"/>
      <c r="I84" s="203"/>
      <c r="J84" s="203"/>
      <c r="K84" s="203"/>
    </row>
    <row r="85" spans="1:12" ht="14.25">
      <c r="A85" s="207" t="s">
        <v>121</v>
      </c>
      <c r="B85" s="206">
        <v>58177524</v>
      </c>
      <c r="C85" s="206">
        <v>58177524</v>
      </c>
      <c r="D85" s="205" t="s">
        <v>1086</v>
      </c>
      <c r="E85" s="204"/>
      <c r="F85" s="203"/>
      <c r="G85" s="203"/>
      <c r="H85" s="203"/>
      <c r="I85" s="203"/>
      <c r="J85" s="203"/>
      <c r="K85" s="203"/>
    </row>
    <row r="86" spans="1:12" ht="14.25">
      <c r="A86" s="207" t="s">
        <v>120</v>
      </c>
      <c r="B86" s="206">
        <v>52364059</v>
      </c>
      <c r="C86" s="206">
        <v>52364059</v>
      </c>
      <c r="D86" s="205" t="s">
        <v>1371</v>
      </c>
      <c r="E86" s="204"/>
      <c r="F86" s="203"/>
      <c r="G86" s="203"/>
      <c r="H86" s="203"/>
      <c r="I86" s="203"/>
      <c r="J86" s="203"/>
      <c r="K86" s="203"/>
    </row>
    <row r="87" spans="1:12" ht="14.25">
      <c r="A87" s="207" t="s">
        <v>119</v>
      </c>
      <c r="B87" s="206">
        <v>48407851</v>
      </c>
      <c r="C87" s="206">
        <v>48407568</v>
      </c>
      <c r="D87" s="205" t="s">
        <v>1427</v>
      </c>
      <c r="E87" s="204"/>
      <c r="F87" s="203"/>
      <c r="G87" s="203"/>
      <c r="H87" s="203"/>
      <c r="I87" s="203"/>
      <c r="J87" s="203"/>
      <c r="K87" s="203"/>
    </row>
    <row r="88" spans="1:12" ht="14.25">
      <c r="A88" s="202" t="s">
        <v>118</v>
      </c>
      <c r="B88" s="206">
        <v>33104416</v>
      </c>
      <c r="C88" s="206">
        <v>33104416</v>
      </c>
      <c r="D88" s="205" t="s">
        <v>1388</v>
      </c>
      <c r="E88" s="204"/>
      <c r="F88" s="203"/>
      <c r="G88" s="203"/>
      <c r="H88" s="203"/>
      <c r="I88" s="203"/>
      <c r="J88" s="203"/>
      <c r="K88" s="203"/>
    </row>
    <row r="89" spans="1:12" ht="14.25">
      <c r="A89" s="207" t="s">
        <v>117</v>
      </c>
      <c r="B89" s="206">
        <v>14812767</v>
      </c>
      <c r="C89" s="206">
        <v>14812767</v>
      </c>
      <c r="D89" s="205" t="s">
        <v>1390</v>
      </c>
      <c r="E89" s="204"/>
      <c r="F89" s="203"/>
      <c r="G89" s="203"/>
      <c r="H89" s="203"/>
      <c r="I89" s="203"/>
      <c r="J89" s="203"/>
      <c r="K89" s="203"/>
    </row>
    <row r="90" spans="1:12" ht="14.25">
      <c r="A90" s="202" t="s">
        <v>116</v>
      </c>
      <c r="B90" s="201">
        <v>11486230</v>
      </c>
      <c r="C90" s="201">
        <v>11486230</v>
      </c>
      <c r="D90" s="200" t="s">
        <v>1426</v>
      </c>
      <c r="E90" s="199"/>
      <c r="F90" s="426"/>
      <c r="G90" s="426"/>
      <c r="H90" s="426"/>
      <c r="I90" s="426"/>
      <c r="J90" s="426"/>
      <c r="K90" s="426"/>
    </row>
    <row r="91" spans="1:12" ht="15">
      <c r="A91" s="109" t="s">
        <v>1014</v>
      </c>
      <c r="B91" s="206">
        <v>12649275</v>
      </c>
      <c r="C91" s="206">
        <v>12650319</v>
      </c>
      <c r="D91" s="205" t="s">
        <v>1425</v>
      </c>
      <c r="E91" s="204"/>
      <c r="F91" s="203"/>
      <c r="G91" s="203"/>
      <c r="H91" s="203"/>
      <c r="I91" s="203"/>
      <c r="J91" s="203"/>
      <c r="K91" s="203"/>
    </row>
    <row r="92" spans="1:12" ht="15">
      <c r="A92" s="109" t="s">
        <v>1015</v>
      </c>
      <c r="B92" s="201">
        <v>19751820</v>
      </c>
      <c r="C92" s="201">
        <v>19751820</v>
      </c>
      <c r="D92" s="200" t="s">
        <v>1424</v>
      </c>
      <c r="E92" s="199"/>
      <c r="F92" s="426"/>
      <c r="G92" s="426"/>
      <c r="H92" s="426"/>
      <c r="I92" s="426"/>
      <c r="J92" s="426"/>
      <c r="K92" s="426"/>
    </row>
    <row r="93" spans="1:12" ht="14.25">
      <c r="A93" s="207" t="s">
        <v>162</v>
      </c>
      <c r="B93" s="206">
        <v>163102086</v>
      </c>
      <c r="C93" s="206">
        <v>163084476</v>
      </c>
      <c r="D93" s="205" t="s">
        <v>1058</v>
      </c>
      <c r="E93" s="204"/>
      <c r="F93" s="203"/>
      <c r="G93" s="203"/>
      <c r="H93" s="203"/>
      <c r="I93" s="203"/>
      <c r="J93" s="203"/>
      <c r="K93" s="203"/>
    </row>
    <row r="94" spans="1:12" ht="14.25">
      <c r="A94" s="202" t="s">
        <v>157</v>
      </c>
      <c r="B94" s="206">
        <v>42891389</v>
      </c>
      <c r="C94" s="206">
        <v>42891389</v>
      </c>
      <c r="D94" s="205" t="s">
        <v>1423</v>
      </c>
      <c r="E94" s="204"/>
      <c r="F94" s="203"/>
      <c r="G94" s="203"/>
      <c r="H94" s="203"/>
      <c r="I94" s="203"/>
      <c r="J94" s="203"/>
      <c r="K94" s="203"/>
    </row>
    <row r="95" spans="1:12">
      <c r="A95" s="433"/>
      <c r="B95" s="468">
        <f>AVERAGE(B10:B94)/1000</f>
        <v>44404.100952941182</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70" workbookViewId="0">
      <selection activeCell="B95" sqref="B95"/>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493" t="s">
        <v>1102</v>
      </c>
      <c r="B1" s="493"/>
      <c r="C1" s="493"/>
      <c r="D1" s="493"/>
      <c r="E1" s="493"/>
      <c r="F1" s="493"/>
      <c r="G1" s="493"/>
      <c r="H1" s="493"/>
      <c r="I1" s="493"/>
      <c r="J1" s="493"/>
      <c r="K1" s="493"/>
      <c r="L1" s="493"/>
    </row>
    <row r="2" spans="1:12" ht="14.25">
      <c r="A2" s="493" t="s">
        <v>1184</v>
      </c>
      <c r="B2" s="493"/>
      <c r="C2" s="493"/>
      <c r="D2" s="493"/>
      <c r="E2" s="493"/>
      <c r="F2" s="493"/>
      <c r="G2" s="493"/>
      <c r="H2" s="493"/>
      <c r="I2" s="493"/>
      <c r="J2" s="493"/>
      <c r="K2" s="493"/>
      <c r="L2" s="493"/>
    </row>
    <row r="3" spans="1:12" ht="14.25">
      <c r="A3" s="493" t="s">
        <v>1183</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1401</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27" t="s">
        <v>1095</v>
      </c>
      <c r="C9" s="427" t="s">
        <v>1094</v>
      </c>
      <c r="D9" s="494" t="s">
        <v>1093</v>
      </c>
      <c r="E9" s="494"/>
      <c r="F9" s="212"/>
      <c r="G9" s="212"/>
      <c r="H9" s="212"/>
      <c r="I9" s="212"/>
      <c r="J9" s="212"/>
      <c r="K9" s="212"/>
    </row>
    <row r="10" spans="1:12" ht="14.25">
      <c r="A10" s="207" t="s">
        <v>191</v>
      </c>
      <c r="B10" s="206">
        <v>23579166</v>
      </c>
      <c r="C10" s="206">
        <v>23579166</v>
      </c>
      <c r="D10" s="205" t="s">
        <v>1069</v>
      </c>
      <c r="E10" s="204"/>
      <c r="F10" s="203"/>
      <c r="G10" s="203"/>
      <c r="H10" s="203"/>
      <c r="I10" s="203"/>
      <c r="J10" s="203"/>
      <c r="K10" s="203"/>
    </row>
    <row r="11" spans="1:12" ht="14.25">
      <c r="A11" s="207" t="s">
        <v>190</v>
      </c>
      <c r="B11" s="206">
        <v>35789650</v>
      </c>
      <c r="C11" s="206">
        <v>35789650</v>
      </c>
      <c r="D11" s="205" t="s">
        <v>1053</v>
      </c>
      <c r="E11" s="204"/>
      <c r="F11" s="203"/>
      <c r="G11" s="203"/>
      <c r="H11" s="203"/>
      <c r="I11" s="203"/>
      <c r="J11" s="203"/>
      <c r="K11" s="203"/>
    </row>
    <row r="12" spans="1:12" ht="14.25">
      <c r="A12" s="207" t="s">
        <v>189</v>
      </c>
      <c r="B12" s="206">
        <v>18065848</v>
      </c>
      <c r="C12" s="206">
        <v>18065848</v>
      </c>
      <c r="D12" s="205" t="s">
        <v>1075</v>
      </c>
      <c r="E12" s="204"/>
      <c r="F12" s="203"/>
      <c r="G12" s="203"/>
      <c r="H12" s="203"/>
      <c r="I12" s="203"/>
      <c r="J12" s="203"/>
      <c r="K12" s="203"/>
    </row>
    <row r="13" spans="1:12" ht="14.25">
      <c r="A13" s="207" t="s">
        <v>188</v>
      </c>
      <c r="B13" s="206">
        <v>33320617</v>
      </c>
      <c r="C13" s="206">
        <v>33596069</v>
      </c>
      <c r="D13" s="205" t="s">
        <v>1063</v>
      </c>
      <c r="E13" s="204"/>
      <c r="F13" s="203"/>
      <c r="G13" s="203"/>
      <c r="H13" s="203"/>
      <c r="I13" s="203"/>
      <c r="J13" s="203"/>
      <c r="K13" s="203"/>
    </row>
    <row r="14" spans="1:12" ht="14.25">
      <c r="A14" s="202" t="s">
        <v>187</v>
      </c>
      <c r="B14" s="206">
        <v>21518040</v>
      </c>
      <c r="C14" s="206">
        <v>21518040</v>
      </c>
      <c r="D14" s="205" t="s">
        <v>1069</v>
      </c>
      <c r="E14" s="204"/>
      <c r="F14" s="203"/>
      <c r="G14" s="203"/>
      <c r="H14" s="203"/>
      <c r="I14" s="203"/>
      <c r="J14" s="203"/>
      <c r="K14" s="203"/>
    </row>
    <row r="15" spans="1:12" ht="14.25">
      <c r="A15" s="207" t="s">
        <v>177</v>
      </c>
      <c r="B15" s="206">
        <v>17347267</v>
      </c>
      <c r="C15" s="206">
        <v>17347714</v>
      </c>
      <c r="D15" s="205" t="s">
        <v>1055</v>
      </c>
      <c r="E15" s="204"/>
      <c r="F15" s="203"/>
      <c r="G15" s="203"/>
      <c r="H15" s="203"/>
      <c r="I15" s="203"/>
      <c r="J15" s="203"/>
      <c r="K15" s="203"/>
    </row>
    <row r="16" spans="1:12" ht="14.25">
      <c r="A16" s="207" t="s">
        <v>186</v>
      </c>
      <c r="B16" s="201">
        <v>14607875</v>
      </c>
      <c r="C16" s="201">
        <v>14854253</v>
      </c>
      <c r="D16" s="200" t="s">
        <v>1422</v>
      </c>
      <c r="E16" s="199"/>
      <c r="F16" s="426"/>
      <c r="G16" s="426"/>
      <c r="H16" s="426"/>
      <c r="I16" s="426"/>
      <c r="J16" s="426"/>
      <c r="K16" s="426"/>
    </row>
    <row r="17" spans="1:11" ht="14.25">
      <c r="A17" s="207" t="s">
        <v>185</v>
      </c>
      <c r="B17" s="206">
        <v>15409554</v>
      </c>
      <c r="C17" s="206">
        <v>15409554</v>
      </c>
      <c r="D17" s="205" t="s">
        <v>1119</v>
      </c>
      <c r="E17" s="204"/>
      <c r="F17" s="203"/>
      <c r="G17" s="203"/>
      <c r="H17" s="203"/>
      <c r="I17" s="203"/>
      <c r="J17" s="203"/>
      <c r="K17" s="203"/>
    </row>
    <row r="18" spans="1:11" ht="14.25">
      <c r="A18" s="207" t="s">
        <v>184</v>
      </c>
      <c r="B18" s="206">
        <v>19392323</v>
      </c>
      <c r="C18" s="206">
        <v>19392323</v>
      </c>
      <c r="D18" s="205" t="s">
        <v>1086</v>
      </c>
      <c r="E18" s="204"/>
      <c r="F18" s="203"/>
      <c r="G18" s="203"/>
      <c r="H18" s="203"/>
      <c r="I18" s="203"/>
      <c r="J18" s="203"/>
      <c r="K18" s="203"/>
    </row>
    <row r="19" spans="1:11" ht="14.25">
      <c r="A19" s="207" t="s">
        <v>183</v>
      </c>
      <c r="B19" s="206">
        <v>15197552</v>
      </c>
      <c r="C19" s="206">
        <v>15197552</v>
      </c>
      <c r="D19" s="205" t="s">
        <v>1076</v>
      </c>
      <c r="E19" s="204"/>
      <c r="F19" s="203"/>
      <c r="G19" s="203"/>
      <c r="H19" s="203"/>
      <c r="I19" s="203"/>
      <c r="J19" s="203"/>
      <c r="K19" s="203"/>
    </row>
    <row r="20" spans="1:11" ht="14.25">
      <c r="A20" s="207" t="s">
        <v>182</v>
      </c>
      <c r="B20" s="206">
        <v>67244115</v>
      </c>
      <c r="C20" s="206">
        <v>68954433</v>
      </c>
      <c r="D20" s="205" t="s">
        <v>1085</v>
      </c>
      <c r="E20" s="204"/>
      <c r="F20" s="203"/>
      <c r="G20" s="203"/>
      <c r="H20" s="203"/>
      <c r="I20" s="203"/>
      <c r="J20" s="203"/>
      <c r="K20" s="203"/>
    </row>
    <row r="21" spans="1:11" ht="14.25">
      <c r="A21" s="207" t="s">
        <v>181</v>
      </c>
      <c r="B21" s="206">
        <v>15053900</v>
      </c>
      <c r="C21" s="206">
        <v>15053900</v>
      </c>
      <c r="D21" s="205" t="s">
        <v>1060</v>
      </c>
      <c r="E21" s="204"/>
      <c r="F21" s="203"/>
      <c r="G21" s="203"/>
      <c r="H21" s="203"/>
      <c r="I21" s="203"/>
      <c r="J21" s="203"/>
      <c r="K21" s="203"/>
    </row>
    <row r="22" spans="1:11" ht="14.25">
      <c r="A22" s="207" t="s">
        <v>180</v>
      </c>
      <c r="B22" s="206">
        <v>19091368</v>
      </c>
      <c r="C22" s="206">
        <v>19091364</v>
      </c>
      <c r="D22" s="205" t="s">
        <v>1083</v>
      </c>
      <c r="E22" s="204"/>
      <c r="F22" s="203"/>
      <c r="G22" s="203"/>
      <c r="H22" s="203"/>
      <c r="I22" s="203"/>
      <c r="J22" s="203"/>
      <c r="K22" s="203"/>
    </row>
    <row r="23" spans="1:11" ht="14.25">
      <c r="A23" s="207" t="s">
        <v>179</v>
      </c>
      <c r="B23" s="206">
        <v>12798635</v>
      </c>
      <c r="C23" s="206">
        <v>12798635</v>
      </c>
      <c r="D23" s="205" t="s">
        <v>1118</v>
      </c>
      <c r="E23" s="204"/>
      <c r="F23" s="203"/>
      <c r="G23" s="203"/>
      <c r="H23" s="203"/>
      <c r="I23" s="203"/>
      <c r="J23" s="203"/>
      <c r="K23" s="203"/>
    </row>
    <row r="24" spans="1:11" ht="14.25">
      <c r="A24" s="207" t="s">
        <v>178</v>
      </c>
      <c r="B24" s="206">
        <v>22161541</v>
      </c>
      <c r="C24" s="206">
        <v>22161541</v>
      </c>
      <c r="D24" s="205" t="s">
        <v>1060</v>
      </c>
      <c r="E24" s="204"/>
      <c r="F24" s="203"/>
      <c r="G24" s="203"/>
      <c r="H24" s="203"/>
      <c r="I24" s="203"/>
      <c r="J24" s="203"/>
      <c r="K24" s="203"/>
    </row>
    <row r="25" spans="1:11" ht="14.25">
      <c r="A25" s="207" t="s">
        <v>176</v>
      </c>
      <c r="B25" s="206">
        <v>16257809</v>
      </c>
      <c r="C25" s="206">
        <v>16452338</v>
      </c>
      <c r="D25" s="205" t="s">
        <v>1063</v>
      </c>
      <c r="E25" s="204"/>
      <c r="F25" s="203"/>
      <c r="G25" s="203"/>
      <c r="H25" s="203"/>
      <c r="I25" s="203"/>
      <c r="J25" s="203"/>
      <c r="K25" s="203"/>
    </row>
    <row r="26" spans="1:11" ht="14.25">
      <c r="A26" s="207" t="s">
        <v>175</v>
      </c>
      <c r="B26" s="206">
        <v>11614795</v>
      </c>
      <c r="C26" s="206">
        <v>11614795</v>
      </c>
      <c r="D26" s="205" t="s">
        <v>1053</v>
      </c>
      <c r="E26" s="204"/>
      <c r="F26" s="203"/>
      <c r="G26" s="203"/>
      <c r="H26" s="203"/>
      <c r="I26" s="203"/>
      <c r="J26" s="203"/>
      <c r="K26" s="203"/>
    </row>
    <row r="27" spans="1:11" ht="14.25">
      <c r="A27" s="207" t="s">
        <v>174</v>
      </c>
      <c r="B27" s="201">
        <v>39158050</v>
      </c>
      <c r="C27" s="201">
        <v>39244061</v>
      </c>
      <c r="D27" s="200" t="s">
        <v>1421</v>
      </c>
      <c r="E27" s="199"/>
      <c r="F27" s="426"/>
      <c r="G27" s="426"/>
      <c r="H27" s="426"/>
      <c r="I27" s="426"/>
      <c r="J27" s="426"/>
      <c r="K27" s="426"/>
    </row>
    <row r="28" spans="1:11" ht="14.25">
      <c r="A28" s="207" t="s">
        <v>173</v>
      </c>
      <c r="B28" s="206">
        <v>23435660</v>
      </c>
      <c r="C28" s="206">
        <v>23435660</v>
      </c>
      <c r="D28" s="205" t="s">
        <v>1069</v>
      </c>
      <c r="E28" s="204"/>
      <c r="F28" s="203"/>
      <c r="G28" s="203"/>
      <c r="H28" s="203"/>
      <c r="I28" s="203"/>
      <c r="J28" s="203"/>
      <c r="K28" s="203"/>
    </row>
    <row r="29" spans="1:11" ht="14.25">
      <c r="A29" s="207" t="s">
        <v>172</v>
      </c>
      <c r="B29" s="206">
        <v>8715341</v>
      </c>
      <c r="C29" s="206">
        <v>8715341</v>
      </c>
      <c r="D29" s="205" t="s">
        <v>1066</v>
      </c>
      <c r="E29" s="204"/>
      <c r="F29" s="203"/>
      <c r="G29" s="203"/>
      <c r="H29" s="203"/>
      <c r="I29" s="203"/>
      <c r="J29" s="203"/>
      <c r="K29" s="203"/>
    </row>
    <row r="30" spans="1:11" ht="14.25">
      <c r="A30" s="207" t="s">
        <v>171</v>
      </c>
      <c r="B30" s="206">
        <v>26333220</v>
      </c>
      <c r="C30" s="206">
        <v>26333220</v>
      </c>
      <c r="D30" s="205" t="s">
        <v>1390</v>
      </c>
      <c r="E30" s="204"/>
      <c r="F30" s="203"/>
      <c r="G30" s="203"/>
      <c r="H30" s="203"/>
      <c r="I30" s="203"/>
      <c r="J30" s="203"/>
      <c r="K30" s="203"/>
    </row>
    <row r="31" spans="1:11" ht="14.25">
      <c r="A31" s="207" t="s">
        <v>169</v>
      </c>
      <c r="B31" s="201">
        <v>21173968</v>
      </c>
      <c r="C31" s="201">
        <v>21184441</v>
      </c>
      <c r="D31" s="200" t="s">
        <v>1407</v>
      </c>
      <c r="E31" s="199"/>
      <c r="F31" s="426"/>
      <c r="G31" s="426"/>
      <c r="H31" s="426"/>
      <c r="I31" s="426"/>
      <c r="J31" s="426"/>
      <c r="K31" s="426"/>
    </row>
    <row r="32" spans="1:11" ht="14.25">
      <c r="A32" s="207" t="s">
        <v>168</v>
      </c>
      <c r="B32" s="201">
        <v>75708269</v>
      </c>
      <c r="C32" s="201">
        <v>75708269</v>
      </c>
      <c r="D32" s="200" t="s">
        <v>1074</v>
      </c>
      <c r="E32" s="199"/>
      <c r="F32" s="426"/>
      <c r="G32" s="426"/>
      <c r="H32" s="426"/>
      <c r="I32" s="426"/>
      <c r="J32" s="426"/>
      <c r="K32" s="426"/>
    </row>
    <row r="33" spans="1:11" ht="14.25">
      <c r="A33" s="207" t="s">
        <v>167</v>
      </c>
      <c r="B33" s="206">
        <v>12392488</v>
      </c>
      <c r="C33" s="206">
        <v>12392488</v>
      </c>
      <c r="D33" s="205" t="s">
        <v>1092</v>
      </c>
      <c r="E33" s="204"/>
      <c r="F33" s="203"/>
      <c r="G33" s="203"/>
      <c r="H33" s="203"/>
      <c r="I33" s="203"/>
      <c r="J33" s="203"/>
      <c r="K33" s="203"/>
    </row>
    <row r="34" spans="1:11" ht="14.25">
      <c r="A34" s="207" t="s">
        <v>166</v>
      </c>
      <c r="B34" s="206">
        <v>13039613</v>
      </c>
      <c r="C34" s="206">
        <v>13039613</v>
      </c>
      <c r="D34" s="205" t="s">
        <v>1418</v>
      </c>
      <c r="E34" s="204"/>
      <c r="F34" s="203"/>
      <c r="G34" s="203"/>
      <c r="H34" s="203"/>
      <c r="I34" s="203"/>
      <c r="J34" s="203"/>
      <c r="K34" s="203"/>
    </row>
    <row r="35" spans="1:11" ht="14.25">
      <c r="A35" s="207" t="s">
        <v>165</v>
      </c>
      <c r="B35" s="206">
        <v>12009749</v>
      </c>
      <c r="C35" s="206">
        <v>12009558</v>
      </c>
      <c r="D35" s="205" t="s">
        <v>1120</v>
      </c>
      <c r="E35" s="204"/>
      <c r="F35" s="203"/>
      <c r="G35" s="203"/>
      <c r="H35" s="203"/>
      <c r="I35" s="203"/>
      <c r="J35" s="203"/>
      <c r="K35" s="203"/>
    </row>
    <row r="36" spans="1:11" ht="14.25">
      <c r="A36" s="207" t="s">
        <v>164</v>
      </c>
      <c r="B36" s="206">
        <v>17260382</v>
      </c>
      <c r="C36" s="206">
        <v>17260382</v>
      </c>
      <c r="D36" s="205" t="s">
        <v>1121</v>
      </c>
      <c r="E36" s="204"/>
      <c r="F36" s="203"/>
      <c r="G36" s="203"/>
      <c r="H36" s="203"/>
      <c r="I36" s="203"/>
      <c r="J36" s="203"/>
      <c r="K36" s="203"/>
    </row>
    <row r="37" spans="1:11" ht="14.25">
      <c r="A37" s="207" t="s">
        <v>1009</v>
      </c>
      <c r="B37" s="206">
        <v>28760910</v>
      </c>
      <c r="C37" s="206">
        <v>28760910</v>
      </c>
      <c r="D37" s="205" t="s">
        <v>1053</v>
      </c>
      <c r="E37" s="204"/>
      <c r="F37" s="203"/>
      <c r="G37" s="203"/>
      <c r="H37" s="203"/>
      <c r="I37" s="203"/>
      <c r="J37" s="203"/>
      <c r="K37" s="203"/>
    </row>
    <row r="38" spans="1:11" ht="14.25">
      <c r="A38" s="202" t="s">
        <v>1010</v>
      </c>
      <c r="B38" s="201">
        <v>3520339</v>
      </c>
      <c r="C38" s="201">
        <v>3520339</v>
      </c>
      <c r="D38" s="200" t="s">
        <v>1420</v>
      </c>
      <c r="E38" s="199"/>
      <c r="F38" s="426"/>
      <c r="G38" s="426"/>
      <c r="H38" s="426"/>
      <c r="I38" s="426"/>
      <c r="J38" s="426"/>
      <c r="K38" s="426"/>
    </row>
    <row r="39" spans="1:11" ht="14.25">
      <c r="A39" s="207" t="s">
        <v>195</v>
      </c>
      <c r="B39" s="206">
        <v>13087957</v>
      </c>
      <c r="C39" s="206">
        <v>13087957</v>
      </c>
      <c r="D39" s="205" t="s">
        <v>1118</v>
      </c>
      <c r="E39" s="204"/>
      <c r="F39" s="203"/>
      <c r="G39" s="203"/>
      <c r="H39" s="203"/>
      <c r="I39" s="203"/>
      <c r="J39" s="203"/>
      <c r="K39" s="203"/>
    </row>
    <row r="40" spans="1:11" ht="14.25">
      <c r="A40" s="207" t="s">
        <v>163</v>
      </c>
      <c r="B40" s="206">
        <v>10163313</v>
      </c>
      <c r="C40" s="206">
        <v>10163313</v>
      </c>
      <c r="D40" s="205" t="s">
        <v>1391</v>
      </c>
      <c r="E40" s="204"/>
      <c r="F40" s="203"/>
      <c r="G40" s="203"/>
      <c r="H40" s="203"/>
      <c r="I40" s="203"/>
      <c r="J40" s="203"/>
      <c r="K40" s="203"/>
    </row>
    <row r="41" spans="1:11" ht="14.25">
      <c r="A41" s="207" t="s">
        <v>161</v>
      </c>
      <c r="B41" s="206">
        <v>47972489</v>
      </c>
      <c r="C41" s="206">
        <v>48098577</v>
      </c>
      <c r="D41" s="205" t="s">
        <v>1091</v>
      </c>
      <c r="E41" s="204"/>
      <c r="F41" s="203"/>
      <c r="G41" s="203"/>
      <c r="H41" s="203"/>
      <c r="I41" s="203"/>
      <c r="J41" s="203"/>
      <c r="K41" s="203"/>
    </row>
    <row r="42" spans="1:11" ht="14.25">
      <c r="A42" s="207" t="s">
        <v>160</v>
      </c>
      <c r="B42" s="201">
        <v>11787033</v>
      </c>
      <c r="C42" s="201">
        <v>11826971</v>
      </c>
      <c r="D42" s="200" t="s">
        <v>1056</v>
      </c>
      <c r="E42" s="199"/>
      <c r="F42" s="426"/>
      <c r="G42" s="426"/>
      <c r="H42" s="426"/>
      <c r="I42" s="426"/>
      <c r="J42" s="426"/>
      <c r="K42" s="426"/>
    </row>
    <row r="43" spans="1:11" ht="14.25">
      <c r="A43" s="207" t="s">
        <v>159</v>
      </c>
      <c r="B43" s="206">
        <v>36710568</v>
      </c>
      <c r="C43" s="206">
        <v>36715377</v>
      </c>
      <c r="D43" s="205" t="s">
        <v>1121</v>
      </c>
      <c r="E43" s="204"/>
      <c r="F43" s="203"/>
      <c r="G43" s="203"/>
      <c r="H43" s="203"/>
      <c r="I43" s="203"/>
      <c r="J43" s="203"/>
      <c r="K43" s="203"/>
    </row>
    <row r="44" spans="1:11" ht="14.25">
      <c r="A44" s="207" t="s">
        <v>158</v>
      </c>
      <c r="B44" s="206">
        <v>40697971</v>
      </c>
      <c r="C44" s="206">
        <v>40697960</v>
      </c>
      <c r="D44" s="205" t="s">
        <v>1090</v>
      </c>
      <c r="E44" s="204"/>
      <c r="F44" s="203"/>
      <c r="G44" s="203"/>
      <c r="H44" s="203"/>
      <c r="I44" s="203"/>
      <c r="J44" s="203"/>
      <c r="K44" s="203"/>
    </row>
    <row r="45" spans="1:11" ht="14.25">
      <c r="A45" s="202" t="s">
        <v>156</v>
      </c>
      <c r="B45" s="206">
        <v>91009782</v>
      </c>
      <c r="C45" s="206">
        <v>91009782</v>
      </c>
      <c r="D45" s="205" t="s">
        <v>1092</v>
      </c>
      <c r="E45" s="204"/>
      <c r="F45" s="203"/>
      <c r="G45" s="203"/>
      <c r="H45" s="203"/>
      <c r="I45" s="203"/>
      <c r="J45" s="203"/>
      <c r="K45" s="203"/>
    </row>
    <row r="46" spans="1:11" ht="14.25">
      <c r="A46" s="202" t="s">
        <v>155</v>
      </c>
      <c r="B46" s="206">
        <v>23574757</v>
      </c>
      <c r="C46" s="206">
        <v>23574757</v>
      </c>
      <c r="D46" s="205" t="s">
        <v>1064</v>
      </c>
      <c r="E46" s="204"/>
      <c r="F46" s="203"/>
      <c r="G46" s="203"/>
      <c r="H46" s="203"/>
      <c r="I46" s="203"/>
      <c r="J46" s="203"/>
      <c r="K46" s="203"/>
    </row>
    <row r="47" spans="1:11" ht="14.25">
      <c r="A47" s="202" t="s">
        <v>154</v>
      </c>
      <c r="B47" s="206">
        <v>24330966</v>
      </c>
      <c r="C47" s="206">
        <v>24330966</v>
      </c>
      <c r="D47" s="205" t="s">
        <v>1057</v>
      </c>
      <c r="E47" s="204"/>
      <c r="F47" s="203"/>
      <c r="G47" s="203"/>
      <c r="H47" s="203"/>
      <c r="I47" s="203"/>
      <c r="J47" s="203"/>
      <c r="K47" s="203"/>
    </row>
    <row r="48" spans="1:11" ht="14.25">
      <c r="A48" s="207" t="s">
        <v>153</v>
      </c>
      <c r="B48" s="206">
        <v>21701379</v>
      </c>
      <c r="C48" s="206">
        <v>21701379</v>
      </c>
      <c r="D48" s="205" t="s">
        <v>1057</v>
      </c>
      <c r="E48" s="204"/>
      <c r="F48" s="203"/>
      <c r="G48" s="203"/>
      <c r="H48" s="203"/>
      <c r="I48" s="203"/>
      <c r="J48" s="203"/>
      <c r="K48" s="203"/>
    </row>
    <row r="49" spans="1:11" ht="15">
      <c r="A49" s="109" t="s">
        <v>1016</v>
      </c>
      <c r="B49" s="206">
        <v>21738157</v>
      </c>
      <c r="C49" s="206">
        <v>21738157</v>
      </c>
      <c r="D49" s="205" t="s">
        <v>1083</v>
      </c>
      <c r="E49" s="204"/>
      <c r="F49" s="203"/>
      <c r="G49" s="203"/>
      <c r="H49" s="203"/>
      <c r="I49" s="203"/>
      <c r="J49" s="203"/>
      <c r="K49" s="203"/>
    </row>
    <row r="50" spans="1:11" ht="14.25">
      <c r="A50" s="202" t="s">
        <v>1017</v>
      </c>
      <c r="B50" s="206">
        <v>78686175</v>
      </c>
      <c r="C50" s="206">
        <v>78725650</v>
      </c>
      <c r="D50" s="205" t="s">
        <v>1057</v>
      </c>
      <c r="E50" s="204"/>
      <c r="F50" s="203"/>
      <c r="G50" s="203"/>
      <c r="H50" s="203"/>
      <c r="I50" s="203"/>
      <c r="J50" s="203"/>
      <c r="K50" s="203"/>
    </row>
    <row r="51" spans="1:11" ht="14.25">
      <c r="A51" s="207" t="s">
        <v>151</v>
      </c>
      <c r="B51" s="206">
        <v>47501481</v>
      </c>
      <c r="C51" s="206">
        <v>47501481</v>
      </c>
      <c r="D51" s="205" t="s">
        <v>1059</v>
      </c>
      <c r="E51" s="204"/>
      <c r="F51" s="203"/>
      <c r="G51" s="203"/>
      <c r="H51" s="203"/>
      <c r="I51" s="203"/>
      <c r="J51" s="203"/>
      <c r="K51" s="203"/>
    </row>
    <row r="52" spans="1:11" ht="14.25">
      <c r="A52" s="207" t="s">
        <v>150</v>
      </c>
      <c r="B52" s="206">
        <v>50847104</v>
      </c>
      <c r="C52" s="206">
        <v>50847104</v>
      </c>
      <c r="D52" s="205" t="s">
        <v>1083</v>
      </c>
      <c r="E52" s="204"/>
      <c r="F52" s="203"/>
      <c r="G52" s="203"/>
      <c r="H52" s="203"/>
      <c r="I52" s="203"/>
      <c r="J52" s="203"/>
      <c r="K52" s="203"/>
    </row>
    <row r="53" spans="1:11" ht="14.25">
      <c r="A53" s="202" t="s">
        <v>149</v>
      </c>
      <c r="B53" s="206">
        <v>15104649</v>
      </c>
      <c r="C53" s="206">
        <v>15143602</v>
      </c>
      <c r="D53" s="205" t="s">
        <v>1084</v>
      </c>
      <c r="E53" s="204"/>
      <c r="F53" s="203"/>
      <c r="G53" s="203"/>
      <c r="H53" s="203"/>
      <c r="I53" s="203"/>
      <c r="J53" s="203"/>
      <c r="K53" s="203"/>
    </row>
    <row r="54" spans="1:11" ht="14.25">
      <c r="A54" s="207" t="s">
        <v>148</v>
      </c>
      <c r="B54" s="206">
        <v>16301480</v>
      </c>
      <c r="C54" s="206">
        <v>16301480</v>
      </c>
      <c r="D54" s="205" t="s">
        <v>1118</v>
      </c>
      <c r="E54" s="204"/>
      <c r="F54" s="203"/>
      <c r="G54" s="203"/>
      <c r="H54" s="203"/>
      <c r="I54" s="203"/>
      <c r="J54" s="203"/>
      <c r="K54" s="203"/>
    </row>
    <row r="55" spans="1:11" ht="14.25">
      <c r="A55" s="207" t="s">
        <v>196</v>
      </c>
      <c r="B55" s="201">
        <v>36908786</v>
      </c>
      <c r="C55" s="201">
        <v>36983089</v>
      </c>
      <c r="D55" s="200" t="s">
        <v>1382</v>
      </c>
      <c r="E55" s="199"/>
      <c r="F55" s="426"/>
      <c r="G55" s="426"/>
      <c r="H55" s="426"/>
      <c r="I55" s="426"/>
      <c r="J55" s="426"/>
      <c r="K55" s="426"/>
    </row>
    <row r="56" spans="1:11" ht="14.25">
      <c r="A56" s="207" t="s">
        <v>1078</v>
      </c>
      <c r="B56" s="206">
        <v>22798704</v>
      </c>
      <c r="C56" s="206">
        <v>22831316</v>
      </c>
      <c r="D56" s="205" t="s">
        <v>1086</v>
      </c>
      <c r="E56" s="204"/>
      <c r="F56" s="203"/>
      <c r="G56" s="203"/>
      <c r="H56" s="203"/>
      <c r="I56" s="203"/>
      <c r="J56" s="203"/>
      <c r="K56" s="203"/>
    </row>
    <row r="57" spans="1:11" ht="15">
      <c r="A57" s="109" t="s">
        <v>1011</v>
      </c>
      <c r="B57" s="206">
        <v>25103958</v>
      </c>
      <c r="C57" s="206">
        <v>25103958</v>
      </c>
      <c r="D57" s="205" t="s">
        <v>1118</v>
      </c>
      <c r="E57" s="204"/>
      <c r="F57" s="203"/>
      <c r="G57" s="203"/>
      <c r="H57" s="203"/>
      <c r="I57" s="203"/>
      <c r="J57" s="203"/>
      <c r="K57" s="203"/>
    </row>
    <row r="58" spans="1:11" ht="14.25">
      <c r="A58" s="207" t="s">
        <v>146</v>
      </c>
      <c r="B58" s="206">
        <v>23721928</v>
      </c>
      <c r="C58" s="206">
        <v>23721928</v>
      </c>
      <c r="D58" s="205" t="s">
        <v>1370</v>
      </c>
      <c r="E58" s="204"/>
      <c r="F58" s="203"/>
      <c r="G58" s="203"/>
      <c r="H58" s="203"/>
      <c r="I58" s="203"/>
      <c r="J58" s="203"/>
      <c r="K58" s="203"/>
    </row>
    <row r="59" spans="1:11" ht="14.25">
      <c r="A59" s="207" t="s">
        <v>145</v>
      </c>
      <c r="B59" s="206">
        <v>25418293</v>
      </c>
      <c r="C59" s="206">
        <v>25417986</v>
      </c>
      <c r="D59" s="205" t="s">
        <v>1086</v>
      </c>
      <c r="E59" s="204"/>
      <c r="F59" s="203"/>
      <c r="G59" s="203"/>
      <c r="H59" s="203"/>
      <c r="I59" s="203"/>
      <c r="J59" s="203"/>
      <c r="K59" s="203"/>
    </row>
    <row r="60" spans="1:11" ht="14.25">
      <c r="A60" s="207" t="s">
        <v>144</v>
      </c>
      <c r="B60" s="206">
        <v>32444522</v>
      </c>
      <c r="C60" s="206">
        <v>32520853</v>
      </c>
      <c r="D60" s="205" t="s">
        <v>1121</v>
      </c>
      <c r="E60" s="204"/>
      <c r="F60" s="203"/>
      <c r="G60" s="203"/>
      <c r="H60" s="203"/>
      <c r="I60" s="203"/>
      <c r="J60" s="203"/>
      <c r="K60" s="203"/>
    </row>
    <row r="61" spans="1:11" ht="14.25">
      <c r="A61" s="207" t="s">
        <v>141</v>
      </c>
      <c r="B61" s="206">
        <v>26115470</v>
      </c>
      <c r="C61" s="206">
        <v>26137669</v>
      </c>
      <c r="D61" s="205" t="s">
        <v>1055</v>
      </c>
      <c r="E61" s="204"/>
      <c r="F61" s="203"/>
      <c r="G61" s="203"/>
      <c r="H61" s="203"/>
      <c r="I61" s="203"/>
      <c r="J61" s="203"/>
      <c r="K61" s="203"/>
    </row>
    <row r="62" spans="1:11" ht="14.25">
      <c r="A62" s="207" t="s">
        <v>143</v>
      </c>
      <c r="B62" s="206">
        <v>24899197</v>
      </c>
      <c r="C62" s="206">
        <v>24899197</v>
      </c>
      <c r="D62" s="205" t="s">
        <v>1070</v>
      </c>
      <c r="E62" s="204"/>
      <c r="F62" s="203"/>
      <c r="G62" s="203"/>
      <c r="H62" s="203"/>
      <c r="I62" s="203"/>
      <c r="J62" s="203"/>
      <c r="K62" s="203"/>
    </row>
    <row r="63" spans="1:11" ht="14.25">
      <c r="A63" s="207" t="s">
        <v>142</v>
      </c>
      <c r="B63" s="206">
        <v>23056068</v>
      </c>
      <c r="C63" s="206">
        <v>23057503</v>
      </c>
      <c r="D63" s="205" t="s">
        <v>1060</v>
      </c>
      <c r="E63" s="204"/>
      <c r="F63" s="203"/>
      <c r="G63" s="203"/>
      <c r="H63" s="203"/>
      <c r="I63" s="203"/>
      <c r="J63" s="203"/>
      <c r="K63" s="203"/>
    </row>
    <row r="64" spans="1:11" ht="14.25">
      <c r="A64" s="207" t="s">
        <v>140</v>
      </c>
      <c r="B64" s="206">
        <v>35133303</v>
      </c>
      <c r="C64" s="206">
        <v>35133303</v>
      </c>
      <c r="D64" s="205" t="s">
        <v>1085</v>
      </c>
      <c r="E64" s="204"/>
      <c r="F64" s="203"/>
      <c r="G64" s="203"/>
      <c r="H64" s="203"/>
      <c r="I64" s="203"/>
      <c r="J64" s="203"/>
      <c r="K64" s="203"/>
    </row>
    <row r="65" spans="1:11" ht="14.25">
      <c r="A65" s="207" t="s">
        <v>139</v>
      </c>
      <c r="B65" s="206">
        <v>14127604</v>
      </c>
      <c r="C65" s="206">
        <v>14127604</v>
      </c>
      <c r="D65" s="205" t="s">
        <v>1092</v>
      </c>
      <c r="E65" s="204"/>
      <c r="F65" s="203"/>
      <c r="G65" s="203"/>
      <c r="H65" s="203"/>
      <c r="I65" s="203"/>
      <c r="J65" s="203"/>
      <c r="K65" s="203"/>
    </row>
    <row r="66" spans="1:11" ht="14.25">
      <c r="A66" s="207" t="s">
        <v>138</v>
      </c>
      <c r="B66" s="206">
        <v>28328639</v>
      </c>
      <c r="C66" s="206">
        <v>28329517</v>
      </c>
      <c r="D66" s="205" t="s">
        <v>1085</v>
      </c>
      <c r="E66" s="204"/>
      <c r="F66" s="203"/>
      <c r="G66" s="203"/>
      <c r="H66" s="203"/>
      <c r="I66" s="203"/>
      <c r="J66" s="203"/>
      <c r="K66" s="203"/>
    </row>
    <row r="67" spans="1:11" ht="14.25">
      <c r="A67" s="207" t="s">
        <v>137</v>
      </c>
      <c r="B67" s="206">
        <v>28062980</v>
      </c>
      <c r="C67" s="206">
        <v>28062980</v>
      </c>
      <c r="D67" s="205" t="s">
        <v>1059</v>
      </c>
      <c r="E67" s="204"/>
      <c r="F67" s="203"/>
      <c r="G67" s="203"/>
      <c r="H67" s="203"/>
      <c r="I67" s="203"/>
      <c r="J67" s="203"/>
      <c r="K67" s="203"/>
    </row>
    <row r="68" spans="1:11" ht="14.25">
      <c r="A68" s="202" t="s">
        <v>136</v>
      </c>
      <c r="B68" s="206">
        <v>9928071</v>
      </c>
      <c r="C68" s="206">
        <v>9928071</v>
      </c>
      <c r="D68" s="205" t="s">
        <v>1064</v>
      </c>
      <c r="E68" s="204"/>
      <c r="F68" s="203"/>
      <c r="G68" s="203"/>
      <c r="H68" s="203"/>
      <c r="I68" s="203"/>
      <c r="J68" s="203"/>
      <c r="K68" s="203"/>
    </row>
    <row r="69" spans="1:11" ht="14.25">
      <c r="A69" s="207" t="s">
        <v>134</v>
      </c>
      <c r="B69" s="206">
        <v>37748072</v>
      </c>
      <c r="C69" s="206">
        <v>37748072</v>
      </c>
      <c r="D69" s="205" t="s">
        <v>1084</v>
      </c>
      <c r="E69" s="204"/>
      <c r="F69" s="203"/>
      <c r="G69" s="203"/>
      <c r="H69" s="203"/>
      <c r="I69" s="203"/>
      <c r="J69" s="203"/>
      <c r="K69" s="203"/>
    </row>
    <row r="70" spans="1:11" ht="15">
      <c r="A70" s="109" t="s">
        <v>1012</v>
      </c>
      <c r="B70" s="201">
        <v>27793468</v>
      </c>
      <c r="C70" s="201">
        <v>27793468</v>
      </c>
      <c r="D70" s="200" t="s">
        <v>1419</v>
      </c>
      <c r="E70" s="199"/>
      <c r="F70" s="426"/>
      <c r="G70" s="426"/>
      <c r="H70" s="426"/>
      <c r="I70" s="426"/>
      <c r="J70" s="426"/>
      <c r="K70" s="426"/>
    </row>
    <row r="71" spans="1:11" ht="15">
      <c r="A71" s="109" t="s">
        <v>1013</v>
      </c>
      <c r="B71" s="201">
        <v>8313467</v>
      </c>
      <c r="C71" s="201">
        <v>8313467</v>
      </c>
      <c r="D71" s="200" t="s">
        <v>1071</v>
      </c>
      <c r="E71" s="199"/>
      <c r="F71" s="426"/>
      <c r="G71" s="426"/>
      <c r="H71" s="426"/>
      <c r="I71" s="426"/>
      <c r="J71" s="426"/>
      <c r="K71" s="426"/>
    </row>
    <row r="72" spans="1:11" ht="14.25">
      <c r="A72" s="207" t="s">
        <v>133</v>
      </c>
      <c r="B72" s="206">
        <v>17650868</v>
      </c>
      <c r="C72" s="206">
        <v>17650868</v>
      </c>
      <c r="D72" s="205" t="s">
        <v>1080</v>
      </c>
      <c r="E72" s="204"/>
      <c r="F72" s="203"/>
      <c r="G72" s="203"/>
      <c r="H72" s="203"/>
      <c r="I72" s="203"/>
      <c r="J72" s="203"/>
      <c r="K72" s="203"/>
    </row>
    <row r="73" spans="1:11" ht="14.25">
      <c r="A73" s="207" t="s">
        <v>124</v>
      </c>
      <c r="B73" s="206">
        <v>43173558</v>
      </c>
      <c r="C73" s="206">
        <v>43173558</v>
      </c>
      <c r="D73" s="205" t="s">
        <v>1055</v>
      </c>
      <c r="E73" s="204"/>
      <c r="F73" s="203"/>
      <c r="G73" s="203"/>
      <c r="H73" s="203"/>
      <c r="I73" s="203"/>
      <c r="J73" s="203"/>
      <c r="K73" s="203"/>
    </row>
    <row r="74" spans="1:11" ht="14.25">
      <c r="A74" s="202" t="s">
        <v>132</v>
      </c>
      <c r="B74" s="206">
        <v>25578403</v>
      </c>
      <c r="C74" s="206">
        <v>25578403</v>
      </c>
      <c r="D74" s="205" t="s">
        <v>1059</v>
      </c>
      <c r="E74" s="204"/>
      <c r="F74" s="203"/>
      <c r="G74" s="203"/>
      <c r="H74" s="203"/>
      <c r="I74" s="203"/>
      <c r="J74" s="203"/>
      <c r="K74" s="203"/>
    </row>
    <row r="75" spans="1:11" ht="14.25">
      <c r="A75" s="207" t="s">
        <v>131</v>
      </c>
      <c r="B75" s="201">
        <v>10236407</v>
      </c>
      <c r="C75" s="201">
        <v>10236407</v>
      </c>
      <c r="D75" s="200" t="s">
        <v>1122</v>
      </c>
      <c r="E75" s="199"/>
      <c r="F75" s="426"/>
      <c r="G75" s="426"/>
      <c r="H75" s="426"/>
      <c r="I75" s="426"/>
      <c r="J75" s="426"/>
      <c r="K75" s="426"/>
    </row>
    <row r="76" spans="1:11" ht="14.25">
      <c r="A76" s="207" t="s">
        <v>130</v>
      </c>
      <c r="B76" s="206">
        <v>49446586</v>
      </c>
      <c r="C76" s="206">
        <v>49454495</v>
      </c>
      <c r="D76" s="205" t="s">
        <v>1065</v>
      </c>
      <c r="E76" s="204"/>
      <c r="F76" s="203"/>
      <c r="G76" s="203"/>
      <c r="H76" s="203"/>
      <c r="I76" s="203"/>
      <c r="J76" s="203"/>
      <c r="K76" s="203"/>
    </row>
    <row r="77" spans="1:11" ht="14.25">
      <c r="A77" s="207" t="s">
        <v>122</v>
      </c>
      <c r="B77" s="206">
        <v>40367032</v>
      </c>
      <c r="C77" s="206">
        <v>40367032</v>
      </c>
      <c r="D77" s="205" t="s">
        <v>1418</v>
      </c>
      <c r="E77" s="204"/>
      <c r="F77" s="203"/>
      <c r="G77" s="203"/>
      <c r="H77" s="203"/>
      <c r="I77" s="203"/>
      <c r="J77" s="203"/>
      <c r="K77" s="203"/>
    </row>
    <row r="78" spans="1:11" ht="14.25">
      <c r="A78" s="207" t="s">
        <v>129</v>
      </c>
      <c r="B78" s="201">
        <v>33698388</v>
      </c>
      <c r="C78" s="201">
        <v>33798454</v>
      </c>
      <c r="D78" s="200" t="s">
        <v>1071</v>
      </c>
      <c r="E78" s="199"/>
      <c r="F78" s="426"/>
      <c r="G78" s="426"/>
      <c r="H78" s="426"/>
      <c r="I78" s="426"/>
      <c r="J78" s="426"/>
      <c r="K78" s="426"/>
    </row>
    <row r="79" spans="1:11" ht="14.25">
      <c r="A79" s="207" t="s">
        <v>128</v>
      </c>
      <c r="B79" s="201">
        <v>50339621</v>
      </c>
      <c r="C79" s="201">
        <v>50339621</v>
      </c>
      <c r="D79" s="200" t="s">
        <v>1417</v>
      </c>
      <c r="E79" s="199"/>
      <c r="F79" s="426"/>
      <c r="G79" s="426"/>
      <c r="H79" s="426"/>
      <c r="I79" s="426"/>
      <c r="J79" s="426"/>
      <c r="K79" s="426"/>
    </row>
    <row r="80" spans="1:11" ht="15">
      <c r="A80" s="109" t="s">
        <v>197</v>
      </c>
      <c r="B80" s="201">
        <v>29862901</v>
      </c>
      <c r="C80" s="201">
        <v>29937944</v>
      </c>
      <c r="D80" s="200" t="s">
        <v>1054</v>
      </c>
      <c r="E80" s="199"/>
      <c r="F80" s="426"/>
      <c r="G80" s="426"/>
      <c r="H80" s="426"/>
      <c r="I80" s="426"/>
      <c r="J80" s="426"/>
      <c r="K80" s="426"/>
    </row>
    <row r="81" spans="1:12" ht="14.25">
      <c r="A81" s="207" t="s">
        <v>127</v>
      </c>
      <c r="B81" s="206">
        <v>33035997</v>
      </c>
      <c r="C81" s="206">
        <v>33112386</v>
      </c>
      <c r="D81" s="205" t="s">
        <v>1390</v>
      </c>
      <c r="E81" s="204"/>
      <c r="F81" s="203"/>
      <c r="G81" s="203"/>
      <c r="H81" s="203"/>
      <c r="I81" s="203"/>
      <c r="J81" s="203"/>
      <c r="K81" s="203"/>
    </row>
    <row r="82" spans="1:12" ht="14.25">
      <c r="A82" s="207" t="s">
        <v>126</v>
      </c>
      <c r="B82" s="206">
        <v>30803980</v>
      </c>
      <c r="C82" s="206">
        <v>30803980</v>
      </c>
      <c r="D82" s="205" t="s">
        <v>1059</v>
      </c>
      <c r="E82" s="204"/>
      <c r="F82" s="203"/>
      <c r="G82" s="203"/>
      <c r="H82" s="203"/>
      <c r="I82" s="203"/>
      <c r="J82" s="203"/>
      <c r="K82" s="203"/>
    </row>
    <row r="83" spans="1:12" ht="14.25">
      <c r="A83" s="207" t="s">
        <v>125</v>
      </c>
      <c r="B83" s="206">
        <v>17147841</v>
      </c>
      <c r="C83" s="206">
        <v>17147841</v>
      </c>
      <c r="D83" s="205" t="s">
        <v>1084</v>
      </c>
      <c r="E83" s="204"/>
      <c r="F83" s="203"/>
      <c r="G83" s="203"/>
      <c r="H83" s="203"/>
      <c r="I83" s="203"/>
      <c r="J83" s="203"/>
      <c r="K83" s="203"/>
    </row>
    <row r="84" spans="1:12" ht="14.25">
      <c r="A84" s="207" t="s">
        <v>123</v>
      </c>
      <c r="B84" s="206">
        <v>67902774</v>
      </c>
      <c r="C84" s="206">
        <v>68092244</v>
      </c>
      <c r="D84" s="205" t="s">
        <v>1090</v>
      </c>
      <c r="E84" s="204"/>
      <c r="F84" s="203"/>
      <c r="G84" s="203"/>
      <c r="H84" s="203"/>
      <c r="I84" s="203"/>
      <c r="J84" s="203"/>
      <c r="K84" s="203"/>
    </row>
    <row r="85" spans="1:12" ht="14.25">
      <c r="A85" s="207" t="s">
        <v>121</v>
      </c>
      <c r="B85" s="201">
        <v>46480590</v>
      </c>
      <c r="C85" s="201">
        <v>46480590</v>
      </c>
      <c r="D85" s="200" t="s">
        <v>1122</v>
      </c>
      <c r="E85" s="199"/>
      <c r="F85" s="426"/>
      <c r="G85" s="426"/>
      <c r="H85" s="426"/>
      <c r="I85" s="426"/>
      <c r="J85" s="426"/>
      <c r="K85" s="426"/>
    </row>
    <row r="86" spans="1:12" ht="14.25">
      <c r="A86" s="207" t="s">
        <v>120</v>
      </c>
      <c r="B86" s="206">
        <v>36393025</v>
      </c>
      <c r="C86" s="206">
        <v>36393025</v>
      </c>
      <c r="D86" s="205" t="s">
        <v>1091</v>
      </c>
      <c r="E86" s="204"/>
      <c r="F86" s="203"/>
      <c r="G86" s="203"/>
      <c r="H86" s="203"/>
      <c r="I86" s="203"/>
      <c r="J86" s="203"/>
      <c r="K86" s="203"/>
    </row>
    <row r="87" spans="1:12" ht="14.25">
      <c r="A87" s="207" t="s">
        <v>119</v>
      </c>
      <c r="B87" s="206">
        <v>30918888</v>
      </c>
      <c r="C87" s="206">
        <v>30918778</v>
      </c>
      <c r="D87" s="205" t="s">
        <v>1090</v>
      </c>
      <c r="E87" s="204"/>
      <c r="F87" s="203"/>
      <c r="G87" s="203"/>
      <c r="H87" s="203"/>
      <c r="I87" s="203"/>
      <c r="J87" s="203"/>
      <c r="K87" s="203"/>
    </row>
    <row r="88" spans="1:12" ht="14.25">
      <c r="A88" s="202" t="s">
        <v>118</v>
      </c>
      <c r="B88" s="201">
        <v>21345608</v>
      </c>
      <c r="C88" s="201">
        <v>21345603</v>
      </c>
      <c r="D88" s="200" t="s">
        <v>1052</v>
      </c>
      <c r="E88" s="199"/>
      <c r="F88" s="426"/>
      <c r="G88" s="426"/>
      <c r="H88" s="426"/>
      <c r="I88" s="426"/>
      <c r="J88" s="426"/>
      <c r="K88" s="426"/>
    </row>
    <row r="89" spans="1:12" ht="14.25">
      <c r="A89" s="207" t="s">
        <v>117</v>
      </c>
      <c r="B89" s="206">
        <v>10888283</v>
      </c>
      <c r="C89" s="206">
        <v>10888283</v>
      </c>
      <c r="D89" s="205" t="s">
        <v>1057</v>
      </c>
      <c r="E89" s="204"/>
      <c r="F89" s="203"/>
      <c r="G89" s="203"/>
      <c r="H89" s="203"/>
      <c r="I89" s="203"/>
      <c r="J89" s="203"/>
      <c r="K89" s="203"/>
    </row>
    <row r="90" spans="1:12" ht="14.25">
      <c r="A90" s="202" t="s">
        <v>116</v>
      </c>
      <c r="B90" s="206">
        <v>20121118</v>
      </c>
      <c r="C90" s="206">
        <v>20121118</v>
      </c>
      <c r="D90" s="205" t="s">
        <v>1088</v>
      </c>
      <c r="E90" s="204"/>
      <c r="F90" s="203"/>
      <c r="G90" s="203"/>
      <c r="H90" s="203"/>
      <c r="I90" s="203"/>
      <c r="J90" s="203"/>
      <c r="K90" s="203"/>
    </row>
    <row r="91" spans="1:12" ht="15">
      <c r="A91" s="109" t="s">
        <v>1014</v>
      </c>
      <c r="B91" s="201">
        <v>6875522</v>
      </c>
      <c r="C91" s="201">
        <v>6876987</v>
      </c>
      <c r="D91" s="200" t="s">
        <v>1416</v>
      </c>
      <c r="E91" s="199"/>
      <c r="F91" s="426"/>
      <c r="G91" s="426"/>
      <c r="H91" s="426"/>
      <c r="I91" s="426"/>
      <c r="J91" s="426"/>
      <c r="K91" s="426"/>
    </row>
    <row r="92" spans="1:12" ht="15">
      <c r="A92" s="109" t="s">
        <v>1015</v>
      </c>
      <c r="B92" s="201">
        <v>35510678</v>
      </c>
      <c r="C92" s="201">
        <v>35510678</v>
      </c>
      <c r="D92" s="200" t="s">
        <v>1415</v>
      </c>
      <c r="E92" s="199"/>
      <c r="F92" s="426"/>
      <c r="G92" s="426"/>
      <c r="H92" s="426"/>
      <c r="I92" s="426"/>
      <c r="J92" s="426"/>
      <c r="K92" s="426"/>
    </row>
    <row r="93" spans="1:12" ht="14.25">
      <c r="A93" s="207" t="s">
        <v>162</v>
      </c>
      <c r="B93" s="206">
        <v>129754724</v>
      </c>
      <c r="C93" s="206">
        <v>129754724</v>
      </c>
      <c r="D93" s="205" t="s">
        <v>1066</v>
      </c>
      <c r="E93" s="204"/>
      <c r="F93" s="203"/>
      <c r="G93" s="203"/>
      <c r="H93" s="203"/>
      <c r="I93" s="203"/>
      <c r="J93" s="203"/>
      <c r="K93" s="203"/>
    </row>
    <row r="94" spans="1:12" ht="14.25">
      <c r="A94" s="202" t="s">
        <v>157</v>
      </c>
      <c r="B94" s="201">
        <v>22051186</v>
      </c>
      <c r="C94" s="201">
        <v>22051186</v>
      </c>
      <c r="D94" s="200" t="s">
        <v>1385</v>
      </c>
      <c r="E94" s="199"/>
      <c r="F94" s="426"/>
      <c r="G94" s="426"/>
      <c r="H94" s="426"/>
      <c r="I94" s="426"/>
      <c r="J94" s="426"/>
      <c r="K94" s="426"/>
    </row>
    <row r="95" spans="1:12">
      <c r="A95" s="433"/>
      <c r="B95" s="468">
        <f>AVERAGE(B10:B94)/1000</f>
        <v>28831.29191764706</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70" workbookViewId="0">
      <selection activeCell="B95" sqref="B95"/>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493" t="s">
        <v>1102</v>
      </c>
      <c r="B1" s="493"/>
      <c r="C1" s="493"/>
      <c r="D1" s="493"/>
      <c r="E1" s="493"/>
      <c r="F1" s="493"/>
      <c r="G1" s="493"/>
      <c r="H1" s="493"/>
      <c r="I1" s="493"/>
      <c r="J1" s="493"/>
      <c r="K1" s="493"/>
      <c r="L1" s="493"/>
    </row>
    <row r="2" spans="1:12" ht="14.25">
      <c r="A2" s="493" t="s">
        <v>1187</v>
      </c>
      <c r="B2" s="493"/>
      <c r="C2" s="493"/>
      <c r="D2" s="493"/>
      <c r="E2" s="493"/>
      <c r="F2" s="493"/>
      <c r="G2" s="493"/>
      <c r="H2" s="493"/>
      <c r="I2" s="493"/>
      <c r="J2" s="493"/>
      <c r="K2" s="493"/>
      <c r="L2" s="493"/>
    </row>
    <row r="3" spans="1:12" ht="14.25">
      <c r="A3" s="493" t="s">
        <v>1186</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1401</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27" t="s">
        <v>1095</v>
      </c>
      <c r="C9" s="427" t="s">
        <v>1094</v>
      </c>
      <c r="D9" s="494" t="s">
        <v>1093</v>
      </c>
      <c r="E9" s="494"/>
      <c r="F9" s="212"/>
      <c r="G9" s="212"/>
      <c r="H9" s="212"/>
      <c r="I9" s="212"/>
      <c r="J9" s="212"/>
      <c r="K9" s="212"/>
    </row>
    <row r="10" spans="1:12" ht="14.25">
      <c r="A10" s="207" t="s">
        <v>191</v>
      </c>
      <c r="B10" s="206">
        <v>20272366</v>
      </c>
      <c r="C10" s="206">
        <v>20272366</v>
      </c>
      <c r="D10" s="205" t="s">
        <v>1077</v>
      </c>
      <c r="E10" s="204"/>
      <c r="F10" s="203"/>
      <c r="G10" s="203"/>
      <c r="H10" s="203"/>
      <c r="I10" s="203"/>
      <c r="J10" s="203"/>
      <c r="K10" s="203"/>
    </row>
    <row r="11" spans="1:12" ht="14.25">
      <c r="A11" s="207" t="s">
        <v>190</v>
      </c>
      <c r="B11" s="206">
        <v>30573923</v>
      </c>
      <c r="C11" s="206">
        <v>30573923</v>
      </c>
      <c r="D11" s="205" t="s">
        <v>1065</v>
      </c>
      <c r="E11" s="204"/>
      <c r="F11" s="203"/>
      <c r="G11" s="203"/>
      <c r="H11" s="203"/>
      <c r="I11" s="203"/>
      <c r="J11" s="203"/>
      <c r="K11" s="203"/>
    </row>
    <row r="12" spans="1:12" ht="14.25">
      <c r="A12" s="207" t="s">
        <v>189</v>
      </c>
      <c r="B12" s="206">
        <v>14955179</v>
      </c>
      <c r="C12" s="206">
        <v>14955179</v>
      </c>
      <c r="D12" s="205" t="s">
        <v>1061</v>
      </c>
      <c r="E12" s="204"/>
      <c r="F12" s="203"/>
      <c r="G12" s="203"/>
      <c r="H12" s="203"/>
      <c r="I12" s="203"/>
      <c r="J12" s="203"/>
      <c r="K12" s="203"/>
    </row>
    <row r="13" spans="1:12" ht="14.25">
      <c r="A13" s="207" t="s">
        <v>188</v>
      </c>
      <c r="B13" s="206">
        <v>30350794</v>
      </c>
      <c r="C13" s="206">
        <v>30638823</v>
      </c>
      <c r="D13" s="205" t="s">
        <v>1075</v>
      </c>
      <c r="E13" s="204"/>
      <c r="F13" s="203"/>
      <c r="G13" s="203"/>
      <c r="H13" s="203"/>
      <c r="I13" s="203"/>
      <c r="J13" s="203"/>
      <c r="K13" s="203"/>
    </row>
    <row r="14" spans="1:12" ht="14.25">
      <c r="A14" s="202" t="s">
        <v>187</v>
      </c>
      <c r="B14" s="206">
        <v>18559493</v>
      </c>
      <c r="C14" s="206">
        <v>18559493</v>
      </c>
      <c r="D14" s="205" t="s">
        <v>1188</v>
      </c>
      <c r="E14" s="204"/>
      <c r="F14" s="203"/>
      <c r="G14" s="203"/>
      <c r="H14" s="203"/>
      <c r="I14" s="203"/>
      <c r="J14" s="203"/>
      <c r="K14" s="203"/>
    </row>
    <row r="15" spans="1:12" ht="14.25">
      <c r="A15" s="207" t="s">
        <v>177</v>
      </c>
      <c r="B15" s="201">
        <v>12429702</v>
      </c>
      <c r="C15" s="201">
        <v>12429905</v>
      </c>
      <c r="D15" s="200" t="s">
        <v>1377</v>
      </c>
      <c r="E15" s="199"/>
      <c r="F15" s="426"/>
      <c r="G15" s="426"/>
      <c r="H15" s="426"/>
      <c r="I15" s="426"/>
      <c r="J15" s="426"/>
      <c r="K15" s="426"/>
    </row>
    <row r="16" spans="1:12" ht="14.25">
      <c r="A16" s="207" t="s">
        <v>186</v>
      </c>
      <c r="B16" s="206">
        <v>21801410</v>
      </c>
      <c r="C16" s="206">
        <v>21815712</v>
      </c>
      <c r="D16" s="205" t="s">
        <v>1414</v>
      </c>
      <c r="E16" s="204"/>
      <c r="F16" s="203"/>
      <c r="G16" s="203"/>
      <c r="H16" s="203"/>
      <c r="I16" s="203"/>
      <c r="J16" s="203"/>
      <c r="K16" s="203"/>
    </row>
    <row r="17" spans="1:11" ht="14.25">
      <c r="A17" s="207" t="s">
        <v>185</v>
      </c>
      <c r="B17" s="206">
        <v>12042485</v>
      </c>
      <c r="C17" s="206">
        <v>12042485</v>
      </c>
      <c r="D17" s="205" t="s">
        <v>1413</v>
      </c>
      <c r="E17" s="204"/>
      <c r="F17" s="203"/>
      <c r="G17" s="203"/>
      <c r="H17" s="203"/>
      <c r="I17" s="203"/>
      <c r="J17" s="203"/>
      <c r="K17" s="203"/>
    </row>
    <row r="18" spans="1:11" ht="14.25">
      <c r="A18" s="207" t="s">
        <v>184</v>
      </c>
      <c r="B18" s="206">
        <v>15478156</v>
      </c>
      <c r="C18" s="206">
        <v>15478156</v>
      </c>
      <c r="D18" s="205" t="s">
        <v>1180</v>
      </c>
      <c r="E18" s="204"/>
      <c r="F18" s="203"/>
      <c r="G18" s="203"/>
      <c r="H18" s="203"/>
      <c r="I18" s="203"/>
      <c r="J18" s="203"/>
      <c r="K18" s="203"/>
    </row>
    <row r="19" spans="1:11" ht="14.25">
      <c r="A19" s="207" t="s">
        <v>183</v>
      </c>
      <c r="B19" s="206">
        <v>12700157</v>
      </c>
      <c r="C19" s="206">
        <v>12700157</v>
      </c>
      <c r="D19" s="205" t="s">
        <v>1077</v>
      </c>
      <c r="E19" s="204"/>
      <c r="F19" s="203"/>
      <c r="G19" s="203"/>
      <c r="H19" s="203"/>
      <c r="I19" s="203"/>
      <c r="J19" s="203"/>
      <c r="K19" s="203"/>
    </row>
    <row r="20" spans="1:11" ht="14.25">
      <c r="A20" s="207" t="s">
        <v>182</v>
      </c>
      <c r="B20" s="206">
        <v>50036643</v>
      </c>
      <c r="C20" s="206">
        <v>51063704</v>
      </c>
      <c r="D20" s="205" t="s">
        <v>1114</v>
      </c>
      <c r="E20" s="204"/>
      <c r="F20" s="203"/>
      <c r="G20" s="203"/>
      <c r="H20" s="203"/>
      <c r="I20" s="203"/>
      <c r="J20" s="203"/>
      <c r="K20" s="203"/>
    </row>
    <row r="21" spans="1:11" ht="14.25">
      <c r="A21" s="207" t="s">
        <v>181</v>
      </c>
      <c r="B21" s="206">
        <v>14076202</v>
      </c>
      <c r="C21" s="206">
        <v>14076199</v>
      </c>
      <c r="D21" s="205" t="s">
        <v>1083</v>
      </c>
      <c r="E21" s="204"/>
      <c r="F21" s="203"/>
      <c r="G21" s="203"/>
      <c r="H21" s="203"/>
      <c r="I21" s="203"/>
      <c r="J21" s="203"/>
      <c r="K21" s="203"/>
    </row>
    <row r="22" spans="1:11" ht="14.25">
      <c r="A22" s="207" t="s">
        <v>180</v>
      </c>
      <c r="B22" s="206">
        <v>15021278</v>
      </c>
      <c r="C22" s="206">
        <v>15021278</v>
      </c>
      <c r="D22" s="205" t="s">
        <v>1080</v>
      </c>
      <c r="E22" s="204"/>
      <c r="F22" s="203"/>
      <c r="G22" s="203"/>
      <c r="H22" s="203"/>
      <c r="I22" s="203"/>
      <c r="J22" s="203"/>
      <c r="K22" s="203"/>
    </row>
    <row r="23" spans="1:11" ht="14.25">
      <c r="A23" s="207" t="s">
        <v>179</v>
      </c>
      <c r="B23" s="206">
        <v>9737238</v>
      </c>
      <c r="C23" s="206">
        <v>9737238</v>
      </c>
      <c r="D23" s="205" t="s">
        <v>1061</v>
      </c>
      <c r="E23" s="204"/>
      <c r="F23" s="203"/>
      <c r="G23" s="203"/>
      <c r="H23" s="203"/>
      <c r="I23" s="203"/>
      <c r="J23" s="203"/>
      <c r="K23" s="203"/>
    </row>
    <row r="24" spans="1:11" ht="14.25">
      <c r="A24" s="207" t="s">
        <v>178</v>
      </c>
      <c r="B24" s="206">
        <v>20753099</v>
      </c>
      <c r="C24" s="206">
        <v>20753099</v>
      </c>
      <c r="D24" s="205" t="s">
        <v>1063</v>
      </c>
      <c r="E24" s="204"/>
      <c r="F24" s="203"/>
      <c r="G24" s="203"/>
      <c r="H24" s="203"/>
      <c r="I24" s="203"/>
      <c r="J24" s="203"/>
      <c r="K24" s="203"/>
    </row>
    <row r="25" spans="1:11" ht="14.25">
      <c r="A25" s="207" t="s">
        <v>176</v>
      </c>
      <c r="B25" s="206">
        <v>14819361</v>
      </c>
      <c r="C25" s="206">
        <v>14620010</v>
      </c>
      <c r="D25" s="205" t="s">
        <v>1062</v>
      </c>
      <c r="E25" s="204"/>
      <c r="F25" s="203"/>
      <c r="G25" s="203"/>
      <c r="H25" s="203"/>
      <c r="I25" s="203"/>
      <c r="J25" s="203"/>
      <c r="K25" s="203"/>
    </row>
    <row r="26" spans="1:11" ht="14.25">
      <c r="A26" s="207" t="s">
        <v>175</v>
      </c>
      <c r="B26" s="206">
        <v>9918604</v>
      </c>
      <c r="C26" s="206">
        <v>9918604</v>
      </c>
      <c r="D26" s="205" t="s">
        <v>1119</v>
      </c>
      <c r="E26" s="204"/>
      <c r="F26" s="203"/>
      <c r="G26" s="203"/>
      <c r="H26" s="203"/>
      <c r="I26" s="203"/>
      <c r="J26" s="203"/>
      <c r="K26" s="203"/>
    </row>
    <row r="27" spans="1:11" ht="14.25">
      <c r="A27" s="207" t="s">
        <v>174</v>
      </c>
      <c r="B27" s="206">
        <v>63349344</v>
      </c>
      <c r="C27" s="206">
        <v>63425848</v>
      </c>
      <c r="D27" s="205" t="s">
        <v>1412</v>
      </c>
      <c r="E27" s="204"/>
      <c r="F27" s="203"/>
      <c r="G27" s="203"/>
      <c r="H27" s="203"/>
      <c r="I27" s="203"/>
      <c r="J27" s="203"/>
      <c r="K27" s="203"/>
    </row>
    <row r="28" spans="1:11" ht="14.25">
      <c r="A28" s="207" t="s">
        <v>173</v>
      </c>
      <c r="B28" s="206">
        <v>20140203</v>
      </c>
      <c r="C28" s="206">
        <v>20140203</v>
      </c>
      <c r="D28" s="205" t="s">
        <v>1411</v>
      </c>
      <c r="E28" s="204"/>
      <c r="F28" s="203"/>
      <c r="G28" s="203"/>
      <c r="H28" s="203"/>
      <c r="I28" s="203"/>
      <c r="J28" s="203"/>
      <c r="K28" s="203"/>
    </row>
    <row r="29" spans="1:11" ht="14.25">
      <c r="A29" s="207" t="s">
        <v>172</v>
      </c>
      <c r="B29" s="206">
        <v>8191746</v>
      </c>
      <c r="C29" s="206">
        <v>8191746</v>
      </c>
      <c r="D29" s="205" t="s">
        <v>1118</v>
      </c>
      <c r="E29" s="204"/>
      <c r="F29" s="203"/>
      <c r="G29" s="203"/>
      <c r="H29" s="203"/>
      <c r="I29" s="203"/>
      <c r="J29" s="203"/>
      <c r="K29" s="203"/>
    </row>
    <row r="30" spans="1:11" ht="14.25">
      <c r="A30" s="207" t="s">
        <v>171</v>
      </c>
      <c r="B30" s="206">
        <v>19388429</v>
      </c>
      <c r="C30" s="206">
        <v>19388429</v>
      </c>
      <c r="D30" s="205" t="s">
        <v>1090</v>
      </c>
      <c r="E30" s="204"/>
      <c r="F30" s="203"/>
      <c r="G30" s="203"/>
      <c r="H30" s="203"/>
      <c r="I30" s="203"/>
      <c r="J30" s="203"/>
      <c r="K30" s="203"/>
    </row>
    <row r="31" spans="1:11" ht="14.25">
      <c r="A31" s="207" t="s">
        <v>169</v>
      </c>
      <c r="B31" s="206">
        <v>11609220</v>
      </c>
      <c r="C31" s="206">
        <v>11619721</v>
      </c>
      <c r="D31" s="205" t="s">
        <v>1086</v>
      </c>
      <c r="E31" s="204"/>
      <c r="F31" s="203"/>
      <c r="G31" s="203"/>
      <c r="H31" s="203"/>
      <c r="I31" s="203"/>
      <c r="J31" s="203"/>
      <c r="K31" s="203"/>
    </row>
    <row r="32" spans="1:11" ht="14.25">
      <c r="A32" s="207" t="s">
        <v>168</v>
      </c>
      <c r="B32" s="206">
        <v>76237466</v>
      </c>
      <c r="C32" s="206">
        <v>76237466</v>
      </c>
      <c r="D32" s="205" t="s">
        <v>1059</v>
      </c>
      <c r="E32" s="204"/>
      <c r="F32" s="203"/>
      <c r="G32" s="203"/>
      <c r="H32" s="203"/>
      <c r="I32" s="203"/>
      <c r="J32" s="203"/>
      <c r="K32" s="203"/>
    </row>
    <row r="33" spans="1:11" ht="14.25">
      <c r="A33" s="207" t="s">
        <v>167</v>
      </c>
      <c r="B33" s="206">
        <v>11002061</v>
      </c>
      <c r="C33" s="206">
        <v>11002061</v>
      </c>
      <c r="D33" s="205" t="s">
        <v>1114</v>
      </c>
      <c r="E33" s="204"/>
      <c r="F33" s="203"/>
      <c r="G33" s="203"/>
      <c r="H33" s="203"/>
      <c r="I33" s="203"/>
      <c r="J33" s="203"/>
      <c r="K33" s="203"/>
    </row>
    <row r="34" spans="1:11" ht="14.25">
      <c r="A34" s="207" t="s">
        <v>166</v>
      </c>
      <c r="B34" s="206">
        <v>8634235</v>
      </c>
      <c r="C34" s="206">
        <v>8634235</v>
      </c>
      <c r="D34" s="205" t="s">
        <v>1080</v>
      </c>
      <c r="E34" s="204"/>
      <c r="F34" s="203"/>
      <c r="G34" s="203"/>
      <c r="H34" s="203"/>
      <c r="I34" s="203"/>
      <c r="J34" s="203"/>
      <c r="K34" s="203"/>
    </row>
    <row r="35" spans="1:11" ht="14.25">
      <c r="A35" s="207" t="s">
        <v>165</v>
      </c>
      <c r="B35" s="206">
        <v>9130023</v>
      </c>
      <c r="C35" s="206">
        <v>9129861</v>
      </c>
      <c r="D35" s="205" t="s">
        <v>1063</v>
      </c>
      <c r="E35" s="204"/>
      <c r="F35" s="203"/>
      <c r="G35" s="203"/>
      <c r="H35" s="203"/>
      <c r="I35" s="203"/>
      <c r="J35" s="203"/>
      <c r="K35" s="203"/>
    </row>
    <row r="36" spans="1:11" ht="14.25">
      <c r="A36" s="207" t="s">
        <v>164</v>
      </c>
      <c r="B36" s="206">
        <v>13874749</v>
      </c>
      <c r="C36" s="206">
        <v>13874749</v>
      </c>
      <c r="D36" s="205" t="s">
        <v>1084</v>
      </c>
      <c r="E36" s="204"/>
      <c r="F36" s="203"/>
      <c r="G36" s="203"/>
      <c r="H36" s="203"/>
      <c r="I36" s="203"/>
      <c r="J36" s="203"/>
      <c r="K36" s="203"/>
    </row>
    <row r="37" spans="1:11" ht="14.25">
      <c r="A37" s="207" t="s">
        <v>1009</v>
      </c>
      <c r="B37" s="206">
        <v>24504324</v>
      </c>
      <c r="C37" s="206">
        <v>24504324</v>
      </c>
      <c r="D37" s="205" t="s">
        <v>1091</v>
      </c>
      <c r="E37" s="204"/>
      <c r="F37" s="203"/>
      <c r="G37" s="203"/>
      <c r="H37" s="203"/>
      <c r="I37" s="203"/>
      <c r="J37" s="203"/>
      <c r="K37" s="203"/>
    </row>
    <row r="38" spans="1:11" ht="14.25">
      <c r="A38" s="202" t="s">
        <v>1010</v>
      </c>
      <c r="B38" s="206">
        <v>1604881</v>
      </c>
      <c r="C38" s="206">
        <v>1604881</v>
      </c>
      <c r="D38" s="205" t="s">
        <v>1062</v>
      </c>
      <c r="E38" s="204"/>
      <c r="F38" s="203"/>
      <c r="G38" s="203"/>
      <c r="H38" s="203"/>
      <c r="I38" s="203"/>
      <c r="J38" s="203"/>
      <c r="K38" s="203"/>
    </row>
    <row r="39" spans="1:11" ht="14.25">
      <c r="A39" s="207" t="s">
        <v>195</v>
      </c>
      <c r="B39" s="206">
        <v>10020473</v>
      </c>
      <c r="C39" s="206">
        <v>10020473</v>
      </c>
      <c r="D39" s="205" t="s">
        <v>1115</v>
      </c>
      <c r="E39" s="204"/>
      <c r="F39" s="203"/>
      <c r="G39" s="203"/>
      <c r="H39" s="203"/>
      <c r="I39" s="203"/>
      <c r="J39" s="203"/>
      <c r="K39" s="203"/>
    </row>
    <row r="40" spans="1:11" ht="14.25">
      <c r="A40" s="207" t="s">
        <v>163</v>
      </c>
      <c r="B40" s="206">
        <v>6941283</v>
      </c>
      <c r="C40" s="206">
        <v>6941283</v>
      </c>
      <c r="D40" s="205" t="s">
        <v>1064</v>
      </c>
      <c r="E40" s="204"/>
      <c r="F40" s="203"/>
      <c r="G40" s="203"/>
      <c r="H40" s="203"/>
      <c r="I40" s="203"/>
      <c r="J40" s="203"/>
      <c r="K40" s="203"/>
    </row>
    <row r="41" spans="1:11" ht="14.25">
      <c r="A41" s="207" t="s">
        <v>161</v>
      </c>
      <c r="B41" s="201">
        <v>40375293</v>
      </c>
      <c r="C41" s="201">
        <v>40537707</v>
      </c>
      <c r="D41" s="200" t="s">
        <v>1182</v>
      </c>
      <c r="E41" s="199"/>
      <c r="F41" s="426"/>
      <c r="G41" s="426"/>
      <c r="H41" s="426"/>
      <c r="I41" s="426"/>
      <c r="J41" s="426"/>
      <c r="K41" s="426"/>
    </row>
    <row r="42" spans="1:11" ht="14.25">
      <c r="A42" s="207" t="s">
        <v>160</v>
      </c>
      <c r="B42" s="206">
        <v>13089368</v>
      </c>
      <c r="C42" s="206">
        <v>13245745</v>
      </c>
      <c r="D42" s="205" t="s">
        <v>1410</v>
      </c>
      <c r="E42" s="204"/>
      <c r="F42" s="203"/>
      <c r="G42" s="203"/>
      <c r="H42" s="203"/>
      <c r="I42" s="203"/>
      <c r="J42" s="203"/>
      <c r="K42" s="203"/>
    </row>
    <row r="43" spans="1:11" ht="14.25">
      <c r="A43" s="207" t="s">
        <v>159</v>
      </c>
      <c r="B43" s="206">
        <v>29519181</v>
      </c>
      <c r="C43" s="206">
        <v>29523804</v>
      </c>
      <c r="D43" s="205" t="s">
        <v>1053</v>
      </c>
      <c r="E43" s="204"/>
      <c r="F43" s="203"/>
      <c r="G43" s="203"/>
      <c r="H43" s="203"/>
      <c r="I43" s="203"/>
      <c r="J43" s="203"/>
      <c r="K43" s="203"/>
    </row>
    <row r="44" spans="1:11" ht="14.25">
      <c r="A44" s="207" t="s">
        <v>158</v>
      </c>
      <c r="B44" s="206">
        <v>36362763</v>
      </c>
      <c r="C44" s="206">
        <v>36362628</v>
      </c>
      <c r="D44" s="205" t="s">
        <v>1072</v>
      </c>
      <c r="E44" s="204"/>
      <c r="F44" s="203"/>
      <c r="G44" s="203"/>
      <c r="H44" s="203"/>
      <c r="I44" s="203"/>
      <c r="J44" s="203"/>
      <c r="K44" s="203"/>
    </row>
    <row r="45" spans="1:11" ht="14.25">
      <c r="A45" s="202" t="s">
        <v>156</v>
      </c>
      <c r="B45" s="206">
        <v>80519492</v>
      </c>
      <c r="C45" s="206">
        <v>80519492</v>
      </c>
      <c r="D45" s="205" t="s">
        <v>1068</v>
      </c>
      <c r="E45" s="204"/>
      <c r="F45" s="203"/>
      <c r="G45" s="203"/>
      <c r="H45" s="203"/>
      <c r="I45" s="203"/>
      <c r="J45" s="203"/>
      <c r="K45" s="203"/>
    </row>
    <row r="46" spans="1:11" ht="14.25">
      <c r="A46" s="202" t="s">
        <v>155</v>
      </c>
      <c r="B46" s="206">
        <v>20019157</v>
      </c>
      <c r="C46" s="206">
        <v>20019157</v>
      </c>
      <c r="D46" s="205" t="s">
        <v>1060</v>
      </c>
      <c r="E46" s="204"/>
      <c r="F46" s="203"/>
      <c r="G46" s="203"/>
      <c r="H46" s="203"/>
      <c r="I46" s="203"/>
      <c r="J46" s="203"/>
      <c r="K46" s="203"/>
    </row>
    <row r="47" spans="1:11" ht="14.25">
      <c r="A47" s="202" t="s">
        <v>154</v>
      </c>
      <c r="B47" s="206">
        <v>19878341</v>
      </c>
      <c r="C47" s="206">
        <v>19878341</v>
      </c>
      <c r="D47" s="205" t="s">
        <v>1083</v>
      </c>
      <c r="E47" s="204"/>
      <c r="F47" s="203"/>
      <c r="G47" s="203"/>
      <c r="H47" s="203"/>
      <c r="I47" s="203"/>
      <c r="J47" s="203"/>
      <c r="K47" s="203"/>
    </row>
    <row r="48" spans="1:11" ht="14.25">
      <c r="A48" s="207" t="s">
        <v>153</v>
      </c>
      <c r="B48" s="206">
        <v>17835494</v>
      </c>
      <c r="C48" s="206">
        <v>17837672</v>
      </c>
      <c r="D48" s="205" t="s">
        <v>1059</v>
      </c>
      <c r="E48" s="204"/>
      <c r="F48" s="203"/>
      <c r="G48" s="203"/>
      <c r="H48" s="203"/>
      <c r="I48" s="203"/>
      <c r="J48" s="203"/>
      <c r="K48" s="203"/>
    </row>
    <row r="49" spans="1:11" ht="15">
      <c r="A49" s="109" t="s">
        <v>1016</v>
      </c>
      <c r="B49" s="206">
        <v>17068534</v>
      </c>
      <c r="C49" s="206">
        <v>17068534</v>
      </c>
      <c r="D49" s="205" t="s">
        <v>1058</v>
      </c>
      <c r="E49" s="204"/>
      <c r="F49" s="203"/>
      <c r="G49" s="203"/>
      <c r="H49" s="203"/>
      <c r="I49" s="203"/>
      <c r="J49" s="203"/>
      <c r="K49" s="203"/>
    </row>
    <row r="50" spans="1:11" ht="14.25">
      <c r="A50" s="202" t="s">
        <v>1017</v>
      </c>
      <c r="B50" s="206">
        <v>64509607</v>
      </c>
      <c r="C50" s="206">
        <v>64585398</v>
      </c>
      <c r="D50" s="205" t="s">
        <v>1065</v>
      </c>
      <c r="E50" s="204"/>
      <c r="F50" s="203"/>
      <c r="G50" s="203"/>
      <c r="H50" s="203"/>
      <c r="I50" s="203"/>
      <c r="J50" s="203"/>
      <c r="K50" s="203"/>
    </row>
    <row r="51" spans="1:11" ht="14.25">
      <c r="A51" s="207" t="s">
        <v>151</v>
      </c>
      <c r="B51" s="206">
        <v>41747690</v>
      </c>
      <c r="C51" s="206">
        <v>41747690</v>
      </c>
      <c r="D51" s="205" t="s">
        <v>1057</v>
      </c>
      <c r="E51" s="204"/>
      <c r="F51" s="203"/>
      <c r="G51" s="203"/>
      <c r="H51" s="203"/>
      <c r="I51" s="203"/>
      <c r="J51" s="203"/>
      <c r="K51" s="203"/>
    </row>
    <row r="52" spans="1:11" ht="14.25">
      <c r="A52" s="207" t="s">
        <v>150</v>
      </c>
      <c r="B52" s="206">
        <v>40052293</v>
      </c>
      <c r="C52" s="206">
        <v>40052293</v>
      </c>
      <c r="D52" s="205" t="s">
        <v>1077</v>
      </c>
      <c r="E52" s="204"/>
      <c r="F52" s="203"/>
      <c r="G52" s="203"/>
      <c r="H52" s="203"/>
      <c r="I52" s="203"/>
      <c r="J52" s="203"/>
      <c r="K52" s="203"/>
    </row>
    <row r="53" spans="1:11" ht="14.25">
      <c r="A53" s="202" t="s">
        <v>149</v>
      </c>
      <c r="B53" s="206">
        <v>11159606</v>
      </c>
      <c r="C53" s="206">
        <v>11188772</v>
      </c>
      <c r="D53" s="205" t="s">
        <v>1063</v>
      </c>
      <c r="E53" s="204"/>
      <c r="F53" s="203"/>
      <c r="G53" s="203"/>
      <c r="H53" s="203"/>
      <c r="I53" s="203"/>
      <c r="J53" s="203"/>
      <c r="K53" s="203"/>
    </row>
    <row r="54" spans="1:11" ht="14.25">
      <c r="A54" s="207" t="s">
        <v>148</v>
      </c>
      <c r="B54" s="206">
        <v>12450907</v>
      </c>
      <c r="C54" s="206">
        <v>12450907</v>
      </c>
      <c r="D54" s="205" t="s">
        <v>1060</v>
      </c>
      <c r="E54" s="204"/>
      <c r="F54" s="203"/>
      <c r="G54" s="203"/>
      <c r="H54" s="203"/>
      <c r="I54" s="203"/>
      <c r="J54" s="203"/>
      <c r="K54" s="203"/>
    </row>
    <row r="55" spans="1:11" ht="14.25">
      <c r="A55" s="207" t="s">
        <v>196</v>
      </c>
      <c r="B55" s="206">
        <v>42439939</v>
      </c>
      <c r="C55" s="206">
        <v>42512336</v>
      </c>
      <c r="D55" s="205" t="s">
        <v>1409</v>
      </c>
      <c r="E55" s="204"/>
      <c r="F55" s="203"/>
      <c r="G55" s="203"/>
      <c r="H55" s="203"/>
      <c r="I55" s="203"/>
      <c r="J55" s="203"/>
      <c r="K55" s="203"/>
    </row>
    <row r="56" spans="1:11" ht="14.25">
      <c r="A56" s="207" t="s">
        <v>1078</v>
      </c>
      <c r="B56" s="206">
        <v>18290639</v>
      </c>
      <c r="C56" s="206">
        <v>18309187</v>
      </c>
      <c r="D56" s="205" t="s">
        <v>1076</v>
      </c>
      <c r="E56" s="204"/>
      <c r="F56" s="203"/>
      <c r="G56" s="203"/>
      <c r="H56" s="203"/>
      <c r="I56" s="203"/>
      <c r="J56" s="203"/>
      <c r="K56" s="203"/>
    </row>
    <row r="57" spans="1:11" ht="15">
      <c r="A57" s="109" t="s">
        <v>1011</v>
      </c>
      <c r="B57" s="206">
        <v>19090723</v>
      </c>
      <c r="C57" s="206">
        <v>19090723</v>
      </c>
      <c r="D57" s="205" t="s">
        <v>1076</v>
      </c>
      <c r="E57" s="204"/>
      <c r="F57" s="203"/>
      <c r="G57" s="203"/>
      <c r="H57" s="203"/>
      <c r="I57" s="203"/>
      <c r="J57" s="203"/>
      <c r="K57" s="203"/>
    </row>
    <row r="58" spans="1:11" ht="14.25">
      <c r="A58" s="207" t="s">
        <v>146</v>
      </c>
      <c r="B58" s="201">
        <v>16839184</v>
      </c>
      <c r="C58" s="201">
        <v>16839184</v>
      </c>
      <c r="D58" s="200" t="s">
        <v>1377</v>
      </c>
      <c r="E58" s="199"/>
      <c r="F58" s="426"/>
      <c r="G58" s="426"/>
      <c r="H58" s="426"/>
      <c r="I58" s="426"/>
      <c r="J58" s="426"/>
      <c r="K58" s="426"/>
    </row>
    <row r="59" spans="1:11" ht="14.25">
      <c r="A59" s="207" t="s">
        <v>145</v>
      </c>
      <c r="B59" s="206">
        <v>20273827</v>
      </c>
      <c r="C59" s="206">
        <v>20273803</v>
      </c>
      <c r="D59" s="205" t="s">
        <v>1077</v>
      </c>
      <c r="E59" s="204"/>
      <c r="F59" s="203"/>
      <c r="G59" s="203"/>
      <c r="H59" s="203"/>
      <c r="I59" s="203"/>
      <c r="J59" s="203"/>
      <c r="K59" s="203"/>
    </row>
    <row r="60" spans="1:11" ht="14.25">
      <c r="A60" s="207" t="s">
        <v>144</v>
      </c>
      <c r="B60" s="206">
        <v>26074572</v>
      </c>
      <c r="C60" s="206">
        <v>26204827</v>
      </c>
      <c r="D60" s="205" t="s">
        <v>1059</v>
      </c>
      <c r="E60" s="204"/>
      <c r="F60" s="203"/>
      <c r="G60" s="203"/>
      <c r="H60" s="203"/>
      <c r="I60" s="203"/>
      <c r="J60" s="203"/>
      <c r="K60" s="203"/>
    </row>
    <row r="61" spans="1:11" ht="14.25">
      <c r="A61" s="207" t="s">
        <v>141</v>
      </c>
      <c r="B61" s="201">
        <v>18709651</v>
      </c>
      <c r="C61" s="201">
        <v>18730565</v>
      </c>
      <c r="D61" s="200" t="s">
        <v>1385</v>
      </c>
      <c r="E61" s="199"/>
      <c r="F61" s="426"/>
      <c r="G61" s="426"/>
      <c r="H61" s="426"/>
      <c r="I61" s="426"/>
      <c r="J61" s="426"/>
      <c r="K61" s="426"/>
    </row>
    <row r="62" spans="1:11" ht="14.25">
      <c r="A62" s="207" t="s">
        <v>143</v>
      </c>
      <c r="B62" s="206">
        <v>17417569</v>
      </c>
      <c r="C62" s="206">
        <v>17417569</v>
      </c>
      <c r="D62" s="205" t="s">
        <v>1063</v>
      </c>
      <c r="E62" s="204"/>
      <c r="F62" s="203"/>
      <c r="G62" s="203"/>
      <c r="H62" s="203"/>
      <c r="I62" s="203"/>
      <c r="J62" s="203"/>
      <c r="K62" s="203"/>
    </row>
    <row r="63" spans="1:11" ht="14.25">
      <c r="A63" s="207" t="s">
        <v>142</v>
      </c>
      <c r="B63" s="206">
        <v>21618760</v>
      </c>
      <c r="C63" s="206">
        <v>21623777</v>
      </c>
      <c r="D63" s="205" t="s">
        <v>1370</v>
      </c>
      <c r="E63" s="204"/>
      <c r="F63" s="203"/>
      <c r="G63" s="203"/>
      <c r="H63" s="203"/>
      <c r="I63" s="203"/>
      <c r="J63" s="203"/>
      <c r="K63" s="203"/>
    </row>
    <row r="64" spans="1:11" ht="14.25">
      <c r="A64" s="207" t="s">
        <v>140</v>
      </c>
      <c r="B64" s="206">
        <v>26218648</v>
      </c>
      <c r="C64" s="206">
        <v>26218648</v>
      </c>
      <c r="D64" s="205" t="s">
        <v>1121</v>
      </c>
      <c r="E64" s="204"/>
      <c r="F64" s="203"/>
      <c r="G64" s="203"/>
      <c r="H64" s="203"/>
      <c r="I64" s="203"/>
      <c r="J64" s="203"/>
      <c r="K64" s="203"/>
    </row>
    <row r="65" spans="1:11" ht="14.25">
      <c r="A65" s="207" t="s">
        <v>139</v>
      </c>
      <c r="B65" s="206">
        <v>12471361</v>
      </c>
      <c r="C65" s="206">
        <v>12471361</v>
      </c>
      <c r="D65" s="205" t="s">
        <v>1061</v>
      </c>
      <c r="E65" s="204"/>
      <c r="F65" s="203"/>
      <c r="G65" s="203"/>
      <c r="H65" s="203"/>
      <c r="I65" s="203"/>
      <c r="J65" s="203"/>
      <c r="K65" s="203"/>
    </row>
    <row r="66" spans="1:11" ht="14.25">
      <c r="A66" s="207" t="s">
        <v>138</v>
      </c>
      <c r="B66" s="206">
        <v>21105474</v>
      </c>
      <c r="C66" s="206">
        <v>21121551</v>
      </c>
      <c r="D66" s="205" t="s">
        <v>1081</v>
      </c>
      <c r="E66" s="204"/>
      <c r="F66" s="203"/>
      <c r="G66" s="203"/>
      <c r="H66" s="203"/>
      <c r="I66" s="203"/>
      <c r="J66" s="203"/>
      <c r="K66" s="203"/>
    </row>
    <row r="67" spans="1:11" ht="14.25">
      <c r="A67" s="207" t="s">
        <v>137</v>
      </c>
      <c r="B67" s="206">
        <v>24576354</v>
      </c>
      <c r="C67" s="206">
        <v>24576354</v>
      </c>
      <c r="D67" s="205" t="s">
        <v>1114</v>
      </c>
      <c r="E67" s="204"/>
      <c r="F67" s="203"/>
      <c r="G67" s="203"/>
      <c r="H67" s="203"/>
      <c r="I67" s="203"/>
      <c r="J67" s="203"/>
      <c r="K67" s="203"/>
    </row>
    <row r="68" spans="1:11" ht="14.25">
      <c r="A68" s="202" t="s">
        <v>136</v>
      </c>
      <c r="B68" s="206">
        <v>8425975</v>
      </c>
      <c r="C68" s="206">
        <v>8425975</v>
      </c>
      <c r="D68" s="205" t="s">
        <v>1076</v>
      </c>
      <c r="E68" s="204"/>
      <c r="F68" s="203"/>
      <c r="G68" s="203"/>
      <c r="H68" s="203"/>
      <c r="I68" s="203"/>
      <c r="J68" s="203"/>
      <c r="K68" s="203"/>
    </row>
    <row r="69" spans="1:11" ht="14.25">
      <c r="A69" s="207" t="s">
        <v>134</v>
      </c>
      <c r="B69" s="206">
        <v>27987886</v>
      </c>
      <c r="C69" s="206">
        <v>27987886</v>
      </c>
      <c r="D69" s="205" t="s">
        <v>1090</v>
      </c>
      <c r="E69" s="204"/>
      <c r="F69" s="203"/>
      <c r="G69" s="203"/>
      <c r="H69" s="203"/>
      <c r="I69" s="203"/>
      <c r="J69" s="203"/>
      <c r="K69" s="203"/>
    </row>
    <row r="70" spans="1:11" ht="15">
      <c r="A70" s="109" t="s">
        <v>1012</v>
      </c>
      <c r="B70" s="206">
        <v>12046248</v>
      </c>
      <c r="C70" s="206">
        <v>12046248</v>
      </c>
      <c r="D70" s="205" t="s">
        <v>1404</v>
      </c>
      <c r="E70" s="204"/>
      <c r="F70" s="203"/>
      <c r="G70" s="203"/>
      <c r="H70" s="203"/>
      <c r="I70" s="203"/>
      <c r="J70" s="203"/>
      <c r="K70" s="203"/>
    </row>
    <row r="71" spans="1:11" ht="15">
      <c r="A71" s="109" t="s">
        <v>1013</v>
      </c>
      <c r="B71" s="201">
        <v>9423071</v>
      </c>
      <c r="C71" s="201">
        <v>9423071</v>
      </c>
      <c r="D71" s="200" t="s">
        <v>1408</v>
      </c>
      <c r="E71" s="199"/>
      <c r="F71" s="426"/>
      <c r="G71" s="426"/>
      <c r="H71" s="426"/>
      <c r="I71" s="426"/>
      <c r="J71" s="426"/>
      <c r="K71" s="426"/>
    </row>
    <row r="72" spans="1:11" ht="14.25">
      <c r="A72" s="207" t="s">
        <v>133</v>
      </c>
      <c r="B72" s="206">
        <v>14336199</v>
      </c>
      <c r="C72" s="206">
        <v>14367683</v>
      </c>
      <c r="D72" s="205" t="s">
        <v>1064</v>
      </c>
      <c r="E72" s="204"/>
      <c r="F72" s="203"/>
      <c r="G72" s="203"/>
      <c r="H72" s="203"/>
      <c r="I72" s="203"/>
      <c r="J72" s="203"/>
      <c r="K72" s="203"/>
    </row>
    <row r="73" spans="1:11" ht="14.25">
      <c r="A73" s="207" t="s">
        <v>124</v>
      </c>
      <c r="B73" s="206">
        <v>30856593</v>
      </c>
      <c r="C73" s="206">
        <v>30856579</v>
      </c>
      <c r="D73" s="205" t="s">
        <v>1059</v>
      </c>
      <c r="E73" s="204"/>
      <c r="F73" s="203"/>
      <c r="G73" s="203"/>
      <c r="H73" s="203"/>
      <c r="I73" s="203"/>
      <c r="J73" s="203"/>
      <c r="K73" s="203"/>
    </row>
    <row r="74" spans="1:11" ht="14.25">
      <c r="A74" s="202" t="s">
        <v>132</v>
      </c>
      <c r="B74" s="206">
        <v>22486552</v>
      </c>
      <c r="C74" s="206">
        <v>22486552</v>
      </c>
      <c r="D74" s="205" t="s">
        <v>1057</v>
      </c>
      <c r="E74" s="204"/>
      <c r="F74" s="203"/>
      <c r="G74" s="203"/>
      <c r="H74" s="203"/>
      <c r="I74" s="203"/>
      <c r="J74" s="203"/>
      <c r="K74" s="203"/>
    </row>
    <row r="75" spans="1:11" ht="14.25">
      <c r="A75" s="207" t="s">
        <v>131</v>
      </c>
      <c r="B75" s="206">
        <v>10504988</v>
      </c>
      <c r="C75" s="206">
        <v>10504988</v>
      </c>
      <c r="D75" s="205" t="s">
        <v>1407</v>
      </c>
      <c r="E75" s="204"/>
      <c r="F75" s="203"/>
      <c r="G75" s="203"/>
      <c r="H75" s="203"/>
      <c r="I75" s="203"/>
      <c r="J75" s="203"/>
      <c r="K75" s="203"/>
    </row>
    <row r="76" spans="1:11" ht="14.25">
      <c r="A76" s="207" t="s">
        <v>130</v>
      </c>
      <c r="B76" s="206">
        <v>47473414</v>
      </c>
      <c r="C76" s="206">
        <v>47484479</v>
      </c>
      <c r="D76" s="205" t="s">
        <v>1084</v>
      </c>
      <c r="E76" s="204"/>
      <c r="F76" s="203"/>
      <c r="G76" s="203"/>
      <c r="H76" s="203"/>
      <c r="I76" s="203"/>
      <c r="J76" s="203"/>
      <c r="K76" s="203"/>
    </row>
    <row r="77" spans="1:11" ht="14.25">
      <c r="A77" s="207" t="s">
        <v>122</v>
      </c>
      <c r="B77" s="206">
        <v>26712834</v>
      </c>
      <c r="C77" s="206">
        <v>26712834</v>
      </c>
      <c r="D77" s="205" t="s">
        <v>1375</v>
      </c>
      <c r="E77" s="204"/>
      <c r="F77" s="203"/>
      <c r="G77" s="203"/>
      <c r="H77" s="203"/>
      <c r="I77" s="203"/>
      <c r="J77" s="203"/>
      <c r="K77" s="203"/>
    </row>
    <row r="78" spans="1:11" ht="14.25">
      <c r="A78" s="207" t="s">
        <v>129</v>
      </c>
      <c r="B78" s="206">
        <v>38220902</v>
      </c>
      <c r="C78" s="206">
        <v>38320917</v>
      </c>
      <c r="D78" s="205" t="s">
        <v>1069</v>
      </c>
      <c r="E78" s="204"/>
      <c r="F78" s="203"/>
      <c r="G78" s="203"/>
      <c r="H78" s="203"/>
      <c r="I78" s="203"/>
      <c r="J78" s="203"/>
      <c r="K78" s="203"/>
    </row>
    <row r="79" spans="1:11" ht="14.25">
      <c r="A79" s="207" t="s">
        <v>128</v>
      </c>
      <c r="B79" s="206">
        <v>25514398</v>
      </c>
      <c r="C79" s="206">
        <v>25514398</v>
      </c>
      <c r="D79" s="205" t="s">
        <v>1077</v>
      </c>
      <c r="E79" s="204"/>
      <c r="F79" s="203"/>
      <c r="G79" s="203"/>
      <c r="H79" s="203"/>
      <c r="I79" s="203"/>
      <c r="J79" s="203"/>
      <c r="K79" s="203"/>
    </row>
    <row r="80" spans="1:11" ht="15">
      <c r="A80" s="109" t="s">
        <v>197</v>
      </c>
      <c r="B80" s="206">
        <v>30953450</v>
      </c>
      <c r="C80" s="206">
        <v>31021100</v>
      </c>
      <c r="D80" s="205" t="s">
        <v>1370</v>
      </c>
      <c r="E80" s="204"/>
      <c r="F80" s="203"/>
      <c r="G80" s="203"/>
      <c r="H80" s="203"/>
      <c r="I80" s="203"/>
      <c r="J80" s="203"/>
      <c r="K80" s="203"/>
    </row>
    <row r="81" spans="1:12" ht="14.25">
      <c r="A81" s="207" t="s">
        <v>127</v>
      </c>
      <c r="B81" s="206">
        <v>24234283</v>
      </c>
      <c r="C81" s="206">
        <v>24228628</v>
      </c>
      <c r="D81" s="205" t="s">
        <v>1114</v>
      </c>
      <c r="E81" s="204"/>
      <c r="F81" s="203"/>
      <c r="G81" s="203"/>
      <c r="H81" s="203"/>
      <c r="I81" s="203"/>
      <c r="J81" s="203"/>
      <c r="K81" s="203"/>
    </row>
    <row r="82" spans="1:12" ht="14.25">
      <c r="A82" s="207" t="s">
        <v>126</v>
      </c>
      <c r="B82" s="206">
        <v>27049258</v>
      </c>
      <c r="C82" s="206">
        <v>27049258</v>
      </c>
      <c r="D82" s="205" t="s">
        <v>1388</v>
      </c>
      <c r="E82" s="204"/>
      <c r="F82" s="203"/>
      <c r="G82" s="203"/>
      <c r="H82" s="203"/>
      <c r="I82" s="203"/>
      <c r="J82" s="203"/>
      <c r="K82" s="203"/>
    </row>
    <row r="83" spans="1:12" ht="14.25">
      <c r="A83" s="207" t="s">
        <v>125</v>
      </c>
      <c r="B83" s="206">
        <v>12661925</v>
      </c>
      <c r="C83" s="206">
        <v>12661925</v>
      </c>
      <c r="D83" s="205" t="s">
        <v>1079</v>
      </c>
      <c r="E83" s="204"/>
      <c r="F83" s="203"/>
      <c r="G83" s="203"/>
      <c r="H83" s="203"/>
      <c r="I83" s="203"/>
      <c r="J83" s="203"/>
      <c r="K83" s="203"/>
    </row>
    <row r="84" spans="1:12" ht="14.25">
      <c r="A84" s="207" t="s">
        <v>123</v>
      </c>
      <c r="B84" s="206">
        <v>60703209</v>
      </c>
      <c r="C84" s="206">
        <v>60773506</v>
      </c>
      <c r="D84" s="205" t="s">
        <v>1057</v>
      </c>
      <c r="E84" s="204"/>
      <c r="F84" s="203"/>
      <c r="G84" s="203"/>
      <c r="H84" s="203"/>
      <c r="I84" s="203"/>
      <c r="J84" s="203"/>
      <c r="K84" s="203"/>
    </row>
    <row r="85" spans="1:12" ht="14.25">
      <c r="A85" s="207" t="s">
        <v>121</v>
      </c>
      <c r="B85" s="206">
        <v>48138591</v>
      </c>
      <c r="C85" s="206">
        <v>48138591</v>
      </c>
      <c r="D85" s="205" t="s">
        <v>1090</v>
      </c>
      <c r="E85" s="204"/>
      <c r="F85" s="203"/>
      <c r="G85" s="203"/>
      <c r="H85" s="203"/>
      <c r="I85" s="203"/>
      <c r="J85" s="203"/>
      <c r="K85" s="203"/>
    </row>
    <row r="86" spans="1:12" ht="14.25">
      <c r="A86" s="207" t="s">
        <v>120</v>
      </c>
      <c r="B86" s="206">
        <v>30675797</v>
      </c>
      <c r="C86" s="206">
        <v>30675797</v>
      </c>
      <c r="D86" s="205" t="s">
        <v>1058</v>
      </c>
      <c r="E86" s="204"/>
      <c r="F86" s="203"/>
      <c r="G86" s="203"/>
      <c r="H86" s="203"/>
      <c r="I86" s="203"/>
      <c r="J86" s="203"/>
      <c r="K86" s="203"/>
    </row>
    <row r="87" spans="1:12" ht="14.25">
      <c r="A87" s="207" t="s">
        <v>119</v>
      </c>
      <c r="B87" s="206">
        <v>27677025</v>
      </c>
      <c r="C87" s="206">
        <v>27677012</v>
      </c>
      <c r="D87" s="205" t="s">
        <v>1188</v>
      </c>
      <c r="E87" s="204"/>
      <c r="F87" s="203"/>
      <c r="G87" s="203"/>
      <c r="H87" s="203"/>
      <c r="I87" s="203"/>
      <c r="J87" s="203"/>
      <c r="K87" s="203"/>
    </row>
    <row r="88" spans="1:12" ht="14.25">
      <c r="A88" s="202" t="s">
        <v>118</v>
      </c>
      <c r="B88" s="206">
        <v>13867598</v>
      </c>
      <c r="C88" s="206">
        <v>13867598</v>
      </c>
      <c r="D88" s="205" t="s">
        <v>1185</v>
      </c>
      <c r="E88" s="204"/>
      <c r="F88" s="203"/>
      <c r="G88" s="203"/>
      <c r="H88" s="203"/>
      <c r="I88" s="203"/>
      <c r="J88" s="203"/>
      <c r="K88" s="203"/>
    </row>
    <row r="89" spans="1:12" ht="14.25">
      <c r="A89" s="207" t="s">
        <v>117</v>
      </c>
      <c r="B89" s="201">
        <v>8916883</v>
      </c>
      <c r="C89" s="201">
        <v>8916883</v>
      </c>
      <c r="D89" s="200" t="s">
        <v>1377</v>
      </c>
      <c r="E89" s="199"/>
      <c r="F89" s="426"/>
      <c r="G89" s="426"/>
      <c r="H89" s="426"/>
      <c r="I89" s="426"/>
      <c r="J89" s="426"/>
      <c r="K89" s="426"/>
    </row>
    <row r="90" spans="1:12" ht="14.25">
      <c r="A90" s="202" t="s">
        <v>116</v>
      </c>
      <c r="B90" s="201">
        <v>19108627</v>
      </c>
      <c r="C90" s="201">
        <v>19108627</v>
      </c>
      <c r="D90" s="200" t="s">
        <v>1406</v>
      </c>
      <c r="E90" s="199"/>
      <c r="F90" s="426"/>
      <c r="G90" s="426"/>
      <c r="H90" s="426"/>
      <c r="I90" s="426"/>
      <c r="J90" s="426"/>
      <c r="K90" s="426"/>
    </row>
    <row r="91" spans="1:12" ht="15">
      <c r="A91" s="109" t="s">
        <v>1014</v>
      </c>
      <c r="B91" s="206">
        <v>4054057</v>
      </c>
      <c r="C91" s="206">
        <v>4055308</v>
      </c>
      <c r="D91" s="205" t="s">
        <v>1069</v>
      </c>
      <c r="E91" s="204"/>
      <c r="F91" s="203"/>
      <c r="G91" s="203"/>
      <c r="H91" s="203"/>
      <c r="I91" s="203"/>
      <c r="J91" s="203"/>
      <c r="K91" s="203"/>
    </row>
    <row r="92" spans="1:12" ht="15">
      <c r="A92" s="109" t="s">
        <v>1015</v>
      </c>
      <c r="B92" s="206">
        <v>16339592</v>
      </c>
      <c r="C92" s="206">
        <v>16339592</v>
      </c>
      <c r="D92" s="205" t="s">
        <v>1077</v>
      </c>
      <c r="E92" s="204"/>
      <c r="F92" s="203"/>
      <c r="G92" s="203"/>
      <c r="H92" s="203"/>
      <c r="I92" s="203"/>
      <c r="J92" s="203"/>
      <c r="K92" s="203"/>
    </row>
    <row r="93" spans="1:12" ht="14.25">
      <c r="A93" s="207" t="s">
        <v>162</v>
      </c>
      <c r="B93" s="206">
        <v>121922375</v>
      </c>
      <c r="C93" s="206">
        <v>121901352</v>
      </c>
      <c r="D93" s="205" t="s">
        <v>1075</v>
      </c>
      <c r="E93" s="204"/>
      <c r="F93" s="203"/>
      <c r="G93" s="203"/>
      <c r="H93" s="203"/>
      <c r="I93" s="203"/>
      <c r="J93" s="203"/>
      <c r="K93" s="203"/>
    </row>
    <row r="94" spans="1:12" ht="14.25">
      <c r="A94" s="202" t="s">
        <v>157</v>
      </c>
      <c r="B94" s="206">
        <v>25561272</v>
      </c>
      <c r="C94" s="206">
        <v>25561272</v>
      </c>
      <c r="D94" s="205" t="s">
        <v>1114</v>
      </c>
      <c r="E94" s="204"/>
      <c r="F94" s="203"/>
      <c r="G94" s="203"/>
      <c r="H94" s="203"/>
      <c r="I94" s="203"/>
      <c r="J94" s="203"/>
      <c r="K94" s="203"/>
    </row>
    <row r="95" spans="1:12">
      <c r="A95" s="433"/>
      <c r="B95" s="468">
        <f>AVERAGE(B10:B94)/1000</f>
        <v>24514.375952941176</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topLeftCell="A49" zoomScale="79" workbookViewId="0">
      <selection activeCell="B95" sqref="B95"/>
    </sheetView>
  </sheetViews>
  <sheetFormatPr defaultRowHeight="12.75"/>
  <cols>
    <col min="1" max="1" width="41.5703125" style="428" customWidth="1"/>
    <col min="2" max="2" width="17.7109375" style="428" customWidth="1"/>
    <col min="3" max="3" width="15.7109375" style="428" customWidth="1"/>
    <col min="4" max="4" width="17.5703125" style="428" customWidth="1"/>
    <col min="5" max="5" width="2.28515625" style="428" customWidth="1"/>
    <col min="6" max="11" width="0" style="428" hidden="1" customWidth="1"/>
    <col min="12" max="12" width="22.5703125" style="428" customWidth="1"/>
    <col min="13" max="16384" width="9.140625" style="428"/>
  </cols>
  <sheetData>
    <row r="1" spans="1:12" ht="14.25">
      <c r="A1" s="493" t="s">
        <v>1102</v>
      </c>
      <c r="B1" s="493"/>
      <c r="C1" s="493"/>
      <c r="D1" s="493"/>
      <c r="E1" s="493"/>
      <c r="F1" s="493"/>
      <c r="G1" s="493"/>
      <c r="H1" s="493"/>
      <c r="I1" s="493"/>
      <c r="J1" s="493"/>
      <c r="K1" s="493"/>
      <c r="L1" s="493"/>
    </row>
    <row r="2" spans="1:12" ht="14.25">
      <c r="A2" s="493" t="s">
        <v>1193</v>
      </c>
      <c r="B2" s="493"/>
      <c r="C2" s="493"/>
      <c r="D2" s="493"/>
      <c r="E2" s="493"/>
      <c r="F2" s="493"/>
      <c r="G2" s="493"/>
      <c r="H2" s="493"/>
      <c r="I2" s="493"/>
      <c r="J2" s="493"/>
      <c r="K2" s="493"/>
      <c r="L2" s="493"/>
    </row>
    <row r="3" spans="1:12" ht="14.25">
      <c r="A3" s="493" t="s">
        <v>1192</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1401</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27" t="s">
        <v>1095</v>
      </c>
      <c r="C9" s="427" t="s">
        <v>1094</v>
      </c>
      <c r="D9" s="494" t="s">
        <v>1093</v>
      </c>
      <c r="E9" s="494"/>
      <c r="F9" s="212"/>
      <c r="G9" s="212"/>
      <c r="H9" s="212"/>
      <c r="I9" s="212"/>
      <c r="J9" s="212"/>
      <c r="K9" s="212"/>
    </row>
    <row r="10" spans="1:12" ht="14.25">
      <c r="A10" s="207" t="s">
        <v>191</v>
      </c>
      <c r="B10" s="201">
        <v>17617043</v>
      </c>
      <c r="C10" s="201">
        <v>17617043</v>
      </c>
      <c r="D10" s="200" t="s">
        <v>1189</v>
      </c>
      <c r="E10" s="199"/>
      <c r="F10" s="426"/>
      <c r="G10" s="426"/>
      <c r="H10" s="426"/>
      <c r="I10" s="426"/>
      <c r="J10" s="426"/>
      <c r="K10" s="426"/>
    </row>
    <row r="11" spans="1:12" ht="14.25">
      <c r="A11" s="207" t="s">
        <v>190</v>
      </c>
      <c r="B11" s="206">
        <v>29388299</v>
      </c>
      <c r="C11" s="206">
        <v>29388299</v>
      </c>
      <c r="D11" s="205" t="s">
        <v>1068</v>
      </c>
      <c r="E11" s="204"/>
      <c r="F11" s="203"/>
      <c r="G11" s="203"/>
      <c r="H11" s="203"/>
      <c r="I11" s="203"/>
      <c r="J11" s="203"/>
      <c r="K11" s="203"/>
    </row>
    <row r="12" spans="1:12" ht="14.25">
      <c r="A12" s="207" t="s">
        <v>189</v>
      </c>
      <c r="B12" s="206">
        <v>13443559</v>
      </c>
      <c r="C12" s="206">
        <v>13443559</v>
      </c>
      <c r="D12" s="205" t="s">
        <v>1090</v>
      </c>
      <c r="E12" s="204"/>
      <c r="F12" s="203"/>
      <c r="G12" s="203"/>
      <c r="H12" s="203"/>
      <c r="I12" s="203"/>
      <c r="J12" s="203"/>
      <c r="K12" s="203"/>
    </row>
    <row r="13" spans="1:12" ht="14.25">
      <c r="A13" s="207" t="s">
        <v>188</v>
      </c>
      <c r="B13" s="206">
        <v>25063438</v>
      </c>
      <c r="C13" s="206">
        <v>25439035</v>
      </c>
      <c r="D13" s="205" t="s">
        <v>1091</v>
      </c>
      <c r="E13" s="204"/>
      <c r="F13" s="203"/>
      <c r="G13" s="203"/>
      <c r="H13" s="203"/>
      <c r="I13" s="203"/>
      <c r="J13" s="203"/>
      <c r="K13" s="203"/>
    </row>
    <row r="14" spans="1:12" ht="14.25">
      <c r="A14" s="202" t="s">
        <v>187</v>
      </c>
      <c r="B14" s="206">
        <v>13538952</v>
      </c>
      <c r="C14" s="206">
        <v>13538952</v>
      </c>
      <c r="D14" s="205" t="s">
        <v>1091</v>
      </c>
      <c r="E14" s="204"/>
      <c r="F14" s="203"/>
      <c r="G14" s="203"/>
      <c r="H14" s="203"/>
      <c r="I14" s="203"/>
      <c r="J14" s="203"/>
      <c r="K14" s="203"/>
    </row>
    <row r="15" spans="1:12" ht="14.25">
      <c r="A15" s="207" t="s">
        <v>177</v>
      </c>
      <c r="B15" s="206">
        <v>13481817</v>
      </c>
      <c r="C15" s="206">
        <v>12967831</v>
      </c>
      <c r="D15" s="205" t="s">
        <v>1086</v>
      </c>
      <c r="E15" s="204"/>
      <c r="F15" s="203"/>
      <c r="G15" s="203"/>
      <c r="H15" s="203"/>
      <c r="I15" s="203"/>
      <c r="J15" s="203"/>
      <c r="K15" s="203"/>
    </row>
    <row r="16" spans="1:12" ht="14.25">
      <c r="A16" s="207" t="s">
        <v>186</v>
      </c>
      <c r="B16" s="206">
        <v>13444078</v>
      </c>
      <c r="C16" s="206">
        <v>13512017</v>
      </c>
      <c r="D16" s="205" t="s">
        <v>1090</v>
      </c>
      <c r="E16" s="204"/>
      <c r="F16" s="203"/>
      <c r="G16" s="203"/>
      <c r="H16" s="203"/>
      <c r="I16" s="203"/>
      <c r="J16" s="203"/>
      <c r="K16" s="203"/>
    </row>
    <row r="17" spans="1:11" ht="14.25">
      <c r="A17" s="207" t="s">
        <v>185</v>
      </c>
      <c r="B17" s="206">
        <v>6959991</v>
      </c>
      <c r="C17" s="206">
        <v>6959991</v>
      </c>
      <c r="D17" s="205" t="s">
        <v>1062</v>
      </c>
      <c r="E17" s="204"/>
      <c r="F17" s="203"/>
      <c r="G17" s="203"/>
      <c r="H17" s="203"/>
      <c r="I17" s="203"/>
      <c r="J17" s="203"/>
      <c r="K17" s="203"/>
    </row>
    <row r="18" spans="1:11" ht="14.25">
      <c r="A18" s="207" t="s">
        <v>184</v>
      </c>
      <c r="B18" s="206">
        <v>15445992</v>
      </c>
      <c r="C18" s="206">
        <v>15445992</v>
      </c>
      <c r="D18" s="205" t="s">
        <v>1064</v>
      </c>
      <c r="E18" s="204"/>
      <c r="F18" s="203"/>
      <c r="G18" s="203"/>
      <c r="H18" s="203"/>
      <c r="I18" s="203"/>
      <c r="J18" s="203"/>
      <c r="K18" s="203"/>
    </row>
    <row r="19" spans="1:11" ht="14.25">
      <c r="A19" s="207" t="s">
        <v>183</v>
      </c>
      <c r="B19" s="206">
        <v>11003036</v>
      </c>
      <c r="C19" s="206">
        <v>11003036</v>
      </c>
      <c r="D19" s="205" t="s">
        <v>1088</v>
      </c>
      <c r="E19" s="204"/>
      <c r="F19" s="203"/>
      <c r="G19" s="203"/>
      <c r="H19" s="203"/>
      <c r="I19" s="203"/>
      <c r="J19" s="203"/>
      <c r="K19" s="203"/>
    </row>
    <row r="20" spans="1:11" ht="14.25">
      <c r="A20" s="207" t="s">
        <v>182</v>
      </c>
      <c r="B20" s="201">
        <v>36331036</v>
      </c>
      <c r="C20" s="201">
        <v>38833831</v>
      </c>
      <c r="D20" s="200" t="s">
        <v>1074</v>
      </c>
      <c r="E20" s="199"/>
      <c r="F20" s="426"/>
      <c r="G20" s="426"/>
      <c r="H20" s="426"/>
      <c r="I20" s="426"/>
      <c r="J20" s="426"/>
      <c r="K20" s="426"/>
    </row>
    <row r="21" spans="1:11" ht="14.25">
      <c r="A21" s="207" t="s">
        <v>181</v>
      </c>
      <c r="B21" s="206">
        <v>11079743</v>
      </c>
      <c r="C21" s="206">
        <v>11079743</v>
      </c>
      <c r="D21" s="205" t="s">
        <v>1060</v>
      </c>
      <c r="E21" s="204"/>
      <c r="F21" s="203"/>
      <c r="G21" s="203"/>
      <c r="H21" s="203"/>
      <c r="I21" s="203"/>
      <c r="J21" s="203"/>
      <c r="K21" s="203"/>
    </row>
    <row r="22" spans="1:11" ht="14.25">
      <c r="A22" s="207" t="s">
        <v>180</v>
      </c>
      <c r="B22" s="206">
        <v>12190798</v>
      </c>
      <c r="C22" s="206">
        <v>12190798</v>
      </c>
      <c r="D22" s="205" t="s">
        <v>1065</v>
      </c>
      <c r="E22" s="204"/>
      <c r="F22" s="203"/>
      <c r="G22" s="203"/>
      <c r="H22" s="203"/>
      <c r="I22" s="203"/>
      <c r="J22" s="203"/>
      <c r="K22" s="203"/>
    </row>
    <row r="23" spans="1:11" ht="14.25">
      <c r="A23" s="207" t="s">
        <v>179</v>
      </c>
      <c r="B23" s="206">
        <v>8786692</v>
      </c>
      <c r="C23" s="206">
        <v>8786692</v>
      </c>
      <c r="D23" s="205" t="s">
        <v>1059</v>
      </c>
      <c r="E23" s="204"/>
      <c r="F23" s="203"/>
      <c r="G23" s="203"/>
      <c r="H23" s="203"/>
      <c r="I23" s="203"/>
      <c r="J23" s="203"/>
      <c r="K23" s="203"/>
    </row>
    <row r="24" spans="1:11" ht="14.25">
      <c r="A24" s="207" t="s">
        <v>178</v>
      </c>
      <c r="B24" s="201">
        <v>18835371</v>
      </c>
      <c r="C24" s="201">
        <v>18835371</v>
      </c>
      <c r="D24" s="200" t="s">
        <v>1054</v>
      </c>
      <c r="E24" s="199"/>
      <c r="F24" s="426"/>
      <c r="G24" s="426"/>
      <c r="H24" s="426"/>
      <c r="I24" s="426"/>
      <c r="J24" s="426"/>
      <c r="K24" s="426"/>
    </row>
    <row r="25" spans="1:11" ht="14.25">
      <c r="A25" s="207" t="s">
        <v>176</v>
      </c>
      <c r="B25" s="206">
        <v>13546860</v>
      </c>
      <c r="C25" s="206">
        <v>13277301</v>
      </c>
      <c r="D25" s="205" t="s">
        <v>1053</v>
      </c>
      <c r="E25" s="204"/>
      <c r="F25" s="203"/>
      <c r="G25" s="203"/>
      <c r="H25" s="203"/>
      <c r="I25" s="203"/>
      <c r="J25" s="203"/>
      <c r="K25" s="203"/>
    </row>
    <row r="26" spans="1:11" ht="14.25">
      <c r="A26" s="207" t="s">
        <v>175</v>
      </c>
      <c r="B26" s="201">
        <v>7719609</v>
      </c>
      <c r="C26" s="201">
        <v>7719609</v>
      </c>
      <c r="D26" s="200" t="s">
        <v>1119</v>
      </c>
      <c r="E26" s="199"/>
      <c r="F26" s="426"/>
      <c r="G26" s="426"/>
      <c r="H26" s="426"/>
      <c r="I26" s="426"/>
      <c r="J26" s="426"/>
      <c r="K26" s="426"/>
    </row>
    <row r="27" spans="1:11" ht="14.25">
      <c r="A27" s="207" t="s">
        <v>174</v>
      </c>
      <c r="B27" s="201">
        <v>34143612</v>
      </c>
      <c r="C27" s="201">
        <v>34217742</v>
      </c>
      <c r="D27" s="200" t="s">
        <v>1405</v>
      </c>
      <c r="E27" s="199"/>
      <c r="F27" s="426"/>
      <c r="G27" s="426"/>
      <c r="H27" s="426"/>
      <c r="I27" s="426"/>
      <c r="J27" s="426"/>
      <c r="K27" s="426"/>
    </row>
    <row r="28" spans="1:11" ht="14.25">
      <c r="A28" s="207" t="s">
        <v>173</v>
      </c>
      <c r="B28" s="206">
        <v>13470222</v>
      </c>
      <c r="C28" s="206">
        <v>13470222</v>
      </c>
      <c r="D28" s="205" t="s">
        <v>1086</v>
      </c>
      <c r="E28" s="204"/>
      <c r="F28" s="203"/>
      <c r="G28" s="203"/>
      <c r="H28" s="203"/>
      <c r="I28" s="203"/>
      <c r="J28" s="203"/>
      <c r="K28" s="203"/>
    </row>
    <row r="29" spans="1:11" ht="14.25">
      <c r="A29" s="207" t="s">
        <v>172</v>
      </c>
      <c r="B29" s="206">
        <v>6233749</v>
      </c>
      <c r="C29" s="206">
        <v>6233749</v>
      </c>
      <c r="D29" s="205" t="s">
        <v>1061</v>
      </c>
      <c r="E29" s="204"/>
      <c r="F29" s="203"/>
      <c r="G29" s="203"/>
      <c r="H29" s="203"/>
      <c r="I29" s="203"/>
      <c r="J29" s="203"/>
      <c r="K29" s="203"/>
    </row>
    <row r="30" spans="1:11" ht="14.25">
      <c r="A30" s="207" t="s">
        <v>171</v>
      </c>
      <c r="B30" s="206">
        <v>17291322</v>
      </c>
      <c r="C30" s="206">
        <v>17291322</v>
      </c>
      <c r="D30" s="205" t="s">
        <v>1090</v>
      </c>
      <c r="E30" s="204"/>
      <c r="F30" s="203"/>
      <c r="G30" s="203"/>
      <c r="H30" s="203"/>
      <c r="I30" s="203"/>
      <c r="J30" s="203"/>
      <c r="K30" s="203"/>
    </row>
    <row r="31" spans="1:11" ht="14.25">
      <c r="A31" s="207" t="s">
        <v>169</v>
      </c>
      <c r="B31" s="201">
        <v>9292322</v>
      </c>
      <c r="C31" s="201">
        <v>9303342</v>
      </c>
      <c r="D31" s="200" t="s">
        <v>1191</v>
      </c>
      <c r="E31" s="199"/>
      <c r="F31" s="426"/>
      <c r="G31" s="426"/>
      <c r="H31" s="426"/>
      <c r="I31" s="426"/>
      <c r="J31" s="426"/>
      <c r="K31" s="426"/>
    </row>
    <row r="32" spans="1:11" ht="14.25">
      <c r="A32" s="207" t="s">
        <v>168</v>
      </c>
      <c r="B32" s="201">
        <v>66721518</v>
      </c>
      <c r="C32" s="201">
        <v>66721518</v>
      </c>
      <c r="D32" s="200" t="s">
        <v>1404</v>
      </c>
      <c r="E32" s="199"/>
      <c r="F32" s="426"/>
      <c r="G32" s="426"/>
      <c r="H32" s="426"/>
      <c r="I32" s="426"/>
      <c r="J32" s="426"/>
      <c r="K32" s="426"/>
    </row>
    <row r="33" spans="1:11" ht="14.25">
      <c r="A33" s="207" t="s">
        <v>167</v>
      </c>
      <c r="B33" s="201">
        <v>7984658</v>
      </c>
      <c r="C33" s="201">
        <v>7984658</v>
      </c>
      <c r="D33" s="200" t="s">
        <v>1195</v>
      </c>
      <c r="E33" s="199"/>
      <c r="F33" s="426"/>
      <c r="G33" s="426"/>
      <c r="H33" s="426"/>
      <c r="I33" s="426"/>
      <c r="J33" s="426"/>
      <c r="K33" s="426"/>
    </row>
    <row r="34" spans="1:11" ht="14.25">
      <c r="A34" s="207" t="s">
        <v>166</v>
      </c>
      <c r="B34" s="206">
        <v>7010436</v>
      </c>
      <c r="C34" s="206">
        <v>7010436</v>
      </c>
      <c r="D34" s="205" t="s">
        <v>1062</v>
      </c>
      <c r="E34" s="204"/>
      <c r="F34" s="203"/>
      <c r="G34" s="203"/>
      <c r="H34" s="203"/>
      <c r="I34" s="203"/>
      <c r="J34" s="203"/>
      <c r="K34" s="203"/>
    </row>
    <row r="35" spans="1:11" ht="14.25">
      <c r="A35" s="207" t="s">
        <v>165</v>
      </c>
      <c r="B35" s="201">
        <v>8316004</v>
      </c>
      <c r="C35" s="201">
        <v>8315978</v>
      </c>
      <c r="D35" s="200" t="s">
        <v>1179</v>
      </c>
      <c r="E35" s="199"/>
      <c r="F35" s="426"/>
      <c r="G35" s="426"/>
      <c r="H35" s="426"/>
      <c r="I35" s="426"/>
      <c r="J35" s="426"/>
      <c r="K35" s="426"/>
    </row>
    <row r="36" spans="1:11" ht="14.25">
      <c r="A36" s="207" t="s">
        <v>164</v>
      </c>
      <c r="B36" s="201">
        <v>10308627</v>
      </c>
      <c r="C36" s="201">
        <v>10308627</v>
      </c>
      <c r="D36" s="200" t="s">
        <v>1074</v>
      </c>
      <c r="E36" s="199"/>
      <c r="F36" s="426"/>
      <c r="G36" s="426"/>
      <c r="H36" s="426"/>
      <c r="I36" s="426"/>
      <c r="J36" s="426"/>
      <c r="K36" s="426"/>
    </row>
    <row r="37" spans="1:11" ht="14.25">
      <c r="A37" s="207" t="s">
        <v>1009</v>
      </c>
      <c r="B37" s="201">
        <v>20676439</v>
      </c>
      <c r="C37" s="201">
        <v>20676439</v>
      </c>
      <c r="D37" s="200" t="s">
        <v>1385</v>
      </c>
      <c r="E37" s="199"/>
      <c r="F37" s="426"/>
      <c r="G37" s="426"/>
      <c r="H37" s="426"/>
      <c r="I37" s="426"/>
      <c r="J37" s="426"/>
      <c r="K37" s="426"/>
    </row>
    <row r="38" spans="1:11" ht="14.25">
      <c r="A38" s="202" t="s">
        <v>1010</v>
      </c>
      <c r="B38" s="206">
        <v>1467745</v>
      </c>
      <c r="C38" s="206">
        <v>1467745</v>
      </c>
      <c r="D38" s="205" t="s">
        <v>1180</v>
      </c>
      <c r="E38" s="204"/>
      <c r="F38" s="203"/>
      <c r="G38" s="203"/>
      <c r="H38" s="203"/>
      <c r="I38" s="203"/>
      <c r="J38" s="203"/>
      <c r="K38" s="203"/>
    </row>
    <row r="39" spans="1:11" ht="14.25">
      <c r="A39" s="207" t="s">
        <v>195</v>
      </c>
      <c r="B39" s="206">
        <v>6742424</v>
      </c>
      <c r="C39" s="206">
        <v>6742424</v>
      </c>
      <c r="D39" s="205" t="s">
        <v>1088</v>
      </c>
      <c r="E39" s="204"/>
      <c r="F39" s="203"/>
      <c r="G39" s="203"/>
      <c r="H39" s="203"/>
      <c r="I39" s="203"/>
      <c r="J39" s="203"/>
      <c r="K39" s="203"/>
    </row>
    <row r="40" spans="1:11" ht="14.25">
      <c r="A40" s="207" t="s">
        <v>163</v>
      </c>
      <c r="B40" s="201">
        <v>5879815</v>
      </c>
      <c r="C40" s="201">
        <v>5879815</v>
      </c>
      <c r="D40" s="200" t="s">
        <v>1189</v>
      </c>
      <c r="E40" s="199"/>
      <c r="F40" s="426"/>
      <c r="G40" s="426"/>
      <c r="H40" s="426"/>
      <c r="I40" s="426"/>
      <c r="J40" s="426"/>
      <c r="K40" s="426"/>
    </row>
    <row r="41" spans="1:11" ht="14.25">
      <c r="A41" s="207" t="s">
        <v>161</v>
      </c>
      <c r="B41" s="201">
        <v>44279386</v>
      </c>
      <c r="C41" s="201">
        <v>44285985</v>
      </c>
      <c r="D41" s="200" t="s">
        <v>1389</v>
      </c>
      <c r="E41" s="199"/>
      <c r="F41" s="426"/>
      <c r="G41" s="426"/>
      <c r="H41" s="426"/>
      <c r="I41" s="426"/>
      <c r="J41" s="426"/>
      <c r="K41" s="426"/>
    </row>
    <row r="42" spans="1:11" ht="14.25">
      <c r="A42" s="207" t="s">
        <v>160</v>
      </c>
      <c r="B42" s="201">
        <v>6734874</v>
      </c>
      <c r="C42" s="201">
        <v>6862702</v>
      </c>
      <c r="D42" s="200" t="s">
        <v>1403</v>
      </c>
      <c r="E42" s="199"/>
      <c r="F42" s="426"/>
      <c r="G42" s="426"/>
      <c r="H42" s="426"/>
      <c r="I42" s="426"/>
      <c r="J42" s="426"/>
      <c r="K42" s="426"/>
    </row>
    <row r="43" spans="1:11" ht="14.25">
      <c r="A43" s="207" t="s">
        <v>159</v>
      </c>
      <c r="B43" s="201">
        <v>25221752</v>
      </c>
      <c r="C43" s="201">
        <v>25221752</v>
      </c>
      <c r="D43" s="200" t="s">
        <v>1119</v>
      </c>
      <c r="E43" s="199"/>
      <c r="F43" s="426"/>
      <c r="G43" s="426"/>
      <c r="H43" s="426"/>
      <c r="I43" s="426"/>
      <c r="J43" s="426"/>
      <c r="K43" s="426"/>
    </row>
    <row r="44" spans="1:11" ht="14.25">
      <c r="A44" s="207" t="s">
        <v>158</v>
      </c>
      <c r="B44" s="206">
        <v>35736988</v>
      </c>
      <c r="C44" s="206">
        <v>35736971</v>
      </c>
      <c r="D44" s="205" t="s">
        <v>1072</v>
      </c>
      <c r="E44" s="204"/>
      <c r="F44" s="203"/>
      <c r="G44" s="203"/>
      <c r="H44" s="203"/>
      <c r="I44" s="203"/>
      <c r="J44" s="203"/>
      <c r="K44" s="203"/>
    </row>
    <row r="45" spans="1:11" ht="14.25">
      <c r="A45" s="202" t="s">
        <v>156</v>
      </c>
      <c r="B45" s="206">
        <v>74793843</v>
      </c>
      <c r="C45" s="206">
        <v>74793723</v>
      </c>
      <c r="D45" s="205" t="s">
        <v>1091</v>
      </c>
      <c r="E45" s="204"/>
      <c r="F45" s="203"/>
      <c r="G45" s="203"/>
      <c r="H45" s="203"/>
      <c r="I45" s="203"/>
      <c r="J45" s="203"/>
      <c r="K45" s="203"/>
    </row>
    <row r="46" spans="1:11" ht="14.25">
      <c r="A46" s="202" t="s">
        <v>155</v>
      </c>
      <c r="B46" s="201">
        <v>18736451</v>
      </c>
      <c r="C46" s="201">
        <v>18736451</v>
      </c>
      <c r="D46" s="200" t="s">
        <v>1396</v>
      </c>
      <c r="E46" s="199"/>
      <c r="F46" s="426"/>
      <c r="G46" s="426"/>
      <c r="H46" s="426"/>
      <c r="I46" s="426"/>
      <c r="J46" s="426"/>
      <c r="K46" s="426"/>
    </row>
    <row r="47" spans="1:11" ht="14.25">
      <c r="A47" s="202" t="s">
        <v>154</v>
      </c>
      <c r="B47" s="206">
        <v>15685985</v>
      </c>
      <c r="C47" s="206">
        <v>15685885</v>
      </c>
      <c r="D47" s="205" t="s">
        <v>1068</v>
      </c>
      <c r="E47" s="204"/>
      <c r="F47" s="203"/>
      <c r="G47" s="203"/>
      <c r="H47" s="203"/>
      <c r="I47" s="203"/>
      <c r="J47" s="203"/>
      <c r="K47" s="203"/>
    </row>
    <row r="48" spans="1:11" ht="14.25">
      <c r="A48" s="207" t="s">
        <v>153</v>
      </c>
      <c r="B48" s="206">
        <v>15655679</v>
      </c>
      <c r="C48" s="206">
        <v>15660824</v>
      </c>
      <c r="D48" s="205" t="s">
        <v>1121</v>
      </c>
      <c r="E48" s="204"/>
      <c r="F48" s="203"/>
      <c r="G48" s="203"/>
      <c r="H48" s="203"/>
      <c r="I48" s="203"/>
      <c r="J48" s="203"/>
      <c r="K48" s="203"/>
    </row>
    <row r="49" spans="1:11" ht="15">
      <c r="A49" s="109" t="s">
        <v>1016</v>
      </c>
      <c r="B49" s="206">
        <v>13588304</v>
      </c>
      <c r="C49" s="206">
        <v>13604059</v>
      </c>
      <c r="D49" s="205" t="s">
        <v>1060</v>
      </c>
      <c r="E49" s="204"/>
      <c r="F49" s="203"/>
      <c r="G49" s="203"/>
      <c r="H49" s="203"/>
      <c r="I49" s="203"/>
      <c r="J49" s="203"/>
      <c r="K49" s="203"/>
    </row>
    <row r="50" spans="1:11" ht="14.25">
      <c r="A50" s="202" t="s">
        <v>1017</v>
      </c>
      <c r="B50" s="206">
        <v>62094771</v>
      </c>
      <c r="C50" s="206">
        <v>62141306</v>
      </c>
      <c r="D50" s="205" t="s">
        <v>1061</v>
      </c>
      <c r="E50" s="204"/>
      <c r="F50" s="203"/>
      <c r="G50" s="203"/>
      <c r="H50" s="203"/>
      <c r="I50" s="203"/>
      <c r="J50" s="203"/>
      <c r="K50" s="203"/>
    </row>
    <row r="51" spans="1:11" ht="14.25">
      <c r="A51" s="207" t="s">
        <v>151</v>
      </c>
      <c r="B51" s="206">
        <v>34332010</v>
      </c>
      <c r="C51" s="206">
        <v>34332010</v>
      </c>
      <c r="D51" s="205" t="s">
        <v>1086</v>
      </c>
      <c r="E51" s="204"/>
      <c r="F51" s="203"/>
      <c r="G51" s="203"/>
      <c r="H51" s="203"/>
      <c r="I51" s="203"/>
      <c r="J51" s="203"/>
      <c r="K51" s="203"/>
    </row>
    <row r="52" spans="1:11" ht="14.25">
      <c r="A52" s="207" t="s">
        <v>150</v>
      </c>
      <c r="B52" s="206">
        <v>34877361</v>
      </c>
      <c r="C52" s="206">
        <v>34877361</v>
      </c>
      <c r="D52" s="205" t="s">
        <v>1060</v>
      </c>
      <c r="E52" s="204"/>
      <c r="F52" s="203"/>
      <c r="G52" s="203"/>
      <c r="H52" s="203"/>
      <c r="I52" s="203"/>
      <c r="J52" s="203"/>
      <c r="K52" s="203"/>
    </row>
    <row r="53" spans="1:11" ht="14.25">
      <c r="A53" s="202" t="s">
        <v>149</v>
      </c>
      <c r="B53" s="206">
        <v>10103008</v>
      </c>
      <c r="C53" s="206">
        <v>10135067</v>
      </c>
      <c r="D53" s="205" t="s">
        <v>1066</v>
      </c>
      <c r="E53" s="204"/>
      <c r="F53" s="203"/>
      <c r="G53" s="203"/>
      <c r="H53" s="203"/>
      <c r="I53" s="203"/>
      <c r="J53" s="203"/>
      <c r="K53" s="203"/>
    </row>
    <row r="54" spans="1:11" ht="14.25">
      <c r="A54" s="207" t="s">
        <v>148</v>
      </c>
      <c r="B54" s="201">
        <v>11617006</v>
      </c>
      <c r="C54" s="201">
        <v>11617006</v>
      </c>
      <c r="D54" s="200" t="s">
        <v>1385</v>
      </c>
      <c r="E54" s="199"/>
      <c r="F54" s="426"/>
      <c r="G54" s="426"/>
      <c r="H54" s="426"/>
      <c r="I54" s="426"/>
      <c r="J54" s="426"/>
      <c r="K54" s="426"/>
    </row>
    <row r="55" spans="1:11" ht="14.25">
      <c r="A55" s="207" t="s">
        <v>196</v>
      </c>
      <c r="B55" s="206">
        <v>26334839</v>
      </c>
      <c r="C55" s="206">
        <v>26414673</v>
      </c>
      <c r="D55" s="205" t="s">
        <v>1065</v>
      </c>
      <c r="E55" s="204"/>
      <c r="F55" s="203"/>
      <c r="G55" s="203"/>
      <c r="H55" s="203"/>
      <c r="I55" s="203"/>
      <c r="J55" s="203"/>
      <c r="K55" s="203"/>
    </row>
    <row r="56" spans="1:11" ht="14.25">
      <c r="A56" s="207" t="s">
        <v>1078</v>
      </c>
      <c r="B56" s="201">
        <v>15212676</v>
      </c>
      <c r="C56" s="201">
        <v>15374658</v>
      </c>
      <c r="D56" s="200" t="s">
        <v>1389</v>
      </c>
      <c r="E56" s="199"/>
      <c r="F56" s="426"/>
      <c r="G56" s="426"/>
      <c r="H56" s="426"/>
      <c r="I56" s="426"/>
      <c r="J56" s="426"/>
      <c r="K56" s="426"/>
    </row>
    <row r="57" spans="1:11" ht="15">
      <c r="A57" s="109" t="s">
        <v>1011</v>
      </c>
      <c r="B57" s="206">
        <v>15935859</v>
      </c>
      <c r="C57" s="206">
        <v>15935859</v>
      </c>
      <c r="D57" s="205" t="s">
        <v>1066</v>
      </c>
      <c r="E57" s="204"/>
      <c r="F57" s="203"/>
      <c r="G57" s="203"/>
      <c r="H57" s="203"/>
      <c r="I57" s="203"/>
      <c r="J57" s="203"/>
      <c r="K57" s="203"/>
    </row>
    <row r="58" spans="1:11" ht="14.25">
      <c r="A58" s="207" t="s">
        <v>146</v>
      </c>
      <c r="B58" s="206">
        <v>18213467</v>
      </c>
      <c r="C58" s="206">
        <v>18213467</v>
      </c>
      <c r="D58" s="205" t="s">
        <v>1069</v>
      </c>
      <c r="E58" s="204"/>
      <c r="F58" s="203"/>
      <c r="G58" s="203"/>
      <c r="H58" s="203"/>
      <c r="I58" s="203"/>
      <c r="J58" s="203"/>
      <c r="K58" s="203"/>
    </row>
    <row r="59" spans="1:11" ht="14.25">
      <c r="A59" s="207" t="s">
        <v>145</v>
      </c>
      <c r="B59" s="206">
        <v>17565505</v>
      </c>
      <c r="C59" s="206">
        <v>17565505</v>
      </c>
      <c r="D59" s="205" t="s">
        <v>1091</v>
      </c>
      <c r="E59" s="204"/>
      <c r="F59" s="203"/>
      <c r="G59" s="203"/>
      <c r="H59" s="203"/>
      <c r="I59" s="203"/>
      <c r="J59" s="203"/>
      <c r="K59" s="203"/>
    </row>
    <row r="60" spans="1:11" ht="14.25">
      <c r="A60" s="207" t="s">
        <v>144</v>
      </c>
      <c r="B60" s="206">
        <v>22925203</v>
      </c>
      <c r="C60" s="206">
        <v>22990478</v>
      </c>
      <c r="D60" s="205" t="s">
        <v>1068</v>
      </c>
      <c r="E60" s="204"/>
      <c r="F60" s="203"/>
      <c r="G60" s="203"/>
      <c r="H60" s="203"/>
      <c r="I60" s="203"/>
      <c r="J60" s="203"/>
      <c r="K60" s="203"/>
    </row>
    <row r="61" spans="1:11" ht="14.25">
      <c r="A61" s="207" t="s">
        <v>141</v>
      </c>
      <c r="B61" s="206">
        <v>21830653</v>
      </c>
      <c r="C61" s="206">
        <v>21856996</v>
      </c>
      <c r="D61" s="205" t="s">
        <v>1062</v>
      </c>
      <c r="E61" s="204"/>
      <c r="F61" s="203"/>
      <c r="G61" s="203"/>
      <c r="H61" s="203"/>
      <c r="I61" s="203"/>
      <c r="J61" s="203"/>
      <c r="K61" s="203"/>
    </row>
    <row r="62" spans="1:11" ht="14.25">
      <c r="A62" s="207" t="s">
        <v>143</v>
      </c>
      <c r="B62" s="206">
        <v>15763930</v>
      </c>
      <c r="C62" s="206">
        <v>15763930</v>
      </c>
      <c r="D62" s="205" t="s">
        <v>1072</v>
      </c>
      <c r="E62" s="204"/>
      <c r="F62" s="203"/>
      <c r="G62" s="203"/>
      <c r="H62" s="203"/>
      <c r="I62" s="203"/>
      <c r="J62" s="203"/>
      <c r="K62" s="203"/>
    </row>
    <row r="63" spans="1:11" ht="14.25">
      <c r="A63" s="207" t="s">
        <v>142</v>
      </c>
      <c r="B63" s="201">
        <v>15314557</v>
      </c>
      <c r="C63" s="201">
        <v>15316488</v>
      </c>
      <c r="D63" s="200" t="s">
        <v>1122</v>
      </c>
      <c r="E63" s="199"/>
      <c r="F63" s="426"/>
      <c r="G63" s="426"/>
      <c r="H63" s="426"/>
      <c r="I63" s="426"/>
      <c r="J63" s="426"/>
      <c r="K63" s="426"/>
    </row>
    <row r="64" spans="1:11" ht="14.25">
      <c r="A64" s="207" t="s">
        <v>140</v>
      </c>
      <c r="B64" s="206">
        <v>21142238</v>
      </c>
      <c r="C64" s="206">
        <v>21142238</v>
      </c>
      <c r="D64" s="205" t="s">
        <v>1092</v>
      </c>
      <c r="E64" s="204"/>
      <c r="F64" s="203"/>
      <c r="G64" s="203"/>
      <c r="H64" s="203"/>
      <c r="I64" s="203"/>
      <c r="J64" s="203"/>
      <c r="K64" s="203"/>
    </row>
    <row r="65" spans="1:11" ht="14.25">
      <c r="A65" s="207" t="s">
        <v>139</v>
      </c>
      <c r="B65" s="206">
        <v>11200178</v>
      </c>
      <c r="C65" s="206">
        <v>11200178</v>
      </c>
      <c r="D65" s="205" t="s">
        <v>1063</v>
      </c>
      <c r="E65" s="204"/>
      <c r="F65" s="203"/>
      <c r="G65" s="203"/>
      <c r="H65" s="203"/>
      <c r="I65" s="203"/>
      <c r="J65" s="203"/>
      <c r="K65" s="203"/>
    </row>
    <row r="66" spans="1:11" ht="14.25">
      <c r="A66" s="207" t="s">
        <v>138</v>
      </c>
      <c r="B66" s="206">
        <v>16423562</v>
      </c>
      <c r="C66" s="206">
        <v>16423562</v>
      </c>
      <c r="D66" s="205" t="s">
        <v>1063</v>
      </c>
      <c r="E66" s="204"/>
      <c r="F66" s="203"/>
      <c r="G66" s="203"/>
      <c r="H66" s="203"/>
      <c r="I66" s="203"/>
      <c r="J66" s="203"/>
      <c r="K66" s="203"/>
    </row>
    <row r="67" spans="1:11" ht="14.25">
      <c r="A67" s="207" t="s">
        <v>137</v>
      </c>
      <c r="B67" s="201">
        <v>17844974</v>
      </c>
      <c r="C67" s="201">
        <v>17844974</v>
      </c>
      <c r="D67" s="200" t="s">
        <v>1378</v>
      </c>
      <c r="E67" s="199"/>
      <c r="F67" s="426"/>
      <c r="G67" s="426"/>
      <c r="H67" s="426"/>
      <c r="I67" s="426"/>
      <c r="J67" s="426"/>
      <c r="K67" s="426"/>
    </row>
    <row r="68" spans="1:11" ht="14.25">
      <c r="A68" s="202" t="s">
        <v>136</v>
      </c>
      <c r="B68" s="201">
        <v>6997567</v>
      </c>
      <c r="C68" s="201">
        <v>6997537</v>
      </c>
      <c r="D68" s="200" t="s">
        <v>1122</v>
      </c>
      <c r="E68" s="199"/>
      <c r="F68" s="426"/>
      <c r="G68" s="426"/>
      <c r="H68" s="426"/>
      <c r="I68" s="426"/>
      <c r="J68" s="426"/>
      <c r="K68" s="426"/>
    </row>
    <row r="69" spans="1:11" ht="14.25">
      <c r="A69" s="207" t="s">
        <v>134</v>
      </c>
      <c r="B69" s="206">
        <v>24932652</v>
      </c>
      <c r="C69" s="206">
        <v>24932652</v>
      </c>
      <c r="D69" s="205" t="s">
        <v>1088</v>
      </c>
      <c r="E69" s="204"/>
      <c r="F69" s="203"/>
      <c r="G69" s="203"/>
      <c r="H69" s="203"/>
      <c r="I69" s="203"/>
      <c r="J69" s="203"/>
      <c r="K69" s="203"/>
    </row>
    <row r="70" spans="1:11" ht="15">
      <c r="A70" s="109" t="s">
        <v>1012</v>
      </c>
      <c r="B70" s="206">
        <v>7922547</v>
      </c>
      <c r="C70" s="206">
        <v>7922547</v>
      </c>
      <c r="D70" s="205" t="s">
        <v>1060</v>
      </c>
      <c r="E70" s="204"/>
      <c r="F70" s="203"/>
      <c r="G70" s="203"/>
      <c r="H70" s="203"/>
      <c r="I70" s="203"/>
      <c r="J70" s="203"/>
      <c r="K70" s="203"/>
    </row>
    <row r="71" spans="1:11" ht="15">
      <c r="A71" s="109" t="s">
        <v>1013</v>
      </c>
      <c r="B71" s="201">
        <v>1874540</v>
      </c>
      <c r="C71" s="201">
        <v>1874540</v>
      </c>
      <c r="D71" s="200" t="s">
        <v>1181</v>
      </c>
      <c r="E71" s="199"/>
      <c r="F71" s="426"/>
      <c r="G71" s="426"/>
      <c r="H71" s="426"/>
      <c r="I71" s="426"/>
      <c r="J71" s="426"/>
      <c r="K71" s="426"/>
    </row>
    <row r="72" spans="1:11" ht="14.25">
      <c r="A72" s="207" t="s">
        <v>133</v>
      </c>
      <c r="B72" s="206">
        <v>12107404</v>
      </c>
      <c r="C72" s="206">
        <v>12107404</v>
      </c>
      <c r="D72" s="205" t="s">
        <v>1072</v>
      </c>
      <c r="E72" s="204"/>
      <c r="F72" s="203"/>
      <c r="G72" s="203"/>
      <c r="H72" s="203"/>
      <c r="I72" s="203"/>
      <c r="J72" s="203"/>
      <c r="K72" s="203"/>
    </row>
    <row r="73" spans="1:11" ht="14.25">
      <c r="A73" s="207" t="s">
        <v>124</v>
      </c>
      <c r="B73" s="201">
        <v>27024278</v>
      </c>
      <c r="C73" s="201">
        <v>27024278</v>
      </c>
      <c r="D73" s="200" t="s">
        <v>1389</v>
      </c>
      <c r="E73" s="199"/>
      <c r="F73" s="426"/>
      <c r="G73" s="426"/>
      <c r="H73" s="426"/>
      <c r="I73" s="426"/>
      <c r="J73" s="426"/>
      <c r="K73" s="426"/>
    </row>
    <row r="74" spans="1:11" ht="14.25">
      <c r="A74" s="202" t="s">
        <v>132</v>
      </c>
      <c r="B74" s="206">
        <v>18502911</v>
      </c>
      <c r="C74" s="206">
        <v>18502911</v>
      </c>
      <c r="D74" s="205" t="s">
        <v>1065</v>
      </c>
      <c r="E74" s="204"/>
      <c r="F74" s="203"/>
      <c r="G74" s="203"/>
      <c r="H74" s="203"/>
      <c r="I74" s="203"/>
      <c r="J74" s="203"/>
      <c r="K74" s="203"/>
    </row>
    <row r="75" spans="1:11" ht="14.25">
      <c r="A75" s="207" t="s">
        <v>131</v>
      </c>
      <c r="B75" s="201">
        <v>5781213</v>
      </c>
      <c r="C75" s="201">
        <v>5781213</v>
      </c>
      <c r="D75" s="200" t="s">
        <v>1189</v>
      </c>
      <c r="E75" s="199"/>
      <c r="F75" s="426"/>
      <c r="G75" s="426"/>
      <c r="H75" s="426"/>
      <c r="I75" s="426"/>
      <c r="J75" s="426"/>
      <c r="K75" s="426"/>
    </row>
    <row r="76" spans="1:11" ht="14.25">
      <c r="A76" s="207" t="s">
        <v>130</v>
      </c>
      <c r="B76" s="206">
        <v>35160353</v>
      </c>
      <c r="C76" s="206">
        <v>35172067</v>
      </c>
      <c r="D76" s="205" t="s">
        <v>1062</v>
      </c>
      <c r="E76" s="204"/>
      <c r="F76" s="203"/>
      <c r="G76" s="203"/>
      <c r="H76" s="203"/>
      <c r="I76" s="203"/>
      <c r="J76" s="203"/>
      <c r="K76" s="203"/>
    </row>
    <row r="77" spans="1:11" ht="14.25">
      <c r="A77" s="207" t="s">
        <v>122</v>
      </c>
      <c r="B77" s="206">
        <v>18126697</v>
      </c>
      <c r="C77" s="206">
        <v>18126697</v>
      </c>
      <c r="D77" s="205" t="s">
        <v>1060</v>
      </c>
      <c r="E77" s="204"/>
      <c r="F77" s="203"/>
      <c r="G77" s="203"/>
      <c r="H77" s="203"/>
      <c r="I77" s="203"/>
      <c r="J77" s="203"/>
      <c r="K77" s="203"/>
    </row>
    <row r="78" spans="1:11" ht="14.25">
      <c r="A78" s="207" t="s">
        <v>129</v>
      </c>
      <c r="B78" s="201">
        <v>32878546</v>
      </c>
      <c r="C78" s="201">
        <v>33045832</v>
      </c>
      <c r="D78" s="200" t="s">
        <v>1375</v>
      </c>
      <c r="E78" s="199"/>
      <c r="F78" s="426"/>
      <c r="G78" s="426"/>
      <c r="H78" s="426"/>
      <c r="I78" s="426"/>
      <c r="J78" s="426"/>
      <c r="K78" s="426"/>
    </row>
    <row r="79" spans="1:11" ht="14.25">
      <c r="A79" s="207" t="s">
        <v>128</v>
      </c>
      <c r="B79" s="206">
        <v>22106155</v>
      </c>
      <c r="C79" s="206">
        <v>22106155</v>
      </c>
      <c r="D79" s="205" t="s">
        <v>1090</v>
      </c>
      <c r="E79" s="204"/>
      <c r="F79" s="203"/>
      <c r="G79" s="203"/>
      <c r="H79" s="203"/>
      <c r="I79" s="203"/>
      <c r="J79" s="203"/>
      <c r="K79" s="203"/>
    </row>
    <row r="80" spans="1:11" ht="15">
      <c r="A80" s="109" t="s">
        <v>197</v>
      </c>
      <c r="B80" s="206">
        <v>22018273</v>
      </c>
      <c r="C80" s="206">
        <v>22125751</v>
      </c>
      <c r="D80" s="205" t="s">
        <v>1090</v>
      </c>
      <c r="E80" s="204"/>
      <c r="F80" s="203"/>
      <c r="G80" s="203"/>
      <c r="H80" s="203"/>
      <c r="I80" s="203"/>
      <c r="J80" s="203"/>
      <c r="K80" s="203"/>
    </row>
    <row r="81" spans="1:12" ht="14.25">
      <c r="A81" s="207" t="s">
        <v>127</v>
      </c>
      <c r="B81" s="206">
        <v>17611107</v>
      </c>
      <c r="C81" s="206">
        <v>17611107</v>
      </c>
      <c r="D81" s="205" t="s">
        <v>1077</v>
      </c>
      <c r="E81" s="204"/>
      <c r="F81" s="203"/>
      <c r="G81" s="203"/>
      <c r="H81" s="203"/>
      <c r="I81" s="203"/>
      <c r="J81" s="203"/>
      <c r="K81" s="203"/>
    </row>
    <row r="82" spans="1:12" ht="14.25">
      <c r="A82" s="207" t="s">
        <v>126</v>
      </c>
      <c r="B82" s="206">
        <v>17438907</v>
      </c>
      <c r="C82" s="206">
        <v>17438907</v>
      </c>
      <c r="D82" s="205" t="s">
        <v>1088</v>
      </c>
      <c r="E82" s="204"/>
      <c r="F82" s="203"/>
      <c r="G82" s="203"/>
      <c r="H82" s="203"/>
      <c r="I82" s="203"/>
      <c r="J82" s="203"/>
      <c r="K82" s="203"/>
    </row>
    <row r="83" spans="1:12" ht="14.25">
      <c r="A83" s="207" t="s">
        <v>125</v>
      </c>
      <c r="B83" s="201">
        <v>12535244</v>
      </c>
      <c r="C83" s="201">
        <v>12535244</v>
      </c>
      <c r="D83" s="200" t="s">
        <v>1083</v>
      </c>
      <c r="E83" s="199"/>
      <c r="F83" s="426"/>
      <c r="G83" s="426"/>
      <c r="H83" s="426"/>
      <c r="I83" s="426"/>
      <c r="J83" s="426"/>
      <c r="K83" s="426"/>
    </row>
    <row r="84" spans="1:12" ht="14.25">
      <c r="A84" s="207" t="s">
        <v>123</v>
      </c>
      <c r="B84" s="201">
        <v>49730982</v>
      </c>
      <c r="C84" s="201">
        <v>49750500</v>
      </c>
      <c r="D84" s="200" t="s">
        <v>1382</v>
      </c>
      <c r="E84" s="199"/>
      <c r="F84" s="426"/>
      <c r="G84" s="426"/>
      <c r="H84" s="426"/>
      <c r="I84" s="426"/>
      <c r="J84" s="426"/>
      <c r="K84" s="426"/>
    </row>
    <row r="85" spans="1:12" ht="14.25">
      <c r="A85" s="207" t="s">
        <v>121</v>
      </c>
      <c r="B85" s="201">
        <v>43070244</v>
      </c>
      <c r="C85" s="201">
        <v>43070244</v>
      </c>
      <c r="D85" s="200" t="s">
        <v>1087</v>
      </c>
      <c r="E85" s="199"/>
      <c r="F85" s="426"/>
      <c r="G85" s="426"/>
      <c r="H85" s="426"/>
      <c r="I85" s="426"/>
      <c r="J85" s="426"/>
      <c r="K85" s="426"/>
    </row>
    <row r="86" spans="1:12" ht="14.25">
      <c r="A86" s="207" t="s">
        <v>120</v>
      </c>
      <c r="B86" s="201">
        <v>24324009</v>
      </c>
      <c r="C86" s="201">
        <v>24324009</v>
      </c>
      <c r="D86" s="200" t="s">
        <v>1085</v>
      </c>
      <c r="E86" s="199"/>
      <c r="F86" s="426"/>
      <c r="G86" s="426"/>
      <c r="H86" s="426"/>
      <c r="I86" s="426"/>
      <c r="J86" s="426"/>
      <c r="K86" s="426"/>
    </row>
    <row r="87" spans="1:12" ht="14.25">
      <c r="A87" s="207" t="s">
        <v>119</v>
      </c>
      <c r="B87" s="206">
        <v>20161819</v>
      </c>
      <c r="C87" s="206">
        <v>20161819</v>
      </c>
      <c r="D87" s="205" t="s">
        <v>1091</v>
      </c>
      <c r="E87" s="204"/>
      <c r="F87" s="203"/>
      <c r="G87" s="203"/>
      <c r="H87" s="203"/>
      <c r="I87" s="203"/>
      <c r="J87" s="203"/>
      <c r="K87" s="203"/>
    </row>
    <row r="88" spans="1:12" ht="14.25">
      <c r="A88" s="202" t="s">
        <v>118</v>
      </c>
      <c r="B88" s="206">
        <v>9794093</v>
      </c>
      <c r="C88" s="206">
        <v>9794093</v>
      </c>
      <c r="D88" s="205" t="s">
        <v>1068</v>
      </c>
      <c r="E88" s="204"/>
      <c r="F88" s="203"/>
      <c r="G88" s="203"/>
      <c r="H88" s="203"/>
      <c r="I88" s="203"/>
      <c r="J88" s="203"/>
      <c r="K88" s="203"/>
    </row>
    <row r="89" spans="1:12" ht="14.25">
      <c r="A89" s="207" t="s">
        <v>117</v>
      </c>
      <c r="B89" s="201">
        <v>9639952</v>
      </c>
      <c r="C89" s="201">
        <v>9639952</v>
      </c>
      <c r="D89" s="200" t="s">
        <v>1074</v>
      </c>
      <c r="E89" s="199"/>
      <c r="F89" s="426"/>
      <c r="G89" s="426"/>
      <c r="H89" s="426"/>
      <c r="I89" s="426"/>
      <c r="J89" s="426"/>
      <c r="K89" s="426"/>
    </row>
    <row r="90" spans="1:12" ht="14.25">
      <c r="A90" s="202" t="s">
        <v>116</v>
      </c>
      <c r="B90" s="201">
        <v>2472747</v>
      </c>
      <c r="C90" s="201">
        <v>2472747</v>
      </c>
      <c r="D90" s="200" t="s">
        <v>1402</v>
      </c>
      <c r="E90" s="199"/>
      <c r="F90" s="426"/>
      <c r="G90" s="426"/>
      <c r="H90" s="426"/>
      <c r="I90" s="426"/>
      <c r="J90" s="426"/>
      <c r="K90" s="426"/>
    </row>
    <row r="91" spans="1:12" ht="15">
      <c r="A91" s="109" t="s">
        <v>1014</v>
      </c>
      <c r="B91" s="201">
        <v>3486429</v>
      </c>
      <c r="C91" s="201">
        <v>3487393</v>
      </c>
      <c r="D91" s="200" t="s">
        <v>1073</v>
      </c>
      <c r="E91" s="199"/>
      <c r="F91" s="426"/>
      <c r="G91" s="426"/>
      <c r="H91" s="426"/>
      <c r="I91" s="426"/>
      <c r="J91" s="426"/>
      <c r="K91" s="426"/>
    </row>
    <row r="92" spans="1:12" ht="15">
      <c r="A92" s="109" t="s">
        <v>1015</v>
      </c>
      <c r="B92" s="201">
        <v>14172999</v>
      </c>
      <c r="C92" s="201">
        <v>14172999</v>
      </c>
      <c r="D92" s="200" t="s">
        <v>1071</v>
      </c>
      <c r="E92" s="199"/>
      <c r="F92" s="426"/>
      <c r="G92" s="426"/>
      <c r="H92" s="426"/>
      <c r="I92" s="426"/>
      <c r="J92" s="426"/>
      <c r="K92" s="426"/>
    </row>
    <row r="93" spans="1:12" ht="14.25">
      <c r="A93" s="207" t="s">
        <v>162</v>
      </c>
      <c r="B93" s="201">
        <v>100824554</v>
      </c>
      <c r="C93" s="201">
        <v>100805527</v>
      </c>
      <c r="D93" s="200" t="s">
        <v>1058</v>
      </c>
      <c r="E93" s="199"/>
      <c r="F93" s="426"/>
      <c r="G93" s="426"/>
      <c r="H93" s="426"/>
      <c r="I93" s="426"/>
      <c r="J93" s="426"/>
      <c r="K93" s="426"/>
    </row>
    <row r="94" spans="1:12" ht="14.25">
      <c r="A94" s="202" t="s">
        <v>157</v>
      </c>
      <c r="B94" s="201">
        <v>18461345</v>
      </c>
      <c r="C94" s="201">
        <v>18461345</v>
      </c>
      <c r="D94" s="200" t="s">
        <v>1115</v>
      </c>
      <c r="E94" s="199"/>
      <c r="F94" s="426"/>
      <c r="G94" s="426"/>
      <c r="H94" s="426"/>
      <c r="I94" s="426"/>
      <c r="J94" s="426"/>
      <c r="K94" s="426"/>
    </row>
    <row r="95" spans="1:12">
      <c r="A95" s="433"/>
      <c r="B95" s="468">
        <f>AVERAGE(B10:B94)/1000</f>
        <v>20020.445094117647</v>
      </c>
      <c r="C95" s="433"/>
      <c r="D95" s="433"/>
      <c r="E95" s="433"/>
      <c r="F95" s="433"/>
      <c r="G95" s="433"/>
      <c r="H95" s="433"/>
      <c r="I95" s="433"/>
      <c r="J95" s="433"/>
      <c r="K95" s="433"/>
      <c r="L95"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
  <sheetViews>
    <sheetView topLeftCell="A43" zoomScale="70" zoomScaleNormal="70" workbookViewId="0">
      <selection activeCell="B96" sqref="B96"/>
    </sheetView>
  </sheetViews>
  <sheetFormatPr defaultRowHeight="12.75"/>
  <cols>
    <col min="1" max="1" width="41.5703125" style="422" customWidth="1"/>
    <col min="2" max="2" width="17.7109375" style="422" customWidth="1"/>
    <col min="3" max="3" width="15.7109375" style="422" customWidth="1"/>
    <col min="4" max="4" width="17.5703125" style="422" customWidth="1"/>
    <col min="5" max="5" width="2.28515625" style="422" customWidth="1"/>
    <col min="6" max="11" width="0" style="422" hidden="1" customWidth="1"/>
    <col min="12" max="12" width="22.5703125" style="422" customWidth="1"/>
    <col min="13" max="16384" width="9.140625" style="422"/>
  </cols>
  <sheetData>
    <row r="1" spans="1:12" ht="14.25">
      <c r="A1" s="493" t="s">
        <v>1102</v>
      </c>
      <c r="B1" s="493"/>
      <c r="C1" s="493"/>
      <c r="D1" s="493"/>
      <c r="E1" s="493"/>
      <c r="F1" s="493"/>
      <c r="G1" s="493"/>
      <c r="H1" s="493"/>
      <c r="I1" s="493"/>
      <c r="J1" s="493"/>
      <c r="K1" s="493"/>
      <c r="L1" s="493"/>
    </row>
    <row r="2" spans="1:12" ht="14.25">
      <c r="A2" s="493" t="s">
        <v>1199</v>
      </c>
      <c r="B2" s="493"/>
      <c r="C2" s="493"/>
      <c r="D2" s="493"/>
      <c r="E2" s="493"/>
      <c r="F2" s="493"/>
      <c r="G2" s="493"/>
      <c r="H2" s="493"/>
      <c r="I2" s="493"/>
      <c r="J2" s="493"/>
      <c r="K2" s="493"/>
      <c r="L2" s="493"/>
    </row>
    <row r="3" spans="1:12" ht="14.25">
      <c r="A3" s="493" t="s">
        <v>1198</v>
      </c>
      <c r="B3" s="493"/>
      <c r="C3" s="493"/>
      <c r="D3" s="493"/>
      <c r="E3" s="493"/>
      <c r="F3" s="493"/>
      <c r="G3" s="493"/>
      <c r="H3" s="493"/>
      <c r="I3" s="493"/>
      <c r="J3" s="493"/>
      <c r="K3" s="493"/>
      <c r="L3" s="493"/>
    </row>
    <row r="4" spans="1:12" ht="14.25">
      <c r="A4" s="493" t="s">
        <v>1099</v>
      </c>
      <c r="B4" s="493"/>
      <c r="C4" s="493"/>
      <c r="D4" s="493"/>
      <c r="E4" s="493"/>
      <c r="F4" s="493"/>
      <c r="G4" s="493"/>
      <c r="H4" s="493"/>
      <c r="I4" s="493"/>
      <c r="J4" s="493"/>
      <c r="K4" s="493"/>
      <c r="L4" s="493"/>
    </row>
    <row r="5" spans="1:12" ht="14.25">
      <c r="A5" s="493" t="s">
        <v>1401</v>
      </c>
      <c r="B5" s="493"/>
      <c r="C5" s="493"/>
      <c r="D5" s="493"/>
      <c r="E5" s="493"/>
      <c r="F5" s="493"/>
      <c r="G5" s="493"/>
      <c r="H5" s="493"/>
      <c r="I5" s="493"/>
      <c r="J5" s="493"/>
      <c r="K5" s="493"/>
      <c r="L5" s="493"/>
    </row>
    <row r="6" spans="1:12">
      <c r="A6" s="488"/>
      <c r="B6" s="488"/>
      <c r="C6" s="488"/>
      <c r="D6" s="488"/>
      <c r="E6" s="488"/>
      <c r="F6" s="488"/>
      <c r="G6" s="488"/>
      <c r="H6" s="488"/>
      <c r="I6" s="488"/>
      <c r="J6" s="488"/>
      <c r="K6" s="488"/>
      <c r="L6" s="488"/>
    </row>
    <row r="7" spans="1:12" ht="15">
      <c r="A7" s="494" t="s">
        <v>1097</v>
      </c>
      <c r="B7" s="494"/>
      <c r="C7" s="494"/>
      <c r="D7" s="494"/>
      <c r="E7" s="494"/>
      <c r="F7" s="212"/>
      <c r="G7" s="212"/>
      <c r="H7" s="212"/>
      <c r="I7" s="212"/>
      <c r="J7" s="212"/>
      <c r="K7" s="212"/>
    </row>
    <row r="8" spans="1:12" ht="60" customHeight="1">
      <c r="A8" s="494"/>
      <c r="B8" s="494" t="s">
        <v>1096</v>
      </c>
      <c r="C8" s="494"/>
      <c r="D8" s="494"/>
      <c r="E8" s="494"/>
      <c r="F8" s="212"/>
      <c r="G8" s="212"/>
      <c r="H8" s="212"/>
      <c r="I8" s="212"/>
      <c r="J8" s="212"/>
      <c r="K8" s="212"/>
    </row>
    <row r="9" spans="1:12" ht="45" customHeight="1">
      <c r="A9" s="494"/>
      <c r="B9" s="421" t="s">
        <v>1095</v>
      </c>
      <c r="C9" s="421" t="s">
        <v>1094</v>
      </c>
      <c r="D9" s="494" t="s">
        <v>1093</v>
      </c>
      <c r="E9" s="494"/>
      <c r="F9" s="212"/>
      <c r="G9" s="212"/>
      <c r="H9" s="212"/>
      <c r="I9" s="212"/>
      <c r="J9" s="212"/>
      <c r="K9" s="212"/>
    </row>
    <row r="10" spans="1:12" ht="14.25">
      <c r="A10" s="207" t="s">
        <v>191</v>
      </c>
      <c r="B10" s="201">
        <v>18785444</v>
      </c>
      <c r="C10" s="201">
        <v>18785444</v>
      </c>
      <c r="D10" s="200" t="s">
        <v>1191</v>
      </c>
      <c r="E10" s="199"/>
      <c r="F10" s="420"/>
      <c r="G10" s="420"/>
      <c r="H10" s="420"/>
      <c r="I10" s="420"/>
      <c r="J10" s="420"/>
      <c r="K10" s="420"/>
    </row>
    <row r="11" spans="1:12" ht="14.25">
      <c r="A11" s="207" t="s">
        <v>190</v>
      </c>
      <c r="B11" s="206">
        <v>27116710</v>
      </c>
      <c r="C11" s="206">
        <v>27116710</v>
      </c>
      <c r="D11" s="205" t="s">
        <v>1069</v>
      </c>
      <c r="E11" s="204"/>
      <c r="F11" s="203"/>
      <c r="G11" s="203"/>
      <c r="H11" s="203"/>
      <c r="I11" s="203"/>
      <c r="J11" s="203"/>
      <c r="K11" s="203"/>
    </row>
    <row r="12" spans="1:12" ht="14.25">
      <c r="A12" s="207" t="s">
        <v>189</v>
      </c>
      <c r="B12" s="201">
        <v>11956424</v>
      </c>
      <c r="C12" s="201">
        <v>11956424</v>
      </c>
      <c r="D12" s="200" t="s">
        <v>1189</v>
      </c>
      <c r="E12" s="199"/>
      <c r="F12" s="420"/>
      <c r="G12" s="420"/>
      <c r="H12" s="420"/>
      <c r="I12" s="420"/>
      <c r="J12" s="420"/>
      <c r="K12" s="420"/>
    </row>
    <row r="13" spans="1:12" ht="14.25">
      <c r="A13" s="207" t="s">
        <v>188</v>
      </c>
      <c r="B13" s="201">
        <v>21121549</v>
      </c>
      <c r="C13" s="201">
        <v>21341765</v>
      </c>
      <c r="D13" s="200" t="s">
        <v>1056</v>
      </c>
      <c r="E13" s="199"/>
      <c r="F13" s="420"/>
      <c r="G13" s="420"/>
      <c r="H13" s="420"/>
      <c r="I13" s="420"/>
      <c r="J13" s="420"/>
      <c r="K13" s="420"/>
    </row>
    <row r="14" spans="1:12" ht="14.25">
      <c r="A14" s="202" t="s">
        <v>187</v>
      </c>
      <c r="B14" s="201">
        <v>11402920</v>
      </c>
      <c r="C14" s="201">
        <v>11402920</v>
      </c>
      <c r="D14" s="200" t="s">
        <v>1071</v>
      </c>
      <c r="E14" s="199"/>
      <c r="F14" s="420"/>
      <c r="G14" s="420"/>
      <c r="H14" s="420"/>
      <c r="I14" s="420"/>
      <c r="J14" s="420"/>
      <c r="K14" s="420"/>
    </row>
    <row r="15" spans="1:12" ht="14.25">
      <c r="A15" s="207" t="s">
        <v>177</v>
      </c>
      <c r="B15" s="206">
        <v>10812272</v>
      </c>
      <c r="C15" s="206">
        <v>10812498</v>
      </c>
      <c r="D15" s="205" t="s">
        <v>1079</v>
      </c>
      <c r="E15" s="204"/>
      <c r="F15" s="203"/>
      <c r="G15" s="203"/>
      <c r="H15" s="203"/>
      <c r="I15" s="203"/>
      <c r="J15" s="203"/>
      <c r="K15" s="203"/>
    </row>
    <row r="16" spans="1:12" ht="14.25">
      <c r="A16" s="207" t="s">
        <v>186</v>
      </c>
      <c r="B16" s="201">
        <v>12025332</v>
      </c>
      <c r="C16" s="201">
        <v>12025332</v>
      </c>
      <c r="D16" s="200" t="s">
        <v>1115</v>
      </c>
      <c r="E16" s="199"/>
      <c r="F16" s="420"/>
      <c r="G16" s="420"/>
      <c r="H16" s="420"/>
      <c r="I16" s="420"/>
      <c r="J16" s="420"/>
      <c r="K16" s="420"/>
    </row>
    <row r="17" spans="1:11" ht="14.25">
      <c r="A17" s="207" t="s">
        <v>185</v>
      </c>
      <c r="B17" s="201">
        <v>6376984</v>
      </c>
      <c r="C17" s="201">
        <v>6376984</v>
      </c>
      <c r="D17" s="200" t="s">
        <v>1191</v>
      </c>
      <c r="E17" s="199"/>
      <c r="F17" s="420"/>
      <c r="G17" s="420"/>
      <c r="H17" s="420"/>
      <c r="I17" s="420"/>
      <c r="J17" s="420"/>
      <c r="K17" s="420"/>
    </row>
    <row r="18" spans="1:11" ht="14.25">
      <c r="A18" s="207" t="s">
        <v>184</v>
      </c>
      <c r="B18" s="206">
        <v>13079792</v>
      </c>
      <c r="C18" s="206">
        <v>13079792</v>
      </c>
      <c r="D18" s="205" t="s">
        <v>1067</v>
      </c>
      <c r="E18" s="204"/>
      <c r="F18" s="203"/>
      <c r="G18" s="203"/>
      <c r="H18" s="203"/>
      <c r="I18" s="203"/>
      <c r="J18" s="203"/>
      <c r="K18" s="203"/>
    </row>
    <row r="19" spans="1:11" ht="14.25">
      <c r="A19" s="207" t="s">
        <v>183</v>
      </c>
      <c r="B19" s="206">
        <v>10490987</v>
      </c>
      <c r="C19" s="206">
        <v>10490987</v>
      </c>
      <c r="D19" s="205" t="s">
        <v>1061</v>
      </c>
      <c r="E19" s="204"/>
      <c r="F19" s="203"/>
      <c r="G19" s="203"/>
      <c r="H19" s="203"/>
      <c r="I19" s="203"/>
      <c r="J19" s="203"/>
      <c r="K19" s="203"/>
    </row>
    <row r="20" spans="1:11" ht="14.25">
      <c r="A20" s="207" t="s">
        <v>182</v>
      </c>
      <c r="B20" s="201">
        <v>36565477</v>
      </c>
      <c r="C20" s="201">
        <v>38944588</v>
      </c>
      <c r="D20" s="200" t="s">
        <v>1400</v>
      </c>
      <c r="E20" s="199"/>
      <c r="F20" s="420"/>
      <c r="G20" s="420"/>
      <c r="H20" s="420"/>
      <c r="I20" s="420"/>
      <c r="J20" s="420"/>
      <c r="K20" s="420"/>
    </row>
    <row r="21" spans="1:11" ht="14.25">
      <c r="A21" s="207" t="s">
        <v>181</v>
      </c>
      <c r="B21" s="201">
        <v>10353439</v>
      </c>
      <c r="C21" s="201">
        <v>10353439</v>
      </c>
      <c r="D21" s="200" t="s">
        <v>1071</v>
      </c>
      <c r="E21" s="199"/>
      <c r="F21" s="420"/>
      <c r="G21" s="420"/>
      <c r="H21" s="420"/>
      <c r="I21" s="420"/>
      <c r="J21" s="420"/>
      <c r="K21" s="420"/>
    </row>
    <row r="22" spans="1:11" ht="14.25">
      <c r="A22" s="207" t="s">
        <v>180</v>
      </c>
      <c r="B22" s="206">
        <v>11668842</v>
      </c>
      <c r="C22" s="206">
        <v>11668842</v>
      </c>
      <c r="D22" s="205" t="s">
        <v>1072</v>
      </c>
      <c r="E22" s="204"/>
      <c r="F22" s="203"/>
      <c r="G22" s="203"/>
      <c r="H22" s="203"/>
      <c r="I22" s="203"/>
      <c r="J22" s="203"/>
      <c r="K22" s="203"/>
    </row>
    <row r="23" spans="1:11" ht="14.25">
      <c r="A23" s="207" t="s">
        <v>179</v>
      </c>
      <c r="B23" s="206">
        <v>7697232</v>
      </c>
      <c r="C23" s="206">
        <v>7697232</v>
      </c>
      <c r="D23" s="205" t="s">
        <v>1066</v>
      </c>
      <c r="E23" s="204"/>
      <c r="F23" s="203"/>
      <c r="G23" s="203"/>
      <c r="H23" s="203"/>
      <c r="I23" s="203"/>
      <c r="J23" s="203"/>
      <c r="K23" s="203"/>
    </row>
    <row r="24" spans="1:11" ht="14.25">
      <c r="A24" s="207" t="s">
        <v>178</v>
      </c>
      <c r="B24" s="206">
        <v>19612276</v>
      </c>
      <c r="C24" s="206">
        <v>19612276</v>
      </c>
      <c r="D24" s="205" t="s">
        <v>1180</v>
      </c>
      <c r="E24" s="204"/>
      <c r="F24" s="203"/>
      <c r="G24" s="203"/>
      <c r="H24" s="203"/>
      <c r="I24" s="203"/>
      <c r="J24" s="203"/>
      <c r="K24" s="203"/>
    </row>
    <row r="25" spans="1:11" ht="14.25">
      <c r="A25" s="207" t="s">
        <v>176</v>
      </c>
      <c r="B25" s="201">
        <v>11580843</v>
      </c>
      <c r="C25" s="201">
        <v>11753867</v>
      </c>
      <c r="D25" s="200" t="s">
        <v>1191</v>
      </c>
      <c r="E25" s="199"/>
      <c r="F25" s="420"/>
      <c r="G25" s="420"/>
      <c r="H25" s="420"/>
      <c r="I25" s="420"/>
      <c r="J25" s="420"/>
      <c r="K25" s="420"/>
    </row>
    <row r="26" spans="1:11" ht="14.25">
      <c r="A26" s="207" t="s">
        <v>175</v>
      </c>
      <c r="B26" s="201">
        <v>6032924</v>
      </c>
      <c r="C26" s="201">
        <v>6032924</v>
      </c>
      <c r="D26" s="200" t="s">
        <v>1372</v>
      </c>
      <c r="E26" s="199"/>
      <c r="F26" s="420"/>
      <c r="G26" s="420"/>
      <c r="H26" s="420"/>
      <c r="I26" s="420"/>
      <c r="J26" s="420"/>
      <c r="K26" s="420"/>
    </row>
    <row r="27" spans="1:11" ht="14.25">
      <c r="A27" s="207" t="s">
        <v>174</v>
      </c>
      <c r="B27" s="201">
        <v>72667440</v>
      </c>
      <c r="C27" s="201">
        <v>72733327</v>
      </c>
      <c r="D27" s="200" t="s">
        <v>1087</v>
      </c>
      <c r="E27" s="199"/>
      <c r="F27" s="420"/>
      <c r="G27" s="420"/>
      <c r="H27" s="420"/>
      <c r="I27" s="420"/>
      <c r="J27" s="420"/>
      <c r="K27" s="420"/>
    </row>
    <row r="28" spans="1:11" ht="14.25">
      <c r="A28" s="207" t="s">
        <v>173</v>
      </c>
      <c r="B28" s="206">
        <v>10816941</v>
      </c>
      <c r="C28" s="206">
        <v>10816941</v>
      </c>
      <c r="D28" s="205" t="s">
        <v>1090</v>
      </c>
      <c r="E28" s="204"/>
      <c r="F28" s="203"/>
      <c r="G28" s="203"/>
      <c r="H28" s="203"/>
      <c r="I28" s="203"/>
      <c r="J28" s="203"/>
      <c r="K28" s="203"/>
    </row>
    <row r="29" spans="1:11" ht="14.25">
      <c r="A29" s="207" t="s">
        <v>172</v>
      </c>
      <c r="B29" s="206">
        <v>5633237</v>
      </c>
      <c r="C29" s="206">
        <v>5633237</v>
      </c>
      <c r="D29" s="205" t="s">
        <v>1072</v>
      </c>
      <c r="E29" s="204"/>
      <c r="F29" s="203"/>
      <c r="G29" s="203"/>
      <c r="H29" s="203"/>
      <c r="I29" s="203"/>
      <c r="J29" s="203"/>
      <c r="K29" s="203"/>
    </row>
    <row r="30" spans="1:11" ht="14.25">
      <c r="A30" s="207" t="s">
        <v>171</v>
      </c>
      <c r="B30" s="201">
        <v>15423713</v>
      </c>
      <c r="C30" s="201">
        <v>15423713</v>
      </c>
      <c r="D30" s="200" t="s">
        <v>1382</v>
      </c>
      <c r="E30" s="199"/>
      <c r="F30" s="420"/>
      <c r="G30" s="420"/>
      <c r="H30" s="420"/>
      <c r="I30" s="420"/>
      <c r="J30" s="420"/>
      <c r="K30" s="420"/>
    </row>
    <row r="31" spans="1:11" ht="14.25">
      <c r="A31" s="207" t="s">
        <v>169</v>
      </c>
      <c r="B31" s="206">
        <v>9959289</v>
      </c>
      <c r="C31" s="206">
        <v>9970135</v>
      </c>
      <c r="D31" s="205" t="s">
        <v>1180</v>
      </c>
      <c r="E31" s="204"/>
      <c r="F31" s="203"/>
      <c r="G31" s="203"/>
      <c r="H31" s="203"/>
      <c r="I31" s="203"/>
      <c r="J31" s="203"/>
      <c r="K31" s="203"/>
    </row>
    <row r="32" spans="1:11" ht="14.25">
      <c r="A32" s="207" t="s">
        <v>168</v>
      </c>
      <c r="B32" s="201">
        <v>43771451</v>
      </c>
      <c r="C32" s="201">
        <v>43771451</v>
      </c>
      <c r="D32" s="200" t="s">
        <v>1399</v>
      </c>
      <c r="E32" s="199"/>
      <c r="F32" s="420"/>
      <c r="G32" s="420"/>
      <c r="H32" s="420"/>
      <c r="I32" s="420"/>
      <c r="J32" s="420"/>
      <c r="K32" s="420"/>
    </row>
    <row r="33" spans="1:11" ht="14.25">
      <c r="A33" s="207" t="s">
        <v>167</v>
      </c>
      <c r="B33" s="201">
        <v>9013072</v>
      </c>
      <c r="C33" s="201">
        <v>9013072</v>
      </c>
      <c r="D33" s="200" t="s">
        <v>1383</v>
      </c>
      <c r="E33" s="199"/>
      <c r="F33" s="420"/>
      <c r="G33" s="420"/>
      <c r="H33" s="420"/>
      <c r="I33" s="420"/>
      <c r="J33" s="420"/>
      <c r="K33" s="420"/>
    </row>
    <row r="34" spans="1:11" ht="14.25">
      <c r="A34" s="207" t="s">
        <v>166</v>
      </c>
      <c r="B34" s="201">
        <v>6456180</v>
      </c>
      <c r="C34" s="201">
        <v>6456180</v>
      </c>
      <c r="D34" s="200" t="s">
        <v>1189</v>
      </c>
      <c r="E34" s="199"/>
      <c r="F34" s="420"/>
      <c r="G34" s="420"/>
      <c r="H34" s="420"/>
      <c r="I34" s="420"/>
      <c r="J34" s="420"/>
      <c r="K34" s="420"/>
    </row>
    <row r="35" spans="1:11" ht="14.25">
      <c r="A35" s="207" t="s">
        <v>165</v>
      </c>
      <c r="B35" s="206">
        <v>5315155</v>
      </c>
      <c r="C35" s="206">
        <v>5311615</v>
      </c>
      <c r="D35" s="205" t="s">
        <v>1065</v>
      </c>
      <c r="E35" s="204"/>
      <c r="F35" s="203"/>
      <c r="G35" s="203"/>
      <c r="H35" s="203"/>
      <c r="I35" s="203"/>
      <c r="J35" s="203"/>
      <c r="K35" s="203"/>
    </row>
    <row r="36" spans="1:11" ht="14.25">
      <c r="A36" s="207" t="s">
        <v>164</v>
      </c>
      <c r="B36" s="206">
        <v>10427839</v>
      </c>
      <c r="C36" s="206">
        <v>10427839</v>
      </c>
      <c r="D36" s="205" t="s">
        <v>1059</v>
      </c>
      <c r="E36" s="204"/>
      <c r="F36" s="203"/>
      <c r="G36" s="203"/>
      <c r="H36" s="203"/>
      <c r="I36" s="203"/>
      <c r="J36" s="203"/>
      <c r="K36" s="203"/>
    </row>
    <row r="37" spans="1:11" ht="14.25">
      <c r="A37" s="207" t="s">
        <v>1009</v>
      </c>
      <c r="B37" s="201">
        <v>23951011</v>
      </c>
      <c r="C37" s="201">
        <v>23951011</v>
      </c>
      <c r="D37" s="200" t="s">
        <v>1122</v>
      </c>
      <c r="E37" s="199"/>
      <c r="F37" s="420"/>
      <c r="G37" s="420"/>
      <c r="H37" s="420"/>
      <c r="I37" s="420"/>
      <c r="J37" s="420"/>
      <c r="K37" s="420"/>
    </row>
    <row r="38" spans="1:11" ht="14.25">
      <c r="A38" s="202" t="s">
        <v>1010</v>
      </c>
      <c r="B38" s="201">
        <v>1465554</v>
      </c>
      <c r="C38" s="201">
        <v>1465554</v>
      </c>
      <c r="D38" s="200" t="s">
        <v>1398</v>
      </c>
      <c r="E38" s="199"/>
      <c r="F38" s="420"/>
      <c r="G38" s="420"/>
      <c r="H38" s="420"/>
      <c r="I38" s="420"/>
      <c r="J38" s="420"/>
      <c r="K38" s="420"/>
    </row>
    <row r="39" spans="1:11" ht="14.25">
      <c r="A39" s="207" t="s">
        <v>195</v>
      </c>
      <c r="B39" s="201">
        <v>6446353</v>
      </c>
      <c r="C39" s="201">
        <v>6446353</v>
      </c>
      <c r="D39" s="200" t="s">
        <v>1182</v>
      </c>
      <c r="E39" s="199"/>
      <c r="F39" s="420"/>
      <c r="G39" s="420"/>
      <c r="H39" s="420"/>
      <c r="I39" s="420"/>
      <c r="J39" s="420"/>
      <c r="K39" s="420"/>
    </row>
    <row r="40" spans="1:11" ht="14.25">
      <c r="A40" s="207" t="s">
        <v>163</v>
      </c>
      <c r="B40" s="206">
        <v>6227270</v>
      </c>
      <c r="C40" s="206">
        <v>6227270</v>
      </c>
      <c r="D40" s="205" t="s">
        <v>1067</v>
      </c>
      <c r="E40" s="204"/>
      <c r="F40" s="203"/>
      <c r="G40" s="203"/>
      <c r="H40" s="203"/>
      <c r="I40" s="203"/>
      <c r="J40" s="203"/>
      <c r="K40" s="203"/>
    </row>
    <row r="41" spans="1:11" ht="14.25">
      <c r="A41" s="207" t="s">
        <v>161</v>
      </c>
      <c r="B41" s="201">
        <v>33340923</v>
      </c>
      <c r="C41" s="201">
        <v>33345579</v>
      </c>
      <c r="D41" s="200" t="s">
        <v>1182</v>
      </c>
      <c r="E41" s="199"/>
      <c r="F41" s="420"/>
      <c r="G41" s="420"/>
      <c r="H41" s="420"/>
      <c r="I41" s="420"/>
      <c r="J41" s="420"/>
      <c r="K41" s="420"/>
    </row>
    <row r="42" spans="1:11" ht="14.25">
      <c r="A42" s="207" t="s">
        <v>160</v>
      </c>
      <c r="B42" s="201">
        <v>9051480</v>
      </c>
      <c r="C42" s="201">
        <v>9113889</v>
      </c>
      <c r="D42" s="200" t="s">
        <v>1120</v>
      </c>
      <c r="E42" s="199"/>
      <c r="F42" s="420"/>
      <c r="G42" s="420"/>
      <c r="H42" s="420"/>
      <c r="I42" s="420"/>
      <c r="J42" s="420"/>
      <c r="K42" s="420"/>
    </row>
    <row r="43" spans="1:11" ht="14.25">
      <c r="A43" s="207" t="s">
        <v>159</v>
      </c>
      <c r="B43" s="201">
        <v>19757273</v>
      </c>
      <c r="C43" s="201">
        <v>19757273</v>
      </c>
      <c r="D43" s="200" t="s">
        <v>1382</v>
      </c>
      <c r="E43" s="199"/>
      <c r="F43" s="420"/>
      <c r="G43" s="420"/>
      <c r="H43" s="420"/>
      <c r="I43" s="420"/>
      <c r="J43" s="420"/>
      <c r="K43" s="420"/>
    </row>
    <row r="44" spans="1:11" ht="14.25">
      <c r="A44" s="207" t="s">
        <v>158</v>
      </c>
      <c r="B44" s="201">
        <v>34937630</v>
      </c>
      <c r="C44" s="201">
        <v>34937629</v>
      </c>
      <c r="D44" s="200" t="s">
        <v>1182</v>
      </c>
      <c r="E44" s="199"/>
      <c r="F44" s="420"/>
      <c r="G44" s="420"/>
      <c r="H44" s="420"/>
      <c r="I44" s="420"/>
      <c r="J44" s="420"/>
      <c r="K44" s="420"/>
    </row>
    <row r="45" spans="1:11" ht="14.25">
      <c r="A45" s="202" t="s">
        <v>156</v>
      </c>
      <c r="B45" s="206">
        <v>63044131</v>
      </c>
      <c r="C45" s="206">
        <v>63044131</v>
      </c>
      <c r="D45" s="205" t="s">
        <v>1072</v>
      </c>
      <c r="E45" s="204"/>
      <c r="F45" s="203"/>
      <c r="G45" s="203"/>
      <c r="H45" s="203"/>
      <c r="I45" s="203"/>
      <c r="J45" s="203"/>
      <c r="K45" s="203"/>
    </row>
    <row r="46" spans="1:11" ht="14.25">
      <c r="A46" s="202" t="s">
        <v>155</v>
      </c>
      <c r="B46" s="206">
        <v>24422748</v>
      </c>
      <c r="C46" s="206">
        <v>24422748</v>
      </c>
      <c r="D46" s="205" t="s">
        <v>1053</v>
      </c>
      <c r="E46" s="204"/>
      <c r="F46" s="203"/>
      <c r="G46" s="203"/>
      <c r="H46" s="203"/>
      <c r="I46" s="203"/>
      <c r="J46" s="203"/>
      <c r="K46" s="203"/>
    </row>
    <row r="47" spans="1:11" ht="14.25">
      <c r="A47" s="202" t="s">
        <v>154</v>
      </c>
      <c r="B47" s="201">
        <v>14460693</v>
      </c>
      <c r="C47" s="201">
        <v>14460253</v>
      </c>
      <c r="D47" s="200" t="s">
        <v>1087</v>
      </c>
      <c r="E47" s="199"/>
      <c r="F47" s="420"/>
      <c r="G47" s="420"/>
      <c r="H47" s="420"/>
      <c r="I47" s="420"/>
      <c r="J47" s="420"/>
      <c r="K47" s="420"/>
    </row>
    <row r="48" spans="1:11" ht="14.25">
      <c r="A48" s="207" t="s">
        <v>153</v>
      </c>
      <c r="B48" s="201">
        <v>12651989</v>
      </c>
      <c r="C48" s="201">
        <v>12651989</v>
      </c>
      <c r="D48" s="200" t="s">
        <v>1385</v>
      </c>
      <c r="E48" s="199"/>
      <c r="F48" s="420"/>
      <c r="G48" s="420"/>
      <c r="H48" s="420"/>
      <c r="I48" s="420"/>
      <c r="J48" s="420"/>
      <c r="K48" s="420"/>
    </row>
    <row r="49" spans="1:11" ht="15">
      <c r="A49" s="109" t="s">
        <v>1016</v>
      </c>
      <c r="B49" s="201">
        <v>12681701</v>
      </c>
      <c r="C49" s="201">
        <v>12681701</v>
      </c>
      <c r="D49" s="200" t="s">
        <v>1377</v>
      </c>
      <c r="E49" s="199"/>
      <c r="F49" s="420"/>
      <c r="G49" s="420"/>
      <c r="H49" s="420"/>
      <c r="I49" s="420"/>
      <c r="J49" s="420"/>
      <c r="K49" s="420"/>
    </row>
    <row r="50" spans="1:11" ht="14.25">
      <c r="A50" s="202" t="s">
        <v>1017</v>
      </c>
      <c r="B50" s="201">
        <v>56116915</v>
      </c>
      <c r="C50" s="201">
        <v>56344897</v>
      </c>
      <c r="D50" s="200" t="s">
        <v>1377</v>
      </c>
      <c r="E50" s="199"/>
      <c r="F50" s="420"/>
      <c r="G50" s="420"/>
      <c r="H50" s="420"/>
      <c r="I50" s="420"/>
      <c r="J50" s="420"/>
      <c r="K50" s="420"/>
    </row>
    <row r="51" spans="1:11" ht="14.25">
      <c r="A51" s="207" t="s">
        <v>151</v>
      </c>
      <c r="B51" s="201">
        <v>27548745</v>
      </c>
      <c r="C51" s="201">
        <v>27548745</v>
      </c>
      <c r="D51" s="200" t="s">
        <v>1074</v>
      </c>
      <c r="E51" s="199"/>
      <c r="F51" s="420"/>
      <c r="G51" s="420"/>
      <c r="H51" s="420"/>
      <c r="I51" s="420"/>
      <c r="J51" s="420"/>
      <c r="K51" s="420"/>
    </row>
    <row r="52" spans="1:11" ht="14.25">
      <c r="A52" s="207" t="s">
        <v>150</v>
      </c>
      <c r="B52" s="206">
        <v>32632842</v>
      </c>
      <c r="C52" s="206">
        <v>32632842</v>
      </c>
      <c r="D52" s="205" t="s">
        <v>1079</v>
      </c>
      <c r="E52" s="204"/>
      <c r="F52" s="203"/>
      <c r="G52" s="203"/>
      <c r="H52" s="203"/>
      <c r="I52" s="203"/>
      <c r="J52" s="203"/>
      <c r="K52" s="203"/>
    </row>
    <row r="53" spans="1:11" ht="14.25">
      <c r="A53" s="202" t="s">
        <v>149</v>
      </c>
      <c r="B53" s="201">
        <v>9513040</v>
      </c>
      <c r="C53" s="201">
        <v>9544854</v>
      </c>
      <c r="D53" s="200" t="s">
        <v>1056</v>
      </c>
      <c r="E53" s="199"/>
      <c r="F53" s="420"/>
      <c r="G53" s="420"/>
      <c r="H53" s="420"/>
      <c r="I53" s="420"/>
      <c r="J53" s="420"/>
      <c r="K53" s="420"/>
    </row>
    <row r="54" spans="1:11" ht="14.25">
      <c r="A54" s="207" t="s">
        <v>148</v>
      </c>
      <c r="B54" s="206">
        <v>13488181</v>
      </c>
      <c r="C54" s="206">
        <v>13488181</v>
      </c>
      <c r="D54" s="205" t="s">
        <v>1067</v>
      </c>
      <c r="E54" s="204"/>
      <c r="F54" s="203"/>
      <c r="G54" s="203"/>
      <c r="H54" s="203"/>
      <c r="I54" s="203"/>
      <c r="J54" s="203"/>
      <c r="K54" s="203"/>
    </row>
    <row r="55" spans="1:11" ht="14.25">
      <c r="A55" s="207" t="s">
        <v>196</v>
      </c>
      <c r="B55" s="201">
        <v>25261732</v>
      </c>
      <c r="C55" s="201">
        <v>25386659</v>
      </c>
      <c r="D55" s="200" t="s">
        <v>1196</v>
      </c>
      <c r="E55" s="199"/>
      <c r="F55" s="420"/>
      <c r="G55" s="420"/>
      <c r="H55" s="420"/>
      <c r="I55" s="420"/>
      <c r="J55" s="420"/>
      <c r="K55" s="420"/>
    </row>
    <row r="56" spans="1:11" ht="14.25">
      <c r="A56" s="207" t="s">
        <v>1078</v>
      </c>
      <c r="B56" s="201">
        <v>11398875</v>
      </c>
      <c r="C56" s="201">
        <v>11447793</v>
      </c>
      <c r="D56" s="200" t="s">
        <v>1182</v>
      </c>
      <c r="E56" s="199"/>
      <c r="F56" s="420"/>
      <c r="G56" s="420"/>
      <c r="H56" s="420"/>
      <c r="I56" s="420"/>
      <c r="J56" s="420"/>
      <c r="K56" s="420"/>
    </row>
    <row r="57" spans="1:11" ht="15">
      <c r="A57" s="109" t="s">
        <v>1011</v>
      </c>
      <c r="B57" s="206">
        <v>14980884</v>
      </c>
      <c r="C57" s="206">
        <v>14989880</v>
      </c>
      <c r="D57" s="205" t="s">
        <v>1072</v>
      </c>
      <c r="E57" s="204"/>
      <c r="F57" s="203"/>
      <c r="G57" s="203"/>
      <c r="H57" s="203"/>
      <c r="I57" s="203"/>
      <c r="J57" s="203"/>
      <c r="K57" s="203"/>
    </row>
    <row r="58" spans="1:11" ht="14.25">
      <c r="A58" s="207" t="s">
        <v>146</v>
      </c>
      <c r="B58" s="201">
        <v>15685097</v>
      </c>
      <c r="C58" s="201">
        <v>15685097</v>
      </c>
      <c r="D58" s="200" t="s">
        <v>1182</v>
      </c>
      <c r="E58" s="199"/>
      <c r="F58" s="420"/>
      <c r="G58" s="420"/>
      <c r="H58" s="420"/>
      <c r="I58" s="420"/>
      <c r="J58" s="420"/>
      <c r="K58" s="420"/>
    </row>
    <row r="59" spans="1:11" ht="14.25">
      <c r="A59" s="207" t="s">
        <v>145</v>
      </c>
      <c r="B59" s="201">
        <v>14757838</v>
      </c>
      <c r="C59" s="201">
        <v>14757838</v>
      </c>
      <c r="D59" s="200" t="s">
        <v>1054</v>
      </c>
      <c r="E59" s="199"/>
      <c r="F59" s="420"/>
      <c r="G59" s="420"/>
      <c r="H59" s="420"/>
      <c r="I59" s="420"/>
      <c r="J59" s="420"/>
      <c r="K59" s="420"/>
    </row>
    <row r="60" spans="1:11" ht="14.25">
      <c r="A60" s="207" t="s">
        <v>144</v>
      </c>
      <c r="B60" s="201">
        <v>21185534</v>
      </c>
      <c r="C60" s="201">
        <v>21185534</v>
      </c>
      <c r="D60" s="200" t="s">
        <v>1054</v>
      </c>
      <c r="E60" s="199"/>
      <c r="F60" s="420"/>
      <c r="G60" s="420"/>
      <c r="H60" s="420"/>
      <c r="I60" s="420"/>
      <c r="J60" s="420"/>
      <c r="K60" s="420"/>
    </row>
    <row r="61" spans="1:11" ht="14.25">
      <c r="A61" s="207" t="s">
        <v>141</v>
      </c>
      <c r="B61" s="201">
        <v>19992547</v>
      </c>
      <c r="C61" s="201">
        <v>20009149</v>
      </c>
      <c r="D61" s="200" t="s">
        <v>1073</v>
      </c>
      <c r="E61" s="199"/>
      <c r="F61" s="420"/>
      <c r="G61" s="420"/>
      <c r="H61" s="420"/>
      <c r="I61" s="420"/>
      <c r="J61" s="420"/>
      <c r="K61" s="420"/>
    </row>
    <row r="62" spans="1:11" ht="14.25">
      <c r="A62" s="207" t="s">
        <v>143</v>
      </c>
      <c r="B62" s="201">
        <v>15413427</v>
      </c>
      <c r="C62" s="201">
        <v>15413427</v>
      </c>
      <c r="D62" s="200" t="s">
        <v>1056</v>
      </c>
      <c r="E62" s="199"/>
      <c r="F62" s="420"/>
      <c r="G62" s="420"/>
      <c r="H62" s="420"/>
      <c r="I62" s="420"/>
      <c r="J62" s="420"/>
      <c r="K62" s="420"/>
    </row>
    <row r="63" spans="1:11" ht="14.25">
      <c r="A63" s="207" t="s">
        <v>142</v>
      </c>
      <c r="B63" s="201">
        <v>15805464</v>
      </c>
      <c r="C63" s="201">
        <v>15807509</v>
      </c>
      <c r="D63" s="200" t="s">
        <v>1074</v>
      </c>
      <c r="E63" s="199"/>
      <c r="F63" s="420"/>
      <c r="G63" s="420"/>
      <c r="H63" s="420"/>
      <c r="I63" s="420"/>
      <c r="J63" s="420"/>
      <c r="K63" s="420"/>
    </row>
    <row r="64" spans="1:11" ht="14.25">
      <c r="A64" s="207" t="s">
        <v>140</v>
      </c>
      <c r="B64" s="201">
        <v>18710019</v>
      </c>
      <c r="C64" s="201">
        <v>18710019</v>
      </c>
      <c r="D64" s="200" t="s">
        <v>1378</v>
      </c>
      <c r="E64" s="199"/>
      <c r="F64" s="420"/>
      <c r="G64" s="420"/>
      <c r="H64" s="420"/>
      <c r="I64" s="420"/>
      <c r="J64" s="420"/>
      <c r="K64" s="420"/>
    </row>
    <row r="65" spans="1:11" ht="14.25">
      <c r="A65" s="207" t="s">
        <v>139</v>
      </c>
      <c r="B65" s="206">
        <v>10136008</v>
      </c>
      <c r="C65" s="206">
        <v>10136078</v>
      </c>
      <c r="D65" s="205" t="s">
        <v>1067</v>
      </c>
      <c r="E65" s="204"/>
      <c r="F65" s="203"/>
      <c r="G65" s="203"/>
      <c r="H65" s="203"/>
      <c r="I65" s="203"/>
      <c r="J65" s="203"/>
      <c r="K65" s="203"/>
    </row>
    <row r="66" spans="1:11" ht="15">
      <c r="A66" s="209" t="s">
        <v>5</v>
      </c>
      <c r="B66" s="210">
        <v>76162516</v>
      </c>
      <c r="C66" s="210">
        <v>76164662</v>
      </c>
      <c r="D66" s="208" t="s">
        <v>1087</v>
      </c>
      <c r="E66" s="204"/>
      <c r="F66" s="203"/>
      <c r="G66" s="203"/>
      <c r="H66" s="203"/>
      <c r="I66" s="203"/>
      <c r="J66" s="203"/>
      <c r="K66" s="203"/>
    </row>
    <row r="67" spans="1:11" ht="14.25">
      <c r="A67" s="207" t="s">
        <v>138</v>
      </c>
      <c r="B67" s="206">
        <v>14888810</v>
      </c>
      <c r="C67" s="206">
        <v>14890956</v>
      </c>
      <c r="D67" s="205" t="s">
        <v>1065</v>
      </c>
      <c r="E67" s="204"/>
      <c r="F67" s="203"/>
      <c r="G67" s="203"/>
      <c r="H67" s="203"/>
      <c r="I67" s="203"/>
      <c r="J67" s="203"/>
      <c r="K67" s="203"/>
    </row>
    <row r="68" spans="1:11" ht="14.25">
      <c r="A68" s="207" t="s">
        <v>137</v>
      </c>
      <c r="B68" s="201">
        <v>21086663</v>
      </c>
      <c r="C68" s="201">
        <v>21086663</v>
      </c>
      <c r="D68" s="200" t="s">
        <v>1087</v>
      </c>
      <c r="E68" s="199"/>
      <c r="F68" s="420"/>
      <c r="G68" s="420"/>
      <c r="H68" s="420"/>
      <c r="I68" s="420"/>
      <c r="J68" s="420"/>
      <c r="K68" s="420"/>
    </row>
    <row r="69" spans="1:11" ht="14.25">
      <c r="A69" s="202" t="s">
        <v>136</v>
      </c>
      <c r="B69" s="206">
        <v>7187975</v>
      </c>
      <c r="C69" s="206">
        <v>7187975</v>
      </c>
      <c r="D69" s="205" t="s">
        <v>1072</v>
      </c>
      <c r="E69" s="204"/>
      <c r="F69" s="203"/>
      <c r="G69" s="203"/>
      <c r="H69" s="203"/>
      <c r="I69" s="203"/>
      <c r="J69" s="203"/>
      <c r="K69" s="203"/>
    </row>
    <row r="70" spans="1:11" ht="14.25">
      <c r="A70" s="207" t="s">
        <v>134</v>
      </c>
      <c r="B70" s="201">
        <v>23650153</v>
      </c>
      <c r="C70" s="201">
        <v>23650153</v>
      </c>
      <c r="D70" s="200" t="s">
        <v>1191</v>
      </c>
      <c r="E70" s="199"/>
      <c r="F70" s="420"/>
      <c r="G70" s="420"/>
      <c r="H70" s="420"/>
      <c r="I70" s="420"/>
      <c r="J70" s="420"/>
      <c r="K70" s="420"/>
    </row>
    <row r="71" spans="1:11" ht="15">
      <c r="A71" s="109" t="s">
        <v>1012</v>
      </c>
      <c r="B71" s="206">
        <v>7380245</v>
      </c>
      <c r="C71" s="206">
        <v>7380245</v>
      </c>
      <c r="D71" s="205" t="s">
        <v>1079</v>
      </c>
      <c r="E71" s="204"/>
      <c r="F71" s="203"/>
      <c r="G71" s="203"/>
      <c r="H71" s="203"/>
      <c r="I71" s="203"/>
      <c r="J71" s="203"/>
      <c r="K71" s="203"/>
    </row>
    <row r="72" spans="1:11" ht="15">
      <c r="A72" s="109" t="s">
        <v>1013</v>
      </c>
      <c r="B72" s="201">
        <v>1968670</v>
      </c>
      <c r="C72" s="201">
        <v>1968670</v>
      </c>
      <c r="D72" s="200" t="s">
        <v>1087</v>
      </c>
      <c r="E72" s="199"/>
      <c r="F72" s="420"/>
      <c r="G72" s="420"/>
      <c r="H72" s="420"/>
      <c r="I72" s="420"/>
      <c r="J72" s="420"/>
      <c r="K72" s="420"/>
    </row>
    <row r="73" spans="1:11" ht="14.25">
      <c r="A73" s="207" t="s">
        <v>133</v>
      </c>
      <c r="B73" s="201">
        <v>11894806</v>
      </c>
      <c r="C73" s="201">
        <v>11894806</v>
      </c>
      <c r="D73" s="200" t="s">
        <v>1181</v>
      </c>
      <c r="E73" s="199"/>
      <c r="F73" s="420"/>
      <c r="G73" s="420"/>
      <c r="H73" s="420"/>
      <c r="I73" s="420"/>
      <c r="J73" s="420"/>
      <c r="K73" s="420"/>
    </row>
    <row r="74" spans="1:11" ht="14.25">
      <c r="A74" s="207" t="s">
        <v>124</v>
      </c>
      <c r="B74" s="201">
        <v>20301211</v>
      </c>
      <c r="C74" s="201">
        <v>20301211</v>
      </c>
      <c r="D74" s="200" t="s">
        <v>1056</v>
      </c>
      <c r="E74" s="199"/>
      <c r="F74" s="420"/>
      <c r="G74" s="420"/>
      <c r="H74" s="420"/>
      <c r="I74" s="420"/>
      <c r="J74" s="420"/>
      <c r="K74" s="420"/>
    </row>
    <row r="75" spans="1:11" ht="14.25">
      <c r="A75" s="202" t="s">
        <v>132</v>
      </c>
      <c r="B75" s="206">
        <v>17729185</v>
      </c>
      <c r="C75" s="206">
        <v>17729185</v>
      </c>
      <c r="D75" s="205" t="s">
        <v>1059</v>
      </c>
      <c r="E75" s="204"/>
      <c r="F75" s="203"/>
      <c r="G75" s="203"/>
      <c r="H75" s="203"/>
      <c r="I75" s="203"/>
      <c r="J75" s="203"/>
      <c r="K75" s="203"/>
    </row>
    <row r="76" spans="1:11" ht="14.25">
      <c r="A76" s="207" t="s">
        <v>131</v>
      </c>
      <c r="B76" s="201">
        <v>6129309</v>
      </c>
      <c r="C76" s="201">
        <v>6129309</v>
      </c>
      <c r="D76" s="200" t="s">
        <v>1397</v>
      </c>
      <c r="E76" s="199"/>
      <c r="F76" s="420"/>
      <c r="G76" s="420"/>
      <c r="H76" s="420"/>
      <c r="I76" s="420"/>
      <c r="J76" s="420"/>
      <c r="K76" s="420"/>
    </row>
    <row r="77" spans="1:11" ht="14.25">
      <c r="A77" s="207" t="s">
        <v>130</v>
      </c>
      <c r="B77" s="201">
        <v>32356488</v>
      </c>
      <c r="C77" s="201">
        <v>32363020</v>
      </c>
      <c r="D77" s="200" t="s">
        <v>1383</v>
      </c>
      <c r="E77" s="199"/>
      <c r="F77" s="420"/>
      <c r="G77" s="420"/>
      <c r="H77" s="420"/>
      <c r="I77" s="420"/>
      <c r="J77" s="420"/>
      <c r="K77" s="420"/>
    </row>
    <row r="78" spans="1:11" ht="14.25">
      <c r="A78" s="207" t="s">
        <v>122</v>
      </c>
      <c r="B78" s="201">
        <v>16874806</v>
      </c>
      <c r="C78" s="201">
        <v>16874806</v>
      </c>
      <c r="D78" s="200" t="s">
        <v>1382</v>
      </c>
      <c r="E78" s="199"/>
      <c r="F78" s="420"/>
      <c r="G78" s="420"/>
      <c r="H78" s="420"/>
      <c r="I78" s="420"/>
      <c r="J78" s="420"/>
      <c r="K78" s="420"/>
    </row>
    <row r="79" spans="1:11" ht="14.25">
      <c r="A79" s="207" t="s">
        <v>129</v>
      </c>
      <c r="B79" s="201">
        <v>22335059</v>
      </c>
      <c r="C79" s="201">
        <v>22447031</v>
      </c>
      <c r="D79" s="200" t="s">
        <v>1385</v>
      </c>
      <c r="E79" s="199"/>
      <c r="F79" s="420"/>
      <c r="G79" s="420"/>
      <c r="H79" s="420"/>
      <c r="I79" s="420"/>
      <c r="J79" s="420"/>
      <c r="K79" s="420"/>
    </row>
    <row r="80" spans="1:11" ht="14.25">
      <c r="A80" s="207" t="s">
        <v>128</v>
      </c>
      <c r="B80" s="201">
        <v>19663997</v>
      </c>
      <c r="C80" s="201">
        <v>19663997</v>
      </c>
      <c r="D80" s="200" t="s">
        <v>1191</v>
      </c>
      <c r="E80" s="199"/>
      <c r="F80" s="420"/>
      <c r="G80" s="420"/>
      <c r="H80" s="420"/>
      <c r="I80" s="420"/>
      <c r="J80" s="420"/>
      <c r="K80" s="420"/>
    </row>
    <row r="81" spans="1:12" ht="15">
      <c r="A81" s="109" t="s">
        <v>197</v>
      </c>
      <c r="B81" s="201">
        <v>19718958</v>
      </c>
      <c r="C81" s="201">
        <v>19758850</v>
      </c>
      <c r="D81" s="200" t="s">
        <v>1087</v>
      </c>
      <c r="E81" s="199"/>
      <c r="F81" s="420"/>
      <c r="G81" s="420"/>
      <c r="H81" s="420"/>
      <c r="I81" s="420"/>
      <c r="J81" s="420"/>
      <c r="K81" s="420"/>
    </row>
    <row r="82" spans="1:12" ht="14.25">
      <c r="A82" s="207" t="s">
        <v>127</v>
      </c>
      <c r="B82" s="201">
        <v>15249220</v>
      </c>
      <c r="C82" s="201">
        <v>15249220</v>
      </c>
      <c r="D82" s="200" t="s">
        <v>1378</v>
      </c>
      <c r="E82" s="199"/>
      <c r="F82" s="420"/>
      <c r="G82" s="420"/>
      <c r="H82" s="420"/>
      <c r="I82" s="420"/>
      <c r="J82" s="420"/>
      <c r="K82" s="420"/>
    </row>
    <row r="83" spans="1:12" ht="14.25">
      <c r="A83" s="207" t="s">
        <v>126</v>
      </c>
      <c r="B83" s="201">
        <v>16568826</v>
      </c>
      <c r="C83" s="201">
        <v>16568826</v>
      </c>
      <c r="D83" s="200" t="s">
        <v>1054</v>
      </c>
      <c r="E83" s="199"/>
      <c r="F83" s="420"/>
      <c r="G83" s="420"/>
      <c r="H83" s="420"/>
      <c r="I83" s="420"/>
      <c r="J83" s="420"/>
      <c r="K83" s="420"/>
    </row>
    <row r="84" spans="1:12" ht="14.25">
      <c r="A84" s="207" t="s">
        <v>125</v>
      </c>
      <c r="B84" s="206">
        <v>9863585</v>
      </c>
      <c r="C84" s="206">
        <v>9863585</v>
      </c>
      <c r="D84" s="205" t="s">
        <v>1180</v>
      </c>
      <c r="E84" s="204"/>
      <c r="F84" s="203"/>
      <c r="G84" s="203"/>
      <c r="H84" s="203"/>
      <c r="I84" s="203"/>
      <c r="J84" s="203"/>
      <c r="K84" s="203"/>
    </row>
    <row r="85" spans="1:12" ht="14.25">
      <c r="A85" s="207" t="s">
        <v>123</v>
      </c>
      <c r="B85" s="201">
        <v>56904946</v>
      </c>
      <c r="C85" s="201">
        <v>56920215</v>
      </c>
      <c r="D85" s="200" t="s">
        <v>1054</v>
      </c>
      <c r="E85" s="199"/>
      <c r="F85" s="420"/>
      <c r="G85" s="420"/>
      <c r="H85" s="420"/>
      <c r="I85" s="420"/>
      <c r="J85" s="420"/>
      <c r="K85" s="420"/>
    </row>
    <row r="86" spans="1:12" ht="14.25">
      <c r="A86" s="207" t="s">
        <v>121</v>
      </c>
      <c r="B86" s="206">
        <v>44123977</v>
      </c>
      <c r="C86" s="206">
        <v>44123977</v>
      </c>
      <c r="D86" s="205" t="s">
        <v>1090</v>
      </c>
      <c r="E86" s="204"/>
      <c r="F86" s="203"/>
      <c r="G86" s="203"/>
      <c r="H86" s="203"/>
      <c r="I86" s="203"/>
      <c r="J86" s="203"/>
      <c r="K86" s="203"/>
    </row>
    <row r="87" spans="1:12" ht="14.25">
      <c r="A87" s="207" t="s">
        <v>120</v>
      </c>
      <c r="B87" s="201">
        <v>18176443</v>
      </c>
      <c r="C87" s="201">
        <v>18176443</v>
      </c>
      <c r="D87" s="200" t="s">
        <v>1396</v>
      </c>
      <c r="E87" s="199"/>
      <c r="F87" s="420"/>
      <c r="G87" s="420"/>
      <c r="H87" s="420"/>
      <c r="I87" s="420"/>
      <c r="J87" s="420"/>
      <c r="K87" s="420"/>
    </row>
    <row r="88" spans="1:12" ht="14.25">
      <c r="A88" s="207" t="s">
        <v>119</v>
      </c>
      <c r="B88" s="206">
        <v>16882750</v>
      </c>
      <c r="C88" s="206">
        <v>16882750</v>
      </c>
      <c r="D88" s="205" t="s">
        <v>1072</v>
      </c>
      <c r="E88" s="204"/>
      <c r="F88" s="203"/>
      <c r="G88" s="203"/>
      <c r="H88" s="203"/>
      <c r="I88" s="203"/>
      <c r="J88" s="203"/>
      <c r="K88" s="203"/>
    </row>
    <row r="89" spans="1:12" ht="14.25">
      <c r="A89" s="202" t="s">
        <v>118</v>
      </c>
      <c r="B89" s="201">
        <v>9048880</v>
      </c>
      <c r="C89" s="201">
        <v>9048880</v>
      </c>
      <c r="D89" s="200" t="s">
        <v>1073</v>
      </c>
      <c r="E89" s="199"/>
      <c r="F89" s="420"/>
      <c r="G89" s="420"/>
      <c r="H89" s="420"/>
      <c r="I89" s="420"/>
      <c r="J89" s="420"/>
      <c r="K89" s="420"/>
    </row>
    <row r="90" spans="1:12" ht="14.25">
      <c r="A90" s="207" t="s">
        <v>117</v>
      </c>
      <c r="B90" s="206">
        <v>9730927</v>
      </c>
      <c r="C90" s="206">
        <v>9730927</v>
      </c>
      <c r="D90" s="205" t="s">
        <v>1092</v>
      </c>
      <c r="E90" s="204"/>
      <c r="F90" s="203"/>
      <c r="G90" s="203"/>
      <c r="H90" s="203"/>
      <c r="I90" s="203"/>
      <c r="J90" s="203"/>
      <c r="K90" s="203"/>
    </row>
    <row r="91" spans="1:12" ht="14.25">
      <c r="A91" s="202" t="s">
        <v>116</v>
      </c>
      <c r="B91" s="201">
        <v>3624759</v>
      </c>
      <c r="C91" s="201">
        <v>3624759</v>
      </c>
      <c r="D91" s="200" t="s">
        <v>1196</v>
      </c>
      <c r="E91" s="199"/>
      <c r="F91" s="420"/>
      <c r="G91" s="420"/>
      <c r="H91" s="420"/>
      <c r="I91" s="420"/>
      <c r="J91" s="420"/>
      <c r="K91" s="420"/>
    </row>
    <row r="92" spans="1:12" ht="15">
      <c r="A92" s="109" t="s">
        <v>1014</v>
      </c>
      <c r="B92" s="201">
        <v>4359477</v>
      </c>
      <c r="C92" s="201">
        <v>4359477</v>
      </c>
      <c r="D92" s="200" t="s">
        <v>1181</v>
      </c>
      <c r="E92" s="199"/>
      <c r="F92" s="420"/>
      <c r="G92" s="420"/>
      <c r="H92" s="420"/>
      <c r="I92" s="420"/>
      <c r="J92" s="420"/>
      <c r="K92" s="420"/>
    </row>
    <row r="93" spans="1:12" ht="15">
      <c r="A93" s="109" t="s">
        <v>1015</v>
      </c>
      <c r="B93" s="201">
        <v>16052451</v>
      </c>
      <c r="C93" s="201">
        <v>16052451</v>
      </c>
      <c r="D93" s="200" t="s">
        <v>1120</v>
      </c>
      <c r="E93" s="199"/>
      <c r="F93" s="420"/>
      <c r="G93" s="420"/>
      <c r="H93" s="420"/>
      <c r="I93" s="420"/>
      <c r="J93" s="420"/>
      <c r="K93" s="420"/>
    </row>
    <row r="94" spans="1:12" ht="14.25">
      <c r="A94" s="207" t="s">
        <v>162</v>
      </c>
      <c r="B94" s="201">
        <v>79711819</v>
      </c>
      <c r="C94" s="201">
        <v>79695726</v>
      </c>
      <c r="D94" s="200" t="s">
        <v>1075</v>
      </c>
      <c r="E94" s="199"/>
      <c r="F94" s="420"/>
      <c r="G94" s="420"/>
      <c r="H94" s="420"/>
      <c r="I94" s="420"/>
      <c r="J94" s="420"/>
      <c r="K94" s="420"/>
    </row>
    <row r="95" spans="1:12" ht="14.25">
      <c r="A95" s="202" t="s">
        <v>157</v>
      </c>
      <c r="B95" s="201">
        <v>12348992</v>
      </c>
      <c r="C95" s="201">
        <v>12348992</v>
      </c>
      <c r="D95" s="200" t="s">
        <v>1054</v>
      </c>
      <c r="E95" s="199"/>
      <c r="F95" s="420"/>
      <c r="G95" s="420"/>
      <c r="H95" s="420"/>
      <c r="I95" s="420"/>
      <c r="J95" s="420"/>
      <c r="K95" s="420"/>
    </row>
    <row r="96" spans="1:12">
      <c r="A96" s="433"/>
      <c r="B96" s="468">
        <f>AVERAGE(B10:B95)/1000</f>
        <v>19223.320593023254</v>
      </c>
      <c r="C96" s="433"/>
      <c r="D96" s="433"/>
      <c r="E96" s="433"/>
      <c r="F96" s="433"/>
      <c r="G96" s="433"/>
      <c r="H96" s="433"/>
      <c r="I96" s="433"/>
      <c r="J96" s="433"/>
      <c r="K96" s="433"/>
      <c r="L96" s="433"/>
    </row>
  </sheetData>
  <mergeCells count="10">
    <mergeCell ref="A1:L1"/>
    <mergeCell ref="A2:L2"/>
    <mergeCell ref="A3:L3"/>
    <mergeCell ref="A4:L4"/>
    <mergeCell ref="A5:L5"/>
    <mergeCell ref="A6:L6"/>
    <mergeCell ref="A7:A9"/>
    <mergeCell ref="B7:E7"/>
    <mergeCell ref="B8:E8"/>
    <mergeCell ref="D9:E9"/>
  </mergeCells>
  <pageMargins left="0.2" right="0.2" top="0.2" bottom="0.2" header="0" footer="0"/>
  <pageSetup paperSize="9" orientation="landscape" horizontalDpi="300" verticalDpi="300"/>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workbookViewId="0">
      <selection activeCell="F86" sqref="F86"/>
    </sheetView>
  </sheetViews>
  <sheetFormatPr defaultColWidth="8.85546875" defaultRowHeight="15"/>
  <cols>
    <col min="1" max="1" width="39.28515625" customWidth="1"/>
    <col min="2" max="2" width="35.85546875" customWidth="1"/>
    <col min="3" max="3" width="28.28515625" customWidth="1"/>
    <col min="4" max="4" width="22.42578125" customWidth="1"/>
    <col min="5" max="5" width="23.85546875" customWidth="1"/>
    <col min="6" max="6" width="25.5703125" customWidth="1"/>
  </cols>
  <sheetData>
    <row r="1" spans="1:10">
      <c r="B1" s="472" t="s">
        <v>1505</v>
      </c>
      <c r="C1" s="472" t="s">
        <v>1506</v>
      </c>
      <c r="D1" s="472" t="s">
        <v>1507</v>
      </c>
      <c r="E1" s="472" t="s">
        <v>1508</v>
      </c>
      <c r="F1" s="472" t="s">
        <v>1509</v>
      </c>
      <c r="G1" s="472" t="s">
        <v>1510</v>
      </c>
      <c r="H1" s="472" t="s">
        <v>1511</v>
      </c>
      <c r="I1" s="472" t="s">
        <v>1512</v>
      </c>
      <c r="J1" s="472" t="s">
        <v>1513</v>
      </c>
    </row>
    <row r="2" spans="1:10">
      <c r="A2" s="472" t="s">
        <v>191</v>
      </c>
      <c r="B2">
        <v>18785443.550000001</v>
      </c>
      <c r="C2">
        <v>0.19</v>
      </c>
      <c r="D2">
        <v>2312541.7000000002</v>
      </c>
      <c r="E2">
        <v>1713062.3</v>
      </c>
      <c r="F2">
        <v>599479.4</v>
      </c>
      <c r="G2">
        <v>12329473.470000001</v>
      </c>
      <c r="H2">
        <v>726082.56000000006</v>
      </c>
      <c r="I2">
        <v>3785843.02</v>
      </c>
      <c r="J2">
        <v>357585.36</v>
      </c>
    </row>
    <row r="3" spans="1:10">
      <c r="A3" s="472" t="s">
        <v>190</v>
      </c>
      <c r="B3">
        <v>27116709.800000001</v>
      </c>
      <c r="C3">
        <v>0.41</v>
      </c>
      <c r="D3">
        <v>9413970.4000000004</v>
      </c>
      <c r="E3">
        <v>8420895.6999999993</v>
      </c>
      <c r="F3">
        <v>993074.7</v>
      </c>
      <c r="G3">
        <v>11429842.119999999</v>
      </c>
      <c r="H3">
        <v>546047.85</v>
      </c>
      <c r="I3">
        <v>5908202.7300000004</v>
      </c>
      <c r="J3">
        <v>364694.55</v>
      </c>
    </row>
    <row r="4" spans="1:10">
      <c r="A4" s="472" t="s">
        <v>189</v>
      </c>
      <c r="B4">
        <v>11956423.98</v>
      </c>
      <c r="C4">
        <v>0.15</v>
      </c>
      <c r="D4">
        <v>5388559.7999999998</v>
      </c>
      <c r="E4">
        <v>4226543.7</v>
      </c>
      <c r="F4">
        <v>928484.1</v>
      </c>
      <c r="G4">
        <v>3246049.17</v>
      </c>
      <c r="H4">
        <v>354214.42</v>
      </c>
      <c r="I4">
        <v>3053595.72</v>
      </c>
      <c r="J4">
        <v>268219.28999999998</v>
      </c>
    </row>
    <row r="5" spans="1:10">
      <c r="A5" s="472" t="s">
        <v>188</v>
      </c>
      <c r="B5">
        <v>21121549.039999999</v>
      </c>
      <c r="C5">
        <v>0.16</v>
      </c>
      <c r="D5">
        <v>5532227.4000000004</v>
      </c>
      <c r="E5">
        <v>4646851.5</v>
      </c>
      <c r="F5">
        <v>885375.9</v>
      </c>
      <c r="G5">
        <v>10331653.84</v>
      </c>
      <c r="H5">
        <v>731352.55</v>
      </c>
      <c r="I5">
        <v>4772986.16</v>
      </c>
      <c r="J5">
        <v>484681.64</v>
      </c>
    </row>
    <row r="6" spans="1:10">
      <c r="A6" s="472" t="s">
        <v>187</v>
      </c>
      <c r="B6">
        <v>11402920.279999999</v>
      </c>
      <c r="C6">
        <v>0.26</v>
      </c>
      <c r="D6">
        <v>7820720.4000000004</v>
      </c>
      <c r="E6">
        <v>6908262.5</v>
      </c>
      <c r="F6">
        <v>912457.9</v>
      </c>
      <c r="G6">
        <v>1115485.78</v>
      </c>
      <c r="H6">
        <v>25697.5</v>
      </c>
      <c r="I6">
        <v>2148198.9500000002</v>
      </c>
      <c r="J6">
        <v>318515.15999999997</v>
      </c>
    </row>
    <row r="7" spans="1:10">
      <c r="A7" s="472" t="s">
        <v>186</v>
      </c>
      <c r="B7">
        <v>12025332.029999999</v>
      </c>
      <c r="C7">
        <v>0.16</v>
      </c>
      <c r="D7">
        <v>652777.80000000005</v>
      </c>
      <c r="E7">
        <v>0</v>
      </c>
      <c r="F7">
        <v>652777.80000000005</v>
      </c>
      <c r="G7">
        <v>8039064.6299999999</v>
      </c>
      <c r="H7">
        <v>549836.22</v>
      </c>
      <c r="I7">
        <v>2514930.09</v>
      </c>
      <c r="J7">
        <v>818559.5</v>
      </c>
    </row>
    <row r="8" spans="1:10">
      <c r="A8" s="472" t="s">
        <v>185</v>
      </c>
      <c r="B8">
        <v>6376984.0599999996</v>
      </c>
      <c r="C8">
        <v>0.2</v>
      </c>
      <c r="D8">
        <v>3313032.9</v>
      </c>
      <c r="E8">
        <v>2564692.5</v>
      </c>
      <c r="F8">
        <v>748340.4</v>
      </c>
      <c r="G8">
        <v>1556424.18</v>
      </c>
      <c r="H8">
        <v>221468.92</v>
      </c>
      <c r="I8">
        <v>1328467.68</v>
      </c>
      <c r="J8">
        <v>179059.3</v>
      </c>
    </row>
    <row r="9" spans="1:10">
      <c r="A9" s="472" t="s">
        <v>184</v>
      </c>
      <c r="B9">
        <v>13079791.699999999</v>
      </c>
      <c r="C9">
        <v>0.2</v>
      </c>
      <c r="D9">
        <v>2715079.2</v>
      </c>
      <c r="E9">
        <v>2243142.7999999998</v>
      </c>
      <c r="F9">
        <v>471936.4</v>
      </c>
      <c r="G9">
        <v>6641755.8399999999</v>
      </c>
      <c r="H9">
        <v>380407.89</v>
      </c>
      <c r="I9">
        <v>3387743.86</v>
      </c>
      <c r="J9">
        <v>334565.23</v>
      </c>
    </row>
    <row r="10" spans="1:10">
      <c r="A10" s="472" t="s">
        <v>183</v>
      </c>
      <c r="B10">
        <v>10490987.460000001</v>
      </c>
      <c r="C10">
        <v>0.14000000000000001</v>
      </c>
      <c r="D10">
        <v>1750408.4</v>
      </c>
      <c r="E10">
        <v>1018835.1</v>
      </c>
      <c r="F10">
        <v>731573.3</v>
      </c>
      <c r="G10">
        <v>6383476.3499999996</v>
      </c>
      <c r="H10">
        <v>530157.94999999995</v>
      </c>
      <c r="I10">
        <v>2105468.67</v>
      </c>
      <c r="J10">
        <v>251634.04</v>
      </c>
    </row>
    <row r="11" spans="1:10">
      <c r="A11" s="472" t="s">
        <v>182</v>
      </c>
      <c r="B11">
        <v>36565476.969999999</v>
      </c>
      <c r="C11">
        <v>0.05</v>
      </c>
      <c r="D11">
        <v>2709598.6</v>
      </c>
      <c r="E11">
        <v>0</v>
      </c>
      <c r="F11">
        <v>2409962.6</v>
      </c>
      <c r="G11">
        <v>10443937.560000001</v>
      </c>
      <c r="H11">
        <v>4165124.03</v>
      </c>
      <c r="I11">
        <v>11924093.99</v>
      </c>
      <c r="J11">
        <v>11487846.83</v>
      </c>
    </row>
    <row r="12" spans="1:10">
      <c r="A12" s="472" t="s">
        <v>181</v>
      </c>
      <c r="B12">
        <v>10353438.65</v>
      </c>
      <c r="C12">
        <v>0.26</v>
      </c>
      <c r="D12">
        <v>4098688.3</v>
      </c>
      <c r="E12">
        <v>3434844.5</v>
      </c>
      <c r="F12">
        <v>663843.80000000005</v>
      </c>
      <c r="G12">
        <v>3480689.64</v>
      </c>
      <c r="H12">
        <v>257698.21</v>
      </c>
      <c r="I12">
        <v>2548593.41</v>
      </c>
      <c r="J12">
        <v>225467.29</v>
      </c>
    </row>
    <row r="13" spans="1:10">
      <c r="A13" s="472" t="s">
        <v>180</v>
      </c>
      <c r="B13">
        <v>11668842.109999999</v>
      </c>
      <c r="C13">
        <v>0.16</v>
      </c>
      <c r="D13">
        <v>3468537.7</v>
      </c>
      <c r="E13">
        <v>2526914.9</v>
      </c>
      <c r="F13">
        <v>941622.8</v>
      </c>
      <c r="G13">
        <v>4645900.7300000004</v>
      </c>
      <c r="H13">
        <v>930564.63</v>
      </c>
      <c r="I13">
        <v>3283230.36</v>
      </c>
      <c r="J13">
        <v>271173.31</v>
      </c>
    </row>
    <row r="14" spans="1:10">
      <c r="A14" s="472" t="s">
        <v>179</v>
      </c>
      <c r="B14">
        <v>7697232.04</v>
      </c>
      <c r="C14">
        <v>0.14000000000000001</v>
      </c>
      <c r="D14">
        <v>3122842.8</v>
      </c>
      <c r="E14">
        <v>2458532.1</v>
      </c>
      <c r="F14">
        <v>664310.69999999995</v>
      </c>
      <c r="G14">
        <v>2280339.19</v>
      </c>
      <c r="H14">
        <v>450977.59</v>
      </c>
      <c r="I14">
        <v>1802044.66</v>
      </c>
      <c r="J14">
        <v>492005.38</v>
      </c>
    </row>
    <row r="15" spans="1:10">
      <c r="A15" s="472" t="s">
        <v>178</v>
      </c>
      <c r="B15">
        <v>19612275.620000001</v>
      </c>
      <c r="C15">
        <v>0.34</v>
      </c>
      <c r="D15">
        <v>9107375.8000000007</v>
      </c>
      <c r="E15">
        <v>7864549</v>
      </c>
      <c r="F15">
        <v>1242826.8</v>
      </c>
      <c r="G15">
        <v>7228761.2800000003</v>
      </c>
      <c r="H15">
        <v>1190347.04</v>
      </c>
      <c r="I15">
        <v>2816876.25</v>
      </c>
      <c r="J15">
        <v>459262.3</v>
      </c>
    </row>
    <row r="16" spans="1:10">
      <c r="A16" s="472" t="s">
        <v>177</v>
      </c>
      <c r="B16">
        <v>10812271.960000001</v>
      </c>
      <c r="C16">
        <v>0.13</v>
      </c>
      <c r="D16">
        <v>3760613.9</v>
      </c>
      <c r="E16">
        <v>2632549.6</v>
      </c>
      <c r="F16">
        <v>896207.3</v>
      </c>
      <c r="G16">
        <v>3187749.02</v>
      </c>
      <c r="H16">
        <v>145426.19</v>
      </c>
      <c r="I16">
        <v>3012336.63</v>
      </c>
      <c r="J16">
        <v>851572.41</v>
      </c>
    </row>
    <row r="17" spans="1:10">
      <c r="A17" s="472" t="s">
        <v>176</v>
      </c>
      <c r="B17">
        <v>11580842.66</v>
      </c>
      <c r="C17">
        <v>0.08</v>
      </c>
      <c r="D17">
        <v>2378084.9</v>
      </c>
      <c r="E17">
        <v>1253688.2</v>
      </c>
      <c r="F17">
        <v>1124396.7</v>
      </c>
      <c r="G17">
        <v>2262971.44</v>
      </c>
      <c r="H17">
        <v>339085.68</v>
      </c>
      <c r="I17">
        <v>5856423.3399999999</v>
      </c>
      <c r="J17">
        <v>1082855.6200000001</v>
      </c>
    </row>
    <row r="18" spans="1:10">
      <c r="A18" s="472" t="s">
        <v>175</v>
      </c>
      <c r="B18">
        <v>6032923.8799999999</v>
      </c>
      <c r="C18">
        <v>0.05</v>
      </c>
      <c r="D18">
        <v>400844.1</v>
      </c>
      <c r="E18">
        <v>0</v>
      </c>
      <c r="F18">
        <v>400844.1</v>
      </c>
      <c r="G18">
        <v>2014004.4</v>
      </c>
      <c r="H18">
        <v>348171.05</v>
      </c>
      <c r="I18">
        <v>2596181.34</v>
      </c>
      <c r="J18">
        <v>1021894.04</v>
      </c>
    </row>
    <row r="19" spans="1:10">
      <c r="A19" s="472" t="s">
        <v>174</v>
      </c>
      <c r="B19">
        <v>72667439.900000006</v>
      </c>
      <c r="C19">
        <v>0.02</v>
      </c>
      <c r="D19">
        <v>0</v>
      </c>
      <c r="E19">
        <v>0</v>
      </c>
      <c r="F19">
        <v>0</v>
      </c>
      <c r="G19">
        <v>7206439.3099999996</v>
      </c>
      <c r="H19">
        <v>1657500</v>
      </c>
      <c r="I19">
        <v>27241672.109999999</v>
      </c>
      <c r="J19">
        <v>38219328.490000002</v>
      </c>
    </row>
    <row r="20" spans="1:10">
      <c r="A20" s="472" t="s">
        <v>160</v>
      </c>
      <c r="B20">
        <v>9051479.7300000004</v>
      </c>
      <c r="C20">
        <v>0.19</v>
      </c>
      <c r="D20">
        <v>5977355.5</v>
      </c>
      <c r="E20">
        <v>1234296.6000000001</v>
      </c>
      <c r="F20">
        <v>4599231.9000000004</v>
      </c>
      <c r="G20">
        <v>821289.44</v>
      </c>
      <c r="H20">
        <v>179641.21</v>
      </c>
      <c r="I20">
        <v>1839788</v>
      </c>
      <c r="J20">
        <v>412739.76</v>
      </c>
    </row>
    <row r="21" spans="1:10">
      <c r="A21" s="472" t="s">
        <v>159</v>
      </c>
      <c r="B21">
        <v>19757272.98</v>
      </c>
      <c r="C21">
        <v>0.16</v>
      </c>
      <c r="D21">
        <v>7205213.7000000002</v>
      </c>
      <c r="E21">
        <v>5710655.9000000004</v>
      </c>
      <c r="F21">
        <v>1494557.8</v>
      </c>
      <c r="G21">
        <v>7272695.1500000004</v>
      </c>
      <c r="H21">
        <v>2836211.62</v>
      </c>
      <c r="I21">
        <v>4204293.57</v>
      </c>
      <c r="J21">
        <v>1073407.08</v>
      </c>
    </row>
    <row r="22" spans="1:10">
      <c r="A22" s="472" t="s">
        <v>161</v>
      </c>
      <c r="B22">
        <v>33340922.5</v>
      </c>
      <c r="C22">
        <v>0.09</v>
      </c>
      <c r="D22">
        <v>11696183.300000001</v>
      </c>
      <c r="E22">
        <v>6433577.2000000002</v>
      </c>
      <c r="F22">
        <v>5262606.0999999996</v>
      </c>
      <c r="G22">
        <v>8354044.2199999997</v>
      </c>
      <c r="H22">
        <v>390756.96</v>
      </c>
      <c r="I22">
        <v>10867925.199999999</v>
      </c>
      <c r="J22">
        <v>2422769.77</v>
      </c>
    </row>
    <row r="23" spans="1:10">
      <c r="A23" s="472" t="s">
        <v>195</v>
      </c>
      <c r="B23">
        <v>6446352.8799999999</v>
      </c>
      <c r="C23">
        <v>0.32</v>
      </c>
      <c r="D23">
        <v>3768223.7</v>
      </c>
      <c r="E23">
        <v>3283917</v>
      </c>
      <c r="F23">
        <v>484306.7</v>
      </c>
      <c r="G23">
        <v>1544352.6</v>
      </c>
      <c r="H23">
        <v>766718.03</v>
      </c>
      <c r="I23">
        <v>932090.92</v>
      </c>
      <c r="J23">
        <v>201685.66</v>
      </c>
    </row>
    <row r="24" spans="1:10">
      <c r="A24" s="472" t="s">
        <v>163</v>
      </c>
      <c r="B24">
        <v>6227269.7000000002</v>
      </c>
      <c r="C24">
        <v>0.5</v>
      </c>
      <c r="D24">
        <v>3478828.1</v>
      </c>
      <c r="E24">
        <v>2903473.4</v>
      </c>
      <c r="F24">
        <v>575354.69999999995</v>
      </c>
      <c r="G24">
        <v>1881087.11</v>
      </c>
      <c r="H24">
        <v>389523.13</v>
      </c>
      <c r="I24">
        <v>744521.59</v>
      </c>
      <c r="J24">
        <v>122832.91</v>
      </c>
    </row>
    <row r="25" spans="1:10">
      <c r="A25" s="472" t="s">
        <v>162</v>
      </c>
      <c r="B25">
        <v>79711819.299999997</v>
      </c>
      <c r="C25">
        <v>0.68</v>
      </c>
      <c r="D25">
        <v>38143143.399999999</v>
      </c>
      <c r="E25">
        <v>22333636.899999999</v>
      </c>
      <c r="F25">
        <v>15809506.5</v>
      </c>
      <c r="G25">
        <v>34699813.840000004</v>
      </c>
      <c r="H25">
        <v>21302466.57</v>
      </c>
      <c r="I25">
        <v>2711757.91</v>
      </c>
      <c r="J25">
        <v>4141010.69</v>
      </c>
    </row>
    <row r="26" spans="1:10">
      <c r="A26" s="472" t="s">
        <v>158</v>
      </c>
      <c r="B26">
        <v>34937629.799999997</v>
      </c>
      <c r="C26">
        <v>0.14000000000000001</v>
      </c>
      <c r="D26">
        <v>12624614.6</v>
      </c>
      <c r="E26">
        <v>10862317.4</v>
      </c>
      <c r="F26">
        <v>1762297.2</v>
      </c>
      <c r="G26">
        <v>10812458.199999999</v>
      </c>
      <c r="H26">
        <v>982360.58</v>
      </c>
      <c r="I26">
        <v>9829251.0700000003</v>
      </c>
      <c r="J26">
        <v>1670276.65</v>
      </c>
    </row>
    <row r="27" spans="1:10">
      <c r="A27" s="472" t="s">
        <v>157</v>
      </c>
      <c r="B27">
        <v>12348992.07</v>
      </c>
      <c r="C27">
        <v>0.55000000000000004</v>
      </c>
      <c r="D27">
        <v>7501207.2999999998</v>
      </c>
      <c r="E27">
        <v>2482326.1</v>
      </c>
      <c r="F27">
        <v>5018881.2</v>
      </c>
      <c r="G27">
        <v>3570296.44</v>
      </c>
      <c r="H27">
        <v>391138.6</v>
      </c>
      <c r="I27">
        <v>619879.4</v>
      </c>
      <c r="J27">
        <v>657608.93000000005</v>
      </c>
    </row>
    <row r="28" spans="1:10">
      <c r="A28" s="472" t="s">
        <v>171</v>
      </c>
      <c r="B28">
        <v>15423712.710000001</v>
      </c>
      <c r="C28">
        <v>0.17</v>
      </c>
      <c r="D28">
        <v>8182668.2999999998</v>
      </c>
      <c r="E28">
        <v>6854136.4000000004</v>
      </c>
      <c r="F28">
        <v>1215874.2</v>
      </c>
      <c r="G28">
        <v>3073765.81</v>
      </c>
      <c r="H28">
        <v>296437.45</v>
      </c>
      <c r="I28">
        <v>3125019.86</v>
      </c>
      <c r="J28">
        <v>1042258.74</v>
      </c>
    </row>
    <row r="29" spans="1:10">
      <c r="A29" s="472" t="s">
        <v>169</v>
      </c>
      <c r="B29">
        <v>9959288.6799999997</v>
      </c>
      <c r="C29">
        <v>0.11</v>
      </c>
      <c r="D29">
        <v>3058807.6</v>
      </c>
      <c r="E29">
        <v>2524526.4</v>
      </c>
      <c r="F29">
        <v>534281.19999999995</v>
      </c>
      <c r="G29">
        <v>2833261.5</v>
      </c>
      <c r="H29">
        <v>345131.08</v>
      </c>
      <c r="I29">
        <v>2963423.24</v>
      </c>
      <c r="J29">
        <v>1103796.3400000001</v>
      </c>
    </row>
    <row r="30" spans="1:10">
      <c r="A30" s="472" t="s">
        <v>168</v>
      </c>
      <c r="B30">
        <v>43771450.909999996</v>
      </c>
      <c r="C30">
        <v>0.5</v>
      </c>
      <c r="D30">
        <v>1865404.5</v>
      </c>
      <c r="E30">
        <v>1485250</v>
      </c>
      <c r="F30">
        <v>380154.5</v>
      </c>
      <c r="G30">
        <v>13300628.6</v>
      </c>
      <c r="H30">
        <v>9155470.3300000001</v>
      </c>
      <c r="I30">
        <v>1706876.51</v>
      </c>
      <c r="J30">
        <v>26898541.300000001</v>
      </c>
    </row>
    <row r="31" spans="1:10">
      <c r="A31" s="472" t="s">
        <v>167</v>
      </c>
      <c r="B31">
        <v>9013071.7100000009</v>
      </c>
      <c r="C31">
        <v>0.04</v>
      </c>
      <c r="D31">
        <v>860973.1</v>
      </c>
      <c r="E31">
        <v>0</v>
      </c>
      <c r="F31">
        <v>860973.1</v>
      </c>
      <c r="G31">
        <v>4140857.9</v>
      </c>
      <c r="H31">
        <v>204258.57</v>
      </c>
      <c r="I31">
        <v>3365037.37</v>
      </c>
      <c r="J31">
        <v>646203.34</v>
      </c>
    </row>
    <row r="32" spans="1:10">
      <c r="A32" s="472" t="s">
        <v>166</v>
      </c>
      <c r="B32">
        <v>6456180.0099999998</v>
      </c>
      <c r="C32">
        <v>7.0000000000000007E-2</v>
      </c>
      <c r="D32">
        <v>3201084</v>
      </c>
      <c r="E32">
        <v>1126427.5</v>
      </c>
      <c r="F32">
        <v>683638.5</v>
      </c>
      <c r="G32">
        <v>1272666.52</v>
      </c>
      <c r="H32">
        <v>211304.19</v>
      </c>
      <c r="I32">
        <v>1454566.83</v>
      </c>
      <c r="J32">
        <v>527862.66</v>
      </c>
    </row>
    <row r="33" spans="1:10">
      <c r="A33" s="472" t="s">
        <v>1010</v>
      </c>
      <c r="B33">
        <v>1465553.52</v>
      </c>
      <c r="C33">
        <v>0.09</v>
      </c>
      <c r="D33">
        <v>378516</v>
      </c>
      <c r="E33">
        <v>0</v>
      </c>
      <c r="F33">
        <v>378516</v>
      </c>
      <c r="G33">
        <v>849243.64</v>
      </c>
      <c r="H33">
        <v>204270.42</v>
      </c>
      <c r="I33">
        <v>168498.44</v>
      </c>
      <c r="J33">
        <v>69295.45</v>
      </c>
    </row>
    <row r="34" spans="1:10">
      <c r="A34" s="472" t="s">
        <v>165</v>
      </c>
      <c r="B34">
        <v>5315154.79</v>
      </c>
      <c r="C34">
        <v>0.12</v>
      </c>
      <c r="D34">
        <v>1160101.3999999999</v>
      </c>
      <c r="E34">
        <v>877053.7</v>
      </c>
      <c r="F34">
        <v>283047.7</v>
      </c>
      <c r="G34">
        <v>2297034.42</v>
      </c>
      <c r="H34">
        <v>300104.65999999997</v>
      </c>
      <c r="I34">
        <v>1674044.11</v>
      </c>
      <c r="J34">
        <v>183974.86</v>
      </c>
    </row>
    <row r="35" spans="1:10">
      <c r="A35" s="472" t="s">
        <v>164</v>
      </c>
      <c r="B35">
        <v>10427839.08</v>
      </c>
      <c r="C35">
        <v>0.31</v>
      </c>
      <c r="D35">
        <v>4041476.5</v>
      </c>
      <c r="E35">
        <v>3269371.1</v>
      </c>
      <c r="F35">
        <v>772105.4</v>
      </c>
      <c r="G35">
        <v>4613488.96</v>
      </c>
      <c r="H35">
        <v>666761.18000000005</v>
      </c>
      <c r="I35">
        <v>1613294.39</v>
      </c>
      <c r="J35">
        <v>159579.23000000001</v>
      </c>
    </row>
    <row r="36" spans="1:10">
      <c r="A36" s="472" t="s">
        <v>173</v>
      </c>
      <c r="B36">
        <v>10816941.199999999</v>
      </c>
      <c r="C36">
        <v>0.23</v>
      </c>
      <c r="D36">
        <v>5778109.2999999998</v>
      </c>
      <c r="E36">
        <v>5014887.2</v>
      </c>
      <c r="F36">
        <v>763222.1</v>
      </c>
      <c r="G36">
        <v>2384685.7999999998</v>
      </c>
      <c r="H36">
        <v>377612.59</v>
      </c>
      <c r="I36">
        <v>2426866.5099999998</v>
      </c>
      <c r="J36">
        <v>227279.59</v>
      </c>
    </row>
    <row r="37" spans="1:10">
      <c r="A37" s="472" t="s">
        <v>172</v>
      </c>
      <c r="B37">
        <v>5633237.0599999996</v>
      </c>
      <c r="C37">
        <v>0.05</v>
      </c>
      <c r="D37">
        <v>1111610.3999999999</v>
      </c>
      <c r="E37">
        <v>582076.6</v>
      </c>
      <c r="F37">
        <v>529533.80000000005</v>
      </c>
      <c r="G37">
        <v>1573991.26</v>
      </c>
      <c r="H37">
        <v>184587.17</v>
      </c>
      <c r="I37">
        <v>2239874.09</v>
      </c>
      <c r="J37">
        <v>707761.31</v>
      </c>
    </row>
    <row r="38" spans="1:10">
      <c r="A38" s="472" t="s">
        <v>1009</v>
      </c>
      <c r="B38">
        <v>23951011.030000001</v>
      </c>
      <c r="C38">
        <v>0.03</v>
      </c>
      <c r="D38">
        <v>1519910.1</v>
      </c>
      <c r="E38">
        <v>0</v>
      </c>
      <c r="F38">
        <v>1519910.1</v>
      </c>
      <c r="G38">
        <v>5199793.63</v>
      </c>
      <c r="H38">
        <v>217365.01</v>
      </c>
      <c r="I38">
        <v>10931779.810000001</v>
      </c>
      <c r="J38">
        <v>6299527.4900000002</v>
      </c>
    </row>
    <row r="39" spans="1:10">
      <c r="A39" s="472" t="s">
        <v>118</v>
      </c>
      <c r="B39">
        <v>9048880.0800000001</v>
      </c>
      <c r="C39">
        <v>0.11</v>
      </c>
      <c r="D39">
        <v>3074970.5</v>
      </c>
      <c r="E39">
        <v>2574631.5</v>
      </c>
      <c r="F39">
        <v>422038</v>
      </c>
      <c r="G39">
        <v>2890743.42</v>
      </c>
      <c r="H39">
        <v>990869.19</v>
      </c>
      <c r="I39">
        <v>2856202.22</v>
      </c>
      <c r="J39">
        <v>226963.95</v>
      </c>
    </row>
    <row r="40" spans="1:10">
      <c r="A40" s="472" t="s">
        <v>1014</v>
      </c>
      <c r="B40">
        <v>4359477.43</v>
      </c>
      <c r="C40">
        <v>0.35</v>
      </c>
      <c r="D40">
        <v>2861072.1</v>
      </c>
      <c r="E40">
        <v>2099899.6</v>
      </c>
      <c r="F40">
        <v>761172.5</v>
      </c>
      <c r="G40">
        <v>817006.6</v>
      </c>
      <c r="H40">
        <v>299942.46000000002</v>
      </c>
      <c r="I40">
        <v>619572.17000000004</v>
      </c>
      <c r="J40">
        <v>61826.559999999998</v>
      </c>
    </row>
    <row r="41" spans="1:10">
      <c r="A41" s="472" t="s">
        <v>122</v>
      </c>
      <c r="B41">
        <v>16874805.66</v>
      </c>
      <c r="C41">
        <v>0.26</v>
      </c>
      <c r="D41">
        <v>10572336.800000001</v>
      </c>
      <c r="E41">
        <v>8288069.2999999998</v>
      </c>
      <c r="F41">
        <v>2502418.5</v>
      </c>
      <c r="G41">
        <v>2432394.09</v>
      </c>
      <c r="H41">
        <v>1137050.23</v>
      </c>
      <c r="I41">
        <v>3430063.33</v>
      </c>
      <c r="J41">
        <v>439915.84</v>
      </c>
    </row>
    <row r="42" spans="1:10">
      <c r="A42" s="472" t="s">
        <v>121</v>
      </c>
      <c r="B42">
        <v>44123976.710000001</v>
      </c>
      <c r="C42">
        <v>0.61</v>
      </c>
      <c r="D42">
        <v>38981019.399999999</v>
      </c>
      <c r="E42">
        <v>37486694.5</v>
      </c>
      <c r="F42">
        <v>1000233.9</v>
      </c>
      <c r="G42">
        <v>3458170.5</v>
      </c>
      <c r="H42">
        <v>2474559.13</v>
      </c>
      <c r="I42">
        <v>1112697.98</v>
      </c>
      <c r="J42">
        <v>572088.82999999996</v>
      </c>
    </row>
    <row r="43" spans="1:10">
      <c r="A43" s="472" t="s">
        <v>117</v>
      </c>
      <c r="B43">
        <v>9730927.3399999999</v>
      </c>
      <c r="C43">
        <v>0.28000000000000003</v>
      </c>
      <c r="D43">
        <v>5962643.0999999996</v>
      </c>
      <c r="E43">
        <v>5448912.5</v>
      </c>
      <c r="F43">
        <v>513730.6</v>
      </c>
      <c r="G43">
        <v>2838672.33</v>
      </c>
      <c r="H43">
        <v>2452959.46</v>
      </c>
      <c r="I43">
        <v>606584.43000000005</v>
      </c>
      <c r="J43">
        <v>322646.78999999998</v>
      </c>
    </row>
    <row r="44" spans="1:10">
      <c r="A44" s="472" t="s">
        <v>120</v>
      </c>
      <c r="B44">
        <v>18176442.609999999</v>
      </c>
      <c r="C44">
        <v>0.13</v>
      </c>
      <c r="D44">
        <v>7774017.5999999996</v>
      </c>
      <c r="E44">
        <v>6266237</v>
      </c>
      <c r="F44">
        <v>1240544.6000000001</v>
      </c>
      <c r="G44">
        <v>4784332.6900000004</v>
      </c>
      <c r="H44">
        <v>2131059.42</v>
      </c>
      <c r="I44">
        <v>3514574.71</v>
      </c>
      <c r="J44">
        <v>2103517.61</v>
      </c>
    </row>
    <row r="45" spans="1:10">
      <c r="A45" s="472" t="s">
        <v>124</v>
      </c>
      <c r="B45">
        <v>20301211.219999999</v>
      </c>
      <c r="C45">
        <v>0.35</v>
      </c>
      <c r="D45">
        <v>14165769.6</v>
      </c>
      <c r="E45">
        <v>13214104.800000001</v>
      </c>
      <c r="F45">
        <v>951664.8</v>
      </c>
      <c r="G45">
        <v>2582891.36</v>
      </c>
      <c r="H45">
        <v>1538034.05</v>
      </c>
      <c r="I45">
        <v>3182205.56</v>
      </c>
      <c r="J45">
        <v>370344.71</v>
      </c>
    </row>
    <row r="46" spans="1:10">
      <c r="A46" s="472" t="s">
        <v>123</v>
      </c>
      <c r="B46">
        <v>56904946.299999997</v>
      </c>
      <c r="C46">
        <v>0.28000000000000003</v>
      </c>
      <c r="D46">
        <v>48236794</v>
      </c>
      <c r="E46">
        <v>43189612</v>
      </c>
      <c r="F46">
        <v>5047182</v>
      </c>
      <c r="G46">
        <v>3198144.11</v>
      </c>
      <c r="H46">
        <v>929801.09</v>
      </c>
      <c r="I46">
        <v>3722130.12</v>
      </c>
      <c r="J46">
        <v>1747878.06</v>
      </c>
    </row>
    <row r="47" spans="1:10">
      <c r="A47" s="472" t="s">
        <v>116</v>
      </c>
      <c r="B47">
        <v>3624758.76</v>
      </c>
      <c r="C47">
        <v>0.02</v>
      </c>
      <c r="D47">
        <v>496180.7</v>
      </c>
      <c r="E47">
        <v>0</v>
      </c>
      <c r="F47">
        <v>496180.7</v>
      </c>
      <c r="G47">
        <v>1366499.2</v>
      </c>
      <c r="H47">
        <v>813007.1</v>
      </c>
      <c r="I47">
        <v>1224256.6100000001</v>
      </c>
      <c r="J47">
        <v>537822.24</v>
      </c>
    </row>
    <row r="48" spans="1:10">
      <c r="A48" s="472" t="s">
        <v>119</v>
      </c>
      <c r="B48">
        <v>16882750.280000001</v>
      </c>
      <c r="C48">
        <v>0.14000000000000001</v>
      </c>
      <c r="D48">
        <v>6540745.9000000004</v>
      </c>
      <c r="E48">
        <v>5747321.7000000002</v>
      </c>
      <c r="F48">
        <v>793424.2</v>
      </c>
      <c r="G48">
        <v>3729704.33</v>
      </c>
      <c r="H48">
        <v>1991136.41</v>
      </c>
      <c r="I48">
        <v>3303001.82</v>
      </c>
      <c r="J48">
        <v>3309298.23</v>
      </c>
    </row>
    <row r="49" spans="1:10">
      <c r="A49" s="472" t="s">
        <v>1015</v>
      </c>
      <c r="B49">
        <v>16052450.83</v>
      </c>
      <c r="C49">
        <v>0.48</v>
      </c>
      <c r="D49">
        <v>12428884.1</v>
      </c>
      <c r="E49">
        <v>10756229</v>
      </c>
      <c r="F49">
        <v>1672655.1</v>
      </c>
      <c r="G49">
        <v>3164747.4</v>
      </c>
      <c r="H49">
        <v>2963902.43</v>
      </c>
      <c r="I49">
        <v>275401.90000000002</v>
      </c>
      <c r="J49">
        <v>183417.43</v>
      </c>
    </row>
    <row r="50" spans="1:10">
      <c r="A50" s="472" t="s">
        <v>130</v>
      </c>
      <c r="B50">
        <v>32356488.210000001</v>
      </c>
      <c r="C50">
        <v>0.28999999999999998</v>
      </c>
      <c r="D50">
        <v>18533909.300000001</v>
      </c>
      <c r="E50">
        <v>16970729.800000001</v>
      </c>
      <c r="F50">
        <v>1444422.5</v>
      </c>
      <c r="G50">
        <v>7264249.1500000004</v>
      </c>
      <c r="H50">
        <v>1567209.01</v>
      </c>
      <c r="I50">
        <v>5498640.9000000004</v>
      </c>
      <c r="J50">
        <v>1059688.8700000001</v>
      </c>
    </row>
    <row r="51" spans="1:10">
      <c r="A51" s="472" t="s">
        <v>128</v>
      </c>
      <c r="B51">
        <v>19663997.199999999</v>
      </c>
      <c r="C51">
        <v>0.09</v>
      </c>
      <c r="D51">
        <v>6123009.7000000002</v>
      </c>
      <c r="E51">
        <v>5019092.5</v>
      </c>
      <c r="F51">
        <v>1103917.2</v>
      </c>
      <c r="G51">
        <v>6344053.7300000004</v>
      </c>
      <c r="H51">
        <v>3217653.65</v>
      </c>
      <c r="I51">
        <v>6030323.5700000003</v>
      </c>
      <c r="J51">
        <v>1166610.2</v>
      </c>
    </row>
    <row r="52" spans="1:10">
      <c r="A52" s="472" t="s">
        <v>197</v>
      </c>
      <c r="B52">
        <v>19718957.809999999</v>
      </c>
      <c r="C52">
        <v>0.11</v>
      </c>
      <c r="D52">
        <v>7088228.2999999998</v>
      </c>
      <c r="E52">
        <v>5856160.7000000002</v>
      </c>
      <c r="F52">
        <v>1232067.6000000001</v>
      </c>
      <c r="G52">
        <v>4585208.84</v>
      </c>
      <c r="H52">
        <v>900696.09</v>
      </c>
      <c r="I52">
        <v>6087644.7000000002</v>
      </c>
      <c r="J52">
        <v>1957875.97</v>
      </c>
    </row>
    <row r="53" spans="1:10">
      <c r="A53" s="472" t="s">
        <v>129</v>
      </c>
      <c r="B53">
        <v>22335058.649999999</v>
      </c>
      <c r="C53">
        <v>7.0000000000000007E-2</v>
      </c>
      <c r="D53">
        <v>4860236.8</v>
      </c>
      <c r="E53">
        <v>1882748.5</v>
      </c>
      <c r="F53">
        <v>1313047.3</v>
      </c>
      <c r="G53">
        <v>9127747.6199999992</v>
      </c>
      <c r="H53">
        <v>2586984.67</v>
      </c>
      <c r="I53">
        <v>7273351.6299999999</v>
      </c>
      <c r="J53">
        <v>1073722.6000000001</v>
      </c>
    </row>
    <row r="54" spans="1:10">
      <c r="A54" s="472" t="s">
        <v>127</v>
      </c>
      <c r="B54">
        <v>15249219.779999999</v>
      </c>
      <c r="C54">
        <v>7.0000000000000007E-2</v>
      </c>
      <c r="D54">
        <v>4769684.0999999996</v>
      </c>
      <c r="E54">
        <v>3656835.5</v>
      </c>
      <c r="F54">
        <v>1112848.6000000001</v>
      </c>
      <c r="G54">
        <v>4619151.8099999996</v>
      </c>
      <c r="H54">
        <v>809199.93</v>
      </c>
      <c r="I54">
        <v>4837956.01</v>
      </c>
      <c r="J54">
        <v>1022222.11</v>
      </c>
    </row>
    <row r="55" spans="1:10">
      <c r="A55" s="472" t="s">
        <v>126</v>
      </c>
      <c r="B55">
        <v>16568826.369999999</v>
      </c>
      <c r="C55">
        <v>0.16</v>
      </c>
      <c r="D55">
        <v>5978540.7000000002</v>
      </c>
      <c r="E55">
        <v>4420621.4000000004</v>
      </c>
      <c r="F55">
        <v>1557919.3</v>
      </c>
      <c r="G55">
        <v>5097130.6399999997</v>
      </c>
      <c r="H55">
        <v>948920.25</v>
      </c>
      <c r="I55">
        <v>4161855.67</v>
      </c>
      <c r="J55">
        <v>1331039.05</v>
      </c>
    </row>
    <row r="56" spans="1:10">
      <c r="A56" s="472" t="s">
        <v>133</v>
      </c>
      <c r="B56">
        <v>11894805.789999999</v>
      </c>
      <c r="C56">
        <v>0.68</v>
      </c>
      <c r="D56">
        <v>8803201.3000000007</v>
      </c>
      <c r="E56">
        <v>8593190.4000000004</v>
      </c>
      <c r="F56">
        <v>210010.9</v>
      </c>
      <c r="G56">
        <v>1774171.75</v>
      </c>
      <c r="H56">
        <v>524236.09</v>
      </c>
      <c r="I56">
        <v>1019452.42</v>
      </c>
      <c r="J56">
        <v>297980.32</v>
      </c>
    </row>
    <row r="57" spans="1:10">
      <c r="A57" s="472" t="s">
        <v>132</v>
      </c>
      <c r="B57">
        <v>17729185.079999998</v>
      </c>
      <c r="C57">
        <v>0.7</v>
      </c>
      <c r="D57">
        <v>13699591.1</v>
      </c>
      <c r="E57">
        <v>13391031</v>
      </c>
      <c r="F57">
        <v>308560.09999999998</v>
      </c>
      <c r="G57">
        <v>2090636.24</v>
      </c>
      <c r="H57">
        <v>626025.18000000005</v>
      </c>
      <c r="I57">
        <v>1642320.56</v>
      </c>
      <c r="J57">
        <v>296637.18</v>
      </c>
    </row>
    <row r="58" spans="1:10">
      <c r="A58" s="472" t="s">
        <v>131</v>
      </c>
      <c r="B58">
        <v>6129308.96</v>
      </c>
      <c r="C58">
        <v>0.19</v>
      </c>
      <c r="D58">
        <v>3322053.8</v>
      </c>
      <c r="E58">
        <v>2054322.9</v>
      </c>
      <c r="F58">
        <v>1267730.8999999999</v>
      </c>
      <c r="G58">
        <v>1307625.18</v>
      </c>
      <c r="H58">
        <v>436996.31</v>
      </c>
      <c r="I58">
        <v>1330184.17</v>
      </c>
      <c r="J58">
        <v>169445.82</v>
      </c>
    </row>
    <row r="59" spans="1:10">
      <c r="A59" s="472" t="s">
        <v>125</v>
      </c>
      <c r="B59">
        <v>9863584.9600000009</v>
      </c>
      <c r="C59">
        <v>0.11</v>
      </c>
      <c r="D59">
        <v>4580532.7</v>
      </c>
      <c r="E59">
        <v>3183550.1</v>
      </c>
      <c r="F59">
        <v>530212.6</v>
      </c>
      <c r="G59">
        <v>2308864.66</v>
      </c>
      <c r="H59">
        <v>302402.65999999997</v>
      </c>
      <c r="I59">
        <v>2579829.7000000002</v>
      </c>
      <c r="J59">
        <v>394357.91</v>
      </c>
    </row>
    <row r="60" spans="1:10">
      <c r="A60" s="472" t="s">
        <v>138</v>
      </c>
      <c r="B60">
        <v>14888810.08</v>
      </c>
      <c r="C60">
        <v>0.36</v>
      </c>
      <c r="D60">
        <v>10087955.9</v>
      </c>
      <c r="E60">
        <v>8137083.5</v>
      </c>
      <c r="F60">
        <v>1950872.4</v>
      </c>
      <c r="G60">
        <v>2371401.75</v>
      </c>
      <c r="H60">
        <v>377261.74</v>
      </c>
      <c r="I60">
        <v>2061684.06</v>
      </c>
      <c r="J60">
        <v>366608.43</v>
      </c>
    </row>
    <row r="61" spans="1:10">
      <c r="A61" s="472" t="s">
        <v>137</v>
      </c>
      <c r="B61">
        <v>21086662.77</v>
      </c>
      <c r="C61">
        <v>0.05</v>
      </c>
      <c r="D61">
        <v>1988745.5</v>
      </c>
      <c r="E61">
        <v>0</v>
      </c>
      <c r="F61">
        <v>1391405.5</v>
      </c>
      <c r="G61">
        <v>7799990.0499999998</v>
      </c>
      <c r="H61">
        <v>1322588.1499999999</v>
      </c>
      <c r="I61">
        <v>8289810.9500000002</v>
      </c>
      <c r="J61">
        <v>3008116.27</v>
      </c>
    </row>
    <row r="62" spans="1:10">
      <c r="A62" s="472" t="s">
        <v>136</v>
      </c>
      <c r="B62">
        <v>7187975.4199999999</v>
      </c>
      <c r="C62">
        <v>0.02</v>
      </c>
      <c r="D62">
        <v>0</v>
      </c>
      <c r="E62">
        <v>0</v>
      </c>
      <c r="F62">
        <v>0</v>
      </c>
      <c r="G62">
        <v>2744752.2</v>
      </c>
      <c r="H62">
        <v>258610.41</v>
      </c>
      <c r="I62">
        <v>3805570.61</v>
      </c>
      <c r="J62">
        <v>637652.61</v>
      </c>
    </row>
    <row r="63" spans="1:10">
      <c r="A63" s="472" t="s">
        <v>1012</v>
      </c>
      <c r="B63">
        <v>7380244.7400000002</v>
      </c>
      <c r="C63">
        <v>0.02</v>
      </c>
      <c r="D63">
        <v>854378.4</v>
      </c>
      <c r="E63">
        <v>0</v>
      </c>
      <c r="F63">
        <v>854378.4</v>
      </c>
      <c r="G63">
        <v>2357295.61</v>
      </c>
      <c r="H63">
        <v>68644.2</v>
      </c>
      <c r="I63">
        <v>3307779.32</v>
      </c>
      <c r="J63">
        <v>860791.41</v>
      </c>
    </row>
    <row r="64" spans="1:10">
      <c r="A64" s="472" t="s">
        <v>134</v>
      </c>
      <c r="B64">
        <v>23650153.109999999</v>
      </c>
      <c r="C64">
        <v>0.1</v>
      </c>
      <c r="D64">
        <v>8789918.4000000004</v>
      </c>
      <c r="E64">
        <v>5891645.9000000004</v>
      </c>
      <c r="F64">
        <v>1476048.6</v>
      </c>
      <c r="G64">
        <v>5779510.1600000001</v>
      </c>
      <c r="H64">
        <v>233762.38</v>
      </c>
      <c r="I64">
        <v>8013462.6600000001</v>
      </c>
      <c r="J64">
        <v>1067261.8899999999</v>
      </c>
    </row>
    <row r="65" spans="1:10">
      <c r="A65" s="472" t="s">
        <v>1013</v>
      </c>
      <c r="B65">
        <v>1968669.59</v>
      </c>
      <c r="C65">
        <v>0</v>
      </c>
      <c r="D65">
        <v>0</v>
      </c>
      <c r="E65">
        <v>0</v>
      </c>
      <c r="F65">
        <v>0</v>
      </c>
      <c r="G65">
        <v>530433.18000000005</v>
      </c>
      <c r="H65">
        <v>143119.15</v>
      </c>
      <c r="I65">
        <v>1257562.02</v>
      </c>
      <c r="J65">
        <v>180674.4</v>
      </c>
    </row>
    <row r="66" spans="1:10">
      <c r="A66" s="472" t="s">
        <v>145</v>
      </c>
      <c r="B66">
        <v>14757837.880000001</v>
      </c>
      <c r="C66">
        <v>0.23</v>
      </c>
      <c r="D66">
        <v>6980334.0999999996</v>
      </c>
      <c r="E66">
        <v>5759327.9000000004</v>
      </c>
      <c r="F66">
        <v>1145952.2</v>
      </c>
      <c r="G66">
        <v>4421244.45</v>
      </c>
      <c r="H66">
        <v>565401.49</v>
      </c>
      <c r="I66">
        <v>3030815.98</v>
      </c>
      <c r="J66">
        <v>325443.34999999998</v>
      </c>
    </row>
    <row r="67" spans="1:10">
      <c r="A67" s="472" t="s">
        <v>144</v>
      </c>
      <c r="B67">
        <v>21185533.510000002</v>
      </c>
      <c r="C67">
        <v>0.1</v>
      </c>
      <c r="D67">
        <v>4826925.9000000004</v>
      </c>
      <c r="E67">
        <v>2919816.1</v>
      </c>
      <c r="F67">
        <v>1491574.8</v>
      </c>
      <c r="G67">
        <v>8121114.7699999996</v>
      </c>
      <c r="H67">
        <v>557275.62</v>
      </c>
      <c r="I67">
        <v>5817482.1200000001</v>
      </c>
      <c r="J67">
        <v>2420010.7200000002</v>
      </c>
    </row>
    <row r="68" spans="1:10">
      <c r="A68" s="472" t="s">
        <v>143</v>
      </c>
      <c r="B68">
        <v>15413426.960000001</v>
      </c>
      <c r="C68">
        <v>0.13</v>
      </c>
      <c r="D68">
        <v>3926030.6</v>
      </c>
      <c r="E68">
        <v>3028476.1</v>
      </c>
      <c r="F68">
        <v>845113.5</v>
      </c>
      <c r="G68">
        <v>6047981.7000000002</v>
      </c>
      <c r="H68">
        <v>719595.93</v>
      </c>
      <c r="I68">
        <v>4513660.42</v>
      </c>
      <c r="J68">
        <v>925754.24</v>
      </c>
    </row>
    <row r="69" spans="1:10">
      <c r="A69" s="472" t="s">
        <v>142</v>
      </c>
      <c r="B69">
        <v>15805463.880000001</v>
      </c>
      <c r="C69">
        <v>0.25</v>
      </c>
      <c r="D69">
        <v>7771880.0999999996</v>
      </c>
      <c r="E69">
        <v>5498303.7999999998</v>
      </c>
      <c r="F69">
        <v>1165845.3</v>
      </c>
      <c r="G69">
        <v>4665108.78</v>
      </c>
      <c r="H69">
        <v>286508.40000000002</v>
      </c>
      <c r="I69">
        <v>2943750.17</v>
      </c>
      <c r="J69">
        <v>424327.17</v>
      </c>
    </row>
    <row r="70" spans="1:10">
      <c r="A70" s="472" t="s">
        <v>146</v>
      </c>
      <c r="B70">
        <v>15685097.25</v>
      </c>
      <c r="C70">
        <v>0.08</v>
      </c>
      <c r="D70">
        <v>4204628.4000000004</v>
      </c>
      <c r="E70">
        <v>3053680.3</v>
      </c>
      <c r="F70">
        <v>1100615.1000000001</v>
      </c>
      <c r="G70">
        <v>4941173.17</v>
      </c>
      <c r="H70">
        <v>753750.98</v>
      </c>
      <c r="I70">
        <v>5369962.5899999999</v>
      </c>
      <c r="J70">
        <v>1169333.1000000001</v>
      </c>
    </row>
    <row r="71" spans="1:10">
      <c r="A71" s="472" t="s">
        <v>150</v>
      </c>
      <c r="B71">
        <v>32632842.460000001</v>
      </c>
      <c r="C71">
        <v>0.13</v>
      </c>
      <c r="D71">
        <v>13155528.1</v>
      </c>
      <c r="E71">
        <v>11049225.800000001</v>
      </c>
      <c r="F71">
        <v>1934737.3</v>
      </c>
      <c r="G71">
        <v>9045231.2300000004</v>
      </c>
      <c r="H71">
        <v>831352.58</v>
      </c>
      <c r="I71">
        <v>9350551.8800000008</v>
      </c>
      <c r="J71">
        <v>1081531.25</v>
      </c>
    </row>
    <row r="72" spans="1:10">
      <c r="A72" s="472" t="s">
        <v>149</v>
      </c>
      <c r="B72">
        <v>9513040.1699999999</v>
      </c>
      <c r="C72">
        <v>0.32</v>
      </c>
      <c r="D72">
        <v>5486247.5999999996</v>
      </c>
      <c r="E72">
        <v>4595468.8</v>
      </c>
      <c r="F72">
        <v>890778.8</v>
      </c>
      <c r="G72">
        <v>2462086.35</v>
      </c>
      <c r="H72">
        <v>161881.25</v>
      </c>
      <c r="I72">
        <v>1323731.23</v>
      </c>
      <c r="J72">
        <v>240975</v>
      </c>
    </row>
    <row r="73" spans="1:10">
      <c r="A73" s="472" t="s">
        <v>148</v>
      </c>
      <c r="B73">
        <v>13488180.619999999</v>
      </c>
      <c r="C73">
        <v>0.3</v>
      </c>
      <c r="D73">
        <v>4971490.4000000004</v>
      </c>
      <c r="E73">
        <v>3897890.6</v>
      </c>
      <c r="F73">
        <v>1073599.8</v>
      </c>
      <c r="G73">
        <v>6653349.1200000001</v>
      </c>
      <c r="H73">
        <v>1723249.54</v>
      </c>
      <c r="I73">
        <v>1485743.45</v>
      </c>
      <c r="J73">
        <v>377597.65</v>
      </c>
    </row>
    <row r="74" spans="1:10">
      <c r="A74" s="472" t="s">
        <v>196</v>
      </c>
      <c r="B74">
        <v>25261731.800000001</v>
      </c>
      <c r="C74">
        <v>7.0000000000000007E-2</v>
      </c>
      <c r="D74">
        <v>1532738.9</v>
      </c>
      <c r="E74">
        <v>0</v>
      </c>
      <c r="F74">
        <v>1532738.9</v>
      </c>
      <c r="G74">
        <v>14655227.09</v>
      </c>
      <c r="H74">
        <v>1816470.43</v>
      </c>
      <c r="I74">
        <v>6923131.5999999996</v>
      </c>
      <c r="J74">
        <v>2149621.9500000002</v>
      </c>
    </row>
    <row r="75" spans="1:10">
      <c r="A75" s="472" t="s">
        <v>141</v>
      </c>
      <c r="B75">
        <v>19992546.91</v>
      </c>
      <c r="C75">
        <v>7.0000000000000007E-2</v>
      </c>
      <c r="D75">
        <v>932160.7</v>
      </c>
      <c r="E75">
        <v>0</v>
      </c>
      <c r="F75">
        <v>932160.7</v>
      </c>
      <c r="G75">
        <v>9806620.9299999997</v>
      </c>
      <c r="H75">
        <v>3404787.59</v>
      </c>
      <c r="I75">
        <v>7676807.75</v>
      </c>
      <c r="J75">
        <v>1576957.53</v>
      </c>
    </row>
    <row r="76" spans="1:10">
      <c r="A76" s="472" t="s">
        <v>140</v>
      </c>
      <c r="B76">
        <v>18710018.640000001</v>
      </c>
      <c r="C76">
        <v>0.17</v>
      </c>
      <c r="D76">
        <v>8194932.5999999996</v>
      </c>
      <c r="E76">
        <v>5968723.7999999998</v>
      </c>
      <c r="F76">
        <v>2108651.7999999998</v>
      </c>
      <c r="G76">
        <v>5626268.0499999998</v>
      </c>
      <c r="H76">
        <v>172457.3</v>
      </c>
      <c r="I76">
        <v>3684799.63</v>
      </c>
      <c r="J76">
        <v>1203606.1200000001</v>
      </c>
    </row>
    <row r="77" spans="1:10">
      <c r="A77" s="472" t="s">
        <v>147</v>
      </c>
      <c r="B77">
        <v>11398874.91</v>
      </c>
      <c r="C77">
        <v>0.11</v>
      </c>
      <c r="D77">
        <v>3575922.8</v>
      </c>
      <c r="E77">
        <v>2979280.3</v>
      </c>
      <c r="F77">
        <v>596642.5</v>
      </c>
      <c r="G77">
        <v>3718346.71</v>
      </c>
      <c r="H77">
        <v>654070.36</v>
      </c>
      <c r="I77">
        <v>3579859.05</v>
      </c>
      <c r="J77">
        <v>524541.36</v>
      </c>
    </row>
    <row r="78" spans="1:10">
      <c r="A78" s="472" t="s">
        <v>139</v>
      </c>
      <c r="B78">
        <v>10136007.65</v>
      </c>
      <c r="C78">
        <v>0.14000000000000001</v>
      </c>
      <c r="D78">
        <v>3607547.4</v>
      </c>
      <c r="E78">
        <v>3077217.3</v>
      </c>
      <c r="F78">
        <v>530330.1</v>
      </c>
      <c r="G78">
        <v>2946045.84</v>
      </c>
      <c r="H78">
        <v>777574.7</v>
      </c>
      <c r="I78">
        <v>2824568.76</v>
      </c>
      <c r="J78">
        <v>757845.65</v>
      </c>
    </row>
    <row r="79" spans="1:10">
      <c r="A79" s="472" t="s">
        <v>1011</v>
      </c>
      <c r="B79">
        <v>14980883.68</v>
      </c>
      <c r="C79">
        <v>0.28000000000000003</v>
      </c>
      <c r="D79">
        <v>7473505.0999999996</v>
      </c>
      <c r="E79">
        <v>6355788.9000000004</v>
      </c>
      <c r="F79">
        <v>1117716.2</v>
      </c>
      <c r="G79">
        <v>5148666.28</v>
      </c>
      <c r="H79">
        <v>1526388.12</v>
      </c>
      <c r="I79">
        <v>1963364.81</v>
      </c>
      <c r="J79">
        <v>395347.49</v>
      </c>
    </row>
    <row r="80" spans="1:10">
      <c r="A80" s="472" t="s">
        <v>154</v>
      </c>
      <c r="B80">
        <v>14460693.07</v>
      </c>
      <c r="C80">
        <v>0.43</v>
      </c>
      <c r="D80">
        <v>8319238.0999999996</v>
      </c>
      <c r="E80">
        <v>7650407.7999999998</v>
      </c>
      <c r="F80">
        <v>668830.30000000005</v>
      </c>
      <c r="G80">
        <v>4109738.38</v>
      </c>
      <c r="H80">
        <v>1674723.86</v>
      </c>
      <c r="I80">
        <v>1813535.62</v>
      </c>
      <c r="J80">
        <v>218180.97</v>
      </c>
    </row>
    <row r="81" spans="1:10">
      <c r="A81" s="472" t="s">
        <v>153</v>
      </c>
      <c r="B81">
        <v>12651988.550000001</v>
      </c>
      <c r="C81">
        <v>0.56999999999999995</v>
      </c>
      <c r="D81">
        <v>6969129.9000000004</v>
      </c>
      <c r="E81">
        <v>6748919.0999999996</v>
      </c>
      <c r="F81">
        <v>220210.8</v>
      </c>
      <c r="G81">
        <v>4354993.79</v>
      </c>
      <c r="H81">
        <v>2805185.23</v>
      </c>
      <c r="I81">
        <v>1084257.48</v>
      </c>
      <c r="J81">
        <v>243607.38</v>
      </c>
    </row>
    <row r="82" spans="1:10">
      <c r="A82" s="472" t="s">
        <v>156</v>
      </c>
      <c r="B82">
        <v>63044130.57</v>
      </c>
      <c r="C82">
        <v>0.61</v>
      </c>
      <c r="D82">
        <v>48012924.200000003</v>
      </c>
      <c r="E82">
        <v>46722122.899999999</v>
      </c>
      <c r="F82">
        <v>1290801.3</v>
      </c>
      <c r="G82">
        <v>6607511.9199999999</v>
      </c>
      <c r="H82">
        <v>2524007.52</v>
      </c>
      <c r="I82">
        <v>7498565.3300000001</v>
      </c>
      <c r="J82">
        <v>925129.12</v>
      </c>
    </row>
    <row r="83" spans="1:10">
      <c r="A83" s="472" t="s">
        <v>155</v>
      </c>
      <c r="B83">
        <v>24422748.25</v>
      </c>
      <c r="C83">
        <v>0.83</v>
      </c>
      <c r="D83">
        <v>10501358.9</v>
      </c>
      <c r="E83">
        <v>9264890.9000000004</v>
      </c>
      <c r="F83">
        <v>1236468</v>
      </c>
      <c r="G83">
        <v>9378867.4299999997</v>
      </c>
      <c r="H83">
        <v>5020315.2300000004</v>
      </c>
      <c r="I83">
        <v>4312240.12</v>
      </c>
      <c r="J83">
        <v>230281.81</v>
      </c>
    </row>
    <row r="84" spans="1:10">
      <c r="A84" s="472" t="s">
        <v>1016</v>
      </c>
      <c r="B84">
        <v>12681700.93</v>
      </c>
      <c r="C84">
        <v>0.45</v>
      </c>
      <c r="D84">
        <v>9519006.6999999993</v>
      </c>
      <c r="E84">
        <v>7888562.2999999998</v>
      </c>
      <c r="F84">
        <v>1630444.4</v>
      </c>
      <c r="G84">
        <v>967539.51</v>
      </c>
      <c r="H84">
        <v>302282.01</v>
      </c>
      <c r="I84">
        <v>1715363.4</v>
      </c>
      <c r="J84">
        <v>462594.05</v>
      </c>
    </row>
    <row r="85" spans="1:10">
      <c r="A85" s="472" t="s">
        <v>151</v>
      </c>
      <c r="B85">
        <v>27548744.969999999</v>
      </c>
      <c r="C85">
        <v>0.23</v>
      </c>
      <c r="D85">
        <v>13975579.1</v>
      </c>
      <c r="E85">
        <v>12292413.300000001</v>
      </c>
      <c r="F85">
        <v>1683165.8</v>
      </c>
      <c r="G85">
        <v>7783106.3399999999</v>
      </c>
      <c r="H85">
        <v>1133436.95</v>
      </c>
      <c r="I85">
        <v>5285959.91</v>
      </c>
      <c r="J85">
        <v>504099.62</v>
      </c>
    </row>
    <row r="86" spans="1:10">
      <c r="A86" s="472" t="s">
        <v>1017</v>
      </c>
      <c r="B86">
        <v>56116915.020000003</v>
      </c>
      <c r="C86">
        <v>0.75</v>
      </c>
      <c r="D86">
        <v>41307687.399999999</v>
      </c>
      <c r="E86">
        <v>22162865.5</v>
      </c>
      <c r="F86">
        <v>19144821.899999999</v>
      </c>
      <c r="G86">
        <v>6893644.0899999999</v>
      </c>
      <c r="H86">
        <v>1659770.79</v>
      </c>
      <c r="I86">
        <v>7531550.8099999996</v>
      </c>
      <c r="J86">
        <v>384032.72</v>
      </c>
    </row>
    <row r="89" spans="1:10">
      <c r="D89" s="104">
        <f>AVERAGE(D2:D86)/1000</f>
        <v>7709.6300200000005</v>
      </c>
      <c r="E89" s="104">
        <f t="shared" ref="E89:F89" si="0">AVERAGE(E2:E86)/1000</f>
        <v>6046.2752870588238</v>
      </c>
      <c r="F89" s="104">
        <f t="shared" si="0"/>
        <v>1549.3105847058823</v>
      </c>
    </row>
    <row r="90" spans="1:10">
      <c r="E90">
        <f>COUNTIF(E2:E86,"&gt;0")</f>
        <v>71</v>
      </c>
      <c r="F90">
        <f>COUNTIF(F2:F86,"&gt;0")</f>
        <v>82</v>
      </c>
    </row>
  </sheetData>
  <pageMargins left="0.75" right="0.75" top="1" bottom="1" header="0.5" footer="0.5"/>
  <pageSetup paperSize="9"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workbookViewId="0">
      <selection activeCell="F22" sqref="F22"/>
    </sheetView>
  </sheetViews>
  <sheetFormatPr defaultColWidth="8.85546875" defaultRowHeight="15"/>
  <cols>
    <col min="1" max="1" width="86.7109375" customWidth="1"/>
    <col min="4" max="4" width="11.7109375" customWidth="1"/>
    <col min="5" max="5" width="11.85546875" customWidth="1"/>
  </cols>
  <sheetData>
    <row r="1" spans="1:10">
      <c r="B1" s="472" t="s">
        <v>1505</v>
      </c>
      <c r="C1" s="472" t="s">
        <v>1506</v>
      </c>
      <c r="D1" s="472" t="s">
        <v>1507</v>
      </c>
      <c r="E1" s="472" t="s">
        <v>1508</v>
      </c>
      <c r="F1" s="472" t="s">
        <v>1509</v>
      </c>
      <c r="G1" s="472" t="s">
        <v>1510</v>
      </c>
      <c r="H1" s="472" t="s">
        <v>1511</v>
      </c>
      <c r="I1" s="472" t="s">
        <v>1512</v>
      </c>
      <c r="J1" s="472" t="s">
        <v>1513</v>
      </c>
    </row>
    <row r="2" spans="1:10">
      <c r="A2" s="472" t="s">
        <v>191</v>
      </c>
      <c r="B2">
        <v>17617043.34</v>
      </c>
      <c r="C2">
        <v>0.15</v>
      </c>
      <c r="D2">
        <v>3455440.6</v>
      </c>
      <c r="E2">
        <v>2997139</v>
      </c>
      <c r="F2">
        <v>0</v>
      </c>
      <c r="G2">
        <v>9667039.9399999995</v>
      </c>
      <c r="H2">
        <v>808375.6</v>
      </c>
      <c r="I2">
        <v>3684054.29</v>
      </c>
      <c r="J2">
        <v>810508.51</v>
      </c>
    </row>
    <row r="3" spans="1:10">
      <c r="A3" s="472" t="s">
        <v>190</v>
      </c>
      <c r="B3">
        <v>29388299.48</v>
      </c>
      <c r="C3">
        <v>0.42</v>
      </c>
      <c r="D3">
        <v>11041423.4</v>
      </c>
      <c r="E3">
        <v>10671454.1</v>
      </c>
      <c r="F3">
        <v>0</v>
      </c>
      <c r="G3">
        <v>12319095.34</v>
      </c>
      <c r="H3">
        <v>210058.89</v>
      </c>
      <c r="I3">
        <v>5375241.6200000001</v>
      </c>
      <c r="J3">
        <v>652539.12</v>
      </c>
    </row>
    <row r="4" spans="1:10">
      <c r="A4" s="472" t="s">
        <v>189</v>
      </c>
      <c r="B4">
        <v>13443558.560000001</v>
      </c>
      <c r="C4">
        <v>0.17</v>
      </c>
      <c r="D4">
        <v>6656227.9000000004</v>
      </c>
      <c r="E4">
        <v>5538737.7999999998</v>
      </c>
      <c r="F4">
        <v>0</v>
      </c>
      <c r="G4">
        <v>2813715.68</v>
      </c>
      <c r="H4">
        <v>582169.03</v>
      </c>
      <c r="I4">
        <v>2947590.22</v>
      </c>
      <c r="J4">
        <v>1026024.75</v>
      </c>
    </row>
    <row r="5" spans="1:10">
      <c r="A5" s="472" t="s">
        <v>188</v>
      </c>
      <c r="B5">
        <v>25063437.98</v>
      </c>
      <c r="C5">
        <v>0.19</v>
      </c>
      <c r="D5">
        <v>7577422.5</v>
      </c>
      <c r="E5">
        <v>6684414.5</v>
      </c>
      <c r="F5">
        <v>267725</v>
      </c>
      <c r="G5">
        <v>11264977.289999999</v>
      </c>
      <c r="H5">
        <v>1316884.06</v>
      </c>
      <c r="I5">
        <v>4713379.05</v>
      </c>
      <c r="J5">
        <v>1507659.14</v>
      </c>
    </row>
    <row r="6" spans="1:10">
      <c r="A6" s="472" t="s">
        <v>187</v>
      </c>
      <c r="B6">
        <v>13538951.66</v>
      </c>
      <c r="C6">
        <v>0.31</v>
      </c>
      <c r="D6">
        <v>10149665.800000001</v>
      </c>
      <c r="E6">
        <v>9697104.1999999993</v>
      </c>
      <c r="F6">
        <v>176537.1</v>
      </c>
      <c r="G6">
        <v>1179331.32</v>
      </c>
      <c r="H6">
        <v>185196.58</v>
      </c>
      <c r="I6">
        <v>1917096.14</v>
      </c>
      <c r="J6">
        <v>292858.40000000002</v>
      </c>
    </row>
    <row r="7" spans="1:10">
      <c r="A7" s="472" t="s">
        <v>186</v>
      </c>
      <c r="B7">
        <v>13444077.84</v>
      </c>
      <c r="C7">
        <v>0.17</v>
      </c>
      <c r="D7">
        <v>298669.59999999998</v>
      </c>
      <c r="E7">
        <v>0</v>
      </c>
      <c r="F7">
        <v>0</v>
      </c>
      <c r="G7">
        <v>6525329.5099999998</v>
      </c>
      <c r="H7">
        <v>1174225.2</v>
      </c>
      <c r="I7">
        <v>2389500.31</v>
      </c>
      <c r="J7">
        <v>4230578.42</v>
      </c>
    </row>
    <row r="8" spans="1:10">
      <c r="A8" s="472" t="s">
        <v>185</v>
      </c>
      <c r="B8">
        <v>6959991.2400000002</v>
      </c>
      <c r="C8">
        <v>0.21</v>
      </c>
      <c r="D8">
        <v>3856783.4</v>
      </c>
      <c r="E8">
        <v>3381867</v>
      </c>
      <c r="F8">
        <v>262079.6</v>
      </c>
      <c r="G8">
        <v>1214263.46</v>
      </c>
      <c r="H8">
        <v>193840.06</v>
      </c>
      <c r="I8">
        <v>1300012.81</v>
      </c>
      <c r="J8">
        <v>588931.56999999995</v>
      </c>
    </row>
    <row r="9" spans="1:10">
      <c r="A9" s="472" t="s">
        <v>184</v>
      </c>
      <c r="B9">
        <v>15445992.32</v>
      </c>
      <c r="C9">
        <v>0.21</v>
      </c>
      <c r="D9">
        <v>4003303.5</v>
      </c>
      <c r="E9">
        <v>3645576.4</v>
      </c>
      <c r="F9">
        <v>0</v>
      </c>
      <c r="G9">
        <v>7469294.0700000003</v>
      </c>
      <c r="H9">
        <v>94625.8</v>
      </c>
      <c r="I9">
        <v>3406205.9</v>
      </c>
      <c r="J9">
        <v>566827.93000000005</v>
      </c>
    </row>
    <row r="10" spans="1:10">
      <c r="A10" s="472" t="s">
        <v>183</v>
      </c>
      <c r="B10">
        <v>11003036.039999999</v>
      </c>
      <c r="C10">
        <v>0.14000000000000001</v>
      </c>
      <c r="D10">
        <v>2623017.7999999998</v>
      </c>
      <c r="E10">
        <v>1949432.3</v>
      </c>
      <c r="F10">
        <v>0</v>
      </c>
      <c r="G10">
        <v>5174879.8499999996</v>
      </c>
      <c r="H10">
        <v>662912.94999999995</v>
      </c>
      <c r="I10">
        <v>2172954.14</v>
      </c>
      <c r="J10">
        <v>1032184.24</v>
      </c>
    </row>
    <row r="11" spans="1:10">
      <c r="A11" s="472" t="s">
        <v>182</v>
      </c>
      <c r="B11">
        <v>36331036.479999997</v>
      </c>
      <c r="C11">
        <v>0.04</v>
      </c>
      <c r="D11">
        <v>4162361.5</v>
      </c>
      <c r="E11">
        <v>0</v>
      </c>
      <c r="F11">
        <v>0</v>
      </c>
      <c r="G11">
        <v>6215624.8399999999</v>
      </c>
      <c r="H11">
        <v>632715.18000000005</v>
      </c>
      <c r="I11">
        <v>12015120.43</v>
      </c>
      <c r="J11">
        <v>13937929.710000001</v>
      </c>
    </row>
    <row r="12" spans="1:10">
      <c r="A12" s="472" t="s">
        <v>181</v>
      </c>
      <c r="B12">
        <v>11079742.84</v>
      </c>
      <c r="C12">
        <v>0.27</v>
      </c>
      <c r="D12">
        <v>5337289.7</v>
      </c>
      <c r="E12">
        <v>4775035.9000000004</v>
      </c>
      <c r="F12">
        <v>311190.59999999998</v>
      </c>
      <c r="G12">
        <v>2582023.5</v>
      </c>
      <c r="H12">
        <v>21232.17</v>
      </c>
      <c r="I12">
        <v>2557006.77</v>
      </c>
      <c r="J12">
        <v>603422.87</v>
      </c>
    </row>
    <row r="13" spans="1:10">
      <c r="A13" s="472" t="s">
        <v>180</v>
      </c>
      <c r="B13">
        <v>12190798.09</v>
      </c>
      <c r="C13">
        <v>0.16</v>
      </c>
      <c r="D13">
        <v>3888343.5</v>
      </c>
      <c r="E13">
        <v>3543468.3</v>
      </c>
      <c r="F13">
        <v>0</v>
      </c>
      <c r="G13">
        <v>3759075.19</v>
      </c>
      <c r="H13">
        <v>478217.82</v>
      </c>
      <c r="I13">
        <v>3236202.65</v>
      </c>
      <c r="J13">
        <v>1307176.75</v>
      </c>
    </row>
    <row r="14" spans="1:10">
      <c r="A14" s="472" t="s">
        <v>179</v>
      </c>
      <c r="B14">
        <v>8786691.7300000004</v>
      </c>
      <c r="C14">
        <v>0.16</v>
      </c>
      <c r="D14">
        <v>4491024.0999999996</v>
      </c>
      <c r="E14">
        <v>3438209.2</v>
      </c>
      <c r="F14">
        <v>593842.9</v>
      </c>
      <c r="G14">
        <v>1621760.62</v>
      </c>
      <c r="H14">
        <v>128553.25</v>
      </c>
      <c r="I14">
        <v>1649124.56</v>
      </c>
      <c r="J14">
        <v>1024333.46</v>
      </c>
    </row>
    <row r="15" spans="1:10">
      <c r="A15" s="472" t="s">
        <v>178</v>
      </c>
      <c r="B15">
        <v>18835371.16</v>
      </c>
      <c r="C15">
        <v>0.36</v>
      </c>
      <c r="D15">
        <v>10223362.1</v>
      </c>
      <c r="E15">
        <v>9076222.0999999996</v>
      </c>
      <c r="F15">
        <v>643839</v>
      </c>
      <c r="G15">
        <v>5929892.0199999996</v>
      </c>
      <c r="H15">
        <v>798413.24</v>
      </c>
      <c r="I15">
        <v>2244280.16</v>
      </c>
      <c r="J15">
        <v>437836.88</v>
      </c>
    </row>
    <row r="16" spans="1:10">
      <c r="A16" s="472" t="s">
        <v>177</v>
      </c>
      <c r="B16">
        <v>13481817.380000001</v>
      </c>
      <c r="C16">
        <v>0.17</v>
      </c>
      <c r="D16">
        <v>5177649.3</v>
      </c>
      <c r="E16">
        <v>3903597.2</v>
      </c>
      <c r="F16">
        <v>641711.80000000005</v>
      </c>
      <c r="G16">
        <v>4069388.83</v>
      </c>
      <c r="H16">
        <v>33631.019999999997</v>
      </c>
      <c r="I16">
        <v>2645585.58</v>
      </c>
      <c r="J16">
        <v>1589193.66</v>
      </c>
    </row>
    <row r="17" spans="1:10">
      <c r="A17" s="472" t="s">
        <v>176</v>
      </c>
      <c r="B17">
        <v>13546860.35</v>
      </c>
      <c r="C17">
        <v>0.1</v>
      </c>
      <c r="D17">
        <v>3074351</v>
      </c>
      <c r="E17">
        <v>2193563.7000000002</v>
      </c>
      <c r="F17">
        <v>150000</v>
      </c>
      <c r="G17">
        <v>2697802.74</v>
      </c>
      <c r="H17">
        <v>187443.68</v>
      </c>
      <c r="I17">
        <v>6061561.9100000001</v>
      </c>
      <c r="J17">
        <v>1712946.58</v>
      </c>
    </row>
    <row r="18" spans="1:10">
      <c r="A18" s="472" t="s">
        <v>175</v>
      </c>
      <c r="B18">
        <v>7719608.9199999999</v>
      </c>
      <c r="C18">
        <v>0.08</v>
      </c>
      <c r="D18">
        <v>925606.5</v>
      </c>
      <c r="E18">
        <v>571584</v>
      </c>
      <c r="F18">
        <v>0</v>
      </c>
      <c r="G18">
        <v>2193841.87</v>
      </c>
      <c r="H18">
        <v>204579.68</v>
      </c>
      <c r="I18">
        <v>2406066.75</v>
      </c>
      <c r="J18">
        <v>2194093.7999999998</v>
      </c>
    </row>
    <row r="19" spans="1:10">
      <c r="A19" s="472" t="s">
        <v>174</v>
      </c>
      <c r="B19">
        <v>34143612.390000001</v>
      </c>
      <c r="C19">
        <v>0</v>
      </c>
      <c r="D19">
        <v>0</v>
      </c>
      <c r="F19">
        <v>0</v>
      </c>
      <c r="G19">
        <v>1071315.83</v>
      </c>
      <c r="H19">
        <v>27500</v>
      </c>
      <c r="I19">
        <v>30743906.530000001</v>
      </c>
      <c r="J19">
        <v>2328390.0299999998</v>
      </c>
    </row>
    <row r="20" spans="1:10">
      <c r="A20" s="472" t="s">
        <v>160</v>
      </c>
      <c r="B20">
        <v>6734873.54</v>
      </c>
      <c r="C20">
        <v>0.12</v>
      </c>
      <c r="D20">
        <v>3099820.3</v>
      </c>
      <c r="E20">
        <v>2323545</v>
      </c>
      <c r="F20">
        <v>426881</v>
      </c>
      <c r="G20">
        <v>1027408.52</v>
      </c>
      <c r="H20">
        <v>176936.95999999999</v>
      </c>
      <c r="I20">
        <v>1818522.67</v>
      </c>
      <c r="J20">
        <v>789027.85</v>
      </c>
    </row>
    <row r="21" spans="1:10">
      <c r="A21" s="472" t="s">
        <v>159</v>
      </c>
      <c r="B21">
        <v>25221751.719999999</v>
      </c>
      <c r="C21">
        <v>0.21</v>
      </c>
      <c r="D21">
        <v>10086029.4</v>
      </c>
      <c r="E21">
        <v>7886976.7000000002</v>
      </c>
      <c r="F21">
        <v>1500000</v>
      </c>
      <c r="G21">
        <v>8447506.6199999992</v>
      </c>
      <c r="H21">
        <v>2000364.47</v>
      </c>
      <c r="I21">
        <v>3930797.9</v>
      </c>
      <c r="J21">
        <v>2756576.39</v>
      </c>
    </row>
    <row r="22" spans="1:10">
      <c r="A22" s="472" t="s">
        <v>161</v>
      </c>
      <c r="B22">
        <v>44279385.719999999</v>
      </c>
      <c r="C22">
        <v>0.12</v>
      </c>
      <c r="D22">
        <v>21263761.399999999</v>
      </c>
      <c r="E22">
        <v>8868384.8000000007</v>
      </c>
      <c r="F22">
        <v>10500000</v>
      </c>
      <c r="G22">
        <v>9306928.4299999997</v>
      </c>
      <c r="H22">
        <v>1991742.44</v>
      </c>
      <c r="I22">
        <v>10628603.4</v>
      </c>
      <c r="J22">
        <v>3080092.49</v>
      </c>
    </row>
    <row r="23" spans="1:10">
      <c r="A23" s="472" t="s">
        <v>195</v>
      </c>
      <c r="B23">
        <v>6742424.0899999999</v>
      </c>
      <c r="C23">
        <v>0.33</v>
      </c>
      <c r="D23">
        <v>3604903.6</v>
      </c>
      <c r="E23">
        <v>3363057.7</v>
      </c>
      <c r="F23">
        <v>0</v>
      </c>
      <c r="G23">
        <v>1898246.14</v>
      </c>
      <c r="H23">
        <v>145822.9</v>
      </c>
      <c r="I23">
        <v>810189.46</v>
      </c>
      <c r="J23">
        <v>429084.89</v>
      </c>
    </row>
    <row r="24" spans="1:10">
      <c r="A24" s="472" t="s">
        <v>163</v>
      </c>
      <c r="B24">
        <v>5879815.1900000004</v>
      </c>
      <c r="C24">
        <v>0.42</v>
      </c>
      <c r="D24">
        <v>3714078.3</v>
      </c>
      <c r="E24">
        <v>3632913.1</v>
      </c>
      <c r="F24">
        <v>0</v>
      </c>
      <c r="G24">
        <v>1246893.45</v>
      </c>
      <c r="H24">
        <v>226143.4</v>
      </c>
      <c r="I24">
        <v>686528.02</v>
      </c>
      <c r="J24">
        <v>232315.42</v>
      </c>
    </row>
    <row r="25" spans="1:10">
      <c r="A25" s="472" t="s">
        <v>162</v>
      </c>
      <c r="B25">
        <v>100824554.31</v>
      </c>
      <c r="C25">
        <v>0.62</v>
      </c>
      <c r="D25">
        <v>37605961.200000003</v>
      </c>
      <c r="E25">
        <v>18481901.100000001</v>
      </c>
      <c r="F25">
        <v>0</v>
      </c>
      <c r="G25">
        <v>57439626.920000002</v>
      </c>
      <c r="H25">
        <v>5068713.28</v>
      </c>
      <c r="I25">
        <v>3194742.2</v>
      </c>
      <c r="J25">
        <v>2565196.71</v>
      </c>
    </row>
    <row r="26" spans="1:10">
      <c r="A26" s="472" t="s">
        <v>158</v>
      </c>
      <c r="B26">
        <v>35736987.57</v>
      </c>
      <c r="C26">
        <v>0.15</v>
      </c>
      <c r="D26">
        <v>17071279.300000001</v>
      </c>
      <c r="E26">
        <v>14278790.5</v>
      </c>
      <c r="F26">
        <v>534793.5</v>
      </c>
      <c r="G26">
        <v>7685812.9500000002</v>
      </c>
      <c r="H26">
        <v>907794.21</v>
      </c>
      <c r="I26">
        <v>7248381.54</v>
      </c>
      <c r="J26">
        <v>3730326.3</v>
      </c>
    </row>
    <row r="27" spans="1:10">
      <c r="A27" s="472" t="s">
        <v>157</v>
      </c>
      <c r="B27">
        <v>18461345.16</v>
      </c>
      <c r="C27">
        <v>0.59</v>
      </c>
      <c r="D27">
        <v>7931895.7999999998</v>
      </c>
      <c r="E27">
        <v>2168392.7000000002</v>
      </c>
      <c r="F27">
        <v>0</v>
      </c>
      <c r="G27">
        <v>8847178.0999999996</v>
      </c>
      <c r="H27">
        <v>46560.9</v>
      </c>
      <c r="I27">
        <v>571790.86</v>
      </c>
      <c r="J27">
        <v>1110480.3999999999</v>
      </c>
    </row>
    <row r="28" spans="1:10">
      <c r="A28" s="472" t="s">
        <v>171</v>
      </c>
      <c r="B28">
        <v>17291321.829999998</v>
      </c>
      <c r="C28">
        <v>0.18</v>
      </c>
      <c r="D28">
        <v>10298739.6</v>
      </c>
      <c r="E28">
        <v>8998712.9000000004</v>
      </c>
      <c r="F28">
        <v>610248.6</v>
      </c>
      <c r="G28">
        <v>2408085.0699999998</v>
      </c>
      <c r="H28">
        <v>281001.59999999998</v>
      </c>
      <c r="I28">
        <v>3092485.78</v>
      </c>
      <c r="J28">
        <v>1492011.37</v>
      </c>
    </row>
    <row r="29" spans="1:10">
      <c r="A29" s="472" t="s">
        <v>169</v>
      </c>
      <c r="B29">
        <v>9292322.0700000003</v>
      </c>
      <c r="C29">
        <v>0.09</v>
      </c>
      <c r="D29">
        <v>3686902.7</v>
      </c>
      <c r="E29">
        <v>2888375.9</v>
      </c>
      <c r="F29">
        <v>0</v>
      </c>
      <c r="G29">
        <v>2061105.54</v>
      </c>
      <c r="H29">
        <v>225455.12</v>
      </c>
      <c r="I29">
        <v>2961931.8</v>
      </c>
      <c r="J29">
        <v>582382.03</v>
      </c>
    </row>
    <row r="30" spans="1:10">
      <c r="A30" s="472" t="s">
        <v>168</v>
      </c>
      <c r="B30">
        <v>66721517.740000002</v>
      </c>
      <c r="C30">
        <v>0.59</v>
      </c>
      <c r="D30">
        <v>2185561.2999999998</v>
      </c>
      <c r="E30">
        <v>1866766</v>
      </c>
      <c r="F30">
        <v>0</v>
      </c>
      <c r="G30">
        <v>11325393.439999999</v>
      </c>
      <c r="H30">
        <v>1987693.6</v>
      </c>
      <c r="I30">
        <v>1673216.84</v>
      </c>
      <c r="J30">
        <v>51537346.149999999</v>
      </c>
    </row>
    <row r="31" spans="1:10">
      <c r="A31" s="472" t="s">
        <v>167</v>
      </c>
      <c r="B31">
        <v>7984658.1799999997</v>
      </c>
      <c r="C31">
        <v>0.04</v>
      </c>
      <c r="D31">
        <v>1145464.8</v>
      </c>
      <c r="E31">
        <v>0</v>
      </c>
      <c r="F31">
        <v>0</v>
      </c>
      <c r="G31">
        <v>3100246.77</v>
      </c>
      <c r="H31">
        <v>197780.71</v>
      </c>
      <c r="I31">
        <v>3271257.62</v>
      </c>
      <c r="J31">
        <v>467688.99</v>
      </c>
    </row>
    <row r="32" spans="1:10">
      <c r="A32" s="472" t="s">
        <v>166</v>
      </c>
      <c r="B32">
        <v>7010435.6399999997</v>
      </c>
      <c r="C32">
        <v>0.08</v>
      </c>
      <c r="D32">
        <v>4170975.9</v>
      </c>
      <c r="E32">
        <v>1887595.5</v>
      </c>
      <c r="F32">
        <v>0</v>
      </c>
      <c r="G32">
        <v>872429.28</v>
      </c>
      <c r="H32">
        <v>103062.3</v>
      </c>
      <c r="I32">
        <v>1462187.16</v>
      </c>
      <c r="J32">
        <v>504843.3</v>
      </c>
    </row>
    <row r="33" spans="1:10">
      <c r="A33" s="472" t="s">
        <v>1010</v>
      </c>
      <c r="B33">
        <v>1467744.69</v>
      </c>
      <c r="C33">
        <v>7.0000000000000007E-2</v>
      </c>
      <c r="D33">
        <v>126122.3</v>
      </c>
      <c r="E33">
        <v>0</v>
      </c>
      <c r="F33">
        <v>0</v>
      </c>
      <c r="G33">
        <v>404419.87</v>
      </c>
      <c r="H33">
        <v>282671.65999999997</v>
      </c>
      <c r="I33">
        <v>175147.47</v>
      </c>
      <c r="J33">
        <v>762055.05</v>
      </c>
    </row>
    <row r="34" spans="1:10">
      <c r="A34" s="472" t="s">
        <v>165</v>
      </c>
      <c r="B34">
        <v>8316004.29</v>
      </c>
      <c r="C34">
        <v>0.2</v>
      </c>
      <c r="D34">
        <v>2844594.4</v>
      </c>
      <c r="E34">
        <v>1238343.3999999999</v>
      </c>
      <c r="F34">
        <v>1350000</v>
      </c>
      <c r="G34">
        <v>2070923.59</v>
      </c>
      <c r="H34">
        <v>144518.03</v>
      </c>
      <c r="I34">
        <v>1575095.33</v>
      </c>
      <c r="J34">
        <v>1825390.97</v>
      </c>
    </row>
    <row r="35" spans="1:10">
      <c r="A35" s="472" t="s">
        <v>164</v>
      </c>
      <c r="B35">
        <v>10308627.18</v>
      </c>
      <c r="C35">
        <v>0.3</v>
      </c>
      <c r="D35">
        <v>4510262.2</v>
      </c>
      <c r="E35">
        <v>3652006.2</v>
      </c>
      <c r="F35">
        <v>643377</v>
      </c>
      <c r="G35">
        <v>3242902.97</v>
      </c>
      <c r="H35">
        <v>132322.87</v>
      </c>
      <c r="I35">
        <v>1466287.46</v>
      </c>
      <c r="J35">
        <v>1089174.54</v>
      </c>
    </row>
    <row r="36" spans="1:10">
      <c r="A36" s="472" t="s">
        <v>173</v>
      </c>
      <c r="B36">
        <v>13470221.550000001</v>
      </c>
      <c r="C36">
        <v>0.28999999999999998</v>
      </c>
      <c r="D36">
        <v>8753407.4000000004</v>
      </c>
      <c r="E36">
        <v>7195441.2999999998</v>
      </c>
      <c r="F36">
        <v>1343619.8</v>
      </c>
      <c r="G36">
        <v>1502805.57</v>
      </c>
      <c r="H36">
        <v>180698.45</v>
      </c>
      <c r="I36">
        <v>2305436.25</v>
      </c>
      <c r="J36">
        <v>908572.32</v>
      </c>
    </row>
    <row r="37" spans="1:10">
      <c r="A37" s="472" t="s">
        <v>172</v>
      </c>
      <c r="B37">
        <v>6233748.5800000001</v>
      </c>
      <c r="C37">
        <v>0.05</v>
      </c>
      <c r="D37">
        <v>895931.1</v>
      </c>
      <c r="E37">
        <v>295494.8</v>
      </c>
      <c r="F37">
        <v>0</v>
      </c>
      <c r="G37">
        <v>1383340.66</v>
      </c>
      <c r="H37">
        <v>128757.52</v>
      </c>
      <c r="I37">
        <v>2186283.5</v>
      </c>
      <c r="J37">
        <v>1768193.32</v>
      </c>
    </row>
    <row r="38" spans="1:10">
      <c r="A38" s="472" t="s">
        <v>1009</v>
      </c>
      <c r="B38">
        <v>20676439.059999999</v>
      </c>
      <c r="C38">
        <v>0.02</v>
      </c>
      <c r="D38">
        <v>1635091.4</v>
      </c>
      <c r="E38">
        <v>0</v>
      </c>
      <c r="F38">
        <v>0</v>
      </c>
      <c r="G38">
        <v>1142840.04</v>
      </c>
      <c r="H38">
        <v>108291.59</v>
      </c>
      <c r="I38">
        <v>11825277.85</v>
      </c>
      <c r="J38">
        <v>6073229.7699999996</v>
      </c>
    </row>
    <row r="39" spans="1:10">
      <c r="A39" s="472" t="s">
        <v>118</v>
      </c>
      <c r="B39">
        <v>9794093.4100000001</v>
      </c>
      <c r="C39">
        <v>0.13</v>
      </c>
      <c r="D39">
        <v>4161162.5</v>
      </c>
      <c r="E39">
        <v>3791853.2</v>
      </c>
      <c r="F39">
        <v>0</v>
      </c>
      <c r="G39">
        <v>2612805.65</v>
      </c>
      <c r="H39">
        <v>215300.47</v>
      </c>
      <c r="I39">
        <v>2647131.61</v>
      </c>
      <c r="J39">
        <v>372993.65</v>
      </c>
    </row>
    <row r="40" spans="1:10">
      <c r="A40" s="472" t="s">
        <v>1014</v>
      </c>
      <c r="B40">
        <v>3486429.19</v>
      </c>
      <c r="C40">
        <v>0.28999999999999998</v>
      </c>
      <c r="D40">
        <v>2289229.1</v>
      </c>
      <c r="E40">
        <v>1841079.2</v>
      </c>
      <c r="F40">
        <v>389790.1</v>
      </c>
      <c r="G40">
        <v>321290.25</v>
      </c>
      <c r="H40">
        <v>62179.88</v>
      </c>
      <c r="I40">
        <v>596065.46</v>
      </c>
      <c r="J40">
        <v>279844.39</v>
      </c>
    </row>
    <row r="41" spans="1:10">
      <c r="A41" s="472" t="s">
        <v>122</v>
      </c>
      <c r="B41">
        <v>18126697.449999999</v>
      </c>
      <c r="C41">
        <v>0.27</v>
      </c>
      <c r="D41">
        <v>12265353.199999999</v>
      </c>
      <c r="E41">
        <v>11632023.1</v>
      </c>
      <c r="F41">
        <v>0</v>
      </c>
      <c r="G41">
        <v>1728980.11</v>
      </c>
      <c r="H41">
        <v>140462.9</v>
      </c>
      <c r="I41">
        <v>3327156.65</v>
      </c>
      <c r="J41">
        <v>805008.96</v>
      </c>
    </row>
    <row r="42" spans="1:10">
      <c r="A42" s="472" t="s">
        <v>121</v>
      </c>
      <c r="B42">
        <v>43070243.549999997</v>
      </c>
      <c r="C42">
        <v>0.56000000000000005</v>
      </c>
      <c r="D42">
        <v>38645306</v>
      </c>
      <c r="E42">
        <v>37155412.5</v>
      </c>
      <c r="F42">
        <v>0</v>
      </c>
      <c r="G42">
        <v>2003257.97</v>
      </c>
      <c r="H42">
        <v>31566</v>
      </c>
      <c r="I42">
        <v>1081173.49</v>
      </c>
      <c r="J42">
        <v>1340506.0900000001</v>
      </c>
    </row>
    <row r="43" spans="1:10">
      <c r="A43" s="472" t="s">
        <v>117</v>
      </c>
      <c r="B43">
        <v>9639951.75</v>
      </c>
      <c r="C43">
        <v>0.26</v>
      </c>
      <c r="D43">
        <v>6219758.2999999998</v>
      </c>
      <c r="E43">
        <v>5239908</v>
      </c>
      <c r="F43">
        <v>520343</v>
      </c>
      <c r="G43">
        <v>1851183.73</v>
      </c>
      <c r="H43">
        <v>189017.5</v>
      </c>
      <c r="I43">
        <v>585773.37</v>
      </c>
      <c r="J43">
        <v>983236.35</v>
      </c>
    </row>
    <row r="44" spans="1:10">
      <c r="A44" s="472" t="s">
        <v>120</v>
      </c>
      <c r="B44">
        <v>24324008.550000001</v>
      </c>
      <c r="C44">
        <v>0.17</v>
      </c>
      <c r="D44">
        <v>10491827.5</v>
      </c>
      <c r="E44">
        <v>8964255.3000000007</v>
      </c>
      <c r="F44">
        <v>0</v>
      </c>
      <c r="G44">
        <v>5264445.5</v>
      </c>
      <c r="H44">
        <v>51723.93</v>
      </c>
      <c r="I44">
        <v>3539437.45</v>
      </c>
      <c r="J44">
        <v>5028298.0999999996</v>
      </c>
    </row>
    <row r="45" spans="1:10">
      <c r="A45" s="472" t="s">
        <v>124</v>
      </c>
      <c r="B45">
        <v>27024278.449999999</v>
      </c>
      <c r="C45">
        <v>0.45</v>
      </c>
      <c r="D45">
        <v>18347567.100000001</v>
      </c>
      <c r="E45">
        <v>17904494.699999999</v>
      </c>
      <c r="F45">
        <v>0</v>
      </c>
      <c r="G45">
        <v>3675845.57</v>
      </c>
      <c r="H45">
        <v>644222.16</v>
      </c>
      <c r="I45">
        <v>2999509.77</v>
      </c>
      <c r="J45">
        <v>2001356</v>
      </c>
    </row>
    <row r="46" spans="1:10">
      <c r="A46" s="472" t="s">
        <v>123</v>
      </c>
      <c r="B46">
        <v>49730981.729999997</v>
      </c>
      <c r="C46">
        <v>0.23</v>
      </c>
      <c r="D46">
        <v>40053307.600000001</v>
      </c>
      <c r="E46">
        <v>36620831.399999999</v>
      </c>
      <c r="F46">
        <v>0</v>
      </c>
      <c r="G46">
        <v>4151532.34</v>
      </c>
      <c r="H46">
        <v>873138.35</v>
      </c>
      <c r="I46">
        <v>3773947.36</v>
      </c>
      <c r="J46">
        <v>1752194.43</v>
      </c>
    </row>
    <row r="47" spans="1:10">
      <c r="A47" s="472" t="s">
        <v>116</v>
      </c>
      <c r="B47">
        <v>2472747.4500000002</v>
      </c>
      <c r="C47">
        <v>0.01</v>
      </c>
      <c r="D47">
        <v>161171.20000000001</v>
      </c>
      <c r="E47">
        <v>0</v>
      </c>
      <c r="F47">
        <v>0</v>
      </c>
      <c r="G47">
        <v>734208.47</v>
      </c>
      <c r="H47">
        <v>33181.300000000003</v>
      </c>
      <c r="I47">
        <v>1233258.02</v>
      </c>
      <c r="J47">
        <v>344109.76</v>
      </c>
    </row>
    <row r="48" spans="1:10">
      <c r="A48" s="472" t="s">
        <v>119</v>
      </c>
      <c r="B48">
        <v>20161819.02</v>
      </c>
      <c r="C48">
        <v>0.16</v>
      </c>
      <c r="D48">
        <v>7726817.4000000004</v>
      </c>
      <c r="E48">
        <v>7126717.5</v>
      </c>
      <c r="F48">
        <v>0</v>
      </c>
      <c r="G48">
        <v>5419498.4000000004</v>
      </c>
      <c r="H48">
        <v>779377.09</v>
      </c>
      <c r="I48">
        <v>3223301.24</v>
      </c>
      <c r="J48">
        <v>3792201.99</v>
      </c>
    </row>
    <row r="49" spans="1:10">
      <c r="A49" s="472" t="s">
        <v>1015</v>
      </c>
      <c r="B49">
        <v>14172998.66</v>
      </c>
      <c r="C49">
        <v>0.46</v>
      </c>
      <c r="D49">
        <v>10764349.1</v>
      </c>
      <c r="E49">
        <v>10288476.699999999</v>
      </c>
      <c r="F49">
        <v>0</v>
      </c>
      <c r="G49">
        <v>2854385.57</v>
      </c>
      <c r="H49">
        <v>26122.94</v>
      </c>
      <c r="I49">
        <v>284029.26</v>
      </c>
      <c r="J49">
        <v>270234.73</v>
      </c>
    </row>
    <row r="50" spans="1:10">
      <c r="A50" s="472" t="s">
        <v>130</v>
      </c>
      <c r="B50">
        <v>35160352.829999998</v>
      </c>
      <c r="C50">
        <v>0.31</v>
      </c>
      <c r="D50">
        <v>23605828.5</v>
      </c>
      <c r="E50">
        <v>22607602.100000001</v>
      </c>
      <c r="F50">
        <v>0</v>
      </c>
      <c r="G50">
        <v>5473440.6900000004</v>
      </c>
      <c r="H50">
        <v>135192.6</v>
      </c>
      <c r="I50">
        <v>5098899.3</v>
      </c>
      <c r="J50">
        <v>982184.34</v>
      </c>
    </row>
    <row r="51" spans="1:10">
      <c r="A51" s="472" t="s">
        <v>128</v>
      </c>
      <c r="B51">
        <v>22106155.030000001</v>
      </c>
      <c r="C51">
        <v>0.1</v>
      </c>
      <c r="D51">
        <v>8813388.8000000007</v>
      </c>
      <c r="E51">
        <v>7137018.5</v>
      </c>
      <c r="F51">
        <v>0</v>
      </c>
      <c r="G51">
        <v>6504877.5199999996</v>
      </c>
      <c r="H51">
        <v>601757.85</v>
      </c>
      <c r="I51">
        <v>5768905.0899999999</v>
      </c>
      <c r="J51">
        <v>1018983.62</v>
      </c>
    </row>
    <row r="52" spans="1:10">
      <c r="A52" s="472" t="s">
        <v>197</v>
      </c>
      <c r="B52">
        <v>22018272.859999999</v>
      </c>
      <c r="C52">
        <v>0.1</v>
      </c>
      <c r="D52">
        <v>8888275.9000000004</v>
      </c>
      <c r="E52">
        <v>7941739</v>
      </c>
      <c r="F52">
        <v>0</v>
      </c>
      <c r="G52">
        <v>4620198.58</v>
      </c>
      <c r="H52">
        <v>1209417.32</v>
      </c>
      <c r="I52">
        <v>5840022.6100000003</v>
      </c>
      <c r="J52">
        <v>2669775.77</v>
      </c>
    </row>
    <row r="53" spans="1:10">
      <c r="A53" s="472" t="s">
        <v>129</v>
      </c>
      <c r="B53">
        <v>32878545.559999999</v>
      </c>
      <c r="C53">
        <v>0.11</v>
      </c>
      <c r="D53">
        <v>9603754.4000000004</v>
      </c>
      <c r="E53">
        <v>5577616.2000000002</v>
      </c>
      <c r="F53">
        <v>0</v>
      </c>
      <c r="G53">
        <v>13857927.93</v>
      </c>
      <c r="H53">
        <v>238107.73</v>
      </c>
      <c r="I53">
        <v>7697507.3200000003</v>
      </c>
      <c r="J53">
        <v>1719355.91</v>
      </c>
    </row>
    <row r="54" spans="1:10">
      <c r="A54" s="472" t="s">
        <v>127</v>
      </c>
      <c r="B54">
        <v>17611107.399999999</v>
      </c>
      <c r="C54">
        <v>0.09</v>
      </c>
      <c r="D54">
        <v>6405407.5999999996</v>
      </c>
      <c r="E54">
        <v>5512559.9000000004</v>
      </c>
      <c r="F54">
        <v>0</v>
      </c>
      <c r="G54">
        <v>5119355.2699999996</v>
      </c>
      <c r="H54">
        <v>780976.87</v>
      </c>
      <c r="I54">
        <v>4694954.8099999996</v>
      </c>
      <c r="J54">
        <v>1391314.67</v>
      </c>
    </row>
    <row r="55" spans="1:10">
      <c r="A55" s="472" t="s">
        <v>126</v>
      </c>
      <c r="B55">
        <v>17438906.649999999</v>
      </c>
      <c r="C55">
        <v>0.16</v>
      </c>
      <c r="D55">
        <v>7930525</v>
      </c>
      <c r="E55">
        <v>6385726.7999999998</v>
      </c>
      <c r="F55">
        <v>860568.6</v>
      </c>
      <c r="G55">
        <v>4163998.29</v>
      </c>
      <c r="H55">
        <v>58209.8</v>
      </c>
      <c r="I55">
        <v>3904931.13</v>
      </c>
      <c r="J55">
        <v>1438999.24</v>
      </c>
    </row>
    <row r="56" spans="1:10">
      <c r="A56" s="472" t="s">
        <v>133</v>
      </c>
      <c r="B56">
        <v>12107404.390000001</v>
      </c>
      <c r="C56">
        <v>0.67</v>
      </c>
      <c r="D56">
        <v>9660574.5999999996</v>
      </c>
      <c r="E56">
        <v>9531054.4000000004</v>
      </c>
      <c r="F56">
        <v>38388.800000000003</v>
      </c>
      <c r="G56">
        <v>1193926.21</v>
      </c>
      <c r="H56">
        <v>151198.69</v>
      </c>
      <c r="I56">
        <v>1016864.75</v>
      </c>
      <c r="J56">
        <v>236038.83</v>
      </c>
    </row>
    <row r="57" spans="1:10">
      <c r="A57" s="472" t="s">
        <v>132</v>
      </c>
      <c r="B57">
        <v>18502910.699999999</v>
      </c>
      <c r="C57">
        <v>0.72</v>
      </c>
      <c r="D57">
        <v>14810065.4</v>
      </c>
      <c r="E57">
        <v>14544398.300000001</v>
      </c>
      <c r="F57">
        <v>52976.6</v>
      </c>
      <c r="G57">
        <v>1635868.11</v>
      </c>
      <c r="H57">
        <v>133500.57</v>
      </c>
      <c r="I57">
        <v>1633946.12</v>
      </c>
      <c r="J57">
        <v>423031.07</v>
      </c>
    </row>
    <row r="58" spans="1:10">
      <c r="A58" s="472" t="s">
        <v>131</v>
      </c>
      <c r="B58">
        <v>5781212.7599999998</v>
      </c>
      <c r="C58">
        <v>0.16</v>
      </c>
      <c r="D58">
        <v>3169476.8</v>
      </c>
      <c r="E58">
        <v>2941895.9</v>
      </c>
      <c r="F58">
        <v>0</v>
      </c>
      <c r="G58">
        <v>1045810.77</v>
      </c>
      <c r="H58">
        <v>100629.09</v>
      </c>
      <c r="I58">
        <v>1272025.17</v>
      </c>
      <c r="J58">
        <v>292972.37</v>
      </c>
    </row>
    <row r="59" spans="1:10">
      <c r="A59" s="472" t="s">
        <v>125</v>
      </c>
      <c r="B59">
        <v>12535244.050000001</v>
      </c>
      <c r="C59">
        <v>0.16</v>
      </c>
      <c r="D59">
        <v>6910401.2000000002</v>
      </c>
      <c r="E59">
        <v>4268533.0999999996</v>
      </c>
      <c r="F59">
        <v>831414.3</v>
      </c>
      <c r="G59">
        <v>1749889.57</v>
      </c>
      <c r="H59">
        <v>69576.14</v>
      </c>
      <c r="I59">
        <v>2780604.28</v>
      </c>
      <c r="J59">
        <v>1094349</v>
      </c>
    </row>
    <row r="60" spans="1:10">
      <c r="A60" s="472" t="s">
        <v>138</v>
      </c>
      <c r="B60">
        <v>16423561.85</v>
      </c>
      <c r="C60">
        <v>0.38</v>
      </c>
      <c r="D60">
        <v>11846854.300000001</v>
      </c>
      <c r="E60">
        <v>11025905.199999999</v>
      </c>
      <c r="F60">
        <v>558925.80000000005</v>
      </c>
      <c r="G60">
        <v>2317528.06</v>
      </c>
      <c r="H60">
        <v>386635.37</v>
      </c>
      <c r="I60">
        <v>2004584.91</v>
      </c>
      <c r="J60">
        <v>254287.22</v>
      </c>
    </row>
    <row r="61" spans="1:10">
      <c r="A61" s="472" t="s">
        <v>137</v>
      </c>
      <c r="B61">
        <v>17844974.289999999</v>
      </c>
      <c r="C61">
        <v>0.04</v>
      </c>
      <c r="D61">
        <v>1670412.7</v>
      </c>
      <c r="E61">
        <v>0</v>
      </c>
      <c r="F61">
        <v>0</v>
      </c>
      <c r="G61">
        <v>4857315.0199999996</v>
      </c>
      <c r="H61">
        <v>1198272.49</v>
      </c>
      <c r="I61">
        <v>8171505.2800000003</v>
      </c>
      <c r="J61">
        <v>3145741.28</v>
      </c>
    </row>
    <row r="62" spans="1:10">
      <c r="A62" s="472" t="s">
        <v>136</v>
      </c>
      <c r="B62">
        <v>6997567.1399999997</v>
      </c>
      <c r="C62">
        <v>0.02</v>
      </c>
      <c r="D62">
        <v>0</v>
      </c>
      <c r="E62">
        <v>0</v>
      </c>
      <c r="F62">
        <v>0</v>
      </c>
      <c r="G62">
        <v>2007099.16</v>
      </c>
      <c r="H62">
        <v>236020.74</v>
      </c>
      <c r="I62">
        <v>3733987.13</v>
      </c>
      <c r="J62">
        <v>1256480.8500000001</v>
      </c>
    </row>
    <row r="63" spans="1:10">
      <c r="A63" s="472" t="s">
        <v>1012</v>
      </c>
      <c r="B63">
        <v>7922547.1600000001</v>
      </c>
      <c r="C63">
        <v>0.02</v>
      </c>
      <c r="D63">
        <v>416376.3</v>
      </c>
      <c r="E63">
        <v>0</v>
      </c>
      <c r="F63">
        <v>0</v>
      </c>
      <c r="G63">
        <v>771830.29</v>
      </c>
      <c r="H63">
        <v>195328.91</v>
      </c>
      <c r="I63">
        <v>3333072.61</v>
      </c>
      <c r="J63">
        <v>3401267.96</v>
      </c>
    </row>
    <row r="64" spans="1:10">
      <c r="A64" s="472" t="s">
        <v>134</v>
      </c>
      <c r="B64">
        <v>24932651.579999998</v>
      </c>
      <c r="C64">
        <v>0.1</v>
      </c>
      <c r="D64">
        <v>11776819.9</v>
      </c>
      <c r="E64">
        <v>8987981.5999999996</v>
      </c>
      <c r="F64">
        <v>0</v>
      </c>
      <c r="G64">
        <v>4708715.5</v>
      </c>
      <c r="H64">
        <v>140472</v>
      </c>
      <c r="I64">
        <v>7108764.8899999997</v>
      </c>
      <c r="J64">
        <v>1338351.3</v>
      </c>
    </row>
    <row r="65" spans="1:10">
      <c r="A65" s="472" t="s">
        <v>1013</v>
      </c>
      <c r="B65">
        <v>1874539.65</v>
      </c>
      <c r="C65">
        <v>0</v>
      </c>
      <c r="D65">
        <v>245866.2</v>
      </c>
      <c r="E65">
        <v>0</v>
      </c>
      <c r="F65">
        <v>0</v>
      </c>
      <c r="G65">
        <v>166184.95000000001</v>
      </c>
      <c r="H65">
        <v>96046.78</v>
      </c>
      <c r="I65">
        <v>1244245.92</v>
      </c>
      <c r="J65">
        <v>218242.58</v>
      </c>
    </row>
    <row r="66" spans="1:10">
      <c r="A66" s="472" t="s">
        <v>145</v>
      </c>
      <c r="B66">
        <v>17565504.949999999</v>
      </c>
      <c r="C66">
        <v>0.27</v>
      </c>
      <c r="D66">
        <v>9637143</v>
      </c>
      <c r="E66">
        <v>9136901.6999999993</v>
      </c>
      <c r="F66">
        <v>0</v>
      </c>
      <c r="G66">
        <v>3516508.06</v>
      </c>
      <c r="H66">
        <v>90116.23</v>
      </c>
      <c r="I66">
        <v>2884459.81</v>
      </c>
      <c r="J66">
        <v>1527394.08</v>
      </c>
    </row>
    <row r="67" spans="1:10">
      <c r="A67" s="472" t="s">
        <v>144</v>
      </c>
      <c r="B67">
        <v>22925202.620000001</v>
      </c>
      <c r="C67">
        <v>0.1</v>
      </c>
      <c r="D67">
        <v>5762951.7000000002</v>
      </c>
      <c r="E67">
        <v>4529201.2</v>
      </c>
      <c r="F67">
        <v>0</v>
      </c>
      <c r="G67">
        <v>6766450.9500000002</v>
      </c>
      <c r="H67">
        <v>310592.69</v>
      </c>
      <c r="I67">
        <v>5470806.9800000004</v>
      </c>
      <c r="J67">
        <v>4924993</v>
      </c>
    </row>
    <row r="68" spans="1:10">
      <c r="A68" s="472" t="s">
        <v>143</v>
      </c>
      <c r="B68">
        <v>15763929.810000001</v>
      </c>
      <c r="C68">
        <v>0.13</v>
      </c>
      <c r="D68">
        <v>5123194.3</v>
      </c>
      <c r="E68">
        <v>4472389.0999999996</v>
      </c>
      <c r="F68">
        <v>0</v>
      </c>
      <c r="G68">
        <v>4022290.6</v>
      </c>
      <c r="H68">
        <v>559548.62</v>
      </c>
      <c r="I68">
        <v>4408824.87</v>
      </c>
      <c r="J68">
        <v>2209620.04</v>
      </c>
    </row>
    <row r="69" spans="1:10">
      <c r="A69" s="472" t="s">
        <v>142</v>
      </c>
      <c r="B69">
        <v>15314556.74</v>
      </c>
      <c r="C69">
        <v>0.23</v>
      </c>
      <c r="D69">
        <v>8172179.5999999996</v>
      </c>
      <c r="E69">
        <v>6371028.2999999998</v>
      </c>
      <c r="F69">
        <v>159014.1</v>
      </c>
      <c r="G69">
        <v>3248260.09</v>
      </c>
      <c r="H69">
        <v>245740.88</v>
      </c>
      <c r="I69">
        <v>2753905.06</v>
      </c>
      <c r="J69">
        <v>1139447.95</v>
      </c>
    </row>
    <row r="70" spans="1:10">
      <c r="A70" s="472" t="s">
        <v>146</v>
      </c>
      <c r="B70">
        <v>18213466.600000001</v>
      </c>
      <c r="C70">
        <v>0.09</v>
      </c>
      <c r="D70">
        <v>5688004.2999999998</v>
      </c>
      <c r="E70">
        <v>4795025.2</v>
      </c>
      <c r="F70">
        <v>0</v>
      </c>
      <c r="G70">
        <v>5068787.34</v>
      </c>
      <c r="H70">
        <v>184589.77</v>
      </c>
      <c r="I70">
        <v>5283863.99</v>
      </c>
      <c r="J70">
        <v>2172810.98</v>
      </c>
    </row>
    <row r="71" spans="1:10">
      <c r="A71" s="472" t="s">
        <v>150</v>
      </c>
      <c r="B71">
        <v>34877360.57</v>
      </c>
      <c r="C71">
        <v>0.14000000000000001</v>
      </c>
      <c r="D71">
        <v>17460296.300000001</v>
      </c>
      <c r="E71">
        <v>15793769.1</v>
      </c>
      <c r="F71">
        <v>0</v>
      </c>
      <c r="G71">
        <v>7078052.1299999999</v>
      </c>
      <c r="H71">
        <v>732431</v>
      </c>
      <c r="I71">
        <v>8584229.6300000008</v>
      </c>
      <c r="J71">
        <v>1754782.5</v>
      </c>
    </row>
    <row r="72" spans="1:10">
      <c r="A72" s="472" t="s">
        <v>149</v>
      </c>
      <c r="B72">
        <v>10103007.560000001</v>
      </c>
      <c r="C72">
        <v>0.3</v>
      </c>
      <c r="D72">
        <v>6085152.4000000004</v>
      </c>
      <c r="E72">
        <v>5790699.7000000002</v>
      </c>
      <c r="F72">
        <v>0</v>
      </c>
      <c r="G72">
        <v>2477417.85</v>
      </c>
      <c r="H72">
        <v>88332.58</v>
      </c>
      <c r="I72">
        <v>1294458.98</v>
      </c>
      <c r="J72">
        <v>245978.33</v>
      </c>
    </row>
    <row r="73" spans="1:10">
      <c r="A73" s="472" t="s">
        <v>148</v>
      </c>
      <c r="B73">
        <v>11617006.390000001</v>
      </c>
      <c r="C73">
        <v>0.27</v>
      </c>
      <c r="D73">
        <v>3314243.1</v>
      </c>
      <c r="E73">
        <v>2599826.1</v>
      </c>
      <c r="F73">
        <v>217845</v>
      </c>
      <c r="G73">
        <v>3784926.88</v>
      </c>
      <c r="H73">
        <v>813160.1</v>
      </c>
      <c r="I73">
        <v>1417167.28</v>
      </c>
      <c r="J73">
        <v>3100669.13</v>
      </c>
    </row>
    <row r="74" spans="1:10">
      <c r="A74" s="472" t="s">
        <v>196</v>
      </c>
      <c r="B74">
        <v>26334838.969999999</v>
      </c>
      <c r="C74">
        <v>7.0000000000000007E-2</v>
      </c>
      <c r="D74">
        <v>2686064.7</v>
      </c>
      <c r="E74">
        <v>0</v>
      </c>
      <c r="F74">
        <v>0</v>
      </c>
      <c r="G74">
        <v>13174959.09</v>
      </c>
      <c r="H74">
        <v>2403146.62</v>
      </c>
      <c r="I74">
        <v>6577422.3799999999</v>
      </c>
      <c r="J74">
        <v>3896259.09</v>
      </c>
    </row>
    <row r="75" spans="1:10">
      <c r="A75" s="472" t="s">
        <v>141</v>
      </c>
      <c r="B75">
        <v>21830653.469999999</v>
      </c>
      <c r="C75">
        <v>0.09</v>
      </c>
      <c r="D75">
        <v>737217.5</v>
      </c>
      <c r="E75">
        <v>0</v>
      </c>
      <c r="F75">
        <v>0</v>
      </c>
      <c r="G75">
        <v>11395282.73</v>
      </c>
      <c r="H75">
        <v>2308581.73</v>
      </c>
      <c r="I75">
        <v>5853836.1500000004</v>
      </c>
      <c r="J75">
        <v>3844317.1</v>
      </c>
    </row>
    <row r="76" spans="1:10">
      <c r="A76" s="472" t="s">
        <v>140</v>
      </c>
      <c r="B76">
        <v>21142238.43</v>
      </c>
      <c r="C76">
        <v>0.18</v>
      </c>
      <c r="D76">
        <v>10527029.1</v>
      </c>
      <c r="E76">
        <v>8494604.3000000007</v>
      </c>
      <c r="F76">
        <v>1412689.6</v>
      </c>
      <c r="G76">
        <v>4767955.3899999997</v>
      </c>
      <c r="H76">
        <v>1336098.3799999999</v>
      </c>
      <c r="I76">
        <v>3491249.95</v>
      </c>
      <c r="J76">
        <v>2354949.2999999998</v>
      </c>
    </row>
    <row r="77" spans="1:10">
      <c r="A77" s="472" t="s">
        <v>147</v>
      </c>
      <c r="B77">
        <v>15212675.67</v>
      </c>
      <c r="C77">
        <v>0.16</v>
      </c>
      <c r="D77">
        <v>7141718.2999999998</v>
      </c>
      <c r="E77">
        <v>4112654.4</v>
      </c>
      <c r="F77">
        <v>2045652.2</v>
      </c>
      <c r="G77">
        <v>3529645.05</v>
      </c>
      <c r="H77">
        <v>345694.85</v>
      </c>
      <c r="I77">
        <v>3003581.01</v>
      </c>
      <c r="J77">
        <v>1537656.78</v>
      </c>
    </row>
    <row r="78" spans="1:10">
      <c r="A78" s="472" t="s">
        <v>139</v>
      </c>
      <c r="B78">
        <v>11200178.369999999</v>
      </c>
      <c r="C78">
        <v>0.15</v>
      </c>
      <c r="D78">
        <v>4557055.3</v>
      </c>
      <c r="E78">
        <v>3496177.9</v>
      </c>
      <c r="F78">
        <v>276758.2</v>
      </c>
      <c r="G78">
        <v>2937439.8</v>
      </c>
      <c r="H78">
        <v>1586117.35</v>
      </c>
      <c r="I78">
        <v>2766528.18</v>
      </c>
      <c r="J78">
        <v>939155.1</v>
      </c>
    </row>
    <row r="79" spans="1:10">
      <c r="A79" s="472" t="s">
        <v>1011</v>
      </c>
      <c r="B79">
        <v>15935859.189999999</v>
      </c>
      <c r="C79">
        <v>0.28000000000000003</v>
      </c>
      <c r="D79">
        <v>9195884.3000000007</v>
      </c>
      <c r="E79">
        <v>8816291.6999999993</v>
      </c>
      <c r="F79">
        <v>0</v>
      </c>
      <c r="G79">
        <v>3655202.21</v>
      </c>
      <c r="H79">
        <v>406355.88</v>
      </c>
      <c r="I79">
        <v>1788554.41</v>
      </c>
      <c r="J79">
        <v>1296218.27</v>
      </c>
    </row>
    <row r="80" spans="1:10">
      <c r="A80" s="472" t="s">
        <v>154</v>
      </c>
      <c r="B80">
        <v>15685985.27</v>
      </c>
      <c r="C80">
        <v>0.5</v>
      </c>
      <c r="D80">
        <v>10236152</v>
      </c>
      <c r="E80">
        <v>9237943.1999999993</v>
      </c>
      <c r="F80">
        <v>433035.3</v>
      </c>
      <c r="G80">
        <v>3391004.3</v>
      </c>
      <c r="H80">
        <v>473461.37</v>
      </c>
      <c r="I80">
        <v>1792952.02</v>
      </c>
      <c r="J80">
        <v>265876.96000000002</v>
      </c>
    </row>
    <row r="81" spans="1:10">
      <c r="A81" s="472" t="s">
        <v>153</v>
      </c>
      <c r="B81">
        <v>15655679.48</v>
      </c>
      <c r="C81">
        <v>0.63</v>
      </c>
      <c r="D81">
        <v>8245555.9000000004</v>
      </c>
      <c r="E81">
        <v>8146900.7000000002</v>
      </c>
      <c r="F81">
        <v>0</v>
      </c>
      <c r="G81">
        <v>6052900.4299999997</v>
      </c>
      <c r="H81">
        <v>1840112.34</v>
      </c>
      <c r="I81">
        <v>1075180.81</v>
      </c>
      <c r="J81">
        <v>282042.34000000003</v>
      </c>
    </row>
    <row r="82" spans="1:10">
      <c r="A82" s="472" t="s">
        <v>156</v>
      </c>
      <c r="B82">
        <v>74793843.010000005</v>
      </c>
      <c r="C82">
        <v>0.67</v>
      </c>
      <c r="D82">
        <v>56294453.5</v>
      </c>
      <c r="E82">
        <v>52420007.899999999</v>
      </c>
      <c r="F82">
        <v>3200000</v>
      </c>
      <c r="G82">
        <v>8714722.1500000004</v>
      </c>
      <c r="H82">
        <v>1707599.83</v>
      </c>
      <c r="I82">
        <v>7616135.8700000001</v>
      </c>
      <c r="J82">
        <v>2168531.4900000002</v>
      </c>
    </row>
    <row r="83" spans="1:10">
      <c r="A83" s="472" t="s">
        <v>155</v>
      </c>
      <c r="B83">
        <v>18736451.010000002</v>
      </c>
      <c r="C83">
        <v>0.77</v>
      </c>
      <c r="D83">
        <v>9311820.0999999996</v>
      </c>
      <c r="E83">
        <v>8642452.6999999993</v>
      </c>
      <c r="F83">
        <v>435373.8</v>
      </c>
      <c r="G83">
        <v>4309970.84</v>
      </c>
      <c r="H83">
        <v>1719127.1</v>
      </c>
      <c r="I83">
        <v>4299097.16</v>
      </c>
      <c r="J83">
        <v>815562.92</v>
      </c>
    </row>
    <row r="84" spans="1:10">
      <c r="A84" s="472" t="s">
        <v>1016</v>
      </c>
      <c r="B84">
        <v>13588304.449999999</v>
      </c>
      <c r="C84">
        <v>0.46</v>
      </c>
      <c r="D84">
        <v>8371810.7000000002</v>
      </c>
      <c r="E84">
        <v>8105842</v>
      </c>
      <c r="F84">
        <v>0</v>
      </c>
      <c r="G84">
        <v>2642588.15</v>
      </c>
      <c r="H84">
        <v>327252.24</v>
      </c>
      <c r="I84">
        <v>1645187.77</v>
      </c>
      <c r="J84">
        <v>891684.72</v>
      </c>
    </row>
    <row r="85" spans="1:10">
      <c r="A85" s="472" t="s">
        <v>151</v>
      </c>
      <c r="B85">
        <v>34332010.32</v>
      </c>
      <c r="C85">
        <v>0.27</v>
      </c>
      <c r="D85">
        <v>18169964.699999999</v>
      </c>
      <c r="E85">
        <v>17377603</v>
      </c>
      <c r="F85">
        <v>0</v>
      </c>
      <c r="G85">
        <v>8681713.6600000001</v>
      </c>
      <c r="H85">
        <v>496842.08</v>
      </c>
      <c r="I85">
        <v>5175565.9400000004</v>
      </c>
      <c r="J85">
        <v>2304766.02</v>
      </c>
    </row>
    <row r="86" spans="1:10">
      <c r="A86" s="472" t="s">
        <v>1017</v>
      </c>
      <c r="B86">
        <v>62094770.759999998</v>
      </c>
      <c r="C86">
        <v>0.78</v>
      </c>
      <c r="D86">
        <v>42558542.700000003</v>
      </c>
      <c r="E86">
        <v>24005035</v>
      </c>
      <c r="F86">
        <v>1376320.5</v>
      </c>
      <c r="G86">
        <v>8256749.9500000002</v>
      </c>
      <c r="H86">
        <v>1229138.97</v>
      </c>
      <c r="I86">
        <v>7984813.6399999997</v>
      </c>
      <c r="J86">
        <v>3294664.47</v>
      </c>
    </row>
    <row r="89" spans="1:10">
      <c r="D89" s="104">
        <f>AVERAGE(D2:D86)/1000</f>
        <v>8914.4592317647057</v>
      </c>
      <c r="E89" s="104">
        <f t="shared" ref="E89:F89" si="0">AVERAGE(E2:E86)/1000</f>
        <v>7315.0659416666676</v>
      </c>
      <c r="F89" s="104">
        <f t="shared" si="0"/>
        <v>385.46990352941191</v>
      </c>
    </row>
    <row r="90" spans="1:10">
      <c r="E90">
        <f>COUNTIF(E2:E86,"&gt;0")</f>
        <v>72</v>
      </c>
      <c r="F90">
        <f>COUNTIF(F2:F86,"&gt;0")</f>
        <v>32</v>
      </c>
    </row>
  </sheetData>
  <conditionalFormatting sqref="F2:F86">
    <cfRule type="colorScale" priority="1">
      <colorScale>
        <cfvo type="min"/>
        <cfvo type="percentile" val="50"/>
        <cfvo type="max"/>
        <color rgb="FFF8696B"/>
        <color rgb="FFFCFCFF"/>
        <color rgb="FF63BE7B"/>
      </colorScale>
    </cfRule>
  </conditionalFormatting>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topLeftCell="A20" workbookViewId="0">
      <selection activeCell="F19" sqref="F19"/>
    </sheetView>
  </sheetViews>
  <sheetFormatPr defaultColWidth="8.85546875" defaultRowHeight="15"/>
  <cols>
    <col min="1" max="1" width="71.7109375" customWidth="1"/>
    <col min="5" max="5" width="33.7109375" customWidth="1"/>
    <col min="6" max="6" width="15.85546875" customWidth="1"/>
  </cols>
  <sheetData>
    <row r="1" spans="1:10">
      <c r="B1" s="472" t="s">
        <v>1505</v>
      </c>
      <c r="C1" s="472" t="s">
        <v>1506</v>
      </c>
      <c r="D1" s="472" t="s">
        <v>1507</v>
      </c>
      <c r="E1" s="472" t="s">
        <v>1508</v>
      </c>
      <c r="F1" s="472" t="s">
        <v>1509</v>
      </c>
      <c r="G1" s="472" t="s">
        <v>1510</v>
      </c>
      <c r="H1" s="472" t="s">
        <v>1511</v>
      </c>
      <c r="I1" s="472" t="s">
        <v>1512</v>
      </c>
      <c r="J1" s="472" t="s">
        <v>1513</v>
      </c>
    </row>
    <row r="2" spans="1:10">
      <c r="A2" s="472" t="s">
        <v>191</v>
      </c>
      <c r="B2">
        <v>20272366.219999999</v>
      </c>
      <c r="C2">
        <v>0.15</v>
      </c>
      <c r="D2">
        <v>5990478.7999999998</v>
      </c>
      <c r="E2">
        <v>2367047.5</v>
      </c>
      <c r="F2">
        <v>891473</v>
      </c>
      <c r="G2">
        <v>7098248.1100000003</v>
      </c>
      <c r="H2">
        <v>18759.2</v>
      </c>
      <c r="I2">
        <v>3619175.55</v>
      </c>
      <c r="J2">
        <v>3564463.75</v>
      </c>
    </row>
    <row r="3" spans="1:10">
      <c r="A3" s="472" t="s">
        <v>190</v>
      </c>
      <c r="B3">
        <v>30573923.460000001</v>
      </c>
      <c r="C3">
        <v>0.42</v>
      </c>
      <c r="D3">
        <v>14064642.4</v>
      </c>
      <c r="E3">
        <v>12805744.9</v>
      </c>
      <c r="F3">
        <v>616100.5</v>
      </c>
      <c r="G3">
        <v>6654012.1900000004</v>
      </c>
      <c r="H3">
        <v>124750.61</v>
      </c>
      <c r="I3">
        <v>4906680.45</v>
      </c>
      <c r="J3">
        <v>4948588.42</v>
      </c>
    </row>
    <row r="4" spans="1:10">
      <c r="A4" s="472" t="s">
        <v>189</v>
      </c>
      <c r="B4">
        <v>14955179.43</v>
      </c>
      <c r="C4">
        <v>0.17</v>
      </c>
      <c r="D4">
        <v>7642816.7000000002</v>
      </c>
      <c r="E4">
        <v>5579463.0999999996</v>
      </c>
      <c r="F4">
        <v>717945</v>
      </c>
      <c r="G4">
        <v>2925453.07</v>
      </c>
      <c r="H4">
        <v>310368.88</v>
      </c>
      <c r="I4">
        <v>3019079.18</v>
      </c>
      <c r="J4">
        <v>1367830.48</v>
      </c>
    </row>
    <row r="5" spans="1:10">
      <c r="A5" s="472" t="s">
        <v>188</v>
      </c>
      <c r="B5">
        <v>30350794.27</v>
      </c>
      <c r="C5">
        <v>0.2</v>
      </c>
      <c r="D5">
        <v>11321884.1</v>
      </c>
      <c r="E5">
        <v>7011928.5999999996</v>
      </c>
      <c r="F5">
        <v>2564864</v>
      </c>
      <c r="G5">
        <v>9641986.9199999999</v>
      </c>
      <c r="H5">
        <v>334128.40999999997</v>
      </c>
      <c r="I5">
        <v>4102763.67</v>
      </c>
      <c r="J5">
        <v>5284159.58</v>
      </c>
    </row>
    <row r="6" spans="1:10">
      <c r="A6" s="472" t="s">
        <v>187</v>
      </c>
      <c r="B6">
        <v>18559492.559999999</v>
      </c>
      <c r="C6">
        <v>0.37</v>
      </c>
      <c r="D6">
        <v>14320469.800000001</v>
      </c>
      <c r="E6">
        <v>11636525</v>
      </c>
      <c r="F6">
        <v>379894.8</v>
      </c>
      <c r="G6">
        <v>1539754.17</v>
      </c>
      <c r="H6">
        <v>0</v>
      </c>
      <c r="I6">
        <v>1990629.45</v>
      </c>
      <c r="J6">
        <v>708639.14</v>
      </c>
    </row>
    <row r="7" spans="1:10">
      <c r="A7" s="472" t="s">
        <v>186</v>
      </c>
      <c r="B7">
        <v>21801410.329999998</v>
      </c>
      <c r="C7">
        <v>0.23</v>
      </c>
      <c r="D7">
        <v>2255613.2000000002</v>
      </c>
      <c r="E7">
        <v>272673</v>
      </c>
      <c r="F7">
        <v>573283</v>
      </c>
      <c r="G7">
        <v>3197478.51</v>
      </c>
      <c r="H7">
        <v>4579.1000000000004</v>
      </c>
      <c r="I7">
        <v>2356713.1800000002</v>
      </c>
      <c r="J7">
        <v>13991605.439999999</v>
      </c>
    </row>
    <row r="8" spans="1:10">
      <c r="A8" s="472" t="s">
        <v>185</v>
      </c>
      <c r="B8">
        <v>12042485.18</v>
      </c>
      <c r="C8">
        <v>0.31</v>
      </c>
      <c r="D8">
        <v>8001092</v>
      </c>
      <c r="E8">
        <v>3702949.7</v>
      </c>
      <c r="F8">
        <v>659465.30000000005</v>
      </c>
      <c r="G8">
        <v>1964678.6</v>
      </c>
      <c r="H8">
        <v>119936.21</v>
      </c>
      <c r="I8">
        <v>1370701.53</v>
      </c>
      <c r="J8">
        <v>706013.06</v>
      </c>
    </row>
    <row r="9" spans="1:10">
      <c r="A9" s="472" t="s">
        <v>184</v>
      </c>
      <c r="B9">
        <v>15478155.800000001</v>
      </c>
      <c r="C9">
        <v>0.2</v>
      </c>
      <c r="D9">
        <v>5720681</v>
      </c>
      <c r="E9">
        <v>3773624</v>
      </c>
      <c r="F9">
        <v>494334</v>
      </c>
      <c r="G9">
        <v>4851592.3899999997</v>
      </c>
      <c r="H9">
        <v>42067.38</v>
      </c>
      <c r="I9">
        <v>2824230.16</v>
      </c>
      <c r="J9">
        <v>2081652.26</v>
      </c>
    </row>
    <row r="10" spans="1:10">
      <c r="A10" s="472" t="s">
        <v>183</v>
      </c>
      <c r="B10">
        <v>12700157.09</v>
      </c>
      <c r="C10">
        <v>0.14000000000000001</v>
      </c>
      <c r="D10">
        <v>2465633.2000000002</v>
      </c>
      <c r="E10">
        <v>794283.4</v>
      </c>
      <c r="F10">
        <v>845056</v>
      </c>
      <c r="G10">
        <v>3563819.32</v>
      </c>
      <c r="H10">
        <v>81973.67</v>
      </c>
      <c r="I10">
        <v>2230069.8199999998</v>
      </c>
      <c r="J10">
        <v>4440634.75</v>
      </c>
    </row>
    <row r="11" spans="1:10">
      <c r="A11" s="472" t="s">
        <v>182</v>
      </c>
      <c r="B11">
        <v>50036643.149999999</v>
      </c>
      <c r="C11">
        <v>0.06</v>
      </c>
      <c r="D11">
        <v>15882387.9</v>
      </c>
      <c r="E11">
        <v>0</v>
      </c>
      <c r="F11">
        <v>6208226</v>
      </c>
      <c r="G11">
        <v>5714370.5199999996</v>
      </c>
      <c r="H11">
        <v>146209.07</v>
      </c>
      <c r="I11">
        <v>12427378.060000001</v>
      </c>
      <c r="J11">
        <v>16012506.67</v>
      </c>
    </row>
    <row r="12" spans="1:10">
      <c r="A12" s="472" t="s">
        <v>181</v>
      </c>
      <c r="B12">
        <v>14076201.880000001</v>
      </c>
      <c r="C12">
        <v>0.32</v>
      </c>
      <c r="D12">
        <v>7809569.0999999996</v>
      </c>
      <c r="E12">
        <v>5697003.5</v>
      </c>
      <c r="F12">
        <v>1225840.6000000001</v>
      </c>
      <c r="G12">
        <v>2751072.17</v>
      </c>
      <c r="H12">
        <v>0</v>
      </c>
      <c r="I12">
        <v>2154696.12</v>
      </c>
      <c r="J12">
        <v>1360864.49</v>
      </c>
    </row>
    <row r="13" spans="1:10">
      <c r="A13" s="472" t="s">
        <v>180</v>
      </c>
      <c r="B13">
        <v>15021278.24</v>
      </c>
      <c r="C13">
        <v>0.2</v>
      </c>
      <c r="D13">
        <v>5431134.9000000004</v>
      </c>
      <c r="E13">
        <v>3468529.3</v>
      </c>
      <c r="F13">
        <v>595387</v>
      </c>
      <c r="G13">
        <v>4415757</v>
      </c>
      <c r="H13">
        <v>28503.27</v>
      </c>
      <c r="I13">
        <v>3093250.2</v>
      </c>
      <c r="J13">
        <v>2081136.14</v>
      </c>
    </row>
    <row r="14" spans="1:10">
      <c r="A14" s="472" t="s">
        <v>179</v>
      </c>
      <c r="B14">
        <v>9737237.7300000004</v>
      </c>
      <c r="C14">
        <v>0.17</v>
      </c>
      <c r="D14">
        <v>5132025.9000000004</v>
      </c>
      <c r="E14">
        <v>3245918.2</v>
      </c>
      <c r="F14">
        <v>620092.19999999995</v>
      </c>
      <c r="G14">
        <v>2190965.2000000002</v>
      </c>
      <c r="H14">
        <v>6762.8</v>
      </c>
      <c r="I14">
        <v>1660118.66</v>
      </c>
      <c r="J14">
        <v>754127.97</v>
      </c>
    </row>
    <row r="15" spans="1:10">
      <c r="A15" s="472" t="s">
        <v>178</v>
      </c>
      <c r="B15">
        <v>20753099.100000001</v>
      </c>
      <c r="C15">
        <v>0.37</v>
      </c>
      <c r="D15">
        <v>12426361.800000001</v>
      </c>
      <c r="E15">
        <v>9112852.8000000007</v>
      </c>
      <c r="F15">
        <v>405308</v>
      </c>
      <c r="G15">
        <v>4677991.04</v>
      </c>
      <c r="H15">
        <v>8694.51</v>
      </c>
      <c r="I15">
        <v>2118580.92</v>
      </c>
      <c r="J15">
        <v>1530165.35</v>
      </c>
    </row>
    <row r="16" spans="1:10">
      <c r="A16" s="472" t="s">
        <v>177</v>
      </c>
      <c r="B16">
        <v>12429702.08</v>
      </c>
      <c r="C16">
        <v>0.14000000000000001</v>
      </c>
      <c r="D16">
        <v>5734129.5999999996</v>
      </c>
      <c r="E16">
        <v>4076536.8</v>
      </c>
      <c r="F16">
        <v>604785</v>
      </c>
      <c r="G16">
        <v>2384694.64</v>
      </c>
      <c r="H16">
        <v>4723.4399999999996</v>
      </c>
      <c r="I16">
        <v>2686648.73</v>
      </c>
      <c r="J16">
        <v>1624229.11</v>
      </c>
    </row>
    <row r="17" spans="1:10">
      <c r="A17" s="472" t="s">
        <v>176</v>
      </c>
      <c r="B17">
        <v>14819361.050000001</v>
      </c>
      <c r="C17">
        <v>0.1</v>
      </c>
      <c r="D17">
        <v>3752896.9</v>
      </c>
      <c r="E17">
        <v>1845052.1</v>
      </c>
      <c r="F17">
        <v>702464</v>
      </c>
      <c r="G17">
        <v>2510893.77</v>
      </c>
      <c r="H17">
        <v>4561.3999999999996</v>
      </c>
      <c r="I17">
        <v>5772289.4000000004</v>
      </c>
      <c r="J17">
        <v>2783228.14</v>
      </c>
    </row>
    <row r="18" spans="1:10">
      <c r="A18" s="472" t="s">
        <v>175</v>
      </c>
      <c r="B18">
        <v>9918603.7599999998</v>
      </c>
      <c r="C18">
        <v>0.1</v>
      </c>
      <c r="D18">
        <v>2968143.9</v>
      </c>
      <c r="E18">
        <v>685900.80000000005</v>
      </c>
      <c r="F18">
        <v>1409721.1</v>
      </c>
      <c r="G18">
        <v>1645980.15</v>
      </c>
      <c r="H18">
        <v>40664.76</v>
      </c>
      <c r="I18">
        <v>2354376.86</v>
      </c>
      <c r="J18">
        <v>2950102.85</v>
      </c>
    </row>
    <row r="19" spans="1:10">
      <c r="A19" s="472" t="s">
        <v>174</v>
      </c>
      <c r="B19">
        <v>63349343.969999999</v>
      </c>
      <c r="C19">
        <v>0.01</v>
      </c>
      <c r="D19">
        <v>27651847.800000001</v>
      </c>
      <c r="E19">
        <v>0</v>
      </c>
      <c r="F19">
        <v>21299886</v>
      </c>
      <c r="G19">
        <v>420923.82</v>
      </c>
      <c r="H19">
        <v>0</v>
      </c>
      <c r="I19">
        <v>30981276.190000001</v>
      </c>
      <c r="J19">
        <v>4295296.16</v>
      </c>
    </row>
    <row r="20" spans="1:10">
      <c r="A20" s="472" t="s">
        <v>160</v>
      </c>
      <c r="B20">
        <v>13089368.4</v>
      </c>
      <c r="C20">
        <v>0.21</v>
      </c>
      <c r="D20">
        <v>7649419.0999999996</v>
      </c>
      <c r="E20">
        <v>2416618.2000000002</v>
      </c>
      <c r="F20">
        <v>507154.9</v>
      </c>
      <c r="G20">
        <v>2561315.1800000002</v>
      </c>
      <c r="H20">
        <v>42074.879999999997</v>
      </c>
      <c r="I20">
        <v>1818018.29</v>
      </c>
      <c r="J20">
        <v>1060615.83</v>
      </c>
    </row>
    <row r="21" spans="1:10">
      <c r="A21" s="472" t="s">
        <v>159</v>
      </c>
      <c r="B21">
        <v>29519180.66</v>
      </c>
      <c r="C21">
        <v>0.22</v>
      </c>
      <c r="D21">
        <v>14357181.800000001</v>
      </c>
      <c r="E21">
        <v>8288733.0999999996</v>
      </c>
      <c r="F21">
        <v>1110093.7</v>
      </c>
      <c r="G21">
        <v>6816981.6699999999</v>
      </c>
      <c r="H21">
        <v>249479.62</v>
      </c>
      <c r="I21">
        <v>4229451.28</v>
      </c>
      <c r="J21">
        <v>4115565.91</v>
      </c>
    </row>
    <row r="22" spans="1:10">
      <c r="A22" s="472" t="s">
        <v>161</v>
      </c>
      <c r="B22">
        <v>40375293.439999998</v>
      </c>
      <c r="C22">
        <v>0.09</v>
      </c>
      <c r="D22">
        <v>16327035.300000001</v>
      </c>
      <c r="E22">
        <v>8737922.3000000007</v>
      </c>
      <c r="F22">
        <v>4580237</v>
      </c>
      <c r="G22">
        <v>7028058.9199999999</v>
      </c>
      <c r="H22">
        <v>47738.559999999998</v>
      </c>
      <c r="I22">
        <v>11425832.449999999</v>
      </c>
      <c r="J22">
        <v>5594366.7699999996</v>
      </c>
    </row>
    <row r="23" spans="1:10">
      <c r="A23" s="472" t="s">
        <v>195</v>
      </c>
      <c r="B23">
        <v>10020472.75</v>
      </c>
      <c r="C23">
        <v>0.4</v>
      </c>
      <c r="D23">
        <v>4723828</v>
      </c>
      <c r="E23">
        <v>3798076.2</v>
      </c>
      <c r="F23">
        <v>61426</v>
      </c>
      <c r="G23">
        <v>3334370.51</v>
      </c>
      <c r="H23">
        <v>24670.400000000001</v>
      </c>
      <c r="I23">
        <v>854399.73</v>
      </c>
      <c r="J23">
        <v>1107874.51</v>
      </c>
    </row>
    <row r="24" spans="1:10">
      <c r="A24" s="472" t="s">
        <v>163</v>
      </c>
      <c r="B24">
        <v>6941283.4800000004</v>
      </c>
      <c r="C24">
        <v>0.43</v>
      </c>
      <c r="D24">
        <v>4382735.8</v>
      </c>
      <c r="E24">
        <v>3844346.7</v>
      </c>
      <c r="F24">
        <v>425030.1</v>
      </c>
      <c r="G24">
        <v>1528800.59</v>
      </c>
      <c r="H24">
        <v>17443.2</v>
      </c>
      <c r="I24">
        <v>734562.66</v>
      </c>
      <c r="J24">
        <v>295184.43</v>
      </c>
    </row>
    <row r="25" spans="1:10">
      <c r="A25" s="472" t="s">
        <v>162</v>
      </c>
      <c r="B25">
        <v>121922375.45</v>
      </c>
      <c r="C25">
        <v>0.69</v>
      </c>
      <c r="D25">
        <v>42662043.600000001</v>
      </c>
      <c r="E25">
        <v>17714025.600000001</v>
      </c>
      <c r="F25">
        <v>448555.2</v>
      </c>
      <c r="G25">
        <v>71669985.640000001</v>
      </c>
      <c r="H25">
        <v>3027055</v>
      </c>
      <c r="I25">
        <v>3680407.58</v>
      </c>
      <c r="J25">
        <v>3888928.19</v>
      </c>
    </row>
    <row r="26" spans="1:10">
      <c r="A26" s="472" t="s">
        <v>158</v>
      </c>
      <c r="B26">
        <v>36362762.520000003</v>
      </c>
      <c r="C26">
        <v>0.14000000000000001</v>
      </c>
      <c r="D26">
        <v>18715166.199999999</v>
      </c>
      <c r="E26">
        <v>13851965.4</v>
      </c>
      <c r="F26">
        <v>1960479</v>
      </c>
      <c r="G26">
        <v>7450959.8899999997</v>
      </c>
      <c r="H26">
        <v>10890.31</v>
      </c>
      <c r="I26">
        <v>7047920.4000000004</v>
      </c>
      <c r="J26">
        <v>3148716.03</v>
      </c>
    </row>
    <row r="27" spans="1:10">
      <c r="A27" s="472" t="s">
        <v>157</v>
      </c>
      <c r="B27">
        <v>25561271.780000001</v>
      </c>
      <c r="C27">
        <v>0.64</v>
      </c>
      <c r="D27">
        <v>12077990.800000001</v>
      </c>
      <c r="E27">
        <v>2602071.2000000002</v>
      </c>
      <c r="F27">
        <v>114536</v>
      </c>
      <c r="G27">
        <v>5854389.5199999996</v>
      </c>
      <c r="H27">
        <v>1174490.5900000001</v>
      </c>
      <c r="I27">
        <v>829195.08</v>
      </c>
      <c r="J27">
        <v>6799696.3799999999</v>
      </c>
    </row>
    <row r="28" spans="1:10">
      <c r="A28" s="472" t="s">
        <v>171</v>
      </c>
      <c r="B28">
        <v>19388428.949999999</v>
      </c>
      <c r="C28">
        <v>0.18</v>
      </c>
      <c r="D28">
        <v>11808276.1</v>
      </c>
      <c r="E28">
        <v>8824435.8000000007</v>
      </c>
      <c r="F28">
        <v>1826582.3</v>
      </c>
      <c r="G28">
        <v>2920561.47</v>
      </c>
      <c r="H28">
        <v>105255.79</v>
      </c>
      <c r="I28">
        <v>3283190.6</v>
      </c>
      <c r="J28">
        <v>1376400.78</v>
      </c>
    </row>
    <row r="29" spans="1:10">
      <c r="A29" s="472" t="s">
        <v>169</v>
      </c>
      <c r="B29">
        <v>11609220.460000001</v>
      </c>
      <c r="C29">
        <v>0.1</v>
      </c>
      <c r="D29">
        <v>5250289.2</v>
      </c>
      <c r="E29">
        <v>2733988.9</v>
      </c>
      <c r="F29">
        <v>1235345</v>
      </c>
      <c r="G29">
        <v>2781296.14</v>
      </c>
      <c r="H29">
        <v>279983.88</v>
      </c>
      <c r="I29">
        <v>2915334.37</v>
      </c>
      <c r="J29">
        <v>662300.75</v>
      </c>
    </row>
    <row r="30" spans="1:10">
      <c r="A30" s="472" t="s">
        <v>168</v>
      </c>
      <c r="B30">
        <v>76237465.760000005</v>
      </c>
      <c r="C30">
        <v>0.6</v>
      </c>
      <c r="D30">
        <v>3930927</v>
      </c>
      <c r="E30">
        <v>2166982.9</v>
      </c>
      <c r="F30">
        <v>571712</v>
      </c>
      <c r="G30">
        <v>7986029.2699999996</v>
      </c>
      <c r="H30">
        <v>71936.100000000006</v>
      </c>
      <c r="I30">
        <v>1720696.22</v>
      </c>
      <c r="J30">
        <v>62599813.259999998</v>
      </c>
    </row>
    <row r="31" spans="1:10">
      <c r="A31" s="472" t="s">
        <v>167</v>
      </c>
      <c r="B31">
        <v>11002060.689999999</v>
      </c>
      <c r="C31">
        <v>0.05</v>
      </c>
      <c r="D31">
        <v>3023431.3</v>
      </c>
      <c r="E31">
        <v>0</v>
      </c>
      <c r="F31">
        <v>1696418</v>
      </c>
      <c r="G31">
        <v>3255628.1</v>
      </c>
      <c r="H31">
        <v>70000</v>
      </c>
      <c r="I31">
        <v>3308408.27</v>
      </c>
      <c r="J31">
        <v>1414593.02</v>
      </c>
    </row>
    <row r="32" spans="1:10">
      <c r="A32" s="472" t="s">
        <v>166</v>
      </c>
      <c r="B32">
        <v>8634234.6699999999</v>
      </c>
      <c r="C32">
        <v>0.09</v>
      </c>
      <c r="D32">
        <v>5931281.4000000004</v>
      </c>
      <c r="E32">
        <v>472903</v>
      </c>
      <c r="F32">
        <v>3373811.4</v>
      </c>
      <c r="G32">
        <v>663750.56000000006</v>
      </c>
      <c r="H32">
        <v>15462.36</v>
      </c>
      <c r="I32">
        <v>1614135.43</v>
      </c>
      <c r="J32">
        <v>425067.28</v>
      </c>
    </row>
    <row r="33" spans="1:10">
      <c r="A33" s="472" t="s">
        <v>1010</v>
      </c>
      <c r="B33">
        <v>1604881.41</v>
      </c>
      <c r="C33">
        <v>0.06</v>
      </c>
      <c r="D33">
        <v>98466</v>
      </c>
      <c r="E33">
        <v>0</v>
      </c>
      <c r="F33">
        <v>98466</v>
      </c>
      <c r="G33">
        <v>184739.13</v>
      </c>
      <c r="H33">
        <v>0</v>
      </c>
      <c r="I33">
        <v>186938.03</v>
      </c>
      <c r="J33">
        <v>1134738.25</v>
      </c>
    </row>
    <row r="34" spans="1:10">
      <c r="A34" s="472" t="s">
        <v>165</v>
      </c>
      <c r="B34">
        <v>9130022.7899999991</v>
      </c>
      <c r="C34">
        <v>0.21</v>
      </c>
      <c r="D34">
        <v>2883821.9</v>
      </c>
      <c r="E34">
        <v>1307096.8999999999</v>
      </c>
      <c r="F34">
        <v>629988</v>
      </c>
      <c r="G34">
        <v>1364818.94</v>
      </c>
      <c r="H34">
        <v>10201.1</v>
      </c>
      <c r="I34">
        <v>1565272.77</v>
      </c>
      <c r="J34">
        <v>3316109.19</v>
      </c>
    </row>
    <row r="35" spans="1:10">
      <c r="A35" s="472" t="s">
        <v>164</v>
      </c>
      <c r="B35">
        <v>13874748.98</v>
      </c>
      <c r="C35">
        <v>0.35</v>
      </c>
      <c r="D35">
        <v>6763282.4000000004</v>
      </c>
      <c r="E35">
        <v>4259265.9000000004</v>
      </c>
      <c r="F35">
        <v>975201.5</v>
      </c>
      <c r="G35">
        <v>2494110.7599999998</v>
      </c>
      <c r="H35">
        <v>48840.81</v>
      </c>
      <c r="I35">
        <v>1564923.75</v>
      </c>
      <c r="J35">
        <v>3052432.07</v>
      </c>
    </row>
    <row r="36" spans="1:10">
      <c r="A36" s="472" t="s">
        <v>173</v>
      </c>
      <c r="B36">
        <v>20140203.300000001</v>
      </c>
      <c r="C36">
        <v>0.34</v>
      </c>
      <c r="D36">
        <v>13560650.800000001</v>
      </c>
      <c r="E36">
        <v>8542541.4000000004</v>
      </c>
      <c r="F36">
        <v>1223281.3999999999</v>
      </c>
      <c r="G36">
        <v>3713950.97</v>
      </c>
      <c r="H36">
        <v>33327.96</v>
      </c>
      <c r="I36">
        <v>2404309.27</v>
      </c>
      <c r="J36">
        <v>461292.26</v>
      </c>
    </row>
    <row r="37" spans="1:10">
      <c r="A37" s="472" t="s">
        <v>172</v>
      </c>
      <c r="B37">
        <v>8191745.8300000001</v>
      </c>
      <c r="C37">
        <v>0.06</v>
      </c>
      <c r="D37">
        <v>3819822</v>
      </c>
      <c r="E37">
        <v>299714.8</v>
      </c>
      <c r="F37">
        <v>2909056.2</v>
      </c>
      <c r="G37">
        <v>1419538.15</v>
      </c>
      <c r="H37">
        <v>2815.2</v>
      </c>
      <c r="I37">
        <v>2302341.44</v>
      </c>
      <c r="J37">
        <v>650044.24</v>
      </c>
    </row>
    <row r="38" spans="1:10">
      <c r="A38" s="472" t="s">
        <v>1009</v>
      </c>
      <c r="B38">
        <v>24504323.600000001</v>
      </c>
      <c r="C38">
        <v>0.02</v>
      </c>
      <c r="D38">
        <v>10935096.300000001</v>
      </c>
      <c r="E38">
        <v>0</v>
      </c>
      <c r="F38">
        <v>8577869</v>
      </c>
      <c r="G38">
        <v>1036767.13</v>
      </c>
      <c r="H38">
        <v>0</v>
      </c>
      <c r="I38">
        <v>11422982.189999999</v>
      </c>
      <c r="J38">
        <v>1109477.98</v>
      </c>
    </row>
    <row r="39" spans="1:10">
      <c r="A39" s="472" t="s">
        <v>118</v>
      </c>
      <c r="B39">
        <v>13867598.449999999</v>
      </c>
      <c r="C39">
        <v>0.17</v>
      </c>
      <c r="D39">
        <v>6105111.9000000004</v>
      </c>
      <c r="E39">
        <v>3602260.5</v>
      </c>
      <c r="F39">
        <v>1378613.1</v>
      </c>
      <c r="G39">
        <v>1941373.35</v>
      </c>
      <c r="H39">
        <v>825.25</v>
      </c>
      <c r="I39">
        <v>3156803.68</v>
      </c>
      <c r="J39">
        <v>2664309.5099999998</v>
      </c>
    </row>
    <row r="40" spans="1:10">
      <c r="A40" s="472" t="s">
        <v>1014</v>
      </c>
      <c r="B40">
        <v>4054057.31</v>
      </c>
      <c r="C40">
        <v>0.31</v>
      </c>
      <c r="D40">
        <v>2570018.6</v>
      </c>
      <c r="E40">
        <v>1889765.5</v>
      </c>
      <c r="F40">
        <v>605354.1</v>
      </c>
      <c r="G40">
        <v>279187.05</v>
      </c>
      <c r="H40">
        <v>40735.49</v>
      </c>
      <c r="I40">
        <v>662288.18999999994</v>
      </c>
      <c r="J40">
        <v>542563.47</v>
      </c>
    </row>
    <row r="41" spans="1:10">
      <c r="A41" s="472" t="s">
        <v>122</v>
      </c>
      <c r="B41">
        <v>26712833.899999999</v>
      </c>
      <c r="C41">
        <v>0.34</v>
      </c>
      <c r="D41">
        <v>19726145.199999999</v>
      </c>
      <c r="E41">
        <v>12131146.199999999</v>
      </c>
      <c r="F41">
        <v>3825440</v>
      </c>
      <c r="G41">
        <v>2085159.03</v>
      </c>
      <c r="H41">
        <v>23283.7</v>
      </c>
      <c r="I41">
        <v>3806936.01</v>
      </c>
      <c r="J41">
        <v>1094593.6499999999</v>
      </c>
    </row>
    <row r="42" spans="1:10">
      <c r="A42" s="472" t="s">
        <v>121</v>
      </c>
      <c r="B42">
        <v>48138590.969999999</v>
      </c>
      <c r="C42">
        <v>0.54</v>
      </c>
      <c r="D42">
        <v>42277216.100000001</v>
      </c>
      <c r="E42">
        <v>39357697.200000003</v>
      </c>
      <c r="F42">
        <v>1095513.6000000001</v>
      </c>
      <c r="G42">
        <v>1824795.68</v>
      </c>
      <c r="H42">
        <v>1569.53</v>
      </c>
      <c r="I42">
        <v>1091015.32</v>
      </c>
      <c r="J42">
        <v>2945563.88</v>
      </c>
    </row>
    <row r="43" spans="1:10">
      <c r="A43" s="472" t="s">
        <v>117</v>
      </c>
      <c r="B43">
        <v>8916882.9299999997</v>
      </c>
      <c r="C43">
        <v>0.22</v>
      </c>
      <c r="D43">
        <v>7139107.2000000002</v>
      </c>
      <c r="E43">
        <v>4977912.5999999996</v>
      </c>
      <c r="F43">
        <v>1468639.1</v>
      </c>
      <c r="G43">
        <v>498047</v>
      </c>
      <c r="H43">
        <v>99112.58</v>
      </c>
      <c r="I43">
        <v>660778.06999999995</v>
      </c>
      <c r="J43">
        <v>618950.65</v>
      </c>
    </row>
    <row r="44" spans="1:10">
      <c r="A44" s="472" t="s">
        <v>120</v>
      </c>
      <c r="B44">
        <v>30675797.309999999</v>
      </c>
      <c r="C44">
        <v>0.19</v>
      </c>
      <c r="D44">
        <v>16466326.5</v>
      </c>
      <c r="E44">
        <v>8516042.5</v>
      </c>
      <c r="F44">
        <v>5823022.2999999998</v>
      </c>
      <c r="G44">
        <v>5611691.0800000001</v>
      </c>
      <c r="H44">
        <v>33625.01</v>
      </c>
      <c r="I44">
        <v>3739306.71</v>
      </c>
      <c r="J44">
        <v>4858473.0199999996</v>
      </c>
    </row>
    <row r="45" spans="1:10">
      <c r="A45" s="472" t="s">
        <v>124</v>
      </c>
      <c r="B45">
        <v>30856593.469999999</v>
      </c>
      <c r="C45">
        <v>0.45</v>
      </c>
      <c r="D45">
        <v>21732984.100000001</v>
      </c>
      <c r="E45">
        <v>18298640.300000001</v>
      </c>
      <c r="F45">
        <v>2745434.8</v>
      </c>
      <c r="G45">
        <v>4094596.96</v>
      </c>
      <c r="H45">
        <v>503748.23</v>
      </c>
      <c r="I45">
        <v>3152441.07</v>
      </c>
      <c r="J45">
        <v>1876562.47</v>
      </c>
    </row>
    <row r="46" spans="1:10">
      <c r="A46" s="472" t="s">
        <v>123</v>
      </c>
      <c r="B46">
        <v>60703208.590000004</v>
      </c>
      <c r="C46">
        <v>0.23</v>
      </c>
      <c r="D46">
        <v>48346782.399999999</v>
      </c>
      <c r="E46">
        <v>43944997.700000003</v>
      </c>
      <c r="F46">
        <v>2417185.7000000002</v>
      </c>
      <c r="G46">
        <v>3401624.05</v>
      </c>
      <c r="H46">
        <v>148670.29999999999</v>
      </c>
      <c r="I46">
        <v>4309240.75</v>
      </c>
      <c r="J46">
        <v>4645561.3899999997</v>
      </c>
    </row>
    <row r="47" spans="1:10">
      <c r="A47" s="472" t="s">
        <v>116</v>
      </c>
      <c r="B47">
        <v>19108626.93</v>
      </c>
      <c r="C47">
        <v>0.11</v>
      </c>
      <c r="D47">
        <v>1332351.8999999999</v>
      </c>
      <c r="E47">
        <v>0</v>
      </c>
      <c r="F47">
        <v>449361</v>
      </c>
      <c r="G47">
        <v>588906.9</v>
      </c>
      <c r="H47">
        <v>0</v>
      </c>
      <c r="I47">
        <v>1384708.9</v>
      </c>
      <c r="J47">
        <v>15802659.23</v>
      </c>
    </row>
    <row r="48" spans="1:10">
      <c r="A48" s="472" t="s">
        <v>119</v>
      </c>
      <c r="B48">
        <v>27677024.859999999</v>
      </c>
      <c r="C48">
        <v>0.2</v>
      </c>
      <c r="D48">
        <v>9757631.3000000007</v>
      </c>
      <c r="E48">
        <v>6770381.5999999996</v>
      </c>
      <c r="F48">
        <v>1901562.7</v>
      </c>
      <c r="G48">
        <v>4823618.5</v>
      </c>
      <c r="H48">
        <v>518656.39</v>
      </c>
      <c r="I48">
        <v>3485603.47</v>
      </c>
      <c r="J48">
        <v>9610171.5899999999</v>
      </c>
    </row>
    <row r="49" spans="1:10">
      <c r="A49" s="472" t="s">
        <v>1015</v>
      </c>
      <c r="B49">
        <v>16339592.1</v>
      </c>
      <c r="C49">
        <v>0.45</v>
      </c>
      <c r="D49">
        <v>10064525.9</v>
      </c>
      <c r="E49">
        <v>9774052.9000000004</v>
      </c>
      <c r="F49">
        <v>178289</v>
      </c>
      <c r="G49">
        <v>1351441.47</v>
      </c>
      <c r="H49">
        <v>0</v>
      </c>
      <c r="I49">
        <v>291932.95</v>
      </c>
      <c r="J49">
        <v>4631691.79</v>
      </c>
    </row>
    <row r="50" spans="1:10">
      <c r="A50" s="472" t="s">
        <v>130</v>
      </c>
      <c r="B50">
        <v>47473414.030000001</v>
      </c>
      <c r="C50">
        <v>0.37</v>
      </c>
      <c r="D50">
        <v>33486904.5</v>
      </c>
      <c r="E50">
        <v>27129122.5</v>
      </c>
      <c r="F50">
        <v>2029443</v>
      </c>
      <c r="G50">
        <v>6082383.8300000001</v>
      </c>
      <c r="H50">
        <v>207644.19</v>
      </c>
      <c r="I50">
        <v>5230649.24</v>
      </c>
      <c r="J50">
        <v>2673476.46</v>
      </c>
    </row>
    <row r="51" spans="1:10">
      <c r="A51" s="472" t="s">
        <v>128</v>
      </c>
      <c r="B51">
        <v>25514397.859999999</v>
      </c>
      <c r="C51">
        <v>0.1</v>
      </c>
      <c r="D51">
        <v>11936030.800000001</v>
      </c>
      <c r="E51">
        <v>5850352</v>
      </c>
      <c r="F51">
        <v>3500766</v>
      </c>
      <c r="G51">
        <v>5392579.3300000001</v>
      </c>
      <c r="H51">
        <v>24360.2</v>
      </c>
      <c r="I51">
        <v>6384875.8300000001</v>
      </c>
      <c r="J51">
        <v>1800911.89</v>
      </c>
    </row>
    <row r="52" spans="1:10">
      <c r="A52" s="472" t="s">
        <v>197</v>
      </c>
      <c r="B52">
        <v>30953449.719999999</v>
      </c>
      <c r="C52">
        <v>0.13</v>
      </c>
      <c r="D52">
        <v>14836013.800000001</v>
      </c>
      <c r="E52">
        <v>7220710.7999999998</v>
      </c>
      <c r="F52">
        <v>3365571</v>
      </c>
      <c r="G52">
        <v>4642015.1500000004</v>
      </c>
      <c r="H52">
        <v>21880.17</v>
      </c>
      <c r="I52">
        <v>5773701.2400000002</v>
      </c>
      <c r="J52">
        <v>5701719.5300000003</v>
      </c>
    </row>
    <row r="53" spans="1:10">
      <c r="A53" s="472" t="s">
        <v>129</v>
      </c>
      <c r="B53">
        <v>38220901.520000003</v>
      </c>
      <c r="C53">
        <v>0.11</v>
      </c>
      <c r="D53">
        <v>13526041.800000001</v>
      </c>
      <c r="E53">
        <v>3194525.8</v>
      </c>
      <c r="F53">
        <v>5464304</v>
      </c>
      <c r="G53">
        <v>10285294.02</v>
      </c>
      <c r="H53">
        <v>286780.90000000002</v>
      </c>
      <c r="I53">
        <v>7852553.8600000003</v>
      </c>
      <c r="J53">
        <v>6557011.8399999999</v>
      </c>
    </row>
    <row r="54" spans="1:10">
      <c r="A54" s="472" t="s">
        <v>127</v>
      </c>
      <c r="B54">
        <v>24234282.710000001</v>
      </c>
      <c r="C54">
        <v>0.11</v>
      </c>
      <c r="D54">
        <v>10580595.699999999</v>
      </c>
      <c r="E54">
        <v>5562539.9000000004</v>
      </c>
      <c r="F54">
        <v>2662542</v>
      </c>
      <c r="G54">
        <v>4914864.72</v>
      </c>
      <c r="H54">
        <v>96447</v>
      </c>
      <c r="I54">
        <v>4900027.22</v>
      </c>
      <c r="J54">
        <v>3838795.07</v>
      </c>
    </row>
    <row r="55" spans="1:10">
      <c r="A55" s="472" t="s">
        <v>126</v>
      </c>
      <c r="B55">
        <v>27049258.129999999</v>
      </c>
      <c r="C55">
        <v>0.23</v>
      </c>
      <c r="D55">
        <v>17699295</v>
      </c>
      <c r="E55">
        <v>6576685</v>
      </c>
      <c r="F55">
        <v>2491421</v>
      </c>
      <c r="G55">
        <v>3630206.85</v>
      </c>
      <c r="H55">
        <v>21054.66</v>
      </c>
      <c r="I55">
        <v>3980542.55</v>
      </c>
      <c r="J55">
        <v>1739012.77</v>
      </c>
    </row>
    <row r="56" spans="1:10">
      <c r="A56" s="472" t="s">
        <v>133</v>
      </c>
      <c r="B56">
        <v>14336199.300000001</v>
      </c>
      <c r="C56">
        <v>0.67</v>
      </c>
      <c r="D56">
        <v>10614257.9</v>
      </c>
      <c r="E56">
        <v>9645506.4000000004</v>
      </c>
      <c r="F56">
        <v>728756.5</v>
      </c>
      <c r="G56">
        <v>2352740.46</v>
      </c>
      <c r="H56">
        <v>47335.72</v>
      </c>
      <c r="I56">
        <v>1040818.4</v>
      </c>
      <c r="J56">
        <v>328382.53999999998</v>
      </c>
    </row>
    <row r="57" spans="1:10">
      <c r="A57" s="472" t="s">
        <v>132</v>
      </c>
      <c r="B57">
        <v>22486552.25</v>
      </c>
      <c r="C57">
        <v>0.74</v>
      </c>
      <c r="D57">
        <v>18137815.100000001</v>
      </c>
      <c r="E57">
        <v>15732671.199999999</v>
      </c>
      <c r="F57">
        <v>1775907.9</v>
      </c>
      <c r="G57">
        <v>1920879.17</v>
      </c>
      <c r="H57">
        <v>27107.16</v>
      </c>
      <c r="I57">
        <v>1744131.44</v>
      </c>
      <c r="J57">
        <v>683726.53</v>
      </c>
    </row>
    <row r="58" spans="1:10">
      <c r="A58" s="472" t="s">
        <v>131</v>
      </c>
      <c r="B58">
        <v>10504987.66</v>
      </c>
      <c r="C58">
        <v>0.23</v>
      </c>
      <c r="D58">
        <v>6714987.7000000002</v>
      </c>
      <c r="E58">
        <v>3092734.7</v>
      </c>
      <c r="F58">
        <v>2388861</v>
      </c>
      <c r="G58">
        <v>2101561.36</v>
      </c>
      <c r="H58">
        <v>73087.210000000006</v>
      </c>
      <c r="I58">
        <v>1324087.05</v>
      </c>
      <c r="J58">
        <v>362702.69</v>
      </c>
    </row>
    <row r="59" spans="1:10">
      <c r="A59" s="472" t="s">
        <v>125</v>
      </c>
      <c r="B59">
        <v>12661925.42</v>
      </c>
      <c r="C59">
        <v>0.14000000000000001</v>
      </c>
      <c r="D59">
        <v>6730834.9000000004</v>
      </c>
      <c r="E59">
        <v>4154423.8</v>
      </c>
      <c r="F59">
        <v>1204669.1000000001</v>
      </c>
      <c r="G59">
        <v>1774061.6</v>
      </c>
      <c r="H59">
        <v>529</v>
      </c>
      <c r="I59">
        <v>2586488.08</v>
      </c>
      <c r="J59">
        <v>1570540.84</v>
      </c>
    </row>
    <row r="60" spans="1:10">
      <c r="A60" s="472" t="s">
        <v>138</v>
      </c>
      <c r="B60">
        <v>21105474.34</v>
      </c>
      <c r="C60">
        <v>0.44</v>
      </c>
      <c r="D60">
        <v>16335270.9</v>
      </c>
      <c r="E60">
        <v>12834495.199999999</v>
      </c>
      <c r="F60">
        <v>2131338.7000000002</v>
      </c>
      <c r="G60">
        <v>2224286.6</v>
      </c>
      <c r="H60">
        <v>16387.66</v>
      </c>
      <c r="I60">
        <v>2057455.28</v>
      </c>
      <c r="J60">
        <v>488461.57</v>
      </c>
    </row>
    <row r="61" spans="1:10">
      <c r="A61" s="472" t="s">
        <v>137</v>
      </c>
      <c r="B61">
        <v>24576353.739999998</v>
      </c>
      <c r="C61">
        <v>0.06</v>
      </c>
      <c r="D61">
        <v>6835026</v>
      </c>
      <c r="E61">
        <v>0</v>
      </c>
      <c r="F61">
        <v>4936805</v>
      </c>
      <c r="G61">
        <v>5721858.8499999996</v>
      </c>
      <c r="H61">
        <v>231385.74</v>
      </c>
      <c r="I61">
        <v>8306127.8600000003</v>
      </c>
      <c r="J61">
        <v>3713341.03</v>
      </c>
    </row>
    <row r="62" spans="1:10">
      <c r="A62" s="472" t="s">
        <v>136</v>
      </c>
      <c r="B62">
        <v>8425975.0600000005</v>
      </c>
      <c r="C62">
        <v>0.02</v>
      </c>
      <c r="D62">
        <v>1946831</v>
      </c>
      <c r="E62">
        <v>0</v>
      </c>
      <c r="F62">
        <v>1335756</v>
      </c>
      <c r="G62">
        <v>1026115.17</v>
      </c>
      <c r="H62">
        <v>0</v>
      </c>
      <c r="I62">
        <v>3314753.55</v>
      </c>
      <c r="J62">
        <v>2138275.33</v>
      </c>
    </row>
    <row r="63" spans="1:10">
      <c r="A63" s="472" t="s">
        <v>1012</v>
      </c>
      <c r="B63">
        <v>12046248.02</v>
      </c>
      <c r="C63">
        <v>0.03</v>
      </c>
      <c r="D63">
        <v>3710378</v>
      </c>
      <c r="E63">
        <v>0</v>
      </c>
      <c r="F63">
        <v>3475326</v>
      </c>
      <c r="G63">
        <v>870202.59</v>
      </c>
      <c r="H63">
        <v>0</v>
      </c>
      <c r="I63">
        <v>3790252.85</v>
      </c>
      <c r="J63">
        <v>3675414.58</v>
      </c>
    </row>
    <row r="64" spans="1:10">
      <c r="A64" s="472" t="s">
        <v>134</v>
      </c>
      <c r="B64">
        <v>27987885.550000001</v>
      </c>
      <c r="C64">
        <v>0.11</v>
      </c>
      <c r="D64">
        <v>14383785.699999999</v>
      </c>
      <c r="E64">
        <v>7589422.7000000002</v>
      </c>
      <c r="F64">
        <v>3128339</v>
      </c>
      <c r="G64">
        <v>4236759.05</v>
      </c>
      <c r="H64">
        <v>120520.36</v>
      </c>
      <c r="I64">
        <v>6842300.3300000001</v>
      </c>
      <c r="J64">
        <v>2525040.46</v>
      </c>
    </row>
    <row r="65" spans="1:10">
      <c r="A65" s="472" t="s">
        <v>1013</v>
      </c>
      <c r="B65">
        <v>9423071</v>
      </c>
      <c r="C65">
        <v>0.03</v>
      </c>
      <c r="D65">
        <v>5225923.9000000004</v>
      </c>
      <c r="E65">
        <v>0</v>
      </c>
      <c r="F65">
        <v>3492656</v>
      </c>
      <c r="G65">
        <v>79339.94</v>
      </c>
      <c r="H65">
        <v>0</v>
      </c>
      <c r="I65">
        <v>1272853.33</v>
      </c>
      <c r="J65">
        <v>2844953.83</v>
      </c>
    </row>
    <row r="66" spans="1:10">
      <c r="A66" s="472" t="s">
        <v>145</v>
      </c>
      <c r="B66">
        <v>20273826.859999999</v>
      </c>
      <c r="C66">
        <v>0.28000000000000003</v>
      </c>
      <c r="D66">
        <v>11688991.800000001</v>
      </c>
      <c r="E66">
        <v>10007230</v>
      </c>
      <c r="F66">
        <v>770214.8</v>
      </c>
      <c r="G66">
        <v>2716927.98</v>
      </c>
      <c r="H66">
        <v>44870.2</v>
      </c>
      <c r="I66">
        <v>2937105.19</v>
      </c>
      <c r="J66">
        <v>2930801.89</v>
      </c>
    </row>
    <row r="67" spans="1:10">
      <c r="A67" s="472" t="s">
        <v>144</v>
      </c>
      <c r="B67">
        <v>26074572.149999999</v>
      </c>
      <c r="C67">
        <v>0.11</v>
      </c>
      <c r="D67">
        <v>8931751.3000000007</v>
      </c>
      <c r="E67">
        <v>3929022.6</v>
      </c>
      <c r="F67">
        <v>2347791</v>
      </c>
      <c r="G67">
        <v>4523479.7699999996</v>
      </c>
      <c r="H67">
        <v>25457.79</v>
      </c>
      <c r="I67">
        <v>5664401.1900000004</v>
      </c>
      <c r="J67">
        <v>6954939.8899999997</v>
      </c>
    </row>
    <row r="68" spans="1:10">
      <c r="A68" s="472" t="s">
        <v>143</v>
      </c>
      <c r="B68">
        <v>17417568.550000001</v>
      </c>
      <c r="C68">
        <v>0.12</v>
      </c>
      <c r="D68">
        <v>6761628.2000000002</v>
      </c>
      <c r="E68">
        <v>3974113.2</v>
      </c>
      <c r="F68">
        <v>1740231</v>
      </c>
      <c r="G68">
        <v>3587685.08</v>
      </c>
      <c r="H68">
        <v>0</v>
      </c>
      <c r="I68">
        <v>4432118.28</v>
      </c>
      <c r="J68">
        <v>2636136.9900000002</v>
      </c>
    </row>
    <row r="69" spans="1:10">
      <c r="A69" s="472" t="s">
        <v>142</v>
      </c>
      <c r="B69">
        <v>21618760.390000001</v>
      </c>
      <c r="C69">
        <v>0.3</v>
      </c>
      <c r="D69">
        <v>13721480</v>
      </c>
      <c r="E69">
        <v>6677239.2000000002</v>
      </c>
      <c r="F69">
        <v>288746.5</v>
      </c>
      <c r="G69">
        <v>3334897.03</v>
      </c>
      <c r="H69">
        <v>17993.099999999999</v>
      </c>
      <c r="I69">
        <v>2740148.68</v>
      </c>
      <c r="J69">
        <v>1822234.68</v>
      </c>
    </row>
    <row r="70" spans="1:10">
      <c r="A70" s="472" t="s">
        <v>146</v>
      </c>
      <c r="B70">
        <v>16839184.469999999</v>
      </c>
      <c r="C70">
        <v>0.08</v>
      </c>
      <c r="D70">
        <v>5953018</v>
      </c>
      <c r="E70">
        <v>2186594</v>
      </c>
      <c r="F70">
        <v>2029521</v>
      </c>
      <c r="G70">
        <v>3066198.58</v>
      </c>
      <c r="H70">
        <v>69479.55</v>
      </c>
      <c r="I70">
        <v>5330841.95</v>
      </c>
      <c r="J70">
        <v>2489125.94</v>
      </c>
    </row>
    <row r="71" spans="1:10">
      <c r="A71" s="472" t="s">
        <v>150</v>
      </c>
      <c r="B71">
        <v>40052293.369999997</v>
      </c>
      <c r="C71">
        <v>0.14000000000000001</v>
      </c>
      <c r="D71">
        <v>22241349</v>
      </c>
      <c r="E71">
        <v>16433477.4</v>
      </c>
      <c r="F71">
        <v>2573889</v>
      </c>
      <c r="G71">
        <v>6196453.7199999997</v>
      </c>
      <c r="H71">
        <v>478425.3</v>
      </c>
      <c r="I71">
        <v>8824053.1600000001</v>
      </c>
      <c r="J71">
        <v>2790437.5</v>
      </c>
    </row>
    <row r="72" spans="1:10">
      <c r="A72" s="472" t="s">
        <v>149</v>
      </c>
      <c r="B72">
        <v>11159605.68</v>
      </c>
      <c r="C72">
        <v>0.33</v>
      </c>
      <c r="D72">
        <v>7299163.0999999996</v>
      </c>
      <c r="E72">
        <v>6025779.7000000002</v>
      </c>
      <c r="F72">
        <v>713455.4</v>
      </c>
      <c r="G72">
        <v>1857483.62</v>
      </c>
      <c r="H72">
        <v>22825.13</v>
      </c>
      <c r="I72">
        <v>1368080.35</v>
      </c>
      <c r="J72">
        <v>634878.61</v>
      </c>
    </row>
    <row r="73" spans="1:10">
      <c r="A73" s="472" t="s">
        <v>148</v>
      </c>
      <c r="B73">
        <v>12450907.48</v>
      </c>
      <c r="C73">
        <v>0.28000000000000003</v>
      </c>
      <c r="D73">
        <v>4473493.0999999996</v>
      </c>
      <c r="E73">
        <v>2721564.1</v>
      </c>
      <c r="F73">
        <v>1088955</v>
      </c>
      <c r="G73">
        <v>3817805.99</v>
      </c>
      <c r="H73">
        <v>91910.05</v>
      </c>
      <c r="I73">
        <v>1449279.21</v>
      </c>
      <c r="J73">
        <v>2710329.19</v>
      </c>
    </row>
    <row r="74" spans="1:10">
      <c r="A74" s="472" t="s">
        <v>196</v>
      </c>
      <c r="B74">
        <v>42439939.409999996</v>
      </c>
      <c r="C74">
        <v>0.11</v>
      </c>
      <c r="D74">
        <v>6569223</v>
      </c>
      <c r="E74">
        <v>0</v>
      </c>
      <c r="F74">
        <v>4068263</v>
      </c>
      <c r="G74">
        <v>7650301.9000000004</v>
      </c>
      <c r="H74">
        <v>42757.34</v>
      </c>
      <c r="I74">
        <v>6754769.5199999996</v>
      </c>
      <c r="J74">
        <v>21465428.140000001</v>
      </c>
    </row>
    <row r="75" spans="1:10">
      <c r="A75" s="472" t="s">
        <v>141</v>
      </c>
      <c r="B75">
        <v>18709650.879999999</v>
      </c>
      <c r="C75">
        <v>7.0000000000000007E-2</v>
      </c>
      <c r="D75">
        <v>2483627</v>
      </c>
      <c r="E75">
        <v>0</v>
      </c>
      <c r="F75">
        <v>2191579</v>
      </c>
      <c r="G75">
        <v>4900128.53</v>
      </c>
      <c r="H75">
        <v>27783.200000000001</v>
      </c>
      <c r="I75">
        <v>5984033.0300000003</v>
      </c>
      <c r="J75">
        <v>5341862.33</v>
      </c>
    </row>
    <row r="76" spans="1:10">
      <c r="A76" s="472" t="s">
        <v>140</v>
      </c>
      <c r="B76">
        <v>26218648.219999999</v>
      </c>
      <c r="C76">
        <v>0.21</v>
      </c>
      <c r="D76">
        <v>12701698</v>
      </c>
      <c r="E76">
        <v>8495340.1999999993</v>
      </c>
      <c r="F76">
        <v>2558268</v>
      </c>
      <c r="G76">
        <v>4956644.3899999997</v>
      </c>
      <c r="H76">
        <v>44012.33</v>
      </c>
      <c r="I76">
        <v>3606812.34</v>
      </c>
      <c r="J76">
        <v>4953383.47</v>
      </c>
    </row>
    <row r="77" spans="1:10">
      <c r="A77" s="472" t="s">
        <v>147</v>
      </c>
      <c r="B77">
        <v>18290639.030000001</v>
      </c>
      <c r="C77">
        <v>0.18</v>
      </c>
      <c r="D77">
        <v>9569613.6999999993</v>
      </c>
      <c r="E77">
        <v>3632692.7</v>
      </c>
      <c r="F77">
        <v>1170949</v>
      </c>
      <c r="G77">
        <v>3332301.73</v>
      </c>
      <c r="H77">
        <v>85993.79</v>
      </c>
      <c r="I77">
        <v>3267570.66</v>
      </c>
      <c r="J77">
        <v>2121140.5299999998</v>
      </c>
    </row>
    <row r="78" spans="1:10">
      <c r="A78" s="472" t="s">
        <v>139</v>
      </c>
      <c r="B78">
        <v>12471360.6</v>
      </c>
      <c r="C78">
        <v>0.15</v>
      </c>
      <c r="D78">
        <v>5895967</v>
      </c>
      <c r="E78">
        <v>3354936.2</v>
      </c>
      <c r="F78">
        <v>1306084.6000000001</v>
      </c>
      <c r="G78">
        <v>2588498.0699999998</v>
      </c>
      <c r="H78">
        <v>26459.9</v>
      </c>
      <c r="I78">
        <v>2755839.86</v>
      </c>
      <c r="J78">
        <v>1231055.68</v>
      </c>
    </row>
    <row r="79" spans="1:10">
      <c r="A79" s="472" t="s">
        <v>1011</v>
      </c>
      <c r="B79">
        <v>19090722.690000001</v>
      </c>
      <c r="C79">
        <v>0.31</v>
      </c>
      <c r="D79">
        <v>11113640</v>
      </c>
      <c r="E79">
        <v>9917143</v>
      </c>
      <c r="F79">
        <v>301435.40000000002</v>
      </c>
      <c r="G79">
        <v>4061956.45</v>
      </c>
      <c r="H79">
        <v>9194.85</v>
      </c>
      <c r="I79">
        <v>1909496.11</v>
      </c>
      <c r="J79">
        <v>2005630.13</v>
      </c>
    </row>
    <row r="80" spans="1:10">
      <c r="A80" s="472" t="s">
        <v>154</v>
      </c>
      <c r="B80">
        <v>19878341.149999999</v>
      </c>
      <c r="C80">
        <v>0.53</v>
      </c>
      <c r="D80">
        <v>12822146.1</v>
      </c>
      <c r="E80">
        <v>10692528.699999999</v>
      </c>
      <c r="F80">
        <v>484100.4</v>
      </c>
      <c r="G80">
        <v>4643916.2699999996</v>
      </c>
      <c r="H80">
        <v>56959.7</v>
      </c>
      <c r="I80">
        <v>1958614.93</v>
      </c>
      <c r="J80">
        <v>453663.85</v>
      </c>
    </row>
    <row r="81" spans="1:10">
      <c r="A81" s="472" t="s">
        <v>153</v>
      </c>
      <c r="B81">
        <v>17835493.870000001</v>
      </c>
      <c r="C81">
        <v>0.66</v>
      </c>
      <c r="D81">
        <v>9511953.3000000007</v>
      </c>
      <c r="E81">
        <v>9134791.0999999996</v>
      </c>
      <c r="F81">
        <v>183682.2</v>
      </c>
      <c r="G81">
        <v>6758724.54</v>
      </c>
      <c r="H81">
        <v>415695.2</v>
      </c>
      <c r="I81">
        <v>1171928.5</v>
      </c>
      <c r="J81">
        <v>392887.52</v>
      </c>
    </row>
    <row r="82" spans="1:10">
      <c r="A82" s="472" t="s">
        <v>156</v>
      </c>
      <c r="B82">
        <v>80519492.040000007</v>
      </c>
      <c r="C82">
        <v>0.65</v>
      </c>
      <c r="D82">
        <v>62674517.200000003</v>
      </c>
      <c r="E82">
        <v>59065832.5</v>
      </c>
      <c r="F82">
        <v>1735056</v>
      </c>
      <c r="G82">
        <v>8290958.7699999996</v>
      </c>
      <c r="H82">
        <v>157678.76999999999</v>
      </c>
      <c r="I82">
        <v>7459923.8200000003</v>
      </c>
      <c r="J82">
        <v>2094092.25</v>
      </c>
    </row>
    <row r="83" spans="1:10">
      <c r="A83" s="472" t="s">
        <v>155</v>
      </c>
      <c r="B83">
        <v>20019156.719999999</v>
      </c>
      <c r="C83">
        <v>0.77</v>
      </c>
      <c r="D83">
        <v>10629727.6</v>
      </c>
      <c r="E83">
        <v>9197281.1999999993</v>
      </c>
      <c r="F83">
        <v>1021899.8</v>
      </c>
      <c r="G83">
        <v>5092317.9800000004</v>
      </c>
      <c r="H83">
        <v>57215.85</v>
      </c>
      <c r="I83">
        <v>3500665.23</v>
      </c>
      <c r="J83">
        <v>796445.91</v>
      </c>
    </row>
    <row r="84" spans="1:10">
      <c r="A84" s="472" t="s">
        <v>1016</v>
      </c>
      <c r="B84">
        <v>17068533.5</v>
      </c>
      <c r="C84">
        <v>0.49</v>
      </c>
      <c r="D84">
        <v>9787063.1999999993</v>
      </c>
      <c r="E84">
        <v>8983902.6999999993</v>
      </c>
      <c r="F84">
        <v>516059.5</v>
      </c>
      <c r="G84">
        <v>3958499.27</v>
      </c>
      <c r="H84">
        <v>309142.93</v>
      </c>
      <c r="I84">
        <v>1547168.75</v>
      </c>
      <c r="J84">
        <v>1715398.07</v>
      </c>
    </row>
    <row r="85" spans="1:10">
      <c r="A85" s="472" t="s">
        <v>151</v>
      </c>
      <c r="B85">
        <v>41747690.32</v>
      </c>
      <c r="C85">
        <v>0.3</v>
      </c>
      <c r="D85">
        <v>26460086.199999999</v>
      </c>
      <c r="E85">
        <v>19202709.699999999</v>
      </c>
      <c r="F85">
        <v>1562405.5</v>
      </c>
      <c r="G85">
        <v>6876273.9400000004</v>
      </c>
      <c r="H85">
        <v>289841.36</v>
      </c>
      <c r="I85">
        <v>5578211.8899999997</v>
      </c>
      <c r="J85">
        <v>2833118.29</v>
      </c>
    </row>
    <row r="86" spans="1:10">
      <c r="A86" s="472" t="s">
        <v>1017</v>
      </c>
      <c r="B86">
        <v>64509606.670000002</v>
      </c>
      <c r="C86">
        <v>0.77</v>
      </c>
      <c r="D86">
        <v>46997924.299999997</v>
      </c>
      <c r="E86">
        <v>27078463.800000001</v>
      </c>
      <c r="F86">
        <v>813672.9</v>
      </c>
      <c r="G86">
        <v>6188378.9100000001</v>
      </c>
      <c r="H86">
        <v>194433.47</v>
      </c>
      <c r="I86">
        <v>8686290.0199999996</v>
      </c>
      <c r="J86">
        <v>2637013.44</v>
      </c>
    </row>
    <row r="89" spans="1:10">
      <c r="D89" s="104">
        <f>AVERAGE(D2:D86)/1000</f>
        <v>12164.456575294116</v>
      </c>
      <c r="E89" s="104">
        <f t="shared" ref="E89:F89" si="0">AVERAGE(E2:E86)/1000</f>
        <v>7582.2758823529412</v>
      </c>
      <c r="F89" s="104">
        <f t="shared" si="0"/>
        <v>1983.6059388235294</v>
      </c>
    </row>
    <row r="90" spans="1:10">
      <c r="E90">
        <f>COUNTIF(E2:E86,"&gt;0")</f>
        <v>73</v>
      </c>
      <c r="F90">
        <f>COUNTIF(F2:F86,"&gt;0")</f>
        <v>85</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zoomScale="86" workbookViewId="0">
      <selection activeCell="F2" sqref="F2"/>
    </sheetView>
  </sheetViews>
  <sheetFormatPr defaultColWidth="8.85546875" defaultRowHeight="15"/>
  <cols>
    <col min="1" max="1" width="80.42578125" customWidth="1"/>
    <col min="2" max="2" width="23" customWidth="1"/>
    <col min="3" max="4" width="17.28515625" customWidth="1"/>
    <col min="5" max="5" width="15" customWidth="1"/>
    <col min="7" max="7" width="14.85546875" customWidth="1"/>
    <col min="9" max="9" width="16" customWidth="1"/>
    <col min="10" max="10" width="19.5703125" customWidth="1"/>
    <col min="16" max="16" width="28.7109375" customWidth="1"/>
    <col min="17" max="17" width="14.85546875" customWidth="1"/>
    <col min="18" max="18" width="16.28515625" customWidth="1"/>
    <col min="19" max="19" width="22.7109375" customWidth="1"/>
  </cols>
  <sheetData>
    <row r="1" spans="1:21" ht="45" customHeight="1">
      <c r="B1" s="473" t="s">
        <v>1505</v>
      </c>
      <c r="C1" s="473" t="s">
        <v>1506</v>
      </c>
      <c r="D1" s="473" t="s">
        <v>1507</v>
      </c>
      <c r="E1" s="473" t="s">
        <v>1508</v>
      </c>
      <c r="F1" s="473" t="s">
        <v>1509</v>
      </c>
      <c r="G1" s="473" t="s">
        <v>1510</v>
      </c>
      <c r="H1" s="473" t="s">
        <v>1511</v>
      </c>
      <c r="I1" s="473" t="s">
        <v>1512</v>
      </c>
      <c r="J1" s="473" t="s">
        <v>1513</v>
      </c>
      <c r="Q1" t="s">
        <v>1527</v>
      </c>
      <c r="S1" t="s">
        <v>1528</v>
      </c>
    </row>
    <row r="2" spans="1:21">
      <c r="A2" s="472" t="s">
        <v>191</v>
      </c>
      <c r="B2">
        <v>23579165.57</v>
      </c>
      <c r="C2">
        <v>0.16</v>
      </c>
      <c r="D2">
        <v>3130743.4</v>
      </c>
      <c r="E2">
        <v>2048988.7</v>
      </c>
      <c r="F2">
        <v>249635.7</v>
      </c>
      <c r="G2">
        <v>8798024.4000000004</v>
      </c>
      <c r="H2">
        <v>0</v>
      </c>
      <c r="I2">
        <v>4051565.11</v>
      </c>
      <c r="J2">
        <v>7598832.6699999999</v>
      </c>
      <c r="P2" s="472" t="s">
        <v>156</v>
      </c>
      <c r="Q2">
        <v>66265836.799999997</v>
      </c>
      <c r="R2">
        <v>7800000</v>
      </c>
      <c r="S2" s="472" t="s">
        <v>122</v>
      </c>
      <c r="U2">
        <f>R2/1000/1000</f>
        <v>7.8</v>
      </c>
    </row>
    <row r="3" spans="1:21">
      <c r="A3" s="472" t="s">
        <v>190</v>
      </c>
      <c r="B3">
        <v>35789649.600000001</v>
      </c>
      <c r="C3">
        <v>0.45</v>
      </c>
      <c r="D3">
        <v>13964764.300000001</v>
      </c>
      <c r="E3">
        <v>12165457.699999999</v>
      </c>
      <c r="F3">
        <v>0</v>
      </c>
      <c r="G3">
        <v>6388379.0800000001</v>
      </c>
      <c r="H3">
        <v>0</v>
      </c>
      <c r="I3">
        <v>4839070.8499999996</v>
      </c>
      <c r="J3">
        <v>10597435.359999999</v>
      </c>
      <c r="P3" s="472" t="s">
        <v>123</v>
      </c>
      <c r="Q3">
        <v>46907224.399999999</v>
      </c>
      <c r="R3">
        <v>4883200</v>
      </c>
      <c r="S3" s="472" t="s">
        <v>140</v>
      </c>
    </row>
    <row r="4" spans="1:21">
      <c r="A4" s="472" t="s">
        <v>189</v>
      </c>
      <c r="B4">
        <v>18065847.780000001</v>
      </c>
      <c r="C4">
        <v>0.19</v>
      </c>
      <c r="D4">
        <v>7561179.2999999998</v>
      </c>
      <c r="E4">
        <v>5652543.9000000004</v>
      </c>
      <c r="F4">
        <v>0</v>
      </c>
      <c r="G4">
        <v>4465310.3099999996</v>
      </c>
      <c r="H4">
        <v>0</v>
      </c>
      <c r="I4">
        <v>3600738.91</v>
      </c>
      <c r="J4">
        <v>2438619.27</v>
      </c>
      <c r="P4" s="472" t="s">
        <v>121</v>
      </c>
      <c r="Q4">
        <v>37389812.299999997</v>
      </c>
      <c r="R4">
        <v>3625284.5</v>
      </c>
      <c r="S4" s="472" t="s">
        <v>166</v>
      </c>
    </row>
    <row r="5" spans="1:21">
      <c r="A5" s="472" t="s">
        <v>188</v>
      </c>
      <c r="B5">
        <v>33320616.949999999</v>
      </c>
      <c r="C5">
        <v>0.21</v>
      </c>
      <c r="D5">
        <v>9802481.6999999993</v>
      </c>
      <c r="E5">
        <v>7399813.7000000002</v>
      </c>
      <c r="F5">
        <v>0</v>
      </c>
      <c r="G5">
        <v>9968221.5399999991</v>
      </c>
      <c r="H5">
        <v>0</v>
      </c>
      <c r="I5">
        <v>5037203.22</v>
      </c>
      <c r="J5">
        <v>8512710.4900000002</v>
      </c>
      <c r="P5" s="472" t="s">
        <v>1017</v>
      </c>
      <c r="Q5">
        <v>30440585.899999999</v>
      </c>
      <c r="R5">
        <v>3402342</v>
      </c>
      <c r="S5" s="472" t="s">
        <v>138</v>
      </c>
    </row>
    <row r="6" spans="1:21">
      <c r="A6" s="472" t="s">
        <v>187</v>
      </c>
      <c r="B6">
        <v>21518039.629999999</v>
      </c>
      <c r="C6">
        <v>0.39</v>
      </c>
      <c r="D6">
        <v>12396710.300000001</v>
      </c>
      <c r="E6">
        <v>11743226.300000001</v>
      </c>
      <c r="F6">
        <v>0</v>
      </c>
      <c r="G6">
        <v>2569184.31</v>
      </c>
      <c r="I6">
        <v>2477575.3199999998</v>
      </c>
      <c r="J6">
        <v>4074569.7</v>
      </c>
      <c r="P6" s="472" t="s">
        <v>130</v>
      </c>
      <c r="Q6">
        <v>26837816.600000001</v>
      </c>
      <c r="R6">
        <v>2777550.5</v>
      </c>
      <c r="S6" s="472" t="s">
        <v>129</v>
      </c>
    </row>
    <row r="7" spans="1:21">
      <c r="A7" s="472" t="s">
        <v>186</v>
      </c>
      <c r="B7">
        <v>14607874.67</v>
      </c>
      <c r="C7">
        <v>0.15</v>
      </c>
      <c r="D7">
        <v>0</v>
      </c>
      <c r="E7">
        <v>0</v>
      </c>
      <c r="F7">
        <v>0</v>
      </c>
      <c r="G7">
        <v>4449050.95</v>
      </c>
      <c r="H7">
        <v>0</v>
      </c>
      <c r="I7">
        <v>2620883.29</v>
      </c>
      <c r="J7">
        <v>7537940.4299999997</v>
      </c>
      <c r="P7" s="472" t="s">
        <v>151</v>
      </c>
      <c r="Q7">
        <v>22083116.199999999</v>
      </c>
      <c r="R7">
        <v>2460476</v>
      </c>
      <c r="S7" s="472" t="s">
        <v>148</v>
      </c>
    </row>
    <row r="8" spans="1:21">
      <c r="A8" s="472" t="s">
        <v>185</v>
      </c>
      <c r="B8">
        <v>15409554.119999999</v>
      </c>
      <c r="C8">
        <v>0.34</v>
      </c>
      <c r="D8">
        <v>7536608.2000000002</v>
      </c>
      <c r="E8">
        <v>3517802.2</v>
      </c>
      <c r="F8">
        <v>1163391</v>
      </c>
      <c r="G8">
        <v>3489413.39</v>
      </c>
      <c r="H8">
        <v>0</v>
      </c>
      <c r="I8">
        <v>1705117.81</v>
      </c>
      <c r="J8">
        <v>2678414.71</v>
      </c>
      <c r="P8" s="472" t="s">
        <v>162</v>
      </c>
      <c r="Q8">
        <v>20371129.399999999</v>
      </c>
      <c r="R8">
        <v>2374202</v>
      </c>
      <c r="S8" s="472" t="s">
        <v>155</v>
      </c>
    </row>
    <row r="9" spans="1:21">
      <c r="A9" s="472" t="s">
        <v>184</v>
      </c>
      <c r="B9">
        <v>19392323.129999999</v>
      </c>
      <c r="C9">
        <v>0.22</v>
      </c>
      <c r="D9">
        <v>5953017.9000000004</v>
      </c>
      <c r="E9">
        <v>4071885.8</v>
      </c>
      <c r="F9">
        <v>300000</v>
      </c>
      <c r="G9">
        <v>4722786.4400000004</v>
      </c>
      <c r="H9">
        <v>0</v>
      </c>
      <c r="I9">
        <v>3099892.16</v>
      </c>
      <c r="J9">
        <v>5616626.6299999999</v>
      </c>
      <c r="P9" s="472" t="s">
        <v>124</v>
      </c>
      <c r="Q9">
        <v>19874889</v>
      </c>
      <c r="R9">
        <v>2000000</v>
      </c>
      <c r="S9" s="472" t="s">
        <v>147</v>
      </c>
    </row>
    <row r="10" spans="1:21">
      <c r="A10" s="472" t="s">
        <v>183</v>
      </c>
      <c r="B10">
        <v>15197552.039999999</v>
      </c>
      <c r="C10">
        <v>0.17</v>
      </c>
      <c r="D10">
        <v>2671730.7000000002</v>
      </c>
      <c r="E10">
        <v>863599.4</v>
      </c>
      <c r="F10">
        <v>300000</v>
      </c>
      <c r="G10">
        <v>3960886.24</v>
      </c>
      <c r="H10">
        <v>0</v>
      </c>
      <c r="I10">
        <v>2635283.19</v>
      </c>
      <c r="J10">
        <v>5929651.9100000001</v>
      </c>
      <c r="P10" s="472" t="s">
        <v>132</v>
      </c>
      <c r="Q10">
        <v>16932597.800000001</v>
      </c>
      <c r="R10">
        <v>1833742.7</v>
      </c>
      <c r="S10" s="472" t="s">
        <v>1014</v>
      </c>
    </row>
    <row r="11" spans="1:21">
      <c r="A11" s="472" t="s">
        <v>182</v>
      </c>
      <c r="B11">
        <v>67244114.980000004</v>
      </c>
      <c r="C11">
        <v>7.0000000000000007E-2</v>
      </c>
      <c r="D11">
        <v>237052</v>
      </c>
      <c r="E11">
        <v>0</v>
      </c>
      <c r="F11">
        <v>0</v>
      </c>
      <c r="G11">
        <v>12793207.07</v>
      </c>
      <c r="H11">
        <v>0</v>
      </c>
      <c r="I11">
        <v>14454036.59</v>
      </c>
      <c r="J11">
        <v>39759819.329999998</v>
      </c>
      <c r="P11" s="472" t="s">
        <v>150</v>
      </c>
      <c r="Q11">
        <v>15611803.5</v>
      </c>
      <c r="R11">
        <v>1767792</v>
      </c>
      <c r="S11" s="472" t="s">
        <v>159</v>
      </c>
      <c r="U11">
        <f>R11/1000/1000</f>
        <v>1.7677919999999998</v>
      </c>
    </row>
    <row r="12" spans="1:21">
      <c r="A12" s="472" t="s">
        <v>181</v>
      </c>
      <c r="B12">
        <v>15053899.800000001</v>
      </c>
      <c r="C12">
        <v>0.33</v>
      </c>
      <c r="D12">
        <v>7250508.9000000004</v>
      </c>
      <c r="E12">
        <v>5443540.9000000004</v>
      </c>
      <c r="F12">
        <v>1267773</v>
      </c>
      <c r="G12">
        <v>2962768.08</v>
      </c>
      <c r="I12">
        <v>2291806.9300000002</v>
      </c>
      <c r="J12">
        <v>2548815.89</v>
      </c>
      <c r="P12" s="472" t="s">
        <v>158</v>
      </c>
      <c r="Q12">
        <v>13630913.9</v>
      </c>
      <c r="R12">
        <v>1722000</v>
      </c>
      <c r="S12" s="472" t="s">
        <v>165</v>
      </c>
      <c r="U12">
        <f t="shared" ref="U12:U35" si="0">R12/1000/1000</f>
        <v>1.722</v>
      </c>
    </row>
    <row r="13" spans="1:21">
      <c r="A13" s="472" t="s">
        <v>180</v>
      </c>
      <c r="B13">
        <v>19091368.170000002</v>
      </c>
      <c r="C13">
        <v>0.23</v>
      </c>
      <c r="D13">
        <v>5550945.2000000002</v>
      </c>
      <c r="E13">
        <v>3967391.6</v>
      </c>
      <c r="F13">
        <v>0</v>
      </c>
      <c r="G13">
        <v>5891950.0099999998</v>
      </c>
      <c r="H13">
        <v>0</v>
      </c>
      <c r="I13">
        <v>3386127.67</v>
      </c>
      <c r="J13">
        <v>4262345.28</v>
      </c>
      <c r="P13" s="472" t="s">
        <v>154</v>
      </c>
      <c r="Q13">
        <v>12748361.6</v>
      </c>
      <c r="R13">
        <v>1658721</v>
      </c>
      <c r="S13" s="472" t="s">
        <v>117</v>
      </c>
      <c r="U13">
        <f t="shared" si="0"/>
        <v>1.6587210000000001</v>
      </c>
    </row>
    <row r="14" spans="1:21">
      <c r="A14" s="472" t="s">
        <v>179</v>
      </c>
      <c r="B14">
        <v>12798635.48</v>
      </c>
      <c r="C14">
        <v>0.21</v>
      </c>
      <c r="D14">
        <v>5080038.8</v>
      </c>
      <c r="E14">
        <v>3268367.8</v>
      </c>
      <c r="F14">
        <v>1212911</v>
      </c>
      <c r="G14">
        <v>2978314.67</v>
      </c>
      <c r="H14">
        <v>0</v>
      </c>
      <c r="I14">
        <v>2135747.46</v>
      </c>
      <c r="J14">
        <v>2604534.5499999998</v>
      </c>
      <c r="P14" s="472" t="s">
        <v>138</v>
      </c>
      <c r="Q14">
        <v>12347109.300000001</v>
      </c>
      <c r="R14">
        <v>1270362</v>
      </c>
      <c r="S14" s="472" t="s">
        <v>173</v>
      </c>
      <c r="U14">
        <f t="shared" si="0"/>
        <v>1.270362</v>
      </c>
    </row>
    <row r="15" spans="1:21">
      <c r="A15" s="472" t="s">
        <v>178</v>
      </c>
      <c r="B15">
        <v>22161541.09</v>
      </c>
      <c r="C15">
        <v>0.38</v>
      </c>
      <c r="D15">
        <v>11258493.199999999</v>
      </c>
      <c r="E15">
        <v>8657210.1999999993</v>
      </c>
      <c r="F15">
        <v>507045</v>
      </c>
      <c r="G15">
        <v>5064039.4000000004</v>
      </c>
      <c r="H15">
        <v>0</v>
      </c>
      <c r="I15">
        <v>2579928.44</v>
      </c>
      <c r="J15">
        <v>3259080.05</v>
      </c>
      <c r="P15" s="472" t="s">
        <v>190</v>
      </c>
      <c r="Q15">
        <v>12165457.699999999</v>
      </c>
      <c r="R15">
        <v>1267773</v>
      </c>
      <c r="S15" s="472" t="s">
        <v>181</v>
      </c>
      <c r="U15">
        <f t="shared" si="0"/>
        <v>1.2677729999999998</v>
      </c>
    </row>
    <row r="16" spans="1:21">
      <c r="A16" s="472" t="s">
        <v>177</v>
      </c>
      <c r="B16">
        <v>17347266.969999999</v>
      </c>
      <c r="C16">
        <v>0.18</v>
      </c>
      <c r="D16">
        <v>6342969.2999999998</v>
      </c>
      <c r="E16">
        <v>4363017.3</v>
      </c>
      <c r="F16">
        <v>0</v>
      </c>
      <c r="G16">
        <v>4118762.03</v>
      </c>
      <c r="H16">
        <v>0</v>
      </c>
      <c r="I16">
        <v>3237686.56</v>
      </c>
      <c r="J16">
        <v>3647849.07</v>
      </c>
      <c r="P16" s="472" t="s">
        <v>122</v>
      </c>
      <c r="Q16">
        <v>11975379.6</v>
      </c>
      <c r="R16">
        <v>1215663</v>
      </c>
      <c r="S16" s="472" t="s">
        <v>1017</v>
      </c>
      <c r="U16">
        <f t="shared" si="0"/>
        <v>1.2156629999999999</v>
      </c>
    </row>
    <row r="17" spans="1:21">
      <c r="A17" s="472" t="s">
        <v>176</v>
      </c>
      <c r="B17">
        <v>16257809.220000001</v>
      </c>
      <c r="C17">
        <v>0.11</v>
      </c>
      <c r="D17">
        <v>3243239.4</v>
      </c>
      <c r="E17">
        <v>1109560.2</v>
      </c>
      <c r="F17">
        <v>0</v>
      </c>
      <c r="G17">
        <v>4103204.63</v>
      </c>
      <c r="H17">
        <v>0</v>
      </c>
      <c r="I17">
        <v>5521311.7300000004</v>
      </c>
      <c r="J17">
        <v>3389891.91</v>
      </c>
      <c r="P17" s="472" t="s">
        <v>187</v>
      </c>
      <c r="Q17">
        <v>11743226.300000001</v>
      </c>
      <c r="R17">
        <v>1212911</v>
      </c>
      <c r="S17" s="472" t="s">
        <v>179</v>
      </c>
      <c r="U17">
        <f t="shared" si="0"/>
        <v>1.2129110000000001</v>
      </c>
    </row>
    <row r="18" spans="1:21">
      <c r="A18" s="472" t="s">
        <v>175</v>
      </c>
      <c r="B18">
        <v>11614795.07</v>
      </c>
      <c r="C18">
        <v>0.11</v>
      </c>
      <c r="D18">
        <v>1532871.9</v>
      </c>
      <c r="E18">
        <v>788785.9</v>
      </c>
      <c r="F18">
        <v>0</v>
      </c>
      <c r="G18">
        <v>3450519.88</v>
      </c>
      <c r="H18">
        <v>0</v>
      </c>
      <c r="I18">
        <v>2983594.14</v>
      </c>
      <c r="J18">
        <v>3647809.16</v>
      </c>
      <c r="P18" s="472" t="s">
        <v>145</v>
      </c>
      <c r="Q18">
        <v>11508314.5</v>
      </c>
      <c r="R18">
        <v>1163391</v>
      </c>
      <c r="S18" s="472" t="s">
        <v>185</v>
      </c>
      <c r="U18">
        <f t="shared" si="0"/>
        <v>1.1633910000000001</v>
      </c>
    </row>
    <row r="19" spans="1:21">
      <c r="A19" s="472" t="s">
        <v>174</v>
      </c>
      <c r="B19">
        <v>39158049.890000001</v>
      </c>
      <c r="C19">
        <v>0</v>
      </c>
      <c r="D19">
        <v>0</v>
      </c>
      <c r="E19">
        <v>0</v>
      </c>
      <c r="F19">
        <v>0</v>
      </c>
      <c r="G19">
        <v>337595.15</v>
      </c>
      <c r="I19">
        <v>33280202.920000002</v>
      </c>
      <c r="J19">
        <v>5540251.8300000001</v>
      </c>
      <c r="P19" s="472" t="s">
        <v>1015</v>
      </c>
      <c r="Q19">
        <v>11240160.800000001</v>
      </c>
      <c r="R19">
        <v>1050000</v>
      </c>
      <c r="S19" s="472" t="s">
        <v>133</v>
      </c>
      <c r="U19">
        <f t="shared" si="0"/>
        <v>1.05</v>
      </c>
    </row>
    <row r="20" spans="1:21">
      <c r="A20" s="472" t="s">
        <v>160</v>
      </c>
      <c r="B20">
        <v>11787033.380000001</v>
      </c>
      <c r="C20">
        <v>0.17</v>
      </c>
      <c r="D20">
        <v>4997043.9000000004</v>
      </c>
      <c r="E20">
        <v>2779110.9</v>
      </c>
      <c r="F20">
        <v>1000000</v>
      </c>
      <c r="G20">
        <v>2763923.8</v>
      </c>
      <c r="H20">
        <v>0</v>
      </c>
      <c r="I20">
        <v>2364512.9300000002</v>
      </c>
      <c r="J20">
        <v>1661552.76</v>
      </c>
      <c r="P20" s="472" t="s">
        <v>1011</v>
      </c>
      <c r="Q20">
        <v>11114859.199999999</v>
      </c>
      <c r="R20">
        <v>1000000</v>
      </c>
      <c r="S20" s="472" t="s">
        <v>160</v>
      </c>
      <c r="U20">
        <f t="shared" si="0"/>
        <v>1</v>
      </c>
    </row>
    <row r="21" spans="1:21">
      <c r="A21" s="472" t="s">
        <v>159</v>
      </c>
      <c r="B21">
        <v>36710567.719999999</v>
      </c>
      <c r="C21">
        <v>0.25</v>
      </c>
      <c r="D21">
        <v>13690170.800000001</v>
      </c>
      <c r="E21">
        <v>8919096.8000000007</v>
      </c>
      <c r="F21">
        <v>1767792</v>
      </c>
      <c r="G21">
        <v>10790650.48</v>
      </c>
      <c r="H21">
        <v>0</v>
      </c>
      <c r="I21">
        <v>5188112.37</v>
      </c>
      <c r="J21">
        <v>7041634.0800000001</v>
      </c>
      <c r="P21" s="472" t="s">
        <v>155</v>
      </c>
      <c r="Q21">
        <v>10164982</v>
      </c>
      <c r="R21">
        <v>998800</v>
      </c>
      <c r="S21" s="472" t="s">
        <v>164</v>
      </c>
      <c r="U21">
        <f t="shared" si="0"/>
        <v>0.99879999999999991</v>
      </c>
    </row>
    <row r="22" spans="1:21">
      <c r="A22" s="472" t="s">
        <v>161</v>
      </c>
      <c r="B22">
        <v>47972489.020000003</v>
      </c>
      <c r="C22">
        <v>0.1</v>
      </c>
      <c r="D22">
        <v>14273687.300000001</v>
      </c>
      <c r="E22">
        <v>9736842.3000000007</v>
      </c>
      <c r="F22">
        <v>0</v>
      </c>
      <c r="G22">
        <v>11305886.42</v>
      </c>
      <c r="H22">
        <v>0</v>
      </c>
      <c r="I22">
        <v>13613170.470000001</v>
      </c>
      <c r="J22">
        <v>8779744.8300000001</v>
      </c>
      <c r="P22" s="472" t="s">
        <v>133</v>
      </c>
      <c r="Q22">
        <v>9868362</v>
      </c>
      <c r="R22">
        <v>983594</v>
      </c>
      <c r="S22" s="472" t="s">
        <v>153</v>
      </c>
      <c r="U22">
        <f t="shared" si="0"/>
        <v>0.98359400000000008</v>
      </c>
    </row>
    <row r="23" spans="1:21">
      <c r="A23" s="472" t="s">
        <v>195</v>
      </c>
      <c r="B23">
        <v>13087957.289999999</v>
      </c>
      <c r="C23">
        <v>0.44</v>
      </c>
      <c r="D23">
        <v>4776600</v>
      </c>
      <c r="E23">
        <v>4197897.5999999996</v>
      </c>
      <c r="F23">
        <v>0</v>
      </c>
      <c r="G23">
        <v>5047363.43</v>
      </c>
      <c r="H23">
        <v>0</v>
      </c>
      <c r="I23">
        <v>1029887.75</v>
      </c>
      <c r="J23">
        <v>2234106.11</v>
      </c>
      <c r="P23" s="472" t="s">
        <v>161</v>
      </c>
      <c r="Q23">
        <v>9736842.3000000007</v>
      </c>
      <c r="R23">
        <v>880788</v>
      </c>
      <c r="S23" s="472" t="s">
        <v>1015</v>
      </c>
      <c r="U23">
        <f t="shared" si="0"/>
        <v>0.88078800000000002</v>
      </c>
    </row>
    <row r="24" spans="1:21">
      <c r="A24" s="472" t="s">
        <v>163</v>
      </c>
      <c r="B24">
        <v>10163313.029999999</v>
      </c>
      <c r="C24">
        <v>0.54</v>
      </c>
      <c r="D24">
        <v>5210068.8</v>
      </c>
      <c r="E24">
        <v>3929877.2</v>
      </c>
      <c r="F24">
        <v>753423</v>
      </c>
      <c r="G24">
        <v>2958865.35</v>
      </c>
      <c r="H24">
        <v>0</v>
      </c>
      <c r="I24">
        <v>899714.71</v>
      </c>
      <c r="J24">
        <v>1094664.17</v>
      </c>
      <c r="P24" s="472" t="s">
        <v>1016</v>
      </c>
      <c r="Q24">
        <v>9538951.8000000007</v>
      </c>
      <c r="R24">
        <v>765541</v>
      </c>
      <c r="S24" s="472" t="s">
        <v>131</v>
      </c>
      <c r="U24">
        <f t="shared" si="0"/>
        <v>0.76554100000000003</v>
      </c>
    </row>
    <row r="25" spans="1:21">
      <c r="A25" s="472" t="s">
        <v>162</v>
      </c>
      <c r="B25">
        <v>129754723.98</v>
      </c>
      <c r="C25">
        <v>0.67</v>
      </c>
      <c r="D25">
        <v>43043531.600000001</v>
      </c>
      <c r="E25">
        <v>20371129.399999999</v>
      </c>
      <c r="F25">
        <v>0</v>
      </c>
      <c r="G25">
        <v>77590578.329999998</v>
      </c>
      <c r="H25">
        <v>0</v>
      </c>
      <c r="I25">
        <v>4585435.0999999996</v>
      </c>
      <c r="J25">
        <v>4535178.95</v>
      </c>
      <c r="P25" s="472" t="s">
        <v>153</v>
      </c>
      <c r="Q25">
        <v>9146998.5999999996</v>
      </c>
      <c r="R25">
        <v>753423</v>
      </c>
      <c r="S25" s="472" t="s">
        <v>163</v>
      </c>
      <c r="U25">
        <f t="shared" si="0"/>
        <v>0.75342299999999995</v>
      </c>
    </row>
    <row r="26" spans="1:21">
      <c r="A26" s="472" t="s">
        <v>158</v>
      </c>
      <c r="B26">
        <v>40697971.329999998</v>
      </c>
      <c r="C26">
        <v>0.15</v>
      </c>
      <c r="D26">
        <v>16035619.9</v>
      </c>
      <c r="E26">
        <v>13630913.9</v>
      </c>
      <c r="F26">
        <v>0</v>
      </c>
      <c r="G26">
        <v>9389438.9299999997</v>
      </c>
      <c r="H26">
        <v>0</v>
      </c>
      <c r="I26">
        <v>9323086.4499999993</v>
      </c>
      <c r="J26">
        <v>5949826.0499999998</v>
      </c>
      <c r="P26" s="472" t="s">
        <v>171</v>
      </c>
      <c r="Q26">
        <v>9058589.8000000007</v>
      </c>
      <c r="R26">
        <v>526167</v>
      </c>
      <c r="S26" s="472" t="s">
        <v>132</v>
      </c>
      <c r="U26">
        <f t="shared" si="0"/>
        <v>0.52616700000000005</v>
      </c>
    </row>
    <row r="27" spans="1:21">
      <c r="A27" s="472" t="s">
        <v>157</v>
      </c>
      <c r="B27">
        <v>22051185.640000001</v>
      </c>
      <c r="C27">
        <v>0.56000000000000005</v>
      </c>
      <c r="D27">
        <v>8569610.3000000007</v>
      </c>
      <c r="E27">
        <v>2908429.1</v>
      </c>
      <c r="F27">
        <v>0</v>
      </c>
      <c r="G27">
        <v>10783664.800000001</v>
      </c>
      <c r="H27">
        <v>0</v>
      </c>
      <c r="I27">
        <v>922137.39</v>
      </c>
      <c r="J27">
        <v>1775773.15</v>
      </c>
      <c r="P27" s="472" t="s">
        <v>140</v>
      </c>
      <c r="Q27">
        <v>8954952.5999999996</v>
      </c>
      <c r="R27">
        <v>507045</v>
      </c>
      <c r="S27" s="472" t="s">
        <v>178</v>
      </c>
      <c r="U27">
        <f t="shared" si="0"/>
        <v>0.50704499999999997</v>
      </c>
    </row>
    <row r="28" spans="1:21">
      <c r="A28" s="472" t="s">
        <v>171</v>
      </c>
      <c r="B28">
        <v>26333219.539999999</v>
      </c>
      <c r="C28">
        <v>0.22</v>
      </c>
      <c r="D28">
        <v>10928237.800000001</v>
      </c>
      <c r="E28">
        <v>9058589.8000000007</v>
      </c>
      <c r="F28">
        <v>0</v>
      </c>
      <c r="G28">
        <v>5255957.43</v>
      </c>
      <c r="H28">
        <v>0</v>
      </c>
      <c r="I28">
        <v>3824640.86</v>
      </c>
      <c r="J28">
        <v>6324383.4500000002</v>
      </c>
      <c r="P28" s="472" t="s">
        <v>159</v>
      </c>
      <c r="Q28">
        <v>8919096.8000000007</v>
      </c>
      <c r="R28">
        <v>396601.2</v>
      </c>
      <c r="S28" s="472" t="s">
        <v>124</v>
      </c>
      <c r="U28">
        <f t="shared" si="0"/>
        <v>0.39660119999999999</v>
      </c>
    </row>
    <row r="29" spans="1:21">
      <c r="A29" s="472" t="s">
        <v>169</v>
      </c>
      <c r="B29">
        <v>21173968.219999999</v>
      </c>
      <c r="C29">
        <v>0.17</v>
      </c>
      <c r="D29">
        <v>4633454.4000000004</v>
      </c>
      <c r="E29">
        <v>2528262.2000000002</v>
      </c>
      <c r="F29">
        <v>300000</v>
      </c>
      <c r="G29">
        <v>5774425.7400000002</v>
      </c>
      <c r="H29">
        <v>0</v>
      </c>
      <c r="I29">
        <v>3703059.7</v>
      </c>
      <c r="J29">
        <v>7063028.3799999999</v>
      </c>
      <c r="P29" s="472" t="s">
        <v>120</v>
      </c>
      <c r="Q29">
        <v>8702394.5</v>
      </c>
      <c r="R29">
        <v>394467</v>
      </c>
      <c r="S29" s="472" t="s">
        <v>149</v>
      </c>
      <c r="U29">
        <f t="shared" si="0"/>
        <v>0.39446700000000001</v>
      </c>
    </row>
    <row r="30" spans="1:21">
      <c r="A30" s="472" t="s">
        <v>168</v>
      </c>
      <c r="B30">
        <v>75708269.439999998</v>
      </c>
      <c r="C30">
        <v>0.56999999999999995</v>
      </c>
      <c r="D30">
        <v>3942669.5</v>
      </c>
      <c r="E30">
        <v>2492030.2999999998</v>
      </c>
      <c r="F30">
        <v>0</v>
      </c>
      <c r="G30">
        <v>9886034.1400000006</v>
      </c>
      <c r="H30">
        <v>0</v>
      </c>
      <c r="I30">
        <v>2137989.96</v>
      </c>
      <c r="J30">
        <v>59741575.850000001</v>
      </c>
      <c r="P30" s="472" t="s">
        <v>178</v>
      </c>
      <c r="Q30">
        <v>8657210.1999999993</v>
      </c>
      <c r="R30">
        <v>331826</v>
      </c>
      <c r="S30" s="472" t="s">
        <v>119</v>
      </c>
      <c r="U30">
        <f t="shared" si="0"/>
        <v>0.33182600000000001</v>
      </c>
    </row>
    <row r="31" spans="1:21">
      <c r="A31" s="472" t="s">
        <v>167</v>
      </c>
      <c r="B31">
        <v>12392488.17</v>
      </c>
      <c r="C31">
        <v>0.05</v>
      </c>
      <c r="D31">
        <v>1448166.3999999999</v>
      </c>
      <c r="E31">
        <v>0</v>
      </c>
      <c r="F31">
        <v>0</v>
      </c>
      <c r="G31">
        <v>4048453.37</v>
      </c>
      <c r="H31">
        <v>0</v>
      </c>
      <c r="I31">
        <v>4006607.3</v>
      </c>
      <c r="J31">
        <v>2889261.1</v>
      </c>
      <c r="P31" s="472" t="s">
        <v>173</v>
      </c>
      <c r="Q31">
        <v>8115414.2999999998</v>
      </c>
      <c r="R31">
        <v>326887.2</v>
      </c>
      <c r="S31" s="472" t="s">
        <v>172</v>
      </c>
      <c r="U31">
        <f t="shared" si="0"/>
        <v>0.32688719999999999</v>
      </c>
    </row>
    <row r="32" spans="1:21">
      <c r="A32" s="472" t="s">
        <v>166</v>
      </c>
      <c r="B32">
        <v>13039613.1</v>
      </c>
      <c r="C32">
        <v>0.11</v>
      </c>
      <c r="D32">
        <v>6067322.9000000004</v>
      </c>
      <c r="E32">
        <v>31706.400000000001</v>
      </c>
      <c r="F32">
        <v>3625284.5</v>
      </c>
      <c r="G32">
        <v>2404666.63</v>
      </c>
      <c r="H32">
        <v>0</v>
      </c>
      <c r="I32">
        <v>1943766.54</v>
      </c>
      <c r="J32">
        <v>2623857.0299999998</v>
      </c>
      <c r="P32" s="472" t="s">
        <v>134</v>
      </c>
      <c r="Q32">
        <v>7668869.0999999996</v>
      </c>
      <c r="R32">
        <v>300000</v>
      </c>
      <c r="S32" s="472" t="s">
        <v>184</v>
      </c>
      <c r="U32">
        <f t="shared" si="0"/>
        <v>0.3</v>
      </c>
    </row>
    <row r="33" spans="1:21">
      <c r="A33" s="472" t="s">
        <v>1010</v>
      </c>
      <c r="B33">
        <v>3520338.94</v>
      </c>
      <c r="C33">
        <v>0.14000000000000001</v>
      </c>
      <c r="D33">
        <v>332434.59999999998</v>
      </c>
      <c r="E33">
        <v>0</v>
      </c>
      <c r="F33">
        <v>0</v>
      </c>
      <c r="G33">
        <v>596860.38</v>
      </c>
      <c r="I33">
        <v>226928.47</v>
      </c>
      <c r="J33">
        <v>2364115.4900000002</v>
      </c>
      <c r="P33" s="472" t="s">
        <v>188</v>
      </c>
      <c r="Q33">
        <v>7399813.7000000002</v>
      </c>
      <c r="R33">
        <v>300000</v>
      </c>
      <c r="S33" s="472" t="s">
        <v>183</v>
      </c>
      <c r="U33">
        <f t="shared" si="0"/>
        <v>0.3</v>
      </c>
    </row>
    <row r="34" spans="1:21">
      <c r="A34" s="472" t="s">
        <v>165</v>
      </c>
      <c r="B34">
        <v>12009749.02</v>
      </c>
      <c r="C34">
        <v>0.25</v>
      </c>
      <c r="D34">
        <v>3705450.4</v>
      </c>
      <c r="E34">
        <v>1503161.4</v>
      </c>
      <c r="F34">
        <v>1722000</v>
      </c>
      <c r="G34">
        <v>2489328.7999999998</v>
      </c>
      <c r="H34">
        <v>0</v>
      </c>
      <c r="I34">
        <v>1999968.93</v>
      </c>
      <c r="J34">
        <v>3815000.89</v>
      </c>
      <c r="P34" s="472" t="s">
        <v>126</v>
      </c>
      <c r="Q34">
        <v>7395902.2000000002</v>
      </c>
      <c r="R34">
        <v>300000</v>
      </c>
      <c r="S34" s="472" t="s">
        <v>169</v>
      </c>
      <c r="U34">
        <f t="shared" si="0"/>
        <v>0.3</v>
      </c>
    </row>
    <row r="35" spans="1:21">
      <c r="A35" s="472" t="s">
        <v>164</v>
      </c>
      <c r="B35">
        <v>17260382.329999998</v>
      </c>
      <c r="C35">
        <v>0.39</v>
      </c>
      <c r="D35">
        <v>6981701.4000000004</v>
      </c>
      <c r="E35">
        <v>4931209.2</v>
      </c>
      <c r="F35">
        <v>998800</v>
      </c>
      <c r="G35">
        <v>3291691.02</v>
      </c>
      <c r="H35">
        <v>0</v>
      </c>
      <c r="I35">
        <v>1965182.08</v>
      </c>
      <c r="J35">
        <v>5021807.84</v>
      </c>
      <c r="P35" s="472" t="s">
        <v>142</v>
      </c>
      <c r="Q35">
        <v>7286255.0999999996</v>
      </c>
      <c r="R35">
        <v>300000</v>
      </c>
      <c r="S35" s="472" t="s">
        <v>134</v>
      </c>
      <c r="U35">
        <f t="shared" si="0"/>
        <v>0.3</v>
      </c>
    </row>
    <row r="36" spans="1:21">
      <c r="A36" s="472" t="s">
        <v>173</v>
      </c>
      <c r="B36">
        <v>23435660.149999999</v>
      </c>
      <c r="C36">
        <v>0.37</v>
      </c>
      <c r="D36">
        <v>13052412.199999999</v>
      </c>
      <c r="E36">
        <v>8115414.2999999998</v>
      </c>
      <c r="F36">
        <v>1270362</v>
      </c>
      <c r="G36">
        <v>4241331.59</v>
      </c>
      <c r="H36">
        <v>0</v>
      </c>
      <c r="I36">
        <v>2804743.93</v>
      </c>
      <c r="J36">
        <v>3337172.44</v>
      </c>
      <c r="P36" s="472" t="s">
        <v>149</v>
      </c>
      <c r="Q36">
        <v>6929646.7000000002</v>
      </c>
      <c r="R36">
        <v>300000</v>
      </c>
      <c r="S36" s="472" t="s">
        <v>143</v>
      </c>
    </row>
    <row r="37" spans="1:21">
      <c r="A37" s="472" t="s">
        <v>172</v>
      </c>
      <c r="B37">
        <v>8715340.5999999996</v>
      </c>
      <c r="C37">
        <v>0.06</v>
      </c>
      <c r="D37">
        <v>1761183.2</v>
      </c>
      <c r="E37">
        <v>344672</v>
      </c>
      <c r="F37">
        <v>326887.2</v>
      </c>
      <c r="G37">
        <v>2289948.6</v>
      </c>
      <c r="H37">
        <v>0</v>
      </c>
      <c r="I37">
        <v>2859262.62</v>
      </c>
      <c r="J37">
        <v>1804946.18</v>
      </c>
      <c r="P37" s="472" t="s">
        <v>197</v>
      </c>
      <c r="Q37">
        <v>6859675.2999999998</v>
      </c>
      <c r="R37">
        <v>300000</v>
      </c>
      <c r="S37" s="472" t="s">
        <v>150</v>
      </c>
    </row>
    <row r="38" spans="1:21">
      <c r="A38" s="472" t="s">
        <v>1009</v>
      </c>
      <c r="B38">
        <v>28760910.420000002</v>
      </c>
      <c r="C38">
        <v>0.03</v>
      </c>
      <c r="D38">
        <v>1504484</v>
      </c>
      <c r="E38">
        <v>0</v>
      </c>
      <c r="F38">
        <v>0</v>
      </c>
      <c r="G38">
        <v>1468790.42</v>
      </c>
      <c r="I38">
        <v>12574664.48</v>
      </c>
      <c r="J38">
        <v>13212971.529999999</v>
      </c>
      <c r="P38" s="472" t="s">
        <v>119</v>
      </c>
      <c r="Q38">
        <v>6431862.5</v>
      </c>
      <c r="R38">
        <v>300000</v>
      </c>
      <c r="S38" s="472" t="s">
        <v>154</v>
      </c>
    </row>
    <row r="39" spans="1:21">
      <c r="A39" s="472" t="s">
        <v>118</v>
      </c>
      <c r="B39">
        <v>21345607.77</v>
      </c>
      <c r="C39">
        <v>0.22</v>
      </c>
      <c r="D39">
        <v>5153203.3</v>
      </c>
      <c r="E39">
        <v>3615472.1</v>
      </c>
      <c r="F39">
        <v>0</v>
      </c>
      <c r="G39">
        <v>3447249.23</v>
      </c>
      <c r="H39">
        <v>0</v>
      </c>
      <c r="I39">
        <v>3613777.24</v>
      </c>
      <c r="J39">
        <v>9131378</v>
      </c>
      <c r="P39" s="472" t="s">
        <v>127</v>
      </c>
      <c r="Q39">
        <v>5822592.2999999998</v>
      </c>
      <c r="R39">
        <v>300000</v>
      </c>
      <c r="S39" s="472" t="s">
        <v>151</v>
      </c>
    </row>
    <row r="40" spans="1:21">
      <c r="A40" s="472" t="s">
        <v>1014</v>
      </c>
      <c r="B40">
        <v>6875522.1699999999</v>
      </c>
      <c r="C40">
        <v>0.43</v>
      </c>
      <c r="D40">
        <v>3783262.9</v>
      </c>
      <c r="E40">
        <v>1795277.2</v>
      </c>
      <c r="F40">
        <v>1833742.7</v>
      </c>
      <c r="G40">
        <v>808570.39</v>
      </c>
      <c r="H40">
        <v>0</v>
      </c>
      <c r="I40">
        <v>786515.85</v>
      </c>
      <c r="J40">
        <v>1497173.03</v>
      </c>
      <c r="P40" s="472" t="s">
        <v>189</v>
      </c>
      <c r="Q40">
        <v>5652543.9000000004</v>
      </c>
      <c r="R40">
        <v>249635.7</v>
      </c>
      <c r="S40" s="472" t="s">
        <v>191</v>
      </c>
    </row>
    <row r="41" spans="1:21">
      <c r="A41" s="472" t="s">
        <v>122</v>
      </c>
      <c r="B41">
        <v>40367031.75</v>
      </c>
      <c r="C41">
        <v>0.42</v>
      </c>
      <c r="D41">
        <v>22991830.300000001</v>
      </c>
      <c r="E41">
        <v>11975379.6</v>
      </c>
      <c r="F41">
        <v>7800000</v>
      </c>
      <c r="G41">
        <v>4275807.57</v>
      </c>
      <c r="H41">
        <v>0</v>
      </c>
      <c r="I41">
        <v>4504438.59</v>
      </c>
      <c r="J41">
        <v>8594955.2899999991</v>
      </c>
      <c r="P41" s="472" t="s">
        <v>128</v>
      </c>
      <c r="Q41">
        <v>5557834.4000000004</v>
      </c>
      <c r="R41">
        <v>159233.79999999999</v>
      </c>
      <c r="S41" s="472" t="s">
        <v>120</v>
      </c>
    </row>
    <row r="42" spans="1:21">
      <c r="A42" s="472" t="s">
        <v>121</v>
      </c>
      <c r="B42">
        <v>46480589.530000001</v>
      </c>
      <c r="C42">
        <v>0.49</v>
      </c>
      <c r="D42">
        <v>38374353.299999997</v>
      </c>
      <c r="E42">
        <v>37389812.299999997</v>
      </c>
      <c r="F42">
        <v>0</v>
      </c>
      <c r="G42">
        <v>4039925.92</v>
      </c>
      <c r="H42">
        <v>0</v>
      </c>
      <c r="I42">
        <v>1237998.45</v>
      </c>
      <c r="J42">
        <v>2828311.85</v>
      </c>
      <c r="P42" s="472" t="s">
        <v>181</v>
      </c>
      <c r="Q42">
        <v>5443540.9000000004</v>
      </c>
      <c r="R42">
        <v>94681</v>
      </c>
      <c r="S42" s="472" t="s">
        <v>1016</v>
      </c>
    </row>
    <row r="43" spans="1:21">
      <c r="A43" s="472" t="s">
        <v>117</v>
      </c>
      <c r="B43">
        <v>10888282.5</v>
      </c>
      <c r="C43">
        <v>0.24</v>
      </c>
      <c r="D43">
        <v>6971798.5</v>
      </c>
      <c r="E43">
        <v>4729017</v>
      </c>
      <c r="F43">
        <v>1658721</v>
      </c>
      <c r="G43">
        <v>1439867.65</v>
      </c>
      <c r="H43">
        <v>0</v>
      </c>
      <c r="I43">
        <v>822501.99</v>
      </c>
      <c r="J43">
        <v>1654114.36</v>
      </c>
      <c r="P43" s="472" t="s">
        <v>164</v>
      </c>
      <c r="Q43">
        <v>4931209.2</v>
      </c>
      <c r="R43">
        <v>0</v>
      </c>
      <c r="S43" s="472" t="s">
        <v>190</v>
      </c>
    </row>
    <row r="44" spans="1:21">
      <c r="A44" s="472" t="s">
        <v>120</v>
      </c>
      <c r="B44">
        <v>36393025.079999998</v>
      </c>
      <c r="C44">
        <v>0.2</v>
      </c>
      <c r="D44">
        <v>10731704.300000001</v>
      </c>
      <c r="E44">
        <v>8702394.5</v>
      </c>
      <c r="F44">
        <v>159233.79999999999</v>
      </c>
      <c r="G44">
        <v>8724683.4800000004</v>
      </c>
      <c r="H44">
        <v>0</v>
      </c>
      <c r="I44">
        <v>4538235.38</v>
      </c>
      <c r="J44">
        <v>12398401.91</v>
      </c>
      <c r="P44" s="472" t="s">
        <v>125</v>
      </c>
      <c r="Q44">
        <v>4777587.4000000004</v>
      </c>
      <c r="R44">
        <v>0</v>
      </c>
      <c r="S44" s="472" t="s">
        <v>189</v>
      </c>
    </row>
    <row r="45" spans="1:21">
      <c r="A45" s="472" t="s">
        <v>124</v>
      </c>
      <c r="B45">
        <v>43173558.280000001</v>
      </c>
      <c r="C45">
        <v>0.51</v>
      </c>
      <c r="D45">
        <v>21912954.5</v>
      </c>
      <c r="E45">
        <v>19874889</v>
      </c>
      <c r="F45">
        <v>396601.2</v>
      </c>
      <c r="G45">
        <v>9464222.9900000002</v>
      </c>
      <c r="H45">
        <v>0</v>
      </c>
      <c r="I45">
        <v>4104852.07</v>
      </c>
      <c r="J45">
        <v>7691528.7300000004</v>
      </c>
      <c r="P45" s="472" t="s">
        <v>117</v>
      </c>
      <c r="Q45">
        <v>4729017</v>
      </c>
      <c r="R45">
        <v>0</v>
      </c>
      <c r="S45" s="472" t="s">
        <v>188</v>
      </c>
    </row>
    <row r="46" spans="1:21">
      <c r="A46" s="472" t="s">
        <v>123</v>
      </c>
      <c r="B46">
        <v>67902774.349999994</v>
      </c>
      <c r="C46">
        <v>0.26</v>
      </c>
      <c r="D46">
        <v>49685968.799999997</v>
      </c>
      <c r="E46">
        <v>46907224.399999999</v>
      </c>
      <c r="F46">
        <v>0</v>
      </c>
      <c r="G46">
        <v>6756762.6200000001</v>
      </c>
      <c r="H46">
        <v>0</v>
      </c>
      <c r="I46">
        <v>5580238.75</v>
      </c>
      <c r="J46">
        <v>5879804.1799999997</v>
      </c>
      <c r="P46" s="472" t="s">
        <v>143</v>
      </c>
      <c r="Q46">
        <v>4570230.2</v>
      </c>
      <c r="R46">
        <v>0</v>
      </c>
      <c r="S46" s="472" t="s">
        <v>187</v>
      </c>
    </row>
    <row r="47" spans="1:21">
      <c r="A47" s="472" t="s">
        <v>116</v>
      </c>
      <c r="B47">
        <v>20121118.309999999</v>
      </c>
      <c r="C47">
        <v>0.09</v>
      </c>
      <c r="D47">
        <v>281909.7</v>
      </c>
      <c r="E47">
        <v>0</v>
      </c>
      <c r="F47">
        <v>0</v>
      </c>
      <c r="G47">
        <v>1364971.03</v>
      </c>
      <c r="I47">
        <v>1692545.21</v>
      </c>
      <c r="J47">
        <v>16781692.359999999</v>
      </c>
      <c r="P47" s="472" t="s">
        <v>177</v>
      </c>
      <c r="Q47">
        <v>4363017.3</v>
      </c>
      <c r="R47">
        <v>0</v>
      </c>
      <c r="S47" s="472" t="s">
        <v>186</v>
      </c>
    </row>
    <row r="48" spans="1:21">
      <c r="A48" s="472" t="s">
        <v>119</v>
      </c>
      <c r="B48">
        <v>30918888.449999999</v>
      </c>
      <c r="C48">
        <v>0.21</v>
      </c>
      <c r="D48">
        <v>8088168.5</v>
      </c>
      <c r="E48">
        <v>6431862.5</v>
      </c>
      <c r="F48">
        <v>331826</v>
      </c>
      <c r="G48">
        <v>6898039.6100000003</v>
      </c>
      <c r="H48">
        <v>0</v>
      </c>
      <c r="I48">
        <v>4356152.04</v>
      </c>
      <c r="J48">
        <v>11576528.300000001</v>
      </c>
      <c r="P48" s="472" t="s">
        <v>144</v>
      </c>
      <c r="Q48">
        <v>4259983.5999999996</v>
      </c>
      <c r="R48">
        <v>0</v>
      </c>
      <c r="S48" s="472" t="s">
        <v>182</v>
      </c>
    </row>
    <row r="49" spans="1:19">
      <c r="A49" s="472" t="s">
        <v>1015</v>
      </c>
      <c r="B49">
        <v>35510678.420000002</v>
      </c>
      <c r="C49">
        <v>0.62</v>
      </c>
      <c r="D49">
        <v>12563813</v>
      </c>
      <c r="E49">
        <v>11240160.800000001</v>
      </c>
      <c r="F49">
        <v>880788</v>
      </c>
      <c r="G49">
        <v>3008079.41</v>
      </c>
      <c r="I49">
        <v>451697.03</v>
      </c>
      <c r="J49">
        <v>19487088.98</v>
      </c>
      <c r="P49" s="472" t="s">
        <v>195</v>
      </c>
      <c r="Q49">
        <v>4197897.5999999996</v>
      </c>
      <c r="R49">
        <v>0</v>
      </c>
      <c r="S49" s="472" t="s">
        <v>180</v>
      </c>
    </row>
    <row r="50" spans="1:19">
      <c r="A50" s="472" t="s">
        <v>130</v>
      </c>
      <c r="B50">
        <v>49446586.039999999</v>
      </c>
      <c r="C50">
        <v>0.36</v>
      </c>
      <c r="D50">
        <v>29057223.600000001</v>
      </c>
      <c r="E50">
        <v>26837816.600000001</v>
      </c>
      <c r="F50">
        <v>0</v>
      </c>
      <c r="G50">
        <v>8696858.1400000006</v>
      </c>
      <c r="H50">
        <v>0</v>
      </c>
      <c r="I50">
        <v>6483442.1799999997</v>
      </c>
      <c r="J50">
        <v>5209062.1100000003</v>
      </c>
      <c r="P50" s="472" t="s">
        <v>184</v>
      </c>
      <c r="Q50">
        <v>4071885.8</v>
      </c>
      <c r="R50">
        <v>0</v>
      </c>
      <c r="S50" s="472" t="s">
        <v>177</v>
      </c>
    </row>
    <row r="51" spans="1:19">
      <c r="A51" s="472" t="s">
        <v>128</v>
      </c>
      <c r="B51">
        <v>50339620.789999999</v>
      </c>
      <c r="C51">
        <v>0.19</v>
      </c>
      <c r="D51">
        <v>7786327.4000000004</v>
      </c>
      <c r="E51">
        <v>5557834.4000000004</v>
      </c>
      <c r="F51">
        <v>0</v>
      </c>
      <c r="G51">
        <v>10817030.43</v>
      </c>
      <c r="H51">
        <v>0</v>
      </c>
      <c r="I51">
        <v>8196528.7000000002</v>
      </c>
      <c r="J51">
        <v>23539734.25</v>
      </c>
      <c r="P51" s="472" t="s">
        <v>147</v>
      </c>
      <c r="Q51">
        <v>4008888.9</v>
      </c>
      <c r="R51">
        <v>0</v>
      </c>
      <c r="S51" s="472" t="s">
        <v>176</v>
      </c>
    </row>
    <row r="52" spans="1:19">
      <c r="A52" s="472" t="s">
        <v>197</v>
      </c>
      <c r="B52">
        <v>29862901.440000001</v>
      </c>
      <c r="C52">
        <v>0.12</v>
      </c>
      <c r="D52">
        <v>9026876.3000000007</v>
      </c>
      <c r="E52">
        <v>6859675.2999999998</v>
      </c>
      <c r="F52">
        <v>0</v>
      </c>
      <c r="G52">
        <v>7322373.04</v>
      </c>
      <c r="H52">
        <v>0</v>
      </c>
      <c r="I52">
        <v>6918687.4199999999</v>
      </c>
      <c r="J52">
        <v>6594964.6799999997</v>
      </c>
      <c r="P52" s="472" t="s">
        <v>180</v>
      </c>
      <c r="Q52">
        <v>3967391.6</v>
      </c>
      <c r="R52">
        <v>0</v>
      </c>
      <c r="S52" s="472" t="s">
        <v>175</v>
      </c>
    </row>
    <row r="53" spans="1:19">
      <c r="A53" s="472" t="s">
        <v>129</v>
      </c>
      <c r="B53">
        <v>33698388.32</v>
      </c>
      <c r="C53">
        <v>7.0000000000000007E-2</v>
      </c>
      <c r="D53">
        <v>8686161.0999999996</v>
      </c>
      <c r="E53">
        <v>1763109.6</v>
      </c>
      <c r="F53">
        <v>2777550.5</v>
      </c>
      <c r="G53">
        <v>9885039.0800000001</v>
      </c>
      <c r="H53">
        <v>0</v>
      </c>
      <c r="I53">
        <v>9915026.9399999995</v>
      </c>
      <c r="J53">
        <v>5212161.2</v>
      </c>
      <c r="P53" s="472" t="s">
        <v>163</v>
      </c>
      <c r="Q53">
        <v>3929877.2</v>
      </c>
      <c r="R53">
        <v>0</v>
      </c>
      <c r="S53" s="472" t="s">
        <v>174</v>
      </c>
    </row>
    <row r="54" spans="1:19">
      <c r="A54" s="472" t="s">
        <v>127</v>
      </c>
      <c r="B54">
        <v>33035997.449999999</v>
      </c>
      <c r="C54">
        <v>0.14000000000000001</v>
      </c>
      <c r="D54">
        <v>9237798.0999999996</v>
      </c>
      <c r="E54">
        <v>5822592.2999999998</v>
      </c>
      <c r="F54">
        <v>0</v>
      </c>
      <c r="G54">
        <v>9859817.5299999993</v>
      </c>
      <c r="H54">
        <v>0</v>
      </c>
      <c r="I54">
        <v>6543821.2800000003</v>
      </c>
      <c r="J54">
        <v>7394560.54</v>
      </c>
      <c r="P54" s="472" t="s">
        <v>118</v>
      </c>
      <c r="Q54">
        <v>3615472.1</v>
      </c>
      <c r="R54">
        <v>0</v>
      </c>
      <c r="S54" s="472" t="s">
        <v>161</v>
      </c>
    </row>
    <row r="55" spans="1:19">
      <c r="A55" s="472" t="s">
        <v>126</v>
      </c>
      <c r="B55">
        <v>30803979.890000001</v>
      </c>
      <c r="C55">
        <v>0.24</v>
      </c>
      <c r="D55">
        <v>14790991.9</v>
      </c>
      <c r="E55">
        <v>7395902.2000000002</v>
      </c>
      <c r="F55">
        <v>0</v>
      </c>
      <c r="G55">
        <v>5156284.12</v>
      </c>
      <c r="H55">
        <v>0</v>
      </c>
      <c r="I55">
        <v>5019336.42</v>
      </c>
      <c r="J55">
        <v>5837195.9400000004</v>
      </c>
      <c r="P55" s="472" t="s">
        <v>185</v>
      </c>
      <c r="Q55">
        <v>3517802.2</v>
      </c>
      <c r="R55">
        <v>0</v>
      </c>
      <c r="S55" s="472" t="s">
        <v>195</v>
      </c>
    </row>
    <row r="56" spans="1:19">
      <c r="A56" s="472" t="s">
        <v>133</v>
      </c>
      <c r="B56">
        <v>17650868.260000002</v>
      </c>
      <c r="C56">
        <v>0.69</v>
      </c>
      <c r="D56">
        <v>11255824</v>
      </c>
      <c r="E56">
        <v>9868362</v>
      </c>
      <c r="F56">
        <v>1050000</v>
      </c>
      <c r="G56">
        <v>2950646.42</v>
      </c>
      <c r="H56">
        <v>0</v>
      </c>
      <c r="I56">
        <v>1289397.1499999999</v>
      </c>
      <c r="J56">
        <v>2155000.69</v>
      </c>
      <c r="P56" s="472" t="s">
        <v>179</v>
      </c>
      <c r="Q56">
        <v>3268367.8</v>
      </c>
      <c r="R56">
        <v>0</v>
      </c>
      <c r="S56" s="472" t="s">
        <v>162</v>
      </c>
    </row>
    <row r="57" spans="1:19">
      <c r="A57" s="472" t="s">
        <v>132</v>
      </c>
      <c r="B57">
        <v>25578402.66</v>
      </c>
      <c r="C57">
        <v>0.74</v>
      </c>
      <c r="D57">
        <v>18162791.800000001</v>
      </c>
      <c r="E57">
        <v>16932597.800000001</v>
      </c>
      <c r="F57">
        <v>526167</v>
      </c>
      <c r="G57">
        <v>3530966.01</v>
      </c>
      <c r="H57">
        <v>0</v>
      </c>
      <c r="I57">
        <v>2195717.06</v>
      </c>
      <c r="J57">
        <v>1688927.78</v>
      </c>
      <c r="P57" s="472" t="s">
        <v>139</v>
      </c>
      <c r="Q57">
        <v>3187189.4</v>
      </c>
      <c r="R57">
        <v>0</v>
      </c>
      <c r="S57" s="472" t="s">
        <v>158</v>
      </c>
    </row>
    <row r="58" spans="1:19">
      <c r="A58" s="472" t="s">
        <v>131</v>
      </c>
      <c r="B58">
        <v>10236406.66</v>
      </c>
      <c r="C58">
        <v>0.24</v>
      </c>
      <c r="D58">
        <v>4609512.4000000004</v>
      </c>
      <c r="E58">
        <v>3149437.4</v>
      </c>
      <c r="F58">
        <v>765541</v>
      </c>
      <c r="G58">
        <v>2678805.7599999998</v>
      </c>
      <c r="H58">
        <v>0</v>
      </c>
      <c r="I58">
        <v>1756495.26</v>
      </c>
      <c r="J58">
        <v>1191593.23</v>
      </c>
      <c r="P58" s="472" t="s">
        <v>131</v>
      </c>
      <c r="Q58">
        <v>3149437.4</v>
      </c>
      <c r="R58">
        <v>0</v>
      </c>
      <c r="S58" s="472" t="s">
        <v>157</v>
      </c>
    </row>
    <row r="59" spans="1:19">
      <c r="A59" s="472" t="s">
        <v>125</v>
      </c>
      <c r="B59">
        <v>17147840.760000002</v>
      </c>
      <c r="C59">
        <v>0.19</v>
      </c>
      <c r="D59">
        <v>7404542.0999999996</v>
      </c>
      <c r="E59">
        <v>4777587.4000000004</v>
      </c>
      <c r="F59">
        <v>0</v>
      </c>
      <c r="G59">
        <v>3279781.38</v>
      </c>
      <c r="H59">
        <v>0</v>
      </c>
      <c r="I59">
        <v>2847065.27</v>
      </c>
      <c r="J59">
        <v>3616452.02</v>
      </c>
      <c r="P59" s="472" t="s">
        <v>157</v>
      </c>
      <c r="Q59">
        <v>2908429.1</v>
      </c>
      <c r="R59">
        <v>0</v>
      </c>
      <c r="S59" s="472" t="s">
        <v>171</v>
      </c>
    </row>
    <row r="60" spans="1:19">
      <c r="A60" s="472" t="s">
        <v>138</v>
      </c>
      <c r="B60">
        <v>28328638.52</v>
      </c>
      <c r="C60">
        <v>0.5</v>
      </c>
      <c r="D60">
        <v>17198700.5</v>
      </c>
      <c r="E60">
        <v>12347109.300000001</v>
      </c>
      <c r="F60">
        <v>3402342</v>
      </c>
      <c r="G60">
        <v>4737667.57</v>
      </c>
      <c r="H60">
        <v>0</v>
      </c>
      <c r="I60">
        <v>2574706.17</v>
      </c>
      <c r="J60">
        <v>3817564.28</v>
      </c>
      <c r="P60" s="472" t="s">
        <v>148</v>
      </c>
      <c r="Q60">
        <v>2834635.5</v>
      </c>
      <c r="R60">
        <v>0</v>
      </c>
      <c r="S60" s="472" t="s">
        <v>168</v>
      </c>
    </row>
    <row r="61" spans="1:19">
      <c r="A61" s="472" t="s">
        <v>137</v>
      </c>
      <c r="B61">
        <v>28062980.449999999</v>
      </c>
      <c r="C61">
        <v>0.06</v>
      </c>
      <c r="D61">
        <v>1439707.5</v>
      </c>
      <c r="E61">
        <v>0</v>
      </c>
      <c r="F61">
        <v>0</v>
      </c>
      <c r="G61">
        <v>10282189.630000001</v>
      </c>
      <c r="H61">
        <v>0</v>
      </c>
      <c r="I61">
        <v>10549965.689999999</v>
      </c>
      <c r="J61">
        <v>5791117.6200000001</v>
      </c>
      <c r="P61" s="472" t="s">
        <v>160</v>
      </c>
      <c r="Q61">
        <v>2779110.9</v>
      </c>
      <c r="R61">
        <v>0</v>
      </c>
      <c r="S61" s="472" t="s">
        <v>167</v>
      </c>
    </row>
    <row r="62" spans="1:19">
      <c r="A62" s="472" t="s">
        <v>136</v>
      </c>
      <c r="B62">
        <v>9928071.3900000006</v>
      </c>
      <c r="C62">
        <v>0.02</v>
      </c>
      <c r="D62">
        <v>1446879.1</v>
      </c>
      <c r="E62">
        <v>0</v>
      </c>
      <c r="F62">
        <v>0</v>
      </c>
      <c r="G62">
        <v>1335646.3999999999</v>
      </c>
      <c r="I62">
        <v>4046003.56</v>
      </c>
      <c r="J62">
        <v>3099542.33</v>
      </c>
      <c r="P62" s="472" t="s">
        <v>169</v>
      </c>
      <c r="Q62">
        <v>2528262.2000000002</v>
      </c>
      <c r="R62">
        <v>0</v>
      </c>
      <c r="S62" s="472" t="s">
        <v>1010</v>
      </c>
    </row>
    <row r="63" spans="1:19">
      <c r="A63" s="472" t="s">
        <v>1012</v>
      </c>
      <c r="B63">
        <v>27793467.84</v>
      </c>
      <c r="C63">
        <v>7.0000000000000007E-2</v>
      </c>
      <c r="D63">
        <v>1164969.3999999999</v>
      </c>
      <c r="E63">
        <v>0</v>
      </c>
      <c r="F63">
        <v>0</v>
      </c>
      <c r="G63">
        <v>1362422.1</v>
      </c>
      <c r="I63">
        <v>4551627.34</v>
      </c>
      <c r="J63">
        <v>20714449</v>
      </c>
      <c r="P63" s="472" t="s">
        <v>168</v>
      </c>
      <c r="Q63">
        <v>2492030.2999999998</v>
      </c>
      <c r="R63">
        <v>0</v>
      </c>
      <c r="S63" s="472" t="s">
        <v>1009</v>
      </c>
    </row>
    <row r="64" spans="1:19">
      <c r="A64" s="472" t="s">
        <v>134</v>
      </c>
      <c r="B64">
        <v>37748072.030000001</v>
      </c>
      <c r="C64">
        <v>0.14000000000000001</v>
      </c>
      <c r="D64">
        <v>12803002.1</v>
      </c>
      <c r="E64">
        <v>7668869.0999999996</v>
      </c>
      <c r="F64">
        <v>300000</v>
      </c>
      <c r="G64">
        <v>7691913.1699999999</v>
      </c>
      <c r="H64">
        <v>0</v>
      </c>
      <c r="I64">
        <v>8717651.9100000001</v>
      </c>
      <c r="J64">
        <v>8535504.8499999996</v>
      </c>
      <c r="P64" s="472" t="s">
        <v>146</v>
      </c>
      <c r="Q64">
        <v>2422740.2000000002</v>
      </c>
      <c r="R64">
        <v>0</v>
      </c>
      <c r="S64" s="472" t="s">
        <v>118</v>
      </c>
    </row>
    <row r="65" spans="1:19">
      <c r="A65" s="472" t="s">
        <v>1013</v>
      </c>
      <c r="B65">
        <v>8313466.6600000001</v>
      </c>
      <c r="C65">
        <v>0.03</v>
      </c>
      <c r="D65">
        <v>713141.5</v>
      </c>
      <c r="E65">
        <v>0</v>
      </c>
      <c r="F65">
        <v>0</v>
      </c>
      <c r="G65">
        <v>175815.02</v>
      </c>
      <c r="I65">
        <v>1497698.53</v>
      </c>
      <c r="J65">
        <v>5926811.6100000003</v>
      </c>
      <c r="P65" s="472" t="s">
        <v>191</v>
      </c>
      <c r="Q65">
        <v>2048988.7</v>
      </c>
      <c r="R65">
        <v>0</v>
      </c>
      <c r="S65" s="472" t="s">
        <v>121</v>
      </c>
    </row>
    <row r="66" spans="1:19">
      <c r="A66" s="472" t="s">
        <v>145</v>
      </c>
      <c r="B66">
        <v>25418293.050000001</v>
      </c>
      <c r="C66">
        <v>0.32</v>
      </c>
      <c r="D66">
        <v>12670897.5</v>
      </c>
      <c r="E66">
        <v>11508314.5</v>
      </c>
      <c r="F66">
        <v>0</v>
      </c>
      <c r="G66">
        <v>5038356.7300000004</v>
      </c>
      <c r="H66">
        <v>0</v>
      </c>
      <c r="I66">
        <v>3696040.62</v>
      </c>
      <c r="J66">
        <v>4012998.2</v>
      </c>
      <c r="P66" s="472" t="s">
        <v>1014</v>
      </c>
      <c r="Q66">
        <v>1795277.2</v>
      </c>
      <c r="R66">
        <v>0</v>
      </c>
      <c r="S66" s="472" t="s">
        <v>123</v>
      </c>
    </row>
    <row r="67" spans="1:19">
      <c r="A67" s="472" t="s">
        <v>144</v>
      </c>
      <c r="B67">
        <v>32444521.600000001</v>
      </c>
      <c r="C67">
        <v>0.12</v>
      </c>
      <c r="D67">
        <v>7657824.2000000002</v>
      </c>
      <c r="E67">
        <v>4259983.5999999996</v>
      </c>
      <c r="F67">
        <v>0</v>
      </c>
      <c r="G67">
        <v>9771631.5899999999</v>
      </c>
      <c r="H67">
        <v>0</v>
      </c>
      <c r="I67">
        <v>7092026.0300000003</v>
      </c>
      <c r="J67">
        <v>7923039.7800000003</v>
      </c>
      <c r="P67" s="472" t="s">
        <v>129</v>
      </c>
      <c r="Q67">
        <v>1763109.6</v>
      </c>
      <c r="R67">
        <v>0</v>
      </c>
      <c r="S67" s="472" t="s">
        <v>116</v>
      </c>
    </row>
    <row r="68" spans="1:19">
      <c r="A68" s="472" t="s">
        <v>143</v>
      </c>
      <c r="B68">
        <v>24899197.16</v>
      </c>
      <c r="C68">
        <v>0.17</v>
      </c>
      <c r="D68">
        <v>7839003.0999999996</v>
      </c>
      <c r="E68">
        <v>4570230.2</v>
      </c>
      <c r="F68">
        <v>300000</v>
      </c>
      <c r="G68">
        <v>5955168.8799999999</v>
      </c>
      <c r="I68">
        <v>5506198.3600000003</v>
      </c>
      <c r="J68">
        <v>5598826.8200000003</v>
      </c>
      <c r="P68" s="472" t="s">
        <v>165</v>
      </c>
      <c r="Q68">
        <v>1503161.4</v>
      </c>
      <c r="R68">
        <v>0</v>
      </c>
      <c r="S68" s="472" t="s">
        <v>130</v>
      </c>
    </row>
    <row r="69" spans="1:19">
      <c r="A69" s="472" t="s">
        <v>142</v>
      </c>
      <c r="B69">
        <v>23056068.460000001</v>
      </c>
      <c r="C69">
        <v>0.31</v>
      </c>
      <c r="D69">
        <v>12579646.199999999</v>
      </c>
      <c r="E69">
        <v>7286255.0999999996</v>
      </c>
      <c r="F69">
        <v>0</v>
      </c>
      <c r="G69">
        <v>4179850.8</v>
      </c>
      <c r="H69">
        <v>0</v>
      </c>
      <c r="I69">
        <v>3071443.21</v>
      </c>
      <c r="J69">
        <v>3225128.25</v>
      </c>
      <c r="P69" s="472" t="s">
        <v>176</v>
      </c>
      <c r="Q69">
        <v>1109560.2</v>
      </c>
      <c r="R69">
        <v>0</v>
      </c>
      <c r="S69" s="472" t="s">
        <v>128</v>
      </c>
    </row>
    <row r="70" spans="1:19">
      <c r="A70" s="472" t="s">
        <v>146</v>
      </c>
      <c r="B70">
        <v>23721928.219999999</v>
      </c>
      <c r="C70">
        <v>0.1</v>
      </c>
      <c r="D70">
        <v>5577050.9000000004</v>
      </c>
      <c r="E70">
        <v>2422740.2000000002</v>
      </c>
      <c r="F70">
        <v>0</v>
      </c>
      <c r="G70">
        <v>4405844.4400000004</v>
      </c>
      <c r="H70">
        <v>0</v>
      </c>
      <c r="I70">
        <v>6752180.2000000002</v>
      </c>
      <c r="J70">
        <v>6986852.6799999997</v>
      </c>
      <c r="P70" s="472" t="s">
        <v>183</v>
      </c>
      <c r="Q70">
        <v>863599.4</v>
      </c>
      <c r="R70">
        <v>0</v>
      </c>
      <c r="S70" s="472" t="s">
        <v>197</v>
      </c>
    </row>
    <row r="71" spans="1:19">
      <c r="A71" s="472" t="s">
        <v>150</v>
      </c>
      <c r="B71">
        <v>50847103.759999998</v>
      </c>
      <c r="C71">
        <v>0.17</v>
      </c>
      <c r="D71">
        <v>20747437.899999999</v>
      </c>
      <c r="E71">
        <v>15611803.5</v>
      </c>
      <c r="F71">
        <v>300000</v>
      </c>
      <c r="G71">
        <v>10727459.060000001</v>
      </c>
      <c r="H71">
        <v>0</v>
      </c>
      <c r="I71">
        <v>10959595.380000001</v>
      </c>
      <c r="J71">
        <v>8412611.4100000001</v>
      </c>
      <c r="P71" s="472" t="s">
        <v>175</v>
      </c>
      <c r="Q71">
        <v>788785.9</v>
      </c>
      <c r="R71">
        <v>0</v>
      </c>
      <c r="S71" s="472" t="s">
        <v>127</v>
      </c>
    </row>
    <row r="72" spans="1:19">
      <c r="A72" s="472" t="s">
        <v>149</v>
      </c>
      <c r="B72">
        <v>15104648.689999999</v>
      </c>
      <c r="C72">
        <v>0.38</v>
      </c>
      <c r="D72">
        <v>7847522.7000000002</v>
      </c>
      <c r="E72">
        <v>6929646.7000000002</v>
      </c>
      <c r="F72">
        <v>394467</v>
      </c>
      <c r="G72">
        <v>2443696.56</v>
      </c>
      <c r="H72">
        <v>0</v>
      </c>
      <c r="I72">
        <v>1698544.6399999999</v>
      </c>
      <c r="J72">
        <v>3114884.79</v>
      </c>
      <c r="P72" s="472" t="s">
        <v>172</v>
      </c>
      <c r="Q72">
        <v>344672</v>
      </c>
      <c r="R72">
        <v>0</v>
      </c>
      <c r="S72" s="472" t="s">
        <v>126</v>
      </c>
    </row>
    <row r="73" spans="1:19">
      <c r="A73" s="472" t="s">
        <v>148</v>
      </c>
      <c r="B73">
        <v>16301480.470000001</v>
      </c>
      <c r="C73">
        <v>0.32</v>
      </c>
      <c r="D73">
        <v>5782568.5</v>
      </c>
      <c r="E73">
        <v>2834635.5</v>
      </c>
      <c r="F73">
        <v>2460476</v>
      </c>
      <c r="G73">
        <v>4472165.42</v>
      </c>
      <c r="H73">
        <v>0</v>
      </c>
      <c r="I73">
        <v>1775235.43</v>
      </c>
      <c r="J73">
        <v>4271511.1100000003</v>
      </c>
      <c r="P73" s="472" t="s">
        <v>166</v>
      </c>
      <c r="Q73">
        <v>31706.400000000001</v>
      </c>
      <c r="R73">
        <v>0</v>
      </c>
      <c r="S73" s="472" t="s">
        <v>125</v>
      </c>
    </row>
    <row r="74" spans="1:19">
      <c r="A74" s="472" t="s">
        <v>196</v>
      </c>
      <c r="B74">
        <v>36908785.530000001</v>
      </c>
      <c r="C74">
        <v>0.09</v>
      </c>
      <c r="D74">
        <v>1113479</v>
      </c>
      <c r="E74">
        <v>0</v>
      </c>
      <c r="F74">
        <v>0</v>
      </c>
      <c r="G74">
        <v>11623315.85</v>
      </c>
      <c r="H74">
        <v>0</v>
      </c>
      <c r="I74">
        <v>7988333.4800000004</v>
      </c>
      <c r="J74">
        <v>16183404.92</v>
      </c>
      <c r="P74" s="472" t="s">
        <v>186</v>
      </c>
      <c r="Q74">
        <v>0</v>
      </c>
      <c r="R74">
        <v>0</v>
      </c>
      <c r="S74" s="472" t="s">
        <v>137</v>
      </c>
    </row>
    <row r="75" spans="1:19">
      <c r="A75" s="472" t="s">
        <v>141</v>
      </c>
      <c r="B75">
        <v>26115469.969999999</v>
      </c>
      <c r="C75">
        <v>0.09</v>
      </c>
      <c r="D75">
        <v>1458464.4</v>
      </c>
      <c r="E75">
        <v>0</v>
      </c>
      <c r="F75">
        <v>0</v>
      </c>
      <c r="G75">
        <v>8943522.3000000007</v>
      </c>
      <c r="H75">
        <v>0</v>
      </c>
      <c r="I75">
        <v>6708328.0999999996</v>
      </c>
      <c r="J75">
        <v>9005155.1799999997</v>
      </c>
      <c r="P75" s="472" t="s">
        <v>182</v>
      </c>
      <c r="Q75">
        <v>0</v>
      </c>
      <c r="R75">
        <v>0</v>
      </c>
      <c r="S75" s="472" t="s">
        <v>136</v>
      </c>
    </row>
    <row r="76" spans="1:19">
      <c r="A76" s="472" t="s">
        <v>140</v>
      </c>
      <c r="B76">
        <v>35133303.200000003</v>
      </c>
      <c r="C76">
        <v>0.26</v>
      </c>
      <c r="D76">
        <v>15507882.6</v>
      </c>
      <c r="E76">
        <v>8954952.5999999996</v>
      </c>
      <c r="F76">
        <v>4883200</v>
      </c>
      <c r="G76">
        <v>8276958.7599999998</v>
      </c>
      <c r="H76">
        <v>0</v>
      </c>
      <c r="I76">
        <v>4318490.09</v>
      </c>
      <c r="J76">
        <v>7029971.75</v>
      </c>
      <c r="P76" s="472" t="s">
        <v>167</v>
      </c>
      <c r="Q76">
        <v>0</v>
      </c>
      <c r="R76">
        <v>0</v>
      </c>
      <c r="S76" s="472" t="s">
        <v>1012</v>
      </c>
    </row>
    <row r="77" spans="1:19">
      <c r="A77" s="472" t="s">
        <v>147</v>
      </c>
      <c r="B77">
        <v>22798703.75</v>
      </c>
      <c r="C77">
        <v>0.21</v>
      </c>
      <c r="D77">
        <v>9374635.9000000004</v>
      </c>
      <c r="E77">
        <v>4008888.9</v>
      </c>
      <c r="F77">
        <v>2000000</v>
      </c>
      <c r="G77">
        <v>6365426.1299999999</v>
      </c>
      <c r="H77">
        <v>0</v>
      </c>
      <c r="I77">
        <v>4110254.25</v>
      </c>
      <c r="J77">
        <v>2948387.46</v>
      </c>
      <c r="P77" s="472" t="s">
        <v>1010</v>
      </c>
      <c r="Q77">
        <v>0</v>
      </c>
      <c r="R77">
        <v>0</v>
      </c>
      <c r="S77" s="472" t="s">
        <v>1013</v>
      </c>
    </row>
    <row r="78" spans="1:19">
      <c r="A78" s="472" t="s">
        <v>139</v>
      </c>
      <c r="B78">
        <v>14127603.67</v>
      </c>
      <c r="C78">
        <v>0.17</v>
      </c>
      <c r="D78">
        <v>4685774.4000000004</v>
      </c>
      <c r="E78">
        <v>3187189.4</v>
      </c>
      <c r="F78">
        <v>0</v>
      </c>
      <c r="G78">
        <v>3413972.29</v>
      </c>
      <c r="H78">
        <v>0</v>
      </c>
      <c r="I78">
        <v>2779028.29</v>
      </c>
      <c r="J78">
        <v>3248828.69</v>
      </c>
      <c r="P78" s="472" t="s">
        <v>1009</v>
      </c>
      <c r="Q78">
        <v>0</v>
      </c>
      <c r="R78">
        <v>0</v>
      </c>
      <c r="S78" s="472" t="s">
        <v>145</v>
      </c>
    </row>
    <row r="79" spans="1:19">
      <c r="A79" s="472" t="s">
        <v>1011</v>
      </c>
      <c r="B79">
        <v>25103957.989999998</v>
      </c>
      <c r="C79">
        <v>0.35</v>
      </c>
      <c r="D79">
        <v>13036481.300000001</v>
      </c>
      <c r="E79">
        <v>11114859.199999999</v>
      </c>
      <c r="F79">
        <v>0</v>
      </c>
      <c r="G79">
        <v>6396373.6500000004</v>
      </c>
      <c r="H79">
        <v>0</v>
      </c>
      <c r="I79">
        <v>2408571.5299999998</v>
      </c>
      <c r="J79">
        <v>3262531.51</v>
      </c>
      <c r="P79" s="472" t="s">
        <v>116</v>
      </c>
      <c r="Q79">
        <v>0</v>
      </c>
      <c r="R79">
        <v>0</v>
      </c>
      <c r="S79" s="472" t="s">
        <v>144</v>
      </c>
    </row>
    <row r="80" spans="1:19">
      <c r="A80" s="472" t="s">
        <v>154</v>
      </c>
      <c r="B80">
        <v>24330965.84</v>
      </c>
      <c r="C80">
        <v>0.56000000000000005</v>
      </c>
      <c r="D80">
        <v>14403019.199999999</v>
      </c>
      <c r="E80">
        <v>12748361.6</v>
      </c>
      <c r="F80">
        <v>300000</v>
      </c>
      <c r="G80">
        <v>5835237.1600000001</v>
      </c>
      <c r="H80">
        <v>0</v>
      </c>
      <c r="I80">
        <v>2497944.33</v>
      </c>
      <c r="J80">
        <v>1594765.15</v>
      </c>
      <c r="P80" s="472" t="s">
        <v>137</v>
      </c>
      <c r="Q80">
        <v>0</v>
      </c>
      <c r="R80">
        <v>0</v>
      </c>
      <c r="S80" s="472" t="s">
        <v>142</v>
      </c>
    </row>
    <row r="81" spans="1:19">
      <c r="A81" s="472" t="s">
        <v>153</v>
      </c>
      <c r="B81">
        <v>21701378.780000001</v>
      </c>
      <c r="C81">
        <v>0.7</v>
      </c>
      <c r="D81">
        <v>10411667.6</v>
      </c>
      <c r="E81">
        <v>9146998.5999999996</v>
      </c>
      <c r="F81">
        <v>983594</v>
      </c>
      <c r="G81">
        <v>8644310.1799999997</v>
      </c>
      <c r="H81">
        <v>0</v>
      </c>
      <c r="I81">
        <v>1440078.27</v>
      </c>
      <c r="J81">
        <v>1205322.73</v>
      </c>
      <c r="P81" s="472" t="s">
        <v>136</v>
      </c>
      <c r="Q81">
        <v>0</v>
      </c>
      <c r="R81">
        <v>0</v>
      </c>
      <c r="S81" s="472" t="s">
        <v>146</v>
      </c>
    </row>
    <row r="82" spans="1:19">
      <c r="A82" s="472" t="s">
        <v>156</v>
      </c>
      <c r="B82">
        <v>91009781.870000005</v>
      </c>
      <c r="C82">
        <v>0.65</v>
      </c>
      <c r="D82">
        <v>69606623.900000006</v>
      </c>
      <c r="E82">
        <v>66265836.799999997</v>
      </c>
      <c r="F82">
        <v>0</v>
      </c>
      <c r="G82">
        <v>9509330.9000000004</v>
      </c>
      <c r="H82">
        <v>0</v>
      </c>
      <c r="I82">
        <v>8886800.5199999996</v>
      </c>
      <c r="J82">
        <v>3007026.55</v>
      </c>
      <c r="P82" s="472" t="s">
        <v>1012</v>
      </c>
      <c r="Q82">
        <v>0</v>
      </c>
      <c r="R82">
        <v>0</v>
      </c>
      <c r="S82" s="472" t="s">
        <v>196</v>
      </c>
    </row>
    <row r="83" spans="1:19">
      <c r="A83" s="472" t="s">
        <v>155</v>
      </c>
      <c r="B83">
        <v>23574757.010000002</v>
      </c>
      <c r="C83">
        <v>0.86</v>
      </c>
      <c r="D83">
        <v>13233712.6</v>
      </c>
      <c r="E83">
        <v>10164982</v>
      </c>
      <c r="F83">
        <v>2374202</v>
      </c>
      <c r="G83">
        <v>5281517.7</v>
      </c>
      <c r="H83">
        <v>0</v>
      </c>
      <c r="I83">
        <v>3900867.46</v>
      </c>
      <c r="J83">
        <v>1158659.24</v>
      </c>
      <c r="P83" s="472" t="s">
        <v>1013</v>
      </c>
      <c r="Q83">
        <v>0</v>
      </c>
      <c r="R83">
        <v>0</v>
      </c>
      <c r="S83" s="472" t="s">
        <v>141</v>
      </c>
    </row>
    <row r="84" spans="1:19">
      <c r="A84" s="472" t="s">
        <v>1016</v>
      </c>
      <c r="B84">
        <v>21738157.030000001</v>
      </c>
      <c r="C84">
        <v>0.54</v>
      </c>
      <c r="D84">
        <v>10164829.800000001</v>
      </c>
      <c r="E84">
        <v>9538951.8000000007</v>
      </c>
      <c r="F84">
        <v>94681</v>
      </c>
      <c r="G84">
        <v>6994742.2199999997</v>
      </c>
      <c r="H84">
        <v>0</v>
      </c>
      <c r="I84">
        <v>2018269.79</v>
      </c>
      <c r="J84">
        <v>2559963.2599999998</v>
      </c>
      <c r="P84" s="472" t="s">
        <v>196</v>
      </c>
      <c r="Q84">
        <v>0</v>
      </c>
      <c r="R84">
        <v>0</v>
      </c>
      <c r="S84" s="472" t="s">
        <v>139</v>
      </c>
    </row>
    <row r="85" spans="1:19">
      <c r="A85" s="472" t="s">
        <v>151</v>
      </c>
      <c r="B85">
        <v>47501481.280000001</v>
      </c>
      <c r="C85">
        <v>0.31</v>
      </c>
      <c r="D85">
        <v>25293932.800000001</v>
      </c>
      <c r="E85">
        <v>22083116.199999999</v>
      </c>
      <c r="F85">
        <v>300000</v>
      </c>
      <c r="G85">
        <v>11175472.83</v>
      </c>
      <c r="H85">
        <v>0</v>
      </c>
      <c r="I85">
        <v>6686681</v>
      </c>
      <c r="J85">
        <v>4345394.6500000004</v>
      </c>
      <c r="P85" s="472" t="s">
        <v>141</v>
      </c>
      <c r="Q85">
        <v>0</v>
      </c>
      <c r="R85">
        <v>0</v>
      </c>
      <c r="S85" s="472" t="s">
        <v>1011</v>
      </c>
    </row>
    <row r="86" spans="1:19">
      <c r="A86" s="472" t="s">
        <v>1017</v>
      </c>
      <c r="B86">
        <v>78686174.560000002</v>
      </c>
      <c r="C86">
        <v>0.78</v>
      </c>
      <c r="D86">
        <v>48845046.5</v>
      </c>
      <c r="E86">
        <v>30440585.899999999</v>
      </c>
      <c r="F86">
        <v>1215663</v>
      </c>
      <c r="G86">
        <v>15176411.210000001</v>
      </c>
      <c r="H86">
        <v>0</v>
      </c>
      <c r="I86">
        <v>11565726.09</v>
      </c>
      <c r="J86">
        <v>3098990.76</v>
      </c>
      <c r="P86" s="472" t="s">
        <v>174</v>
      </c>
      <c r="Q86">
        <v>0</v>
      </c>
      <c r="R86">
        <v>0</v>
      </c>
      <c r="S86" s="472" t="s">
        <v>156</v>
      </c>
    </row>
    <row r="87" spans="1:19">
      <c r="B87" s="474">
        <f>SUM(B2:B86)</f>
        <v>2450659813.1400013</v>
      </c>
      <c r="C87" s="474"/>
      <c r="D87" s="474">
        <f t="shared" ref="D87:J87" si="1">SUM(D2:D86)</f>
        <v>921628120.80000007</v>
      </c>
      <c r="E87" s="474">
        <f t="shared" si="1"/>
        <v>675260249.5</v>
      </c>
      <c r="F87" s="474">
        <f t="shared" si="1"/>
        <v>54254100.599999994</v>
      </c>
      <c r="G87" s="474">
        <f t="shared" si="1"/>
        <v>557511677.60000014</v>
      </c>
      <c r="H87" s="474"/>
      <c r="I87" s="474">
        <f t="shared" si="1"/>
        <v>396563404.88999987</v>
      </c>
      <c r="J87" s="474">
        <f t="shared" si="1"/>
        <v>574955672.53000009</v>
      </c>
    </row>
    <row r="89" spans="1:19">
      <c r="D89" s="104">
        <f>AVERAGE(D2:D86)/1000</f>
        <v>10842.683774117648</v>
      </c>
      <c r="E89" s="104">
        <f t="shared" ref="E89:F89" si="2">AVERAGE(E2:E86)/1000</f>
        <v>7944.2382294117651</v>
      </c>
      <c r="F89" s="104">
        <f t="shared" si="2"/>
        <v>638.28353647058816</v>
      </c>
    </row>
    <row r="90" spans="1:19">
      <c r="E90">
        <f>COUNTIF(E2:E86,"&gt;0")</f>
        <v>72</v>
      </c>
      <c r="F90">
        <f>COUNTIF(F2:F86,"&gt;0")</f>
        <v>41</v>
      </c>
    </row>
  </sheetData>
  <sortState ref="R2:S86">
    <sortCondition descending="1" ref="R2:R86"/>
  </sortState>
  <conditionalFormatting sqref="Q2:Q86">
    <cfRule type="colorScale" priority="2">
      <colorScale>
        <cfvo type="min"/>
        <cfvo type="percentile" val="50"/>
        <cfvo type="max"/>
        <color rgb="FFF8696B"/>
        <color rgb="FFFCFCFF"/>
        <color rgb="FF63BE7B"/>
      </colorScale>
    </cfRule>
  </conditionalFormatting>
  <conditionalFormatting sqref="R2:R86">
    <cfRule type="colorScale" priority="1">
      <colorScale>
        <cfvo type="min"/>
        <cfvo type="percentile" val="50"/>
        <cfvo type="max"/>
        <color rgb="FFF8696B"/>
        <color rgb="FFFCFCFF"/>
        <color rgb="FF63BE7B"/>
      </colorScale>
    </cfRule>
  </conditionalFormatting>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
  <sheetViews>
    <sheetView topLeftCell="A42" zoomScale="78" workbookViewId="0">
      <selection activeCell="AO91" sqref="AO91"/>
    </sheetView>
  </sheetViews>
  <sheetFormatPr defaultColWidth="8.85546875" defaultRowHeight="15"/>
  <cols>
    <col min="1" max="1" width="74.28515625" customWidth="1"/>
    <col min="2" max="2" width="11" bestFit="1" customWidth="1"/>
    <col min="4" max="4" width="13" customWidth="1"/>
    <col min="5" max="5" width="20" customWidth="1"/>
    <col min="6" max="6" width="18.85546875" customWidth="1"/>
    <col min="7" max="7" width="11.42578125" customWidth="1"/>
    <col min="9" max="9" width="14.42578125" customWidth="1"/>
    <col min="10" max="10" width="16.140625" customWidth="1"/>
    <col min="20" max="20" width="28.28515625" customWidth="1"/>
    <col min="21" max="21" width="17" customWidth="1"/>
    <col min="24" max="24" width="25.5703125" customWidth="1"/>
    <col min="25" max="25" width="14.42578125" customWidth="1"/>
    <col min="30" max="30" width="10" bestFit="1" customWidth="1"/>
  </cols>
  <sheetData>
    <row r="1" spans="1:46">
      <c r="B1" s="472" t="s">
        <v>1505</v>
      </c>
      <c r="C1" s="472" t="s">
        <v>1506</v>
      </c>
      <c r="D1" s="472" t="s">
        <v>1507</v>
      </c>
      <c r="E1" s="472" t="s">
        <v>1508</v>
      </c>
      <c r="F1" s="472" t="s">
        <v>1509</v>
      </c>
      <c r="G1" s="472" t="s">
        <v>1510</v>
      </c>
      <c r="H1" s="472" t="s">
        <v>1511</v>
      </c>
      <c r="I1" s="472" t="s">
        <v>1512</v>
      </c>
      <c r="J1" s="472" t="s">
        <v>1513</v>
      </c>
      <c r="U1" t="s">
        <v>1525</v>
      </c>
      <c r="Y1" t="s">
        <v>1526</v>
      </c>
      <c r="AJ1" t="s">
        <v>1529</v>
      </c>
    </row>
    <row r="2" spans="1:46">
      <c r="A2" s="472" t="s">
        <v>191</v>
      </c>
      <c r="B2">
        <v>34022410.859999999</v>
      </c>
      <c r="C2">
        <v>0.22</v>
      </c>
      <c r="D2">
        <v>7225036.4000000004</v>
      </c>
      <c r="E2">
        <v>996957</v>
      </c>
      <c r="F2">
        <v>5174766</v>
      </c>
      <c r="G2">
        <v>12001132.460000001</v>
      </c>
      <c r="I2">
        <v>5435045.5099999998</v>
      </c>
      <c r="J2">
        <v>9361196.4800000004</v>
      </c>
      <c r="S2">
        <f>AVERAGE(U2:U86)</f>
        <v>3803111.5364705878</v>
      </c>
      <c r="T2" t="s">
        <v>174</v>
      </c>
      <c r="U2">
        <v>0</v>
      </c>
      <c r="V2">
        <f>_xlfn.PHI(STANDARDIZE(U2,S$2,S$3))</f>
        <v>0.26419732298186793</v>
      </c>
      <c r="X2" t="s">
        <v>156</v>
      </c>
      <c r="Y2">
        <v>72892420.5</v>
      </c>
      <c r="AB2">
        <v>0</v>
      </c>
      <c r="AC2">
        <f>_xlfn.PHI(STANDARDIZE(AB2,AD$2,AD$3))</f>
        <v>0.34763878648465313</v>
      </c>
      <c r="AD2">
        <f>AVERAGE(AB2:AB86)</f>
        <v>638283.53647058818</v>
      </c>
      <c r="AF2">
        <v>0</v>
      </c>
      <c r="AG2">
        <f>_xlfn.PHI(STANDARDIZE(AF2,AH$2,AH$3))</f>
        <v>0.23935116354583139</v>
      </c>
      <c r="AH2">
        <f>AVERAGE(AF2:AF86)</f>
        <v>1436841.6447058823</v>
      </c>
      <c r="AJ2">
        <v>61426</v>
      </c>
      <c r="AK2">
        <f>_xlfn.PHI(STANDARDIZE(AJ2,AL$2,AL$3))</f>
        <v>0.3046725152275232</v>
      </c>
      <c r="AL2">
        <f>AVERAGE(AJ2:AJ86)</f>
        <v>1983605.9388235295</v>
      </c>
      <c r="AN2">
        <v>0</v>
      </c>
      <c r="AO2">
        <f>_xlfn.PHI(STANDARDIZE(AN2,AP$2,AP$3))</f>
        <v>0.37962518343185042</v>
      </c>
      <c r="AP2">
        <f>AVERAGE(AN2:AN86)</f>
        <v>385469.90352941176</v>
      </c>
      <c r="AR2">
        <v>0</v>
      </c>
      <c r="AS2">
        <f>_xlfn.PHI(STANDARDIZE(AR2,AT$2,AT$3))</f>
        <v>0.33735734662719624</v>
      </c>
      <c r="AT2">
        <f>AVERAGE(AR2:AR86)</f>
        <v>1549310.5847058822</v>
      </c>
    </row>
    <row r="3" spans="1:46">
      <c r="A3" s="472" t="s">
        <v>190</v>
      </c>
      <c r="B3">
        <v>46382864.219999999</v>
      </c>
      <c r="C3">
        <v>0.5</v>
      </c>
      <c r="D3">
        <v>17260251</v>
      </c>
      <c r="E3">
        <v>13382003.4</v>
      </c>
      <c r="F3">
        <v>1825784.8</v>
      </c>
      <c r="G3">
        <v>9371726.2599999998</v>
      </c>
      <c r="I3">
        <v>6072502.9199999999</v>
      </c>
      <c r="J3">
        <v>13678384.039999999</v>
      </c>
      <c r="S3">
        <f>_xlfn.STDEV.P(U2:U86)</f>
        <v>4189015.4565732926</v>
      </c>
      <c r="T3" t="s">
        <v>1009</v>
      </c>
      <c r="U3">
        <v>0</v>
      </c>
      <c r="V3">
        <f>_xlfn.PHI(STANDARDIZE(U3,S$2,S$3))</f>
        <v>0.26419732298186793</v>
      </c>
      <c r="X3" t="s">
        <v>123</v>
      </c>
      <c r="Y3">
        <v>51597946.799999997</v>
      </c>
      <c r="AB3">
        <v>0</v>
      </c>
      <c r="AC3">
        <f t="shared" ref="AC3:AC66" si="0">_xlfn.PHI(STANDARDIZE(AB3,AD$2,AD$3))</f>
        <v>0.34763878648465313</v>
      </c>
      <c r="AD3">
        <f>_xlfn.STDEV.P(AB2:AB86)</f>
        <v>1216483.3228215906</v>
      </c>
      <c r="AF3">
        <v>0</v>
      </c>
      <c r="AG3">
        <f t="shared" ref="AG3:AG66" si="1">_xlfn.PHI(STANDARDIZE(AF3,AH$2,AH$3))</f>
        <v>0.23935116354583139</v>
      </c>
      <c r="AH3">
        <f>_xlfn.STDEV.P(AF2:AF86)</f>
        <v>1421452.4832778801</v>
      </c>
      <c r="AJ3">
        <v>98466</v>
      </c>
      <c r="AK3">
        <f t="shared" ref="AK3:AK66" si="2">_xlfn.PHI(STANDARDIZE(AJ3,AL$2,AL$3))</f>
        <v>0.3078235866920952</v>
      </c>
      <c r="AL3">
        <f>_xlfn.STDEV.P(AJ2:AJ86)</f>
        <v>2617795.9941235874</v>
      </c>
      <c r="AN3">
        <v>0</v>
      </c>
      <c r="AO3">
        <f t="shared" ref="AO3:AO66" si="3">_xlfn.PHI(STANDARDIZE(AN3,AP$2,AP$3))</f>
        <v>0.37962518343185042</v>
      </c>
      <c r="AP3">
        <f>_xlfn.STDEV.P(AN2:AN86)</f>
        <v>1223469.3813082289</v>
      </c>
      <c r="AR3">
        <v>0</v>
      </c>
      <c r="AS3">
        <f t="shared" ref="AS3:AS66" si="4">_xlfn.PHI(STANDARDIZE(AR3,AT$2,AT$3))</f>
        <v>0.33735734662719624</v>
      </c>
      <c r="AT3">
        <f>_xlfn.STDEV.P(AR2:AR86)</f>
        <v>2675411.7231581304</v>
      </c>
    </row>
    <row r="4" spans="1:46">
      <c r="A4" s="472" t="s">
        <v>189</v>
      </c>
      <c r="B4">
        <v>26695247.760000002</v>
      </c>
      <c r="C4">
        <v>0.25</v>
      </c>
      <c r="D4">
        <v>9613336.5099999998</v>
      </c>
      <c r="E4">
        <v>6134292.2000000002</v>
      </c>
      <c r="F4">
        <v>1228599.1000000001</v>
      </c>
      <c r="G4">
        <v>7151150.3399999999</v>
      </c>
      <c r="I4">
        <v>5411797.3399999999</v>
      </c>
      <c r="J4">
        <v>4518963.57</v>
      </c>
      <c r="T4" t="s">
        <v>116</v>
      </c>
      <c r="U4">
        <v>0</v>
      </c>
      <c r="V4">
        <f t="shared" ref="V4:V67" si="5">_xlfn.PHI(STANDARDIZE(U4,S$2,S$3))</f>
        <v>0.26419732298186793</v>
      </c>
      <c r="X4" t="s">
        <v>121</v>
      </c>
      <c r="Y4">
        <v>41128793.600000001</v>
      </c>
      <c r="AB4">
        <v>0</v>
      </c>
      <c r="AC4">
        <f t="shared" si="0"/>
        <v>0.34763878648465313</v>
      </c>
      <c r="AF4">
        <v>0</v>
      </c>
      <c r="AG4">
        <f t="shared" si="1"/>
        <v>0.23935116354583139</v>
      </c>
      <c r="AJ4">
        <v>114536</v>
      </c>
      <c r="AK4">
        <f t="shared" si="2"/>
        <v>0.30918155902134054</v>
      </c>
      <c r="AN4">
        <v>0</v>
      </c>
      <c r="AO4">
        <f t="shared" si="3"/>
        <v>0.37962518343185042</v>
      </c>
      <c r="AR4">
        <v>0</v>
      </c>
      <c r="AS4">
        <f t="shared" si="4"/>
        <v>0.33735734662719624</v>
      </c>
    </row>
    <row r="5" spans="1:46">
      <c r="A5" s="472" t="s">
        <v>188</v>
      </c>
      <c r="B5">
        <v>48901083.619999997</v>
      </c>
      <c r="C5">
        <v>0.26</v>
      </c>
      <c r="D5">
        <v>12534281.439999999</v>
      </c>
      <c r="E5">
        <v>7974041.0999999996</v>
      </c>
      <c r="F5">
        <v>1016648.6</v>
      </c>
      <c r="G5">
        <v>16870061.129999999</v>
      </c>
      <c r="I5">
        <v>7655748.9100000001</v>
      </c>
      <c r="J5">
        <v>11840992.140000001</v>
      </c>
      <c r="T5" t="s">
        <v>1015</v>
      </c>
      <c r="U5">
        <v>0</v>
      </c>
      <c r="V5">
        <f t="shared" si="5"/>
        <v>0.26419732298186793</v>
      </c>
      <c r="X5" t="s">
        <v>1017</v>
      </c>
      <c r="Y5">
        <v>33484644.399999999</v>
      </c>
      <c r="AB5">
        <v>0</v>
      </c>
      <c r="AC5">
        <f t="shared" si="0"/>
        <v>0.34763878648465313</v>
      </c>
      <c r="AF5">
        <v>0</v>
      </c>
      <c r="AG5">
        <f t="shared" si="1"/>
        <v>0.23935116354583139</v>
      </c>
      <c r="AJ5">
        <v>178289</v>
      </c>
      <c r="AK5">
        <f t="shared" si="2"/>
        <v>0.31451139920803334</v>
      </c>
      <c r="AN5">
        <v>0</v>
      </c>
      <c r="AO5">
        <f t="shared" si="3"/>
        <v>0.37962518343185042</v>
      </c>
      <c r="AR5">
        <v>210010.9</v>
      </c>
      <c r="AS5">
        <f t="shared" si="4"/>
        <v>0.3519604119814207</v>
      </c>
    </row>
    <row r="6" spans="1:46">
      <c r="A6" s="472" t="s">
        <v>187</v>
      </c>
      <c r="B6">
        <v>35189723.939999998</v>
      </c>
      <c r="C6">
        <v>0.5</v>
      </c>
      <c r="D6">
        <v>15743058.529999999</v>
      </c>
      <c r="E6">
        <v>12917549</v>
      </c>
      <c r="F6">
        <v>1142514</v>
      </c>
      <c r="G6">
        <v>8989419.8699999992</v>
      </c>
      <c r="I6">
        <v>3798222.79</v>
      </c>
      <c r="J6">
        <v>6659022.75</v>
      </c>
      <c r="T6" t="s">
        <v>1012</v>
      </c>
      <c r="U6">
        <v>0</v>
      </c>
      <c r="V6">
        <f t="shared" si="5"/>
        <v>0.26419732298186793</v>
      </c>
      <c r="X6" t="s">
        <v>130</v>
      </c>
      <c r="Y6">
        <v>29521598.300000001</v>
      </c>
      <c r="AB6">
        <v>0</v>
      </c>
      <c r="AC6">
        <f t="shared" si="0"/>
        <v>0.34763878648465313</v>
      </c>
      <c r="AF6">
        <v>0</v>
      </c>
      <c r="AG6">
        <f t="shared" si="1"/>
        <v>0.23935116354583139</v>
      </c>
      <c r="AJ6">
        <v>183682.2</v>
      </c>
      <c r="AK6">
        <f t="shared" si="2"/>
        <v>0.31495790148813096</v>
      </c>
      <c r="AN6">
        <v>0</v>
      </c>
      <c r="AO6">
        <f t="shared" si="3"/>
        <v>0.37962518343185042</v>
      </c>
      <c r="AR6">
        <v>220210.8</v>
      </c>
      <c r="AS6">
        <f t="shared" si="4"/>
        <v>0.35263020750837593</v>
      </c>
    </row>
    <row r="7" spans="1:46">
      <c r="A7" s="472" t="s">
        <v>186</v>
      </c>
      <c r="B7">
        <v>27277755.949999999</v>
      </c>
      <c r="C7">
        <v>0.26</v>
      </c>
      <c r="D7">
        <v>3224848.51</v>
      </c>
      <c r="E7">
        <v>0</v>
      </c>
      <c r="F7">
        <v>2442511.4</v>
      </c>
      <c r="G7">
        <v>8511598.8499999996</v>
      </c>
      <c r="I7">
        <v>3582053.48</v>
      </c>
      <c r="J7">
        <v>11959255.1</v>
      </c>
      <c r="T7" t="s">
        <v>1013</v>
      </c>
      <c r="U7">
        <v>0</v>
      </c>
      <c r="V7">
        <f t="shared" si="5"/>
        <v>0.26419732298186793</v>
      </c>
      <c r="X7" t="s">
        <v>151</v>
      </c>
      <c r="Y7">
        <v>24291427.800000001</v>
      </c>
      <c r="AB7">
        <v>0</v>
      </c>
      <c r="AC7">
        <f t="shared" si="0"/>
        <v>0.34763878648465313</v>
      </c>
      <c r="AF7">
        <v>0</v>
      </c>
      <c r="AG7">
        <f t="shared" si="1"/>
        <v>0.23935116354583139</v>
      </c>
      <c r="AJ7">
        <v>288746.5</v>
      </c>
      <c r="AK7">
        <f t="shared" si="2"/>
        <v>0.32350968502388455</v>
      </c>
      <c r="AN7">
        <v>0</v>
      </c>
      <c r="AO7">
        <f t="shared" si="3"/>
        <v>0.37962518343185042</v>
      </c>
      <c r="AR7">
        <v>283047.7</v>
      </c>
      <c r="AS7">
        <f t="shared" si="4"/>
        <v>0.35667035452945195</v>
      </c>
    </row>
    <row r="8" spans="1:46">
      <c r="A8" s="472" t="s">
        <v>185</v>
      </c>
      <c r="B8">
        <v>19411594.780000001</v>
      </c>
      <c r="C8">
        <v>0.38</v>
      </c>
      <c r="D8">
        <v>8450670.5999999996</v>
      </c>
      <c r="E8">
        <v>3634205.4</v>
      </c>
      <c r="F8">
        <v>3646534.5</v>
      </c>
      <c r="G8">
        <v>5902791.71</v>
      </c>
      <c r="I8">
        <v>2791364.09</v>
      </c>
      <c r="J8">
        <v>2266768.38</v>
      </c>
      <c r="T8" t="s">
        <v>136</v>
      </c>
      <c r="U8">
        <v>0</v>
      </c>
      <c r="V8">
        <f t="shared" si="5"/>
        <v>0.26419732298186793</v>
      </c>
      <c r="X8" t="s">
        <v>124</v>
      </c>
      <c r="Y8">
        <v>21862377.899999999</v>
      </c>
      <c r="AB8">
        <v>0</v>
      </c>
      <c r="AC8">
        <f t="shared" si="0"/>
        <v>0.34763878648465313</v>
      </c>
      <c r="AF8">
        <v>0</v>
      </c>
      <c r="AG8">
        <f t="shared" si="1"/>
        <v>0.23935116354583139</v>
      </c>
      <c r="AJ8">
        <v>301435.40000000002</v>
      </c>
      <c r="AK8">
        <f t="shared" si="2"/>
        <v>0.32452271820401679</v>
      </c>
      <c r="AN8">
        <v>0</v>
      </c>
      <c r="AO8">
        <f t="shared" si="3"/>
        <v>0.37962518343185042</v>
      </c>
      <c r="AR8">
        <v>308560.09999999998</v>
      </c>
      <c r="AS8">
        <f t="shared" si="4"/>
        <v>0.35826746247427044</v>
      </c>
    </row>
    <row r="9" spans="1:46">
      <c r="A9" s="472" t="s">
        <v>184</v>
      </c>
      <c r="B9">
        <v>25344981.68</v>
      </c>
      <c r="C9">
        <v>0.26</v>
      </c>
      <c r="D9">
        <v>7218267.2000000002</v>
      </c>
      <c r="E9">
        <v>3664697.2</v>
      </c>
      <c r="F9">
        <v>1830349.4</v>
      </c>
      <c r="G9">
        <v>6986764.8700000001</v>
      </c>
      <c r="I9">
        <v>4337687.32</v>
      </c>
      <c r="J9">
        <v>6802262.29</v>
      </c>
      <c r="T9" t="s">
        <v>118</v>
      </c>
      <c r="U9">
        <v>40000</v>
      </c>
      <c r="V9">
        <f t="shared" si="5"/>
        <v>0.26648548907674779</v>
      </c>
      <c r="X9" t="s">
        <v>162</v>
      </c>
      <c r="Y9">
        <v>21453663.899999999</v>
      </c>
      <c r="AB9">
        <v>0</v>
      </c>
      <c r="AC9">
        <f t="shared" si="0"/>
        <v>0.34763878648465313</v>
      </c>
      <c r="AF9">
        <v>0</v>
      </c>
      <c r="AG9">
        <f t="shared" si="1"/>
        <v>0.23935116354583139</v>
      </c>
      <c r="AJ9">
        <v>379894.8</v>
      </c>
      <c r="AK9">
        <f t="shared" si="2"/>
        <v>0.33068485618444365</v>
      </c>
      <c r="AN9">
        <v>0</v>
      </c>
      <c r="AO9">
        <f t="shared" si="3"/>
        <v>0.37962518343185042</v>
      </c>
      <c r="AR9">
        <v>378516</v>
      </c>
      <c r="AS9">
        <f t="shared" si="4"/>
        <v>0.362514414162115</v>
      </c>
    </row>
    <row r="10" spans="1:46">
      <c r="A10" s="472" t="s">
        <v>183</v>
      </c>
      <c r="B10">
        <v>23219494.640000001</v>
      </c>
      <c r="C10">
        <v>0.24</v>
      </c>
      <c r="D10">
        <v>5984805.2000000002</v>
      </c>
      <c r="E10">
        <v>949959.4</v>
      </c>
      <c r="F10">
        <v>3278795.8</v>
      </c>
      <c r="G10">
        <v>8008050.2599999998</v>
      </c>
      <c r="I10">
        <v>3462897.25</v>
      </c>
      <c r="J10">
        <v>5763741.9299999997</v>
      </c>
      <c r="T10" t="s">
        <v>167</v>
      </c>
      <c r="U10">
        <v>104049.3</v>
      </c>
      <c r="V10">
        <f t="shared" si="5"/>
        <v>0.27013941671399394</v>
      </c>
      <c r="X10" t="s">
        <v>132</v>
      </c>
      <c r="Y10">
        <v>18625857.600000001</v>
      </c>
      <c r="AB10">
        <v>0</v>
      </c>
      <c r="AC10">
        <f t="shared" si="0"/>
        <v>0.34763878648465313</v>
      </c>
      <c r="AF10">
        <v>0</v>
      </c>
      <c r="AG10">
        <f t="shared" si="1"/>
        <v>0.23935116354583139</v>
      </c>
      <c r="AJ10">
        <v>405308</v>
      </c>
      <c r="AK10">
        <f t="shared" si="2"/>
        <v>0.33264169611511241</v>
      </c>
      <c r="AN10">
        <v>0</v>
      </c>
      <c r="AO10">
        <f t="shared" si="3"/>
        <v>0.37962518343185042</v>
      </c>
      <c r="AR10">
        <v>380154.5</v>
      </c>
      <c r="AS10">
        <f t="shared" si="4"/>
        <v>0.36261151552763704</v>
      </c>
    </row>
    <row r="11" spans="1:46">
      <c r="A11" s="472" t="s">
        <v>182</v>
      </c>
      <c r="B11">
        <v>118627806</v>
      </c>
      <c r="C11">
        <v>0.12</v>
      </c>
      <c r="D11">
        <v>25745706.18</v>
      </c>
      <c r="E11">
        <v>0</v>
      </c>
      <c r="F11">
        <v>15405404.300000001</v>
      </c>
      <c r="G11">
        <v>22371019.469999999</v>
      </c>
      <c r="I11">
        <v>22629225.68</v>
      </c>
      <c r="J11">
        <v>47881854.670000002</v>
      </c>
      <c r="T11" t="s">
        <v>153</v>
      </c>
      <c r="U11">
        <v>398008.7</v>
      </c>
      <c r="V11">
        <f t="shared" si="5"/>
        <v>0.28670167837076332</v>
      </c>
      <c r="X11" t="s">
        <v>150</v>
      </c>
      <c r="Y11">
        <v>17172983.899999999</v>
      </c>
      <c r="AB11">
        <v>0</v>
      </c>
      <c r="AC11">
        <f t="shared" si="0"/>
        <v>0.34763878648465313</v>
      </c>
      <c r="AF11">
        <v>0</v>
      </c>
      <c r="AG11">
        <f t="shared" si="1"/>
        <v>0.23935116354583139</v>
      </c>
      <c r="AJ11">
        <v>425030.1</v>
      </c>
      <c r="AK11">
        <f t="shared" si="2"/>
        <v>0.33414658985510182</v>
      </c>
      <c r="AN11">
        <v>0</v>
      </c>
      <c r="AO11">
        <f t="shared" si="3"/>
        <v>0.37962518343185042</v>
      </c>
      <c r="AR11">
        <v>400844.1</v>
      </c>
      <c r="AS11">
        <f t="shared" si="4"/>
        <v>0.36382812920435764</v>
      </c>
    </row>
    <row r="12" spans="1:46">
      <c r="A12" s="472" t="s">
        <v>181</v>
      </c>
      <c r="B12">
        <v>21279400.350000001</v>
      </c>
      <c r="C12">
        <v>0.4</v>
      </c>
      <c r="D12">
        <v>8836068</v>
      </c>
      <c r="E12">
        <v>5987895</v>
      </c>
      <c r="F12">
        <v>1408258.9</v>
      </c>
      <c r="G12">
        <v>4968984.3600000003</v>
      </c>
      <c r="I12">
        <v>3184785.42</v>
      </c>
      <c r="J12">
        <v>4289562.57</v>
      </c>
      <c r="T12" t="s">
        <v>133</v>
      </c>
      <c r="U12">
        <v>413223.6</v>
      </c>
      <c r="V12">
        <f t="shared" si="5"/>
        <v>0.28754749090787535</v>
      </c>
      <c r="X12" t="s">
        <v>158</v>
      </c>
      <c r="Y12">
        <v>14994005.300000001</v>
      </c>
      <c r="AB12">
        <v>0</v>
      </c>
      <c r="AC12">
        <f t="shared" si="0"/>
        <v>0.34763878648465313</v>
      </c>
      <c r="AF12">
        <v>0</v>
      </c>
      <c r="AG12">
        <f t="shared" si="1"/>
        <v>0.23935116354583139</v>
      </c>
      <c r="AJ12">
        <v>448555.2</v>
      </c>
      <c r="AK12">
        <f t="shared" si="2"/>
        <v>0.33592564077693476</v>
      </c>
      <c r="AN12">
        <v>0</v>
      </c>
      <c r="AO12">
        <f t="shared" si="3"/>
        <v>0.37962518343185042</v>
      </c>
      <c r="AR12">
        <v>422038</v>
      </c>
      <c r="AS12">
        <f t="shared" si="4"/>
        <v>0.36505599296709684</v>
      </c>
    </row>
    <row r="13" spans="1:46">
      <c r="A13" s="472" t="s">
        <v>180</v>
      </c>
      <c r="B13">
        <v>24372506.460000001</v>
      </c>
      <c r="C13">
        <v>0.27</v>
      </c>
      <c r="D13">
        <v>7721540.6299999999</v>
      </c>
      <c r="E13">
        <v>4342834</v>
      </c>
      <c r="F13">
        <v>1582151.9</v>
      </c>
      <c r="G13">
        <v>7530540.5800000001</v>
      </c>
      <c r="I13">
        <v>4414108.04</v>
      </c>
      <c r="J13">
        <v>4706317.21</v>
      </c>
      <c r="T13" t="s">
        <v>163</v>
      </c>
      <c r="U13">
        <v>423016.3</v>
      </c>
      <c r="V13">
        <f t="shared" si="5"/>
        <v>0.28809118668518857</v>
      </c>
      <c r="X13" t="s">
        <v>154</v>
      </c>
      <c r="Y13">
        <v>14023197.699999999</v>
      </c>
      <c r="AB13">
        <v>0</v>
      </c>
      <c r="AC13">
        <f t="shared" si="0"/>
        <v>0.34763878648465313</v>
      </c>
      <c r="AF13">
        <v>0</v>
      </c>
      <c r="AG13">
        <f t="shared" si="1"/>
        <v>0.23935116354583139</v>
      </c>
      <c r="AJ13">
        <v>449361</v>
      </c>
      <c r="AK13">
        <f t="shared" si="2"/>
        <v>0.33598626507697427</v>
      </c>
      <c r="AN13">
        <v>0</v>
      </c>
      <c r="AO13">
        <f t="shared" si="3"/>
        <v>0.37962518343185042</v>
      </c>
      <c r="AR13">
        <v>471936.4</v>
      </c>
      <c r="AS13">
        <f t="shared" si="4"/>
        <v>0.36787206398888406</v>
      </c>
    </row>
    <row r="14" spans="1:46">
      <c r="A14" s="472" t="s">
        <v>179</v>
      </c>
      <c r="B14">
        <v>19714032.469999999</v>
      </c>
      <c r="C14">
        <v>0.27</v>
      </c>
      <c r="D14">
        <v>5850060.5999999996</v>
      </c>
      <c r="E14">
        <v>3474713</v>
      </c>
      <c r="F14">
        <v>877604.1</v>
      </c>
      <c r="G14">
        <v>6524182.2000000002</v>
      </c>
      <c r="I14">
        <v>3326424.8</v>
      </c>
      <c r="J14">
        <v>4013364.86</v>
      </c>
      <c r="T14" t="s">
        <v>117</v>
      </c>
      <c r="U14">
        <v>440000</v>
      </c>
      <c r="V14">
        <f t="shared" si="5"/>
        <v>0.28903282392922164</v>
      </c>
      <c r="X14" t="s">
        <v>190</v>
      </c>
      <c r="Y14">
        <v>13382003.4</v>
      </c>
      <c r="AB14">
        <v>0</v>
      </c>
      <c r="AC14">
        <f t="shared" si="0"/>
        <v>0.34763878648465313</v>
      </c>
      <c r="AF14" s="41">
        <v>0</v>
      </c>
      <c r="AG14">
        <f t="shared" si="1"/>
        <v>0.23935116354583139</v>
      </c>
      <c r="AJ14">
        <v>484100.4</v>
      </c>
      <c r="AK14">
        <f t="shared" si="2"/>
        <v>0.33857980498454388</v>
      </c>
      <c r="AN14">
        <v>0</v>
      </c>
      <c r="AO14">
        <f t="shared" si="3"/>
        <v>0.37962518343185042</v>
      </c>
      <c r="AR14">
        <v>484306.7</v>
      </c>
      <c r="AS14">
        <f t="shared" si="4"/>
        <v>0.36855371795170438</v>
      </c>
    </row>
    <row r="15" spans="1:46">
      <c r="A15" s="472" t="s">
        <v>178</v>
      </c>
      <c r="B15">
        <v>29331375.969999999</v>
      </c>
      <c r="C15">
        <v>0.43</v>
      </c>
      <c r="D15">
        <v>13358224.560000001</v>
      </c>
      <c r="E15">
        <v>9522931.1999999993</v>
      </c>
      <c r="F15">
        <v>2000756.6</v>
      </c>
      <c r="G15">
        <v>8183975.96</v>
      </c>
      <c r="I15">
        <v>3437627.67</v>
      </c>
      <c r="J15">
        <v>4351547.78</v>
      </c>
      <c r="T15" t="s">
        <v>1016</v>
      </c>
      <c r="U15">
        <v>506362.3</v>
      </c>
      <c r="V15">
        <f t="shared" si="5"/>
        <v>0.29269565804956216</v>
      </c>
      <c r="X15" t="s">
        <v>138</v>
      </c>
      <c r="Y15">
        <v>13249667.9</v>
      </c>
      <c r="AB15">
        <v>0</v>
      </c>
      <c r="AC15">
        <f t="shared" si="0"/>
        <v>0.34763878648465313</v>
      </c>
      <c r="AF15">
        <v>0</v>
      </c>
      <c r="AG15">
        <f t="shared" si="1"/>
        <v>0.23935116354583139</v>
      </c>
      <c r="AJ15">
        <v>494334</v>
      </c>
      <c r="AK15">
        <f t="shared" si="2"/>
        <v>0.33933623047811606</v>
      </c>
      <c r="AN15">
        <v>0</v>
      </c>
      <c r="AO15">
        <f t="shared" si="3"/>
        <v>0.37962518343185042</v>
      </c>
      <c r="AR15">
        <v>496180.7</v>
      </c>
      <c r="AS15">
        <f t="shared" si="4"/>
        <v>0.36920178737787968</v>
      </c>
    </row>
    <row r="16" spans="1:46">
      <c r="A16" s="472" t="s">
        <v>177</v>
      </c>
      <c r="B16">
        <v>24957393.629999999</v>
      </c>
      <c r="C16">
        <v>0.23</v>
      </c>
      <c r="D16">
        <v>7836403.46</v>
      </c>
      <c r="E16">
        <v>4720516.3</v>
      </c>
      <c r="F16">
        <v>822155.3</v>
      </c>
      <c r="G16">
        <v>8108402.0999999996</v>
      </c>
      <c r="I16">
        <v>4615174.01</v>
      </c>
      <c r="J16">
        <v>4397414.0599999996</v>
      </c>
      <c r="T16" t="s">
        <v>132</v>
      </c>
      <c r="U16">
        <v>518929.8</v>
      </c>
      <c r="V16">
        <f t="shared" si="5"/>
        <v>0.29338623235233646</v>
      </c>
      <c r="X16" t="s">
        <v>187</v>
      </c>
      <c r="Y16">
        <v>12917549</v>
      </c>
      <c r="AB16">
        <v>0</v>
      </c>
      <c r="AC16">
        <f t="shared" si="0"/>
        <v>0.34763878648465313</v>
      </c>
      <c r="AF16">
        <v>0</v>
      </c>
      <c r="AG16">
        <f t="shared" si="1"/>
        <v>0.23935116354583139</v>
      </c>
      <c r="AJ16">
        <v>507154.9</v>
      </c>
      <c r="AK16">
        <f t="shared" si="2"/>
        <v>0.34027894521319829</v>
      </c>
      <c r="AN16">
        <v>0</v>
      </c>
      <c r="AO16">
        <f t="shared" si="3"/>
        <v>0.37962518343185042</v>
      </c>
      <c r="AR16">
        <v>513730.6</v>
      </c>
      <c r="AS16">
        <f t="shared" si="4"/>
        <v>0.3701483763887089</v>
      </c>
    </row>
    <row r="17" spans="1:45">
      <c r="A17" s="472" t="s">
        <v>176</v>
      </c>
      <c r="B17">
        <v>28277405.84</v>
      </c>
      <c r="C17">
        <v>0.2</v>
      </c>
      <c r="D17">
        <v>6598310.7999999998</v>
      </c>
      <c r="E17">
        <v>1220516.2</v>
      </c>
      <c r="F17">
        <v>3455863.6</v>
      </c>
      <c r="G17">
        <v>8436966.5399999991</v>
      </c>
      <c r="I17">
        <v>6934829.3200000003</v>
      </c>
      <c r="J17">
        <v>6307299.1799999997</v>
      </c>
      <c r="T17" t="s">
        <v>168</v>
      </c>
      <c r="U17">
        <v>689310.6</v>
      </c>
      <c r="V17">
        <f t="shared" si="5"/>
        <v>0.30264198419069271</v>
      </c>
      <c r="X17" t="s">
        <v>145</v>
      </c>
      <c r="Y17">
        <v>12659146</v>
      </c>
      <c r="AB17">
        <v>0</v>
      </c>
      <c r="AC17">
        <f t="shared" si="0"/>
        <v>0.34763878648465313</v>
      </c>
      <c r="AF17">
        <v>0</v>
      </c>
      <c r="AG17">
        <f t="shared" si="1"/>
        <v>0.23935116354583139</v>
      </c>
      <c r="AJ17">
        <v>516059.5</v>
      </c>
      <c r="AK17">
        <f t="shared" si="2"/>
        <v>0.34093042469264895</v>
      </c>
      <c r="AN17">
        <v>0</v>
      </c>
      <c r="AO17">
        <f t="shared" si="3"/>
        <v>0.37962518343185042</v>
      </c>
      <c r="AR17">
        <v>529533.80000000005</v>
      </c>
      <c r="AS17">
        <f t="shared" si="4"/>
        <v>0.37098917046001828</v>
      </c>
    </row>
    <row r="18" spans="1:45">
      <c r="A18" s="472" t="s">
        <v>175</v>
      </c>
      <c r="B18">
        <v>23789298.41</v>
      </c>
      <c r="C18">
        <v>0.21</v>
      </c>
      <c r="D18">
        <v>5531713</v>
      </c>
      <c r="E18">
        <v>703525.1</v>
      </c>
      <c r="F18">
        <v>3085809.8</v>
      </c>
      <c r="G18">
        <v>8727837.1500000004</v>
      </c>
      <c r="I18">
        <v>4662498.95</v>
      </c>
      <c r="J18">
        <v>4867249.3099999996</v>
      </c>
      <c r="T18" t="s">
        <v>195</v>
      </c>
      <c r="U18">
        <v>756109.4</v>
      </c>
      <c r="V18">
        <f t="shared" si="5"/>
        <v>0.30621167015385847</v>
      </c>
      <c r="X18" t="s">
        <v>1015</v>
      </c>
      <c r="Y18">
        <v>12364176.9</v>
      </c>
      <c r="AB18">
        <v>0</v>
      </c>
      <c r="AC18">
        <f t="shared" si="0"/>
        <v>0.34763878648465313</v>
      </c>
      <c r="AF18">
        <v>0</v>
      </c>
      <c r="AG18">
        <f t="shared" si="1"/>
        <v>0.23935116354583139</v>
      </c>
      <c r="AJ18">
        <v>571712</v>
      </c>
      <c r="AK18">
        <f t="shared" si="2"/>
        <v>0.34493999938402442</v>
      </c>
      <c r="AN18">
        <v>0</v>
      </c>
      <c r="AO18">
        <f t="shared" si="3"/>
        <v>0.37962518343185042</v>
      </c>
      <c r="AR18">
        <v>530212.6</v>
      </c>
      <c r="AS18">
        <f t="shared" si="4"/>
        <v>0.37102503814639304</v>
      </c>
    </row>
    <row r="19" spans="1:45">
      <c r="A19" s="472" t="s">
        <v>174</v>
      </c>
      <c r="B19">
        <v>81083961.640000001</v>
      </c>
      <c r="C19">
        <v>0.01</v>
      </c>
      <c r="D19">
        <v>843043.55</v>
      </c>
      <c r="F19">
        <v>0</v>
      </c>
      <c r="G19">
        <v>187886.67</v>
      </c>
      <c r="I19">
        <v>48216029.109999999</v>
      </c>
      <c r="J19">
        <v>31837002.309999999</v>
      </c>
      <c r="T19" t="s">
        <v>154</v>
      </c>
      <c r="U19">
        <v>804149.2</v>
      </c>
      <c r="V19">
        <f t="shared" si="5"/>
        <v>0.30875634863281698</v>
      </c>
      <c r="X19" t="s">
        <v>122</v>
      </c>
      <c r="Y19">
        <v>12352857.300000001</v>
      </c>
      <c r="AB19">
        <v>0</v>
      </c>
      <c r="AC19">
        <f t="shared" si="0"/>
        <v>0.34763878648465313</v>
      </c>
      <c r="AF19">
        <v>11207.9</v>
      </c>
      <c r="AG19">
        <f t="shared" si="1"/>
        <v>0.24125895964968871</v>
      </c>
      <c r="AJ19">
        <v>573283</v>
      </c>
      <c r="AK19">
        <f t="shared" si="2"/>
        <v>0.34505160313266653</v>
      </c>
      <c r="AN19">
        <v>0</v>
      </c>
      <c r="AO19">
        <f t="shared" si="3"/>
        <v>0.37962518343185042</v>
      </c>
      <c r="AR19">
        <v>530330.1</v>
      </c>
      <c r="AS19">
        <f t="shared" si="4"/>
        <v>0.37103124475517241</v>
      </c>
    </row>
    <row r="20" spans="1:45">
      <c r="A20" s="472" t="s">
        <v>160</v>
      </c>
      <c r="B20">
        <v>23873158.210000001</v>
      </c>
      <c r="C20">
        <v>0.33</v>
      </c>
      <c r="D20">
        <v>8627109.0999999996</v>
      </c>
      <c r="E20">
        <v>2501199.7999999998</v>
      </c>
      <c r="F20">
        <v>4548597.2</v>
      </c>
      <c r="G20">
        <v>7525373.8499999996</v>
      </c>
      <c r="I20">
        <v>4279654.6399999997</v>
      </c>
      <c r="J20">
        <v>3441020.62</v>
      </c>
      <c r="T20" t="s">
        <v>177</v>
      </c>
      <c r="U20">
        <v>822155.3</v>
      </c>
      <c r="V20">
        <f t="shared" si="5"/>
        <v>0.30970508006611563</v>
      </c>
      <c r="X20" t="s">
        <v>1011</v>
      </c>
      <c r="Y20">
        <v>12226345.1</v>
      </c>
      <c r="AB20">
        <v>0</v>
      </c>
      <c r="AC20">
        <f t="shared" si="0"/>
        <v>0.34763878648465313</v>
      </c>
      <c r="AF20">
        <v>177186.2</v>
      </c>
      <c r="AG20">
        <f t="shared" si="1"/>
        <v>0.26939098796605926</v>
      </c>
      <c r="AJ20">
        <v>595387</v>
      </c>
      <c r="AK20">
        <f t="shared" si="2"/>
        <v>0.34661246896196618</v>
      </c>
      <c r="AN20">
        <v>0</v>
      </c>
      <c r="AO20">
        <f t="shared" si="3"/>
        <v>0.37962518343185042</v>
      </c>
      <c r="AR20">
        <v>534281.19999999995</v>
      </c>
      <c r="AS20">
        <f t="shared" si="4"/>
        <v>0.3712395941398921</v>
      </c>
    </row>
    <row r="21" spans="1:45">
      <c r="A21" s="472" t="s">
        <v>159</v>
      </c>
      <c r="B21">
        <v>53483723.899999999</v>
      </c>
      <c r="C21">
        <v>0.32</v>
      </c>
      <c r="D21">
        <v>16394900.199999999</v>
      </c>
      <c r="E21">
        <v>9811006.5</v>
      </c>
      <c r="F21">
        <v>2361852.1</v>
      </c>
      <c r="G21">
        <v>17692494.300000001</v>
      </c>
      <c r="I21">
        <v>7919165.0099999998</v>
      </c>
      <c r="J21">
        <v>11477164.390000001</v>
      </c>
      <c r="T21" t="s">
        <v>179</v>
      </c>
      <c r="U21">
        <v>877604.1</v>
      </c>
      <c r="V21">
        <f t="shared" si="5"/>
        <v>0.31260871524103373</v>
      </c>
      <c r="X21" t="s">
        <v>155</v>
      </c>
      <c r="Y21">
        <v>11181480.199999999</v>
      </c>
      <c r="AB21">
        <v>0</v>
      </c>
      <c r="AC21">
        <f t="shared" si="0"/>
        <v>0.34763878648465313</v>
      </c>
      <c r="AF21">
        <v>182100</v>
      </c>
      <c r="AG21">
        <f t="shared" si="1"/>
        <v>0.27021589270273355</v>
      </c>
      <c r="AJ21">
        <v>604785</v>
      </c>
      <c r="AK21">
        <f t="shared" si="2"/>
        <v>0.34727074116822776</v>
      </c>
      <c r="AN21">
        <v>0</v>
      </c>
      <c r="AO21">
        <f t="shared" si="3"/>
        <v>0.37962518343185042</v>
      </c>
      <c r="AR21">
        <v>575354.69999999995</v>
      </c>
      <c r="AS21">
        <f t="shared" si="4"/>
        <v>0.37336418884922506</v>
      </c>
    </row>
    <row r="22" spans="1:45">
      <c r="A22" s="472" t="s">
        <v>161</v>
      </c>
      <c r="B22">
        <v>94227805.579999998</v>
      </c>
      <c r="C22">
        <v>0.2</v>
      </c>
      <c r="D22">
        <v>32055412.800000001</v>
      </c>
      <c r="E22">
        <v>10710526.5</v>
      </c>
      <c r="F22">
        <v>14351620.199999999</v>
      </c>
      <c r="G22">
        <v>27190738.68</v>
      </c>
      <c r="I22">
        <v>21152967.210000001</v>
      </c>
      <c r="J22">
        <v>13828686.890000001</v>
      </c>
      <c r="T22" t="s">
        <v>1017</v>
      </c>
      <c r="U22">
        <v>897908.9</v>
      </c>
      <c r="V22">
        <f t="shared" si="5"/>
        <v>0.31366504630423364</v>
      </c>
      <c r="X22" t="s">
        <v>161</v>
      </c>
      <c r="Y22">
        <v>10710526.5</v>
      </c>
      <c r="AB22">
        <v>0</v>
      </c>
      <c r="AC22">
        <f t="shared" si="0"/>
        <v>0.34763878648465313</v>
      </c>
      <c r="AF22">
        <v>400000</v>
      </c>
      <c r="AG22">
        <f t="shared" si="1"/>
        <v>0.30575588265166892</v>
      </c>
      <c r="AJ22">
        <v>605354.1</v>
      </c>
      <c r="AK22">
        <f t="shared" si="2"/>
        <v>0.34731049951122611</v>
      </c>
      <c r="AN22">
        <v>0</v>
      </c>
      <c r="AO22">
        <f t="shared" si="3"/>
        <v>0.37962518343185042</v>
      </c>
      <c r="AR22">
        <v>596642.5</v>
      </c>
      <c r="AS22">
        <f t="shared" si="4"/>
        <v>0.37443539095410105</v>
      </c>
    </row>
    <row r="23" spans="1:45">
      <c r="A23" s="472" t="s">
        <v>195</v>
      </c>
      <c r="B23">
        <v>20239734.079999998</v>
      </c>
      <c r="C23">
        <v>0.55000000000000004</v>
      </c>
      <c r="D23">
        <v>6074088.0999999996</v>
      </c>
      <c r="E23">
        <v>4504223.0999999996</v>
      </c>
      <c r="F23">
        <v>756109.4</v>
      </c>
      <c r="G23">
        <v>8324127.75</v>
      </c>
      <c r="I23">
        <v>1708518.29</v>
      </c>
      <c r="J23">
        <v>4132999.94</v>
      </c>
      <c r="T23" t="s">
        <v>164</v>
      </c>
      <c r="U23">
        <v>909131.1</v>
      </c>
      <c r="V23">
        <f t="shared" si="5"/>
        <v>0.31424722962073964</v>
      </c>
      <c r="X23" t="s">
        <v>1016</v>
      </c>
      <c r="Y23">
        <v>10492847</v>
      </c>
      <c r="AB23">
        <v>0</v>
      </c>
      <c r="AC23">
        <f t="shared" si="0"/>
        <v>0.34763878648465313</v>
      </c>
      <c r="AF23">
        <v>500000</v>
      </c>
      <c r="AG23">
        <f t="shared" si="1"/>
        <v>0.32105993373885572</v>
      </c>
      <c r="AJ23">
        <v>616100.5</v>
      </c>
      <c r="AK23">
        <f t="shared" si="2"/>
        <v>0.3480590292240956</v>
      </c>
      <c r="AN23">
        <v>0</v>
      </c>
      <c r="AO23">
        <f t="shared" si="3"/>
        <v>0.37962518343185042</v>
      </c>
      <c r="AR23">
        <v>599479.4</v>
      </c>
      <c r="AS23">
        <f t="shared" si="4"/>
        <v>0.37457658488835133</v>
      </c>
    </row>
    <row r="24" spans="1:45">
      <c r="A24" s="472" t="s">
        <v>163</v>
      </c>
      <c r="B24">
        <v>13730105.630000001</v>
      </c>
      <c r="C24">
        <v>0.57999999999999996</v>
      </c>
      <c r="D24">
        <v>4969223.0999999996</v>
      </c>
      <c r="E24">
        <v>3733383.4</v>
      </c>
      <c r="F24">
        <v>423016.3</v>
      </c>
      <c r="G24">
        <v>4667852.55</v>
      </c>
      <c r="I24">
        <v>1339334.29</v>
      </c>
      <c r="J24">
        <v>2753695.69</v>
      </c>
      <c r="T24" t="s">
        <v>157</v>
      </c>
      <c r="U24">
        <v>922298.2</v>
      </c>
      <c r="V24">
        <f t="shared" si="5"/>
        <v>0.31492880626410047</v>
      </c>
      <c r="X24" t="s">
        <v>153</v>
      </c>
      <c r="Y24">
        <v>10061698.4</v>
      </c>
      <c r="AB24">
        <v>0</v>
      </c>
      <c r="AC24">
        <f t="shared" si="0"/>
        <v>0.34763878648465313</v>
      </c>
      <c r="AF24">
        <v>500000</v>
      </c>
      <c r="AG24">
        <f t="shared" si="1"/>
        <v>0.32105993373885572</v>
      </c>
      <c r="AJ24">
        <v>620092.19999999995</v>
      </c>
      <c r="AK24">
        <f t="shared" si="2"/>
        <v>0.3483359826130164</v>
      </c>
      <c r="AN24">
        <v>0</v>
      </c>
      <c r="AO24">
        <f t="shared" si="3"/>
        <v>0.37962518343185042</v>
      </c>
      <c r="AR24">
        <v>652777.80000000005</v>
      </c>
      <c r="AS24">
        <f t="shared" si="4"/>
        <v>0.37716035832556993</v>
      </c>
    </row>
    <row r="25" spans="1:45">
      <c r="A25" s="472" t="s">
        <v>162</v>
      </c>
      <c r="B25">
        <v>163102085.91</v>
      </c>
      <c r="C25">
        <v>0.72</v>
      </c>
      <c r="D25">
        <v>49479211.899999999</v>
      </c>
      <c r="E25">
        <v>21453663.899999999</v>
      </c>
      <c r="F25">
        <v>2716928.3</v>
      </c>
      <c r="G25">
        <v>77178094.859999999</v>
      </c>
      <c r="I25">
        <v>7494702.0300000003</v>
      </c>
      <c r="J25">
        <v>28932466.960000001</v>
      </c>
      <c r="T25" t="s">
        <v>188</v>
      </c>
      <c r="U25">
        <v>1016648.6</v>
      </c>
      <c r="V25">
        <f t="shared" si="5"/>
        <v>0.31976372523736663</v>
      </c>
      <c r="X25" t="s">
        <v>140</v>
      </c>
      <c r="Y25">
        <v>9850447.8000000007</v>
      </c>
      <c r="AB25">
        <v>0</v>
      </c>
      <c r="AC25">
        <f t="shared" si="0"/>
        <v>0.34763878648465313</v>
      </c>
      <c r="AF25">
        <v>572900</v>
      </c>
      <c r="AG25">
        <f t="shared" si="1"/>
        <v>0.33166110165443896</v>
      </c>
      <c r="AJ25">
        <v>629988</v>
      </c>
      <c r="AK25">
        <f t="shared" si="2"/>
        <v>0.34902002720678521</v>
      </c>
      <c r="AN25">
        <v>0</v>
      </c>
      <c r="AO25">
        <f t="shared" si="3"/>
        <v>0.37962518343185042</v>
      </c>
      <c r="AR25">
        <v>663843.80000000005</v>
      </c>
      <c r="AS25">
        <f t="shared" si="4"/>
        <v>0.37768024921230747</v>
      </c>
    </row>
    <row r="26" spans="1:45">
      <c r="A26" s="472" t="s">
        <v>158</v>
      </c>
      <c r="B26">
        <v>70973666.650000006</v>
      </c>
      <c r="C26">
        <v>0.23</v>
      </c>
      <c r="D26">
        <v>26203064.809999999</v>
      </c>
      <c r="E26">
        <v>14994005.300000001</v>
      </c>
      <c r="F26">
        <v>4760636.2</v>
      </c>
      <c r="G26">
        <v>19491602.32</v>
      </c>
      <c r="I26">
        <v>14687922.09</v>
      </c>
      <c r="J26">
        <v>10591077.43</v>
      </c>
      <c r="T26" t="s">
        <v>138</v>
      </c>
      <c r="U26">
        <v>1058701.5</v>
      </c>
      <c r="V26">
        <f t="shared" si="5"/>
        <v>0.32188992859564691</v>
      </c>
      <c r="X26" t="s">
        <v>159</v>
      </c>
      <c r="Y26">
        <v>9811006.5</v>
      </c>
      <c r="AB26">
        <v>0</v>
      </c>
      <c r="AC26">
        <f t="shared" si="0"/>
        <v>0.34763878648465313</v>
      </c>
      <c r="AF26">
        <v>623700</v>
      </c>
      <c r="AG26">
        <f t="shared" si="1"/>
        <v>0.33872759997580365</v>
      </c>
      <c r="AJ26">
        <v>659465.30000000005</v>
      </c>
      <c r="AK26">
        <f t="shared" si="2"/>
        <v>0.35103588112249784</v>
      </c>
      <c r="AN26">
        <v>0</v>
      </c>
      <c r="AO26">
        <f t="shared" si="3"/>
        <v>0.37962518343185042</v>
      </c>
      <c r="AR26">
        <v>664310.69999999995</v>
      </c>
      <c r="AS26">
        <f t="shared" si="4"/>
        <v>0.37770205828473657</v>
      </c>
    </row>
    <row r="27" spans="1:45">
      <c r="A27" s="472" t="s">
        <v>157</v>
      </c>
      <c r="B27">
        <v>42891388.659999996</v>
      </c>
      <c r="C27">
        <v>0.72</v>
      </c>
      <c r="D27">
        <v>10942370.5</v>
      </c>
      <c r="E27">
        <v>3199272</v>
      </c>
      <c r="F27">
        <v>922298.2</v>
      </c>
      <c r="G27">
        <v>16757908.92</v>
      </c>
      <c r="I27">
        <v>1379241.56</v>
      </c>
      <c r="J27">
        <v>13811867.689999999</v>
      </c>
      <c r="T27" t="s">
        <v>187</v>
      </c>
      <c r="U27">
        <v>1142514</v>
      </c>
      <c r="V27">
        <f t="shared" si="5"/>
        <v>0.32607174026831792</v>
      </c>
      <c r="X27" t="s">
        <v>171</v>
      </c>
      <c r="Y27">
        <v>9557096.5999999996</v>
      </c>
      <c r="AB27">
        <v>0</v>
      </c>
      <c r="AC27">
        <f t="shared" si="0"/>
        <v>0.34763878648465313</v>
      </c>
      <c r="AF27">
        <v>661600</v>
      </c>
      <c r="AG27">
        <f t="shared" si="1"/>
        <v>0.34381140962857099</v>
      </c>
      <c r="AJ27">
        <v>702464</v>
      </c>
      <c r="AK27">
        <f t="shared" si="2"/>
        <v>0.35391683391241907</v>
      </c>
      <c r="AN27">
        <v>0</v>
      </c>
      <c r="AO27">
        <f t="shared" si="3"/>
        <v>0.37962518343185042</v>
      </c>
      <c r="AR27">
        <v>668830.30000000005</v>
      </c>
      <c r="AS27">
        <f t="shared" si="4"/>
        <v>0.37791264064415359</v>
      </c>
    </row>
    <row r="28" spans="1:45">
      <c r="A28" s="472" t="s">
        <v>171</v>
      </c>
      <c r="B28">
        <v>42675252.490000002</v>
      </c>
      <c r="C28">
        <v>0.34</v>
      </c>
      <c r="D28">
        <v>19354241.399999999</v>
      </c>
      <c r="E28">
        <v>9557096.5999999996</v>
      </c>
      <c r="F28">
        <v>6745370.0999999996</v>
      </c>
      <c r="G28">
        <v>10943332.5</v>
      </c>
      <c r="I28">
        <v>5651682.6500000004</v>
      </c>
      <c r="J28">
        <v>6725995.9400000004</v>
      </c>
      <c r="T28" t="s">
        <v>189</v>
      </c>
      <c r="U28">
        <v>1228599.1000000001</v>
      </c>
      <c r="V28">
        <f t="shared" si="5"/>
        <v>0.33028583617934504</v>
      </c>
      <c r="X28" t="s">
        <v>178</v>
      </c>
      <c r="Y28">
        <v>9522931.1999999993</v>
      </c>
      <c r="AB28">
        <v>0</v>
      </c>
      <c r="AC28">
        <f t="shared" si="0"/>
        <v>0.34763878648465313</v>
      </c>
      <c r="AF28">
        <v>680039.6</v>
      </c>
      <c r="AG28">
        <f t="shared" si="1"/>
        <v>0.34622335331331711</v>
      </c>
      <c r="AJ28">
        <v>713455.4</v>
      </c>
      <c r="AK28">
        <f t="shared" si="2"/>
        <v>0.35464169911819093</v>
      </c>
      <c r="AN28">
        <v>0</v>
      </c>
      <c r="AO28">
        <f t="shared" si="3"/>
        <v>0.37962518343185042</v>
      </c>
      <c r="AR28">
        <v>683638.5</v>
      </c>
      <c r="AS28">
        <f t="shared" si="4"/>
        <v>0.37859585480220909</v>
      </c>
    </row>
    <row r="29" spans="1:45">
      <c r="A29" s="472" t="s">
        <v>169</v>
      </c>
      <c r="B29">
        <v>35410010.579999998</v>
      </c>
      <c r="C29">
        <v>0.27</v>
      </c>
      <c r="D29">
        <v>9271843.8200000003</v>
      </c>
      <c r="E29">
        <v>1495024.8</v>
      </c>
      <c r="F29">
        <v>6014762.5999999996</v>
      </c>
      <c r="G29">
        <v>9584232.7100000009</v>
      </c>
      <c r="I29">
        <v>5772376.8300000001</v>
      </c>
      <c r="J29">
        <v>10781557.210000001</v>
      </c>
      <c r="T29" t="s">
        <v>149</v>
      </c>
      <c r="U29">
        <v>1313885.2</v>
      </c>
      <c r="V29">
        <f t="shared" si="5"/>
        <v>0.33437524378472688</v>
      </c>
      <c r="X29" t="s">
        <v>133</v>
      </c>
      <c r="Y29">
        <v>9374943.9000000004</v>
      </c>
      <c r="AB29">
        <v>0</v>
      </c>
      <c r="AC29">
        <f t="shared" si="0"/>
        <v>0.34763878648465313</v>
      </c>
      <c r="AF29">
        <v>700000</v>
      </c>
      <c r="AG29">
        <f t="shared" si="1"/>
        <v>0.34878713447670762</v>
      </c>
      <c r="AJ29">
        <v>717945</v>
      </c>
      <c r="AK29">
        <f t="shared" si="2"/>
        <v>0.35493640798753451</v>
      </c>
      <c r="AN29">
        <v>0</v>
      </c>
      <c r="AO29">
        <f t="shared" si="3"/>
        <v>0.37962518343185042</v>
      </c>
      <c r="AR29">
        <v>731573.3</v>
      </c>
      <c r="AS29">
        <f t="shared" si="4"/>
        <v>0.38073593401524763</v>
      </c>
    </row>
    <row r="30" spans="1:45">
      <c r="A30" s="472" t="s">
        <v>168</v>
      </c>
      <c r="B30">
        <v>79458608.799999997</v>
      </c>
      <c r="C30">
        <v>0.55000000000000004</v>
      </c>
      <c r="D30">
        <v>4884587.8</v>
      </c>
      <c r="E30">
        <v>2741233.4</v>
      </c>
      <c r="F30">
        <v>689310.6</v>
      </c>
      <c r="G30">
        <v>15156441.810000001</v>
      </c>
      <c r="I30">
        <v>3991107.77</v>
      </c>
      <c r="J30">
        <v>55426471.420000002</v>
      </c>
      <c r="T30" t="s">
        <v>181</v>
      </c>
      <c r="U30">
        <v>1408258.9</v>
      </c>
      <c r="V30">
        <f t="shared" si="5"/>
        <v>0.33879571812866038</v>
      </c>
      <c r="X30" t="s">
        <v>120</v>
      </c>
      <c r="Y30">
        <v>9097061.3000000007</v>
      </c>
      <c r="AB30">
        <v>0</v>
      </c>
      <c r="AC30">
        <f t="shared" si="0"/>
        <v>0.34763878648465313</v>
      </c>
      <c r="AF30">
        <v>700000</v>
      </c>
      <c r="AG30">
        <f t="shared" si="1"/>
        <v>0.34878713447670762</v>
      </c>
      <c r="AJ30">
        <v>728756.5</v>
      </c>
      <c r="AK30">
        <f t="shared" si="2"/>
        <v>0.35564281534764075</v>
      </c>
      <c r="AN30">
        <v>0</v>
      </c>
      <c r="AO30">
        <f t="shared" si="3"/>
        <v>0.37962518343185042</v>
      </c>
      <c r="AR30">
        <v>748340.4</v>
      </c>
      <c r="AS30">
        <f t="shared" si="4"/>
        <v>0.38145845539054052</v>
      </c>
    </row>
    <row r="31" spans="1:45">
      <c r="A31" s="472" t="s">
        <v>167</v>
      </c>
      <c r="B31">
        <v>19855709.460000001</v>
      </c>
      <c r="C31">
        <v>0.08</v>
      </c>
      <c r="D31">
        <v>1993324.9</v>
      </c>
      <c r="E31">
        <v>0</v>
      </c>
      <c r="F31">
        <v>104049.3</v>
      </c>
      <c r="G31">
        <v>6325901.2999999998</v>
      </c>
      <c r="I31">
        <v>5767231.79</v>
      </c>
      <c r="J31">
        <v>5769251.4699999997</v>
      </c>
      <c r="T31" t="s">
        <v>166</v>
      </c>
      <c r="U31">
        <v>1456357.6</v>
      </c>
      <c r="V31">
        <f t="shared" si="5"/>
        <v>0.34100450959246742</v>
      </c>
      <c r="X31" t="s">
        <v>126</v>
      </c>
      <c r="Y31">
        <v>8135492.4000000004</v>
      </c>
      <c r="AB31">
        <v>0</v>
      </c>
      <c r="AC31">
        <f t="shared" si="0"/>
        <v>0.34763878648465313</v>
      </c>
      <c r="AF31">
        <v>700000</v>
      </c>
      <c r="AG31">
        <f t="shared" si="1"/>
        <v>0.34878713447670762</v>
      </c>
      <c r="AJ31">
        <v>770214.8</v>
      </c>
      <c r="AK31">
        <f t="shared" si="2"/>
        <v>0.3583080391861142</v>
      </c>
      <c r="AN31">
        <v>0</v>
      </c>
      <c r="AO31">
        <f t="shared" si="3"/>
        <v>0.37962518343185042</v>
      </c>
      <c r="AR31">
        <v>761172.5</v>
      </c>
      <c r="AS31">
        <f t="shared" si="4"/>
        <v>0.38200220200854135</v>
      </c>
    </row>
    <row r="32" spans="1:45">
      <c r="A32" s="472" t="s">
        <v>166</v>
      </c>
      <c r="B32">
        <v>16577074.15</v>
      </c>
      <c r="C32">
        <v>0.13</v>
      </c>
      <c r="D32">
        <v>3660551.88</v>
      </c>
      <c r="E32">
        <v>14943.8</v>
      </c>
      <c r="F32">
        <v>1456357.6</v>
      </c>
      <c r="G32">
        <v>6223888.6100000003</v>
      </c>
      <c r="I32">
        <v>3037428.63</v>
      </c>
      <c r="J32">
        <v>3655205.03</v>
      </c>
      <c r="T32" t="s">
        <v>155</v>
      </c>
      <c r="U32">
        <v>1508997.7</v>
      </c>
      <c r="V32">
        <f t="shared" si="5"/>
        <v>0.34338646982489368</v>
      </c>
      <c r="X32" t="s">
        <v>142</v>
      </c>
      <c r="Y32">
        <v>8014880.5999999996</v>
      </c>
      <c r="AB32">
        <v>0</v>
      </c>
      <c r="AC32">
        <f t="shared" si="0"/>
        <v>0.34763878648465313</v>
      </c>
      <c r="AF32">
        <v>700000</v>
      </c>
      <c r="AG32">
        <f t="shared" si="1"/>
        <v>0.34878713447670762</v>
      </c>
      <c r="AJ32">
        <v>813672.9</v>
      </c>
      <c r="AK32">
        <f t="shared" si="2"/>
        <v>0.3610260478613958</v>
      </c>
      <c r="AN32">
        <v>0</v>
      </c>
      <c r="AO32">
        <f t="shared" si="3"/>
        <v>0.37962518343185042</v>
      </c>
      <c r="AR32">
        <v>763222.1</v>
      </c>
      <c r="AS32">
        <f t="shared" si="4"/>
        <v>0.38208830929678733</v>
      </c>
    </row>
    <row r="33" spans="1:45">
      <c r="A33" s="472" t="s">
        <v>1010</v>
      </c>
      <c r="B33">
        <v>7892479.8200000003</v>
      </c>
      <c r="C33">
        <v>0.32</v>
      </c>
      <c r="D33">
        <v>2140358.79</v>
      </c>
      <c r="E33">
        <v>0</v>
      </c>
      <c r="F33">
        <v>1985288.6</v>
      </c>
      <c r="G33">
        <v>832878.88</v>
      </c>
      <c r="I33">
        <v>312656.46000000002</v>
      </c>
      <c r="J33">
        <v>4606585.6900000004</v>
      </c>
      <c r="T33" t="s">
        <v>180</v>
      </c>
      <c r="U33">
        <v>1582151.9</v>
      </c>
      <c r="V33">
        <f t="shared" si="5"/>
        <v>0.34663344215814645</v>
      </c>
      <c r="X33" t="s">
        <v>188</v>
      </c>
      <c r="Y33">
        <v>7974041.0999999996</v>
      </c>
      <c r="AB33">
        <v>0</v>
      </c>
      <c r="AC33">
        <f t="shared" si="0"/>
        <v>0.34763878648465313</v>
      </c>
      <c r="AF33">
        <v>712469.6</v>
      </c>
      <c r="AG33">
        <f t="shared" si="1"/>
        <v>0.35036333507534972</v>
      </c>
      <c r="AJ33">
        <v>845056</v>
      </c>
      <c r="AK33">
        <f t="shared" si="2"/>
        <v>0.36293945676504397</v>
      </c>
      <c r="AN33">
        <v>0</v>
      </c>
      <c r="AO33">
        <f t="shared" si="3"/>
        <v>0.37962518343185042</v>
      </c>
      <c r="AR33">
        <v>772105.4</v>
      </c>
      <c r="AS33">
        <f t="shared" si="4"/>
        <v>0.38245914203354503</v>
      </c>
    </row>
    <row r="34" spans="1:45">
      <c r="A34" s="472" t="s">
        <v>165</v>
      </c>
      <c r="B34">
        <v>18511865.800000001</v>
      </c>
      <c r="C34">
        <v>0.34</v>
      </c>
      <c r="D34">
        <v>4827020.0999999996</v>
      </c>
      <c r="E34">
        <v>1653477.6</v>
      </c>
      <c r="F34">
        <v>2165146.7999999998</v>
      </c>
      <c r="G34">
        <v>6322818.79</v>
      </c>
      <c r="I34">
        <v>2669813.12</v>
      </c>
      <c r="J34">
        <v>4692213.79</v>
      </c>
      <c r="T34" t="s">
        <v>190</v>
      </c>
      <c r="U34">
        <v>1825784.8</v>
      </c>
      <c r="V34">
        <f t="shared" si="5"/>
        <v>0.35688449597441457</v>
      </c>
      <c r="X34" t="s">
        <v>173</v>
      </c>
      <c r="Y34">
        <v>7709643.5999999996</v>
      </c>
      <c r="AB34">
        <v>0</v>
      </c>
      <c r="AC34">
        <f t="shared" si="0"/>
        <v>0.34763878648465313</v>
      </c>
      <c r="AF34">
        <v>730300</v>
      </c>
      <c r="AG34">
        <f t="shared" si="1"/>
        <v>0.35258240096878757</v>
      </c>
      <c r="AJ34">
        <v>891473</v>
      </c>
      <c r="AK34">
        <f t="shared" si="2"/>
        <v>0.36569171381902221</v>
      </c>
      <c r="AN34">
        <v>0</v>
      </c>
      <c r="AO34">
        <f t="shared" si="3"/>
        <v>0.37962518343185042</v>
      </c>
      <c r="AR34">
        <v>793424.2</v>
      </c>
      <c r="AS34">
        <f t="shared" si="4"/>
        <v>0.38333332131082098</v>
      </c>
    </row>
    <row r="35" spans="1:45">
      <c r="A35" s="472" t="s">
        <v>164</v>
      </c>
      <c r="B35">
        <v>22555739.420000002</v>
      </c>
      <c r="C35">
        <v>0.43</v>
      </c>
      <c r="D35">
        <v>6829251.4000000004</v>
      </c>
      <c r="E35">
        <v>4684648.7</v>
      </c>
      <c r="F35">
        <v>909131.1</v>
      </c>
      <c r="G35">
        <v>8486911.0099999998</v>
      </c>
      <c r="I35">
        <v>2656785.77</v>
      </c>
      <c r="J35">
        <v>4582791.24</v>
      </c>
      <c r="T35" t="s">
        <v>184</v>
      </c>
      <c r="U35">
        <v>1830349.4</v>
      </c>
      <c r="V35">
        <f t="shared" si="5"/>
        <v>0.35706789411075646</v>
      </c>
      <c r="X35" t="s">
        <v>149</v>
      </c>
      <c r="Y35">
        <v>7225506</v>
      </c>
      <c r="AB35">
        <v>0</v>
      </c>
      <c r="AC35">
        <f t="shared" si="0"/>
        <v>0.34763878648465313</v>
      </c>
      <c r="AF35">
        <v>753279</v>
      </c>
      <c r="AG35">
        <f t="shared" si="1"/>
        <v>0.35538049341410449</v>
      </c>
      <c r="AJ35">
        <v>975201.5</v>
      </c>
      <c r="AK35">
        <f t="shared" si="2"/>
        <v>0.3704145916802376</v>
      </c>
      <c r="AN35">
        <v>0</v>
      </c>
      <c r="AO35">
        <f t="shared" si="3"/>
        <v>0.37962518343185042</v>
      </c>
      <c r="AR35">
        <v>845113.5</v>
      </c>
      <c r="AS35">
        <f t="shared" si="4"/>
        <v>0.38535955224318247</v>
      </c>
    </row>
    <row r="36" spans="1:45">
      <c r="A36" s="472" t="s">
        <v>173</v>
      </c>
      <c r="B36">
        <v>32334412.050000001</v>
      </c>
      <c r="C36">
        <v>0.44</v>
      </c>
      <c r="D36">
        <v>14152185.9</v>
      </c>
      <c r="E36">
        <v>7709643.5999999996</v>
      </c>
      <c r="F36">
        <v>4638621.7</v>
      </c>
      <c r="G36">
        <v>8446167.4700000007</v>
      </c>
      <c r="I36">
        <v>3940170.51</v>
      </c>
      <c r="J36">
        <v>5795888.1699999999</v>
      </c>
      <c r="T36" t="s">
        <v>121</v>
      </c>
      <c r="U36">
        <v>1895750.3</v>
      </c>
      <c r="V36">
        <f t="shared" si="5"/>
        <v>0.35965907179597173</v>
      </c>
      <c r="X36" t="s">
        <v>119</v>
      </c>
      <c r="Y36">
        <v>7075048.7999999998</v>
      </c>
      <c r="AB36">
        <v>0</v>
      </c>
      <c r="AC36">
        <f t="shared" si="0"/>
        <v>0.34763878648465313</v>
      </c>
      <c r="AF36">
        <v>781922.5</v>
      </c>
      <c r="AG36">
        <f t="shared" si="1"/>
        <v>0.35876814879287577</v>
      </c>
      <c r="AJ36">
        <v>1021899.8</v>
      </c>
      <c r="AK36">
        <f t="shared" si="2"/>
        <v>0.37290939666097828</v>
      </c>
      <c r="AN36">
        <v>0</v>
      </c>
      <c r="AO36">
        <f t="shared" si="3"/>
        <v>0.37962518343185042</v>
      </c>
      <c r="AR36">
        <v>854378.4</v>
      </c>
      <c r="AS36">
        <f t="shared" si="4"/>
        <v>0.38570865244579944</v>
      </c>
    </row>
    <row r="37" spans="1:45">
      <c r="A37" s="472" t="s">
        <v>172</v>
      </c>
      <c r="B37">
        <v>26111693.440000001</v>
      </c>
      <c r="C37">
        <v>0.22</v>
      </c>
      <c r="D37">
        <v>10823120.189999999</v>
      </c>
      <c r="E37">
        <v>311093.40000000002</v>
      </c>
      <c r="F37">
        <v>9763097.5999999996</v>
      </c>
      <c r="G37">
        <v>5331354.79</v>
      </c>
      <c r="I37">
        <v>4184774.8</v>
      </c>
      <c r="J37">
        <v>5772443.6500000004</v>
      </c>
      <c r="T37" t="s">
        <v>1011</v>
      </c>
      <c r="U37">
        <v>1901946.2</v>
      </c>
      <c r="V37">
        <f t="shared" si="5"/>
        <v>0.35990097660317455</v>
      </c>
      <c r="X37" t="s">
        <v>134</v>
      </c>
      <c r="Y37">
        <v>6941469.9000000004</v>
      </c>
      <c r="AB37">
        <v>0</v>
      </c>
      <c r="AC37">
        <f t="shared" si="0"/>
        <v>0.34763878648465313</v>
      </c>
      <c r="AF37">
        <v>835200</v>
      </c>
      <c r="AG37">
        <f t="shared" si="1"/>
        <v>0.36476121235754222</v>
      </c>
      <c r="AJ37">
        <v>1088955</v>
      </c>
      <c r="AK37">
        <f t="shared" si="2"/>
        <v>0.376311671452979</v>
      </c>
      <c r="AN37">
        <v>0</v>
      </c>
      <c r="AO37">
        <f t="shared" si="3"/>
        <v>0.37962518343185042</v>
      </c>
      <c r="AR37">
        <v>860973.1</v>
      </c>
      <c r="AS37">
        <f t="shared" si="4"/>
        <v>0.3859545127477706</v>
      </c>
    </row>
    <row r="38" spans="1:45">
      <c r="A38" s="472" t="s">
        <v>1009</v>
      </c>
      <c r="B38">
        <v>53014508.619999997</v>
      </c>
      <c r="C38">
        <v>0.05</v>
      </c>
      <c r="D38">
        <v>5588218.5</v>
      </c>
      <c r="E38">
        <v>0</v>
      </c>
      <c r="F38">
        <v>0</v>
      </c>
      <c r="G38">
        <v>5726084.4299999997</v>
      </c>
      <c r="I38">
        <v>19669318.91</v>
      </c>
      <c r="J38">
        <v>22030886.789999999</v>
      </c>
      <c r="T38" t="s">
        <v>1010</v>
      </c>
      <c r="U38">
        <v>1985288.6</v>
      </c>
      <c r="V38">
        <f t="shared" si="5"/>
        <v>0.3630935366418499</v>
      </c>
      <c r="X38" t="s">
        <v>127</v>
      </c>
      <c r="Y38">
        <v>6404851.5</v>
      </c>
      <c r="AB38">
        <v>0</v>
      </c>
      <c r="AC38">
        <f t="shared" si="0"/>
        <v>0.34763878648465313</v>
      </c>
      <c r="AF38">
        <v>869800</v>
      </c>
      <c r="AG38">
        <f t="shared" si="1"/>
        <v>0.36842948469461145</v>
      </c>
      <c r="AJ38">
        <v>1095513.6000000001</v>
      </c>
      <c r="AK38">
        <f t="shared" si="2"/>
        <v>0.37663283874364817</v>
      </c>
      <c r="AN38">
        <v>0</v>
      </c>
      <c r="AO38">
        <f t="shared" si="3"/>
        <v>0.37962518343185042</v>
      </c>
      <c r="AR38">
        <v>885375.9</v>
      </c>
      <c r="AS38">
        <f t="shared" si="4"/>
        <v>0.38684520831753627</v>
      </c>
    </row>
    <row r="39" spans="1:45">
      <c r="A39" s="472" t="s">
        <v>118</v>
      </c>
      <c r="B39">
        <v>33104415.829999998</v>
      </c>
      <c r="C39">
        <v>0.28000000000000003</v>
      </c>
      <c r="D39">
        <v>5881655.2999999998</v>
      </c>
      <c r="E39">
        <v>3977019.3</v>
      </c>
      <c r="F39">
        <v>40000</v>
      </c>
      <c r="G39">
        <v>7956773.1600000001</v>
      </c>
      <c r="I39">
        <v>4769681.25</v>
      </c>
      <c r="J39">
        <v>14496306.119999999</v>
      </c>
      <c r="T39" t="s">
        <v>178</v>
      </c>
      <c r="U39">
        <v>2000756.6</v>
      </c>
      <c r="V39">
        <f t="shared" si="5"/>
        <v>0.36367333260201379</v>
      </c>
      <c r="X39" t="s">
        <v>189</v>
      </c>
      <c r="Y39">
        <v>6134292.2000000002</v>
      </c>
      <c r="AB39">
        <v>0</v>
      </c>
      <c r="AC39">
        <f t="shared" si="0"/>
        <v>0.34763878648465313</v>
      </c>
      <c r="AF39">
        <v>965460.6</v>
      </c>
      <c r="AG39">
        <f t="shared" si="1"/>
        <v>0.37759835332313751</v>
      </c>
      <c r="AJ39">
        <v>1110093.7</v>
      </c>
      <c r="AK39">
        <f t="shared" si="2"/>
        <v>0.37733930678211364</v>
      </c>
      <c r="AN39">
        <v>0</v>
      </c>
      <c r="AO39">
        <f t="shared" si="3"/>
        <v>0.37962518343185042</v>
      </c>
      <c r="AR39">
        <v>890778.8</v>
      </c>
      <c r="AS39">
        <f t="shared" si="4"/>
        <v>0.38703833663613912</v>
      </c>
    </row>
    <row r="40" spans="1:45">
      <c r="A40" s="472" t="s">
        <v>1014</v>
      </c>
      <c r="B40">
        <v>12649274.630000001</v>
      </c>
      <c r="C40">
        <v>0.57999999999999996</v>
      </c>
      <c r="D40">
        <v>6226883.2000000002</v>
      </c>
      <c r="E40">
        <v>1974804.9</v>
      </c>
      <c r="F40">
        <v>3704715.5</v>
      </c>
      <c r="G40">
        <v>1909107.87</v>
      </c>
      <c r="I40">
        <v>1049713.05</v>
      </c>
      <c r="J40">
        <v>3463570.51</v>
      </c>
      <c r="T40" t="s">
        <v>156</v>
      </c>
      <c r="U40">
        <v>2062071.7</v>
      </c>
      <c r="V40">
        <f t="shared" si="5"/>
        <v>0.3659316734101502</v>
      </c>
      <c r="X40" t="s">
        <v>181</v>
      </c>
      <c r="Y40">
        <v>5987895</v>
      </c>
      <c r="AB40">
        <v>0</v>
      </c>
      <c r="AC40">
        <f t="shared" si="0"/>
        <v>0.34763878648465313</v>
      </c>
      <c r="AF40">
        <v>1000000</v>
      </c>
      <c r="AG40">
        <f t="shared" si="1"/>
        <v>0.38054094008740802</v>
      </c>
      <c r="AJ40">
        <v>1170949</v>
      </c>
      <c r="AK40">
        <f t="shared" si="2"/>
        <v>0.38017498382221504</v>
      </c>
      <c r="AN40">
        <v>0</v>
      </c>
      <c r="AO40">
        <f t="shared" si="3"/>
        <v>0.37962518343185042</v>
      </c>
      <c r="AR40">
        <v>896207.3</v>
      </c>
      <c r="AS40">
        <f t="shared" si="4"/>
        <v>0.38723088667342587</v>
      </c>
    </row>
    <row r="41" spans="1:45">
      <c r="A41" s="472" t="s">
        <v>122</v>
      </c>
      <c r="B41">
        <v>45346018.670000002</v>
      </c>
      <c r="C41">
        <v>0.43</v>
      </c>
      <c r="D41">
        <v>18205831.199999999</v>
      </c>
      <c r="E41">
        <v>12352857.300000001</v>
      </c>
      <c r="F41">
        <v>3519808.9</v>
      </c>
      <c r="G41">
        <v>12286782.550000001</v>
      </c>
      <c r="I41">
        <v>6663516.3600000003</v>
      </c>
      <c r="J41">
        <v>8189888.5599999996</v>
      </c>
      <c r="T41" t="s">
        <v>165</v>
      </c>
      <c r="U41">
        <v>2165146.7999999998</v>
      </c>
      <c r="V41">
        <f t="shared" si="5"/>
        <v>0.36958127439725763</v>
      </c>
      <c r="X41" t="s">
        <v>125</v>
      </c>
      <c r="Y41">
        <v>5255346.0999999996</v>
      </c>
      <c r="AB41">
        <v>0</v>
      </c>
      <c r="AC41">
        <f t="shared" si="0"/>
        <v>0.34763878648465313</v>
      </c>
      <c r="AF41">
        <v>1000000</v>
      </c>
      <c r="AG41">
        <f t="shared" si="1"/>
        <v>0.38054094008740802</v>
      </c>
      <c r="AJ41">
        <v>1204669.1000000001</v>
      </c>
      <c r="AK41">
        <f t="shared" si="2"/>
        <v>0.38166658806506359</v>
      </c>
      <c r="AN41">
        <v>0</v>
      </c>
      <c r="AO41">
        <f t="shared" si="3"/>
        <v>0.37962518343185042</v>
      </c>
      <c r="AR41">
        <v>912457.9</v>
      </c>
      <c r="AS41">
        <f t="shared" si="4"/>
        <v>0.38779832810209752</v>
      </c>
    </row>
    <row r="42" spans="1:45">
      <c r="A42" s="472" t="s">
        <v>121</v>
      </c>
      <c r="B42">
        <v>58177524.310000002</v>
      </c>
      <c r="C42">
        <v>0.54</v>
      </c>
      <c r="D42">
        <v>44382822.5</v>
      </c>
      <c r="E42">
        <v>41128793.600000001</v>
      </c>
      <c r="F42">
        <v>1895750.3</v>
      </c>
      <c r="G42">
        <v>5978705.9199999999</v>
      </c>
      <c r="I42">
        <v>1805443.2</v>
      </c>
      <c r="J42">
        <v>6010552.6900000004</v>
      </c>
      <c r="T42" t="s">
        <v>145</v>
      </c>
      <c r="U42">
        <v>2264166.7999999998</v>
      </c>
      <c r="V42">
        <f t="shared" si="5"/>
        <v>0.3729088783783307</v>
      </c>
      <c r="X42" t="s">
        <v>143</v>
      </c>
      <c r="Y42">
        <v>5027253.2</v>
      </c>
      <c r="AB42">
        <v>0</v>
      </c>
      <c r="AC42">
        <f t="shared" si="0"/>
        <v>0.34763878648465313</v>
      </c>
      <c r="AF42">
        <v>1000000</v>
      </c>
      <c r="AG42">
        <f t="shared" si="1"/>
        <v>0.38054094008740802</v>
      </c>
      <c r="AJ42">
        <v>1223281.3999999999</v>
      </c>
      <c r="AK42">
        <f t="shared" si="2"/>
        <v>0.38246522418834678</v>
      </c>
      <c r="AN42">
        <v>0</v>
      </c>
      <c r="AO42">
        <f t="shared" si="3"/>
        <v>0.37962518343185042</v>
      </c>
      <c r="AR42">
        <v>928484.1</v>
      </c>
      <c r="AS42">
        <f t="shared" si="4"/>
        <v>0.38834471576046942</v>
      </c>
    </row>
    <row r="43" spans="1:45">
      <c r="A43" s="472" t="s">
        <v>117</v>
      </c>
      <c r="B43">
        <v>14812766.5</v>
      </c>
      <c r="C43">
        <v>0.26</v>
      </c>
      <c r="D43">
        <v>5640271</v>
      </c>
      <c r="E43">
        <v>4492566.0999999996</v>
      </c>
      <c r="F43">
        <v>440000</v>
      </c>
      <c r="G43">
        <v>4589931.47</v>
      </c>
      <c r="I43">
        <v>1072575.5900000001</v>
      </c>
      <c r="J43">
        <v>3509988.44</v>
      </c>
      <c r="T43" t="s">
        <v>139</v>
      </c>
      <c r="U43">
        <v>2310151.4</v>
      </c>
      <c r="V43">
        <f t="shared" si="5"/>
        <v>0.37439323997356416</v>
      </c>
      <c r="X43" t="s">
        <v>177</v>
      </c>
      <c r="Y43">
        <v>4720516.3</v>
      </c>
      <c r="AB43">
        <v>0</v>
      </c>
      <c r="AC43">
        <f t="shared" si="0"/>
        <v>0.34763878648465313</v>
      </c>
      <c r="AF43">
        <v>1000000</v>
      </c>
      <c r="AG43">
        <f t="shared" si="1"/>
        <v>0.38054094008740802</v>
      </c>
      <c r="AJ43">
        <v>1225840.6000000001</v>
      </c>
      <c r="AK43">
        <f t="shared" si="2"/>
        <v>0.38257365522912312</v>
      </c>
      <c r="AN43">
        <v>0</v>
      </c>
      <c r="AO43">
        <f t="shared" si="3"/>
        <v>0.37962518343185042</v>
      </c>
      <c r="AR43">
        <v>932160.7</v>
      </c>
      <c r="AS43">
        <f t="shared" si="4"/>
        <v>0.3884682063695572</v>
      </c>
    </row>
    <row r="44" spans="1:45">
      <c r="A44" s="472" t="s">
        <v>120</v>
      </c>
      <c r="B44">
        <v>52364059.119999997</v>
      </c>
      <c r="C44">
        <v>0.27</v>
      </c>
      <c r="D44">
        <v>17276259.800000001</v>
      </c>
      <c r="E44">
        <v>9097061.3000000007</v>
      </c>
      <c r="F44">
        <v>4961769.9000000004</v>
      </c>
      <c r="G44">
        <v>15777934.23</v>
      </c>
      <c r="I44">
        <v>6833474.6500000004</v>
      </c>
      <c r="J44">
        <v>12476390.439999999</v>
      </c>
      <c r="T44" t="s">
        <v>159</v>
      </c>
      <c r="U44">
        <v>2361852.1</v>
      </c>
      <c r="V44">
        <f t="shared" si="5"/>
        <v>0.3760150577918473</v>
      </c>
      <c r="X44" t="s">
        <v>164</v>
      </c>
      <c r="Y44">
        <v>4684648.7</v>
      </c>
      <c r="AB44">
        <v>0</v>
      </c>
      <c r="AC44">
        <f t="shared" si="0"/>
        <v>0.34763878648465313</v>
      </c>
      <c r="AF44">
        <v>1000000</v>
      </c>
      <c r="AG44">
        <f t="shared" si="1"/>
        <v>0.38054094008740802</v>
      </c>
      <c r="AJ44">
        <v>1235345</v>
      </c>
      <c r="AK44">
        <f t="shared" si="2"/>
        <v>0.38297341356160086</v>
      </c>
      <c r="AN44">
        <v>0</v>
      </c>
      <c r="AO44">
        <f t="shared" si="3"/>
        <v>0.37962518343185042</v>
      </c>
      <c r="AR44">
        <v>941622.8</v>
      </c>
      <c r="AS44">
        <f t="shared" si="4"/>
        <v>0.38878282621196381</v>
      </c>
    </row>
    <row r="45" spans="1:45">
      <c r="A45" s="472" t="s">
        <v>124</v>
      </c>
      <c r="B45">
        <v>56999496.369999997</v>
      </c>
      <c r="C45">
        <v>0.56999999999999995</v>
      </c>
      <c r="D45">
        <v>27094117.600000001</v>
      </c>
      <c r="E45">
        <v>21862377.899999999</v>
      </c>
      <c r="F45">
        <v>2601508.9</v>
      </c>
      <c r="G45">
        <v>15149572.99</v>
      </c>
      <c r="I45">
        <v>6022921.8700000001</v>
      </c>
      <c r="J45">
        <v>8732883.9100000001</v>
      </c>
      <c r="T45" t="s">
        <v>186</v>
      </c>
      <c r="U45">
        <v>2442511.4</v>
      </c>
      <c r="V45">
        <f t="shared" si="5"/>
        <v>0.37844419016760716</v>
      </c>
      <c r="X45" t="s">
        <v>195</v>
      </c>
      <c r="Y45">
        <v>4504223.0999999996</v>
      </c>
      <c r="AB45">
        <v>0</v>
      </c>
      <c r="AC45">
        <f t="shared" si="0"/>
        <v>0.34763878648465313</v>
      </c>
      <c r="AF45">
        <v>1005200</v>
      </c>
      <c r="AG45">
        <f t="shared" si="1"/>
        <v>0.38096645443216404</v>
      </c>
      <c r="AJ45">
        <v>1306084.6000000001</v>
      </c>
      <c r="AK45">
        <f t="shared" si="2"/>
        <v>0.38580208036758418</v>
      </c>
      <c r="AN45">
        <v>0</v>
      </c>
      <c r="AO45">
        <f t="shared" si="3"/>
        <v>0.37962518343185042</v>
      </c>
      <c r="AR45">
        <v>951664.8</v>
      </c>
      <c r="AS45">
        <f t="shared" si="4"/>
        <v>0.38911168307260074</v>
      </c>
    </row>
    <row r="46" spans="1:45">
      <c r="A46" s="472" t="s">
        <v>123</v>
      </c>
      <c r="B46">
        <v>96988425.769999996</v>
      </c>
      <c r="C46">
        <v>0.33</v>
      </c>
      <c r="D46">
        <v>61827831.539999999</v>
      </c>
      <c r="E46">
        <v>51597946.799999997</v>
      </c>
      <c r="F46">
        <v>6503126.5</v>
      </c>
      <c r="G46">
        <v>17339855.890000001</v>
      </c>
      <c r="I46">
        <v>8201049.8700000001</v>
      </c>
      <c r="J46">
        <v>9619688.4700000007</v>
      </c>
      <c r="T46" t="s">
        <v>130</v>
      </c>
      <c r="U46">
        <v>2451309.2999999998</v>
      </c>
      <c r="V46">
        <f t="shared" si="5"/>
        <v>0.3787016021246507</v>
      </c>
      <c r="X46" t="s">
        <v>117</v>
      </c>
      <c r="Y46">
        <v>4492566.0999999996</v>
      </c>
      <c r="AB46">
        <v>94681</v>
      </c>
      <c r="AC46">
        <f t="shared" si="0"/>
        <v>0.36103433087125386</v>
      </c>
      <c r="AF46">
        <v>1101590</v>
      </c>
      <c r="AG46">
        <f t="shared" si="1"/>
        <v>0.38799939874104833</v>
      </c>
      <c r="AJ46">
        <v>1335756</v>
      </c>
      <c r="AK46">
        <f t="shared" si="2"/>
        <v>0.38691064692184335</v>
      </c>
      <c r="AN46">
        <v>0</v>
      </c>
      <c r="AO46">
        <f t="shared" si="3"/>
        <v>0.37962518343185042</v>
      </c>
      <c r="AR46">
        <v>993074.7</v>
      </c>
      <c r="AS46">
        <f t="shared" si="4"/>
        <v>0.39041261168308822</v>
      </c>
    </row>
    <row r="47" spans="1:45">
      <c r="A47" s="472" t="s">
        <v>116</v>
      </c>
      <c r="B47">
        <v>11486230.26</v>
      </c>
      <c r="C47">
        <v>0.05</v>
      </c>
      <c r="D47">
        <v>377702.1</v>
      </c>
      <c r="E47">
        <v>0</v>
      </c>
      <c r="F47">
        <v>0</v>
      </c>
      <c r="G47">
        <v>2224730.44</v>
      </c>
      <c r="I47">
        <v>2021510.96</v>
      </c>
      <c r="J47">
        <v>6862286.7699999996</v>
      </c>
      <c r="T47" t="s">
        <v>124</v>
      </c>
      <c r="U47">
        <v>2601508.9</v>
      </c>
      <c r="V47">
        <f t="shared" si="5"/>
        <v>0.38286268908976961</v>
      </c>
      <c r="X47" t="s">
        <v>147</v>
      </c>
      <c r="Y47">
        <v>4409777.8</v>
      </c>
      <c r="AB47">
        <v>159233.79999999999</v>
      </c>
      <c r="AC47">
        <f t="shared" si="0"/>
        <v>0.36917765487559806</v>
      </c>
      <c r="AF47">
        <v>1120700</v>
      </c>
      <c r="AG47">
        <f t="shared" si="1"/>
        <v>0.38919644079050547</v>
      </c>
      <c r="AJ47">
        <v>1378613.1</v>
      </c>
      <c r="AK47">
        <f t="shared" si="2"/>
        <v>0.38842937286173457</v>
      </c>
      <c r="AN47">
        <v>0</v>
      </c>
      <c r="AO47">
        <f t="shared" si="3"/>
        <v>0.37962518343185042</v>
      </c>
      <c r="AR47">
        <v>1000233.9</v>
      </c>
      <c r="AS47">
        <f t="shared" si="4"/>
        <v>0.39062847668270445</v>
      </c>
    </row>
    <row r="48" spans="1:45">
      <c r="A48" s="472" t="s">
        <v>119</v>
      </c>
      <c r="B48">
        <v>48407850.590000004</v>
      </c>
      <c r="C48">
        <v>0.28999999999999998</v>
      </c>
      <c r="D48">
        <v>13443018.300000001</v>
      </c>
      <c r="E48">
        <v>7075048.7999999998</v>
      </c>
      <c r="F48">
        <v>3654706.4</v>
      </c>
      <c r="G48">
        <v>12848892.93</v>
      </c>
      <c r="I48">
        <v>6412454.2599999998</v>
      </c>
      <c r="J48">
        <v>15703485.1</v>
      </c>
      <c r="T48" t="s">
        <v>131</v>
      </c>
      <c r="U48">
        <v>2704172.4</v>
      </c>
      <c r="V48">
        <f t="shared" si="5"/>
        <v>0.38544790879427598</v>
      </c>
      <c r="X48" t="s">
        <v>180</v>
      </c>
      <c r="Y48">
        <v>4342834</v>
      </c>
      <c r="AB48">
        <v>249635.7</v>
      </c>
      <c r="AC48">
        <f t="shared" si="0"/>
        <v>0.3790929789020861</v>
      </c>
      <c r="AF48">
        <v>1121268.6000000001</v>
      </c>
      <c r="AG48">
        <f t="shared" si="1"/>
        <v>0.38923103642529616</v>
      </c>
      <c r="AJ48">
        <v>1409721.1</v>
      </c>
      <c r="AK48">
        <f t="shared" si="2"/>
        <v>0.38947008940418609</v>
      </c>
      <c r="AN48">
        <v>0</v>
      </c>
      <c r="AO48">
        <f t="shared" si="3"/>
        <v>0.37962518343185042</v>
      </c>
      <c r="AR48">
        <v>1073599.8</v>
      </c>
      <c r="AS48">
        <f t="shared" si="4"/>
        <v>0.39268541678122626</v>
      </c>
    </row>
    <row r="49" spans="1:45">
      <c r="A49" s="472" t="s">
        <v>1015</v>
      </c>
      <c r="B49">
        <v>19751820.289999999</v>
      </c>
      <c r="C49">
        <v>0.36</v>
      </c>
      <c r="D49">
        <v>12718028.75</v>
      </c>
      <c r="E49">
        <v>12364176.9</v>
      </c>
      <c r="F49">
        <v>0</v>
      </c>
      <c r="G49">
        <v>3494845.75</v>
      </c>
      <c r="I49">
        <v>617980.38</v>
      </c>
      <c r="J49">
        <v>2920965.41</v>
      </c>
      <c r="T49" t="s">
        <v>162</v>
      </c>
      <c r="U49">
        <v>2716928.3</v>
      </c>
      <c r="V49">
        <f t="shared" si="5"/>
        <v>0.38575415527954116</v>
      </c>
      <c r="X49" t="s">
        <v>118</v>
      </c>
      <c r="Y49">
        <v>3977019.3</v>
      </c>
      <c r="AB49">
        <v>300000</v>
      </c>
      <c r="AC49">
        <f t="shared" si="0"/>
        <v>0.38381152875228014</v>
      </c>
      <c r="AF49">
        <v>1189283</v>
      </c>
      <c r="AG49">
        <f t="shared" si="1"/>
        <v>0.39293770159316721</v>
      </c>
      <c r="AJ49">
        <v>1468639.1</v>
      </c>
      <c r="AK49">
        <f t="shared" si="2"/>
        <v>0.39129737337842446</v>
      </c>
      <c r="AN49">
        <v>0</v>
      </c>
      <c r="AO49">
        <f t="shared" si="3"/>
        <v>0.37962518343185042</v>
      </c>
      <c r="AR49">
        <v>1100615.1000000001</v>
      </c>
      <c r="AS49">
        <f t="shared" si="4"/>
        <v>0.39337103928381806</v>
      </c>
    </row>
    <row r="50" spans="1:45">
      <c r="A50" s="472" t="s">
        <v>130</v>
      </c>
      <c r="B50">
        <v>73331929.060000002</v>
      </c>
      <c r="C50">
        <v>0.44</v>
      </c>
      <c r="D50">
        <v>36716632.899999999</v>
      </c>
      <c r="E50">
        <v>29521598.300000001</v>
      </c>
      <c r="F50">
        <v>2451309.2999999998</v>
      </c>
      <c r="G50">
        <v>17432203.800000001</v>
      </c>
      <c r="I50">
        <v>8944882.4299999997</v>
      </c>
      <c r="J50">
        <v>10238209.939999999</v>
      </c>
      <c r="T50" t="s">
        <v>142</v>
      </c>
      <c r="U50">
        <v>2999809</v>
      </c>
      <c r="V50">
        <f t="shared" si="5"/>
        <v>0.39167406294693469</v>
      </c>
      <c r="X50" t="s">
        <v>144</v>
      </c>
      <c r="Y50">
        <v>3784242.7</v>
      </c>
      <c r="AB50">
        <v>300000</v>
      </c>
      <c r="AC50">
        <f t="shared" si="0"/>
        <v>0.38381152875228014</v>
      </c>
      <c r="AF50">
        <v>1227643.8</v>
      </c>
      <c r="AG50">
        <f t="shared" si="1"/>
        <v>0.39464513297484727</v>
      </c>
      <c r="AJ50">
        <v>1562405.5</v>
      </c>
      <c r="AK50">
        <f t="shared" si="2"/>
        <v>0.39381156019571112</v>
      </c>
      <c r="AN50">
        <v>0</v>
      </c>
      <c r="AO50">
        <f t="shared" si="3"/>
        <v>0.37962518343185042</v>
      </c>
      <c r="AR50">
        <v>1103917.2</v>
      </c>
      <c r="AS50">
        <f t="shared" si="4"/>
        <v>0.39345217402020438</v>
      </c>
    </row>
    <row r="51" spans="1:45">
      <c r="A51" s="472" t="s">
        <v>128</v>
      </c>
      <c r="B51">
        <v>66636619.5</v>
      </c>
      <c r="C51">
        <v>0.24</v>
      </c>
      <c r="D51">
        <v>14895286.4</v>
      </c>
      <c r="E51">
        <v>1927197.6</v>
      </c>
      <c r="F51">
        <v>8391107.8000000007</v>
      </c>
      <c r="G51">
        <v>21064939.870000001</v>
      </c>
      <c r="I51">
        <v>12171597.17</v>
      </c>
      <c r="J51">
        <v>18504796.059999999</v>
      </c>
      <c r="T51" t="s">
        <v>175</v>
      </c>
      <c r="U51">
        <v>3085809.8</v>
      </c>
      <c r="V51">
        <f t="shared" si="5"/>
        <v>0.39313623666101738</v>
      </c>
      <c r="X51" t="s">
        <v>163</v>
      </c>
      <c r="Y51">
        <v>3733383.4</v>
      </c>
      <c r="AB51">
        <v>300000</v>
      </c>
      <c r="AC51">
        <f t="shared" si="0"/>
        <v>0.38381152875228014</v>
      </c>
      <c r="AF51">
        <v>1298100</v>
      </c>
      <c r="AG51">
        <f t="shared" si="1"/>
        <v>0.39704646913045516</v>
      </c>
      <c r="AJ51">
        <v>1696418</v>
      </c>
      <c r="AK51">
        <f t="shared" si="2"/>
        <v>0.39654877289716539</v>
      </c>
      <c r="AN51">
        <v>0</v>
      </c>
      <c r="AO51">
        <f t="shared" si="3"/>
        <v>0.37962518343185042</v>
      </c>
      <c r="AR51">
        <v>1112848.6000000001</v>
      </c>
      <c r="AS51">
        <f t="shared" si="4"/>
        <v>0.3936687035244702</v>
      </c>
    </row>
    <row r="52" spans="1:45">
      <c r="A52" s="472" t="s">
        <v>197</v>
      </c>
      <c r="B52">
        <v>60577637.770000003</v>
      </c>
      <c r="C52">
        <v>0.26</v>
      </c>
      <c r="D52">
        <v>21749099.899999999</v>
      </c>
      <c r="E52">
        <v>3476915.8</v>
      </c>
      <c r="F52">
        <v>14090870.5</v>
      </c>
      <c r="G52">
        <v>16904684.550000001</v>
      </c>
      <c r="I52">
        <v>11488731.359999999</v>
      </c>
      <c r="J52">
        <v>10435121.949999999</v>
      </c>
      <c r="T52" t="s">
        <v>183</v>
      </c>
      <c r="U52">
        <v>3278795.8</v>
      </c>
      <c r="V52">
        <f t="shared" si="5"/>
        <v>0.39582954567418122</v>
      </c>
      <c r="X52" t="s">
        <v>184</v>
      </c>
      <c r="Y52">
        <v>3664697.2</v>
      </c>
      <c r="AB52">
        <v>300000</v>
      </c>
      <c r="AC52">
        <f t="shared" si="0"/>
        <v>0.38381152875228014</v>
      </c>
      <c r="AF52">
        <v>1407800</v>
      </c>
      <c r="AG52">
        <f t="shared" si="1"/>
        <v>0.39885902498977238</v>
      </c>
      <c r="AJ52">
        <v>1735056</v>
      </c>
      <c r="AK52">
        <f t="shared" si="2"/>
        <v>0.39714813600619281</v>
      </c>
      <c r="AN52">
        <v>0</v>
      </c>
      <c r="AO52">
        <f t="shared" si="3"/>
        <v>0.37962518343185042</v>
      </c>
      <c r="AR52">
        <v>1117716.2</v>
      </c>
      <c r="AS52">
        <f t="shared" si="4"/>
        <v>0.39378491433954238</v>
      </c>
    </row>
    <row r="53" spans="1:45">
      <c r="A53" s="472" t="s">
        <v>129</v>
      </c>
      <c r="B53">
        <v>55971280.810000002</v>
      </c>
      <c r="C53">
        <v>0.13</v>
      </c>
      <c r="D53">
        <v>12176278.939999999</v>
      </c>
      <c r="E53">
        <v>906719.4</v>
      </c>
      <c r="F53">
        <v>5530423.2000000002</v>
      </c>
      <c r="G53">
        <v>17029461.52</v>
      </c>
      <c r="I53">
        <v>15261901.189999999</v>
      </c>
      <c r="J53">
        <v>11503639.15</v>
      </c>
      <c r="T53" t="s">
        <v>176</v>
      </c>
      <c r="U53">
        <v>3455863.6</v>
      </c>
      <c r="V53">
        <f t="shared" si="5"/>
        <v>0.39757395422541908</v>
      </c>
      <c r="X53" t="s">
        <v>185</v>
      </c>
      <c r="Y53">
        <v>3634205.4</v>
      </c>
      <c r="AB53">
        <v>300000</v>
      </c>
      <c r="AC53">
        <f t="shared" si="0"/>
        <v>0.38381152875228014</v>
      </c>
      <c r="AF53">
        <v>1476072</v>
      </c>
      <c r="AG53">
        <f t="shared" si="1"/>
        <v>0.39879037361978287</v>
      </c>
      <c r="AJ53">
        <v>1740231</v>
      </c>
      <c r="AK53">
        <f t="shared" si="2"/>
        <v>0.39722190950984282</v>
      </c>
      <c r="AN53">
        <v>0</v>
      </c>
      <c r="AO53">
        <f t="shared" si="3"/>
        <v>0.37962518343185042</v>
      </c>
      <c r="AR53">
        <v>1124396.7</v>
      </c>
      <c r="AS53">
        <f t="shared" si="4"/>
        <v>0.39394233986507404</v>
      </c>
    </row>
    <row r="54" spans="1:45">
      <c r="A54" s="472" t="s">
        <v>127</v>
      </c>
      <c r="B54">
        <v>67030299.799999997</v>
      </c>
      <c r="C54">
        <v>0.25</v>
      </c>
      <c r="D54">
        <v>16400127.800000001</v>
      </c>
      <c r="E54">
        <v>6404851.5</v>
      </c>
      <c r="F54">
        <v>5136961.0999999996</v>
      </c>
      <c r="G54">
        <v>22293057.73</v>
      </c>
      <c r="I54">
        <v>11563625.800000001</v>
      </c>
      <c r="J54">
        <v>16773488.470000001</v>
      </c>
      <c r="T54" t="s">
        <v>122</v>
      </c>
      <c r="U54">
        <v>3519808.9</v>
      </c>
      <c r="V54">
        <f t="shared" si="5"/>
        <v>0.39803098143582427</v>
      </c>
      <c r="X54" t="s">
        <v>139</v>
      </c>
      <c r="Y54">
        <v>3505908.3</v>
      </c>
      <c r="AB54">
        <v>300000</v>
      </c>
      <c r="AC54">
        <f t="shared" si="0"/>
        <v>0.38381152875228014</v>
      </c>
      <c r="AF54">
        <v>1493100</v>
      </c>
      <c r="AG54">
        <f t="shared" si="1"/>
        <v>0.3986299463182929</v>
      </c>
      <c r="AJ54">
        <v>1775907.9</v>
      </c>
      <c r="AK54">
        <f t="shared" si="2"/>
        <v>0.39768859093646824</v>
      </c>
      <c r="AN54">
        <v>0</v>
      </c>
      <c r="AO54">
        <f t="shared" si="3"/>
        <v>0.37962518343185042</v>
      </c>
      <c r="AR54">
        <v>1145952.2</v>
      </c>
      <c r="AS54">
        <f t="shared" si="4"/>
        <v>0.39443395300208406</v>
      </c>
    </row>
    <row r="55" spans="1:45">
      <c r="A55" s="472" t="s">
        <v>126</v>
      </c>
      <c r="B55">
        <v>46808688.960000001</v>
      </c>
      <c r="C55">
        <v>0.31</v>
      </c>
      <c r="D55">
        <v>15894313</v>
      </c>
      <c r="E55">
        <v>8135492.4000000004</v>
      </c>
      <c r="F55">
        <v>3543986</v>
      </c>
      <c r="G55">
        <v>12074167.970000001</v>
      </c>
      <c r="I55">
        <v>7921422.2000000002</v>
      </c>
      <c r="J55">
        <v>10918785.800000001</v>
      </c>
      <c r="T55" t="s">
        <v>126</v>
      </c>
      <c r="U55">
        <v>3543986</v>
      </c>
      <c r="V55">
        <f t="shared" si="5"/>
        <v>0.39817974293478398</v>
      </c>
      <c r="X55" t="s">
        <v>197</v>
      </c>
      <c r="Y55">
        <v>3476915.8</v>
      </c>
      <c r="AB55">
        <v>300000</v>
      </c>
      <c r="AC55">
        <f t="shared" si="0"/>
        <v>0.38381152875228014</v>
      </c>
      <c r="AF55">
        <v>1500000</v>
      </c>
      <c r="AG55">
        <f t="shared" si="1"/>
        <v>0.39854867353155554</v>
      </c>
      <c r="AJ55">
        <v>1826582.3</v>
      </c>
      <c r="AK55">
        <f t="shared" si="2"/>
        <v>0.39822523284460137</v>
      </c>
      <c r="AN55">
        <v>38388.800000000003</v>
      </c>
      <c r="AO55">
        <f t="shared" si="3"/>
        <v>0.38320798354091123</v>
      </c>
      <c r="AR55">
        <v>1165845.3</v>
      </c>
      <c r="AS55">
        <f t="shared" si="4"/>
        <v>0.39486545257623451</v>
      </c>
    </row>
    <row r="56" spans="1:45">
      <c r="A56" s="472" t="s">
        <v>133</v>
      </c>
      <c r="B56">
        <v>20617732.25</v>
      </c>
      <c r="C56">
        <v>0.68</v>
      </c>
      <c r="D56">
        <v>10964036</v>
      </c>
      <c r="E56">
        <v>9374943.9000000004</v>
      </c>
      <c r="F56">
        <v>413223.6</v>
      </c>
      <c r="G56">
        <v>5345338.3600000003</v>
      </c>
      <c r="I56">
        <v>1894429.28</v>
      </c>
      <c r="J56">
        <v>2413928.61</v>
      </c>
      <c r="T56" t="s">
        <v>185</v>
      </c>
      <c r="U56">
        <v>3646534.5</v>
      </c>
      <c r="V56">
        <f t="shared" si="5"/>
        <v>0.39866369355876458</v>
      </c>
      <c r="X56" t="s">
        <v>179</v>
      </c>
      <c r="Y56">
        <v>3474713</v>
      </c>
      <c r="AB56">
        <v>300000</v>
      </c>
      <c r="AC56">
        <f t="shared" si="0"/>
        <v>0.38381152875228014</v>
      </c>
      <c r="AF56">
        <v>1507605.1</v>
      </c>
      <c r="AG56">
        <f t="shared" si="1"/>
        <v>0.39844823781257593</v>
      </c>
      <c r="AJ56">
        <v>1901562.7</v>
      </c>
      <c r="AK56">
        <f t="shared" si="2"/>
        <v>0.39874640160545044</v>
      </c>
      <c r="AN56">
        <v>52976.6</v>
      </c>
      <c r="AO56">
        <f t="shared" si="3"/>
        <v>0.38447903875306733</v>
      </c>
      <c r="AR56">
        <v>1215874.2</v>
      </c>
      <c r="AS56">
        <f t="shared" si="4"/>
        <v>0.39585597105365594</v>
      </c>
    </row>
    <row r="57" spans="1:45">
      <c r="A57" s="472" t="s">
        <v>132</v>
      </c>
      <c r="B57">
        <v>39897421.759999998</v>
      </c>
      <c r="C57">
        <v>0.81</v>
      </c>
      <c r="D57">
        <v>21083327.5</v>
      </c>
      <c r="E57">
        <v>18625857.600000001</v>
      </c>
      <c r="F57">
        <v>518929.8</v>
      </c>
      <c r="G57">
        <v>7031145.0800000001</v>
      </c>
      <c r="I57">
        <v>3534892.22</v>
      </c>
      <c r="J57">
        <v>8248056.96</v>
      </c>
      <c r="T57" t="s">
        <v>119</v>
      </c>
      <c r="U57">
        <v>3654706.4</v>
      </c>
      <c r="V57">
        <f t="shared" si="5"/>
        <v>0.39869200524152365</v>
      </c>
      <c r="X57" t="s">
        <v>131</v>
      </c>
      <c r="Y57">
        <v>3464381.2</v>
      </c>
      <c r="AB57">
        <v>326887.2</v>
      </c>
      <c r="AC57">
        <f t="shared" si="0"/>
        <v>0.38608350054447582</v>
      </c>
      <c r="AF57">
        <v>1565436</v>
      </c>
      <c r="AG57">
        <f t="shared" si="1"/>
        <v>0.39731309354821648</v>
      </c>
      <c r="AJ57">
        <v>1960479</v>
      </c>
      <c r="AK57">
        <f t="shared" si="2"/>
        <v>0.39892671227672832</v>
      </c>
      <c r="AN57">
        <v>150000</v>
      </c>
      <c r="AO57">
        <f t="shared" si="3"/>
        <v>0.39162163812408951</v>
      </c>
      <c r="AR57">
        <v>1232067.6000000001</v>
      </c>
      <c r="AS57">
        <f t="shared" si="4"/>
        <v>0.39614743904627536</v>
      </c>
    </row>
    <row r="58" spans="1:45">
      <c r="A58" s="472" t="s">
        <v>131</v>
      </c>
      <c r="B58">
        <v>18982406.68</v>
      </c>
      <c r="C58">
        <v>0.4</v>
      </c>
      <c r="D58">
        <v>7749698.2999999998</v>
      </c>
      <c r="E58">
        <v>3464381.2</v>
      </c>
      <c r="F58">
        <v>2704172.4</v>
      </c>
      <c r="G58">
        <v>6163156.1699999999</v>
      </c>
      <c r="I58">
        <v>2674417.52</v>
      </c>
      <c r="J58">
        <v>2395134.69</v>
      </c>
      <c r="T58" t="s">
        <v>1014</v>
      </c>
      <c r="U58">
        <v>3704715.5</v>
      </c>
      <c r="V58">
        <f t="shared" si="5"/>
        <v>0.39883224018104457</v>
      </c>
      <c r="X58" t="s">
        <v>157</v>
      </c>
      <c r="Y58">
        <v>3199272</v>
      </c>
      <c r="AB58">
        <v>331826</v>
      </c>
      <c r="AC58">
        <f t="shared" si="0"/>
        <v>0.38648176361873676</v>
      </c>
      <c r="AF58">
        <v>1572225</v>
      </c>
      <c r="AG58">
        <f t="shared" si="1"/>
        <v>0.39713693044273191</v>
      </c>
      <c r="AJ58">
        <v>2029443</v>
      </c>
      <c r="AK58">
        <f t="shared" si="2"/>
        <v>0.39888112867597503</v>
      </c>
      <c r="AN58">
        <v>159014.1</v>
      </c>
      <c r="AO58">
        <f t="shared" si="3"/>
        <v>0.39216670153623995</v>
      </c>
      <c r="AR58">
        <v>1236468</v>
      </c>
      <c r="AS58">
        <f t="shared" si="4"/>
        <v>0.3962241715470044</v>
      </c>
    </row>
    <row r="59" spans="1:45">
      <c r="A59" s="472" t="s">
        <v>125</v>
      </c>
      <c r="B59">
        <v>30083737.010000002</v>
      </c>
      <c r="C59">
        <v>0.31</v>
      </c>
      <c r="D59">
        <v>12712644.4</v>
      </c>
      <c r="E59">
        <v>5255346.0999999996</v>
      </c>
      <c r="F59">
        <v>4184671.5</v>
      </c>
      <c r="G59">
        <v>7287951.9299999997</v>
      </c>
      <c r="I59">
        <v>4560060.88</v>
      </c>
      <c r="J59">
        <v>5523079.7999999998</v>
      </c>
      <c r="T59" t="s">
        <v>125</v>
      </c>
      <c r="U59">
        <v>4184671.5</v>
      </c>
      <c r="V59">
        <f t="shared" si="5"/>
        <v>0.39729077020992726</v>
      </c>
      <c r="X59" t="s">
        <v>148</v>
      </c>
      <c r="Y59">
        <v>3118099</v>
      </c>
      <c r="AB59">
        <v>394467</v>
      </c>
      <c r="AC59">
        <f t="shared" si="0"/>
        <v>0.39100923678023775</v>
      </c>
      <c r="AF59">
        <v>1585500</v>
      </c>
      <c r="AG59">
        <f t="shared" si="1"/>
        <v>0.3967665401178832</v>
      </c>
      <c r="AJ59">
        <v>2029521</v>
      </c>
      <c r="AK59">
        <f t="shared" si="2"/>
        <v>0.39888092039360784</v>
      </c>
      <c r="AN59">
        <v>176537.1</v>
      </c>
      <c r="AO59">
        <f t="shared" si="3"/>
        <v>0.39316737763961807</v>
      </c>
      <c r="AR59">
        <v>1240544.6000000001</v>
      </c>
      <c r="AS59">
        <f t="shared" si="4"/>
        <v>0.39629431437155754</v>
      </c>
    </row>
    <row r="60" spans="1:45">
      <c r="A60" s="472" t="s">
        <v>138</v>
      </c>
      <c r="B60">
        <v>32402422.539999999</v>
      </c>
      <c r="C60">
        <v>0.51</v>
      </c>
      <c r="D60">
        <v>16222098.029999999</v>
      </c>
      <c r="E60">
        <v>13249667.9</v>
      </c>
      <c r="F60">
        <v>1058701.5</v>
      </c>
      <c r="G60">
        <v>8100971.1900000004</v>
      </c>
      <c r="I60">
        <v>3843605.04</v>
      </c>
      <c r="J60">
        <v>4235748.28</v>
      </c>
      <c r="T60" t="s">
        <v>151</v>
      </c>
      <c r="U60">
        <v>4397826</v>
      </c>
      <c r="V60">
        <f t="shared" si="5"/>
        <v>0.39494203503637237</v>
      </c>
      <c r="X60" t="s">
        <v>168</v>
      </c>
      <c r="Y60">
        <v>2741233.4</v>
      </c>
      <c r="AB60">
        <v>396601.2</v>
      </c>
      <c r="AC60">
        <f t="shared" si="0"/>
        <v>0.39114614958502214</v>
      </c>
      <c r="AF60">
        <v>1631100</v>
      </c>
      <c r="AG60">
        <f t="shared" si="1"/>
        <v>0.39523420464491743</v>
      </c>
      <c r="AJ60">
        <v>2131338.7000000002</v>
      </c>
      <c r="AK60">
        <f t="shared" si="2"/>
        <v>0.39830751044521395</v>
      </c>
      <c r="AN60">
        <v>217845</v>
      </c>
      <c r="AO60">
        <f t="shared" si="3"/>
        <v>0.39521549415474516</v>
      </c>
      <c r="AR60">
        <v>1242826.8</v>
      </c>
      <c r="AS60">
        <f t="shared" si="4"/>
        <v>0.39633318602854023</v>
      </c>
    </row>
    <row r="61" spans="1:45">
      <c r="A61" s="472" t="s">
        <v>137</v>
      </c>
      <c r="B61">
        <v>67462009.069999993</v>
      </c>
      <c r="C61">
        <v>0.15</v>
      </c>
      <c r="D61">
        <v>15491652.699999999</v>
      </c>
      <c r="E61">
        <v>0</v>
      </c>
      <c r="F61">
        <v>11911183</v>
      </c>
      <c r="G61">
        <v>18452590.07</v>
      </c>
      <c r="I61">
        <v>17291243.699999999</v>
      </c>
      <c r="J61">
        <v>16226522.609999999</v>
      </c>
      <c r="T61" t="s">
        <v>160</v>
      </c>
      <c r="U61">
        <v>4548597.2</v>
      </c>
      <c r="V61">
        <f t="shared" si="5"/>
        <v>0.3926746887254704</v>
      </c>
      <c r="X61" t="s">
        <v>146</v>
      </c>
      <c r="Y61">
        <v>2535865.7999999998</v>
      </c>
      <c r="AB61">
        <v>507045</v>
      </c>
      <c r="AC61">
        <f t="shared" si="0"/>
        <v>0.39662740591550222</v>
      </c>
      <c r="AF61">
        <v>1650000</v>
      </c>
      <c r="AG61">
        <f t="shared" si="1"/>
        <v>0.39448180813819539</v>
      </c>
      <c r="AJ61">
        <v>2191579</v>
      </c>
      <c r="AK61">
        <f t="shared" si="2"/>
        <v>0.39768527384420355</v>
      </c>
      <c r="AN61">
        <v>262079.6</v>
      </c>
      <c r="AO61">
        <f t="shared" si="3"/>
        <v>0.39691855277805066</v>
      </c>
      <c r="AR61">
        <v>1267730.8999999999</v>
      </c>
      <c r="AS61">
        <f t="shared" si="4"/>
        <v>0.39673884997324049</v>
      </c>
    </row>
    <row r="62" spans="1:45">
      <c r="A62" s="472" t="s">
        <v>136</v>
      </c>
      <c r="B62">
        <v>15844062.439999999</v>
      </c>
      <c r="C62">
        <v>0.05</v>
      </c>
      <c r="D62">
        <v>959429.5</v>
      </c>
      <c r="E62">
        <v>0</v>
      </c>
      <c r="F62">
        <v>0</v>
      </c>
      <c r="G62">
        <v>2409318.9700000002</v>
      </c>
      <c r="I62">
        <v>6611402.5899999999</v>
      </c>
      <c r="J62">
        <v>5863911.3899999997</v>
      </c>
      <c r="T62" t="s">
        <v>173</v>
      </c>
      <c r="U62">
        <v>4638621.7</v>
      </c>
      <c r="V62">
        <f t="shared" si="5"/>
        <v>0.39108544648599197</v>
      </c>
      <c r="X62" t="s">
        <v>160</v>
      </c>
      <c r="Y62">
        <v>2501199.7999999998</v>
      </c>
      <c r="AB62">
        <v>526167</v>
      </c>
      <c r="AC62">
        <f t="shared" si="0"/>
        <v>0.39725150793079778</v>
      </c>
      <c r="AF62">
        <v>1818300</v>
      </c>
      <c r="AG62">
        <f t="shared" si="1"/>
        <v>0.38483270142331916</v>
      </c>
      <c r="AJ62">
        <v>2347791</v>
      </c>
      <c r="AK62">
        <f t="shared" si="2"/>
        <v>0.3951003182846386</v>
      </c>
      <c r="AN62">
        <v>267725</v>
      </c>
      <c r="AO62">
        <f t="shared" si="3"/>
        <v>0.39709907857894383</v>
      </c>
      <c r="AR62">
        <v>1290801.3</v>
      </c>
      <c r="AS62">
        <f t="shared" si="4"/>
        <v>0.39708431407835398</v>
      </c>
    </row>
    <row r="63" spans="1:45">
      <c r="A63" s="472" t="s">
        <v>1012</v>
      </c>
      <c r="B63">
        <v>26936287.170000002</v>
      </c>
      <c r="C63">
        <v>0.06</v>
      </c>
      <c r="D63">
        <v>1166123.8</v>
      </c>
      <c r="E63">
        <v>0</v>
      </c>
      <c r="F63">
        <v>0</v>
      </c>
      <c r="G63">
        <v>3168976.34</v>
      </c>
      <c r="I63">
        <v>7068842.8700000001</v>
      </c>
      <c r="J63">
        <v>15532344.16</v>
      </c>
      <c r="T63" t="s">
        <v>158</v>
      </c>
      <c r="U63">
        <v>4760636.2</v>
      </c>
      <c r="V63">
        <f t="shared" si="5"/>
        <v>0.38865511801529729</v>
      </c>
      <c r="X63" t="s">
        <v>1014</v>
      </c>
      <c r="Y63">
        <v>1974804.9</v>
      </c>
      <c r="AB63">
        <v>753423</v>
      </c>
      <c r="AC63">
        <f t="shared" si="0"/>
        <v>0.39715931112724645</v>
      </c>
      <c r="AF63">
        <v>1974900</v>
      </c>
      <c r="AG63">
        <f t="shared" si="1"/>
        <v>0.37136126342707632</v>
      </c>
      <c r="AJ63">
        <v>2388861</v>
      </c>
      <c r="AK63">
        <f t="shared" si="2"/>
        <v>0.39419039507392412</v>
      </c>
      <c r="AN63">
        <v>276758.2</v>
      </c>
      <c r="AO63">
        <f t="shared" si="3"/>
        <v>0.39737050847489558</v>
      </c>
      <c r="AR63">
        <v>1313047.3</v>
      </c>
      <c r="AS63">
        <f t="shared" si="4"/>
        <v>0.3973897330408111</v>
      </c>
    </row>
    <row r="64" spans="1:45">
      <c r="A64" s="472" t="s">
        <v>134</v>
      </c>
      <c r="B64">
        <v>69071563.799999997</v>
      </c>
      <c r="C64">
        <v>0.24</v>
      </c>
      <c r="D64">
        <v>22506237.300000001</v>
      </c>
      <c r="E64">
        <v>6941469.9000000004</v>
      </c>
      <c r="F64">
        <v>8316571.2999999998</v>
      </c>
      <c r="G64">
        <v>18101587.440000001</v>
      </c>
      <c r="I64">
        <v>13864570.85</v>
      </c>
      <c r="J64">
        <v>14599168.210000001</v>
      </c>
      <c r="T64" t="s">
        <v>120</v>
      </c>
      <c r="U64">
        <v>4961769.9000000004</v>
      </c>
      <c r="V64">
        <f t="shared" si="5"/>
        <v>0.38397003090872522</v>
      </c>
      <c r="X64" t="s">
        <v>128</v>
      </c>
      <c r="Y64">
        <v>1927197.6</v>
      </c>
      <c r="AB64">
        <v>765541</v>
      </c>
      <c r="AC64">
        <f t="shared" si="0"/>
        <v>0.39676533945237147</v>
      </c>
      <c r="AF64">
        <v>2000000</v>
      </c>
      <c r="AG64">
        <f t="shared" si="1"/>
        <v>0.36882984463076507</v>
      </c>
      <c r="AJ64">
        <v>2417185.7000000002</v>
      </c>
      <c r="AK64">
        <f t="shared" si="2"/>
        <v>0.39350763230676217</v>
      </c>
      <c r="AN64">
        <v>311190.59999999998</v>
      </c>
      <c r="AO64">
        <f t="shared" si="3"/>
        <v>0.39820771685799017</v>
      </c>
      <c r="AR64">
        <v>1391405.5</v>
      </c>
      <c r="AS64">
        <f t="shared" si="4"/>
        <v>0.39824803519218921</v>
      </c>
    </row>
    <row r="65" spans="1:45">
      <c r="A65" s="472" t="s">
        <v>1013</v>
      </c>
      <c r="B65">
        <v>16911073.469999999</v>
      </c>
      <c r="C65">
        <v>7.0000000000000007E-2</v>
      </c>
      <c r="D65">
        <v>730224.1</v>
      </c>
      <c r="E65">
        <v>0</v>
      </c>
      <c r="F65">
        <v>0</v>
      </c>
      <c r="G65">
        <v>378976.54</v>
      </c>
      <c r="I65">
        <v>2284800.9500000002</v>
      </c>
      <c r="J65">
        <v>13517071.880000001</v>
      </c>
      <c r="T65" t="s">
        <v>127</v>
      </c>
      <c r="U65">
        <v>5136961.0999999996</v>
      </c>
      <c r="V65">
        <f t="shared" si="5"/>
        <v>0.37922222158424246</v>
      </c>
      <c r="X65" t="s">
        <v>165</v>
      </c>
      <c r="Y65">
        <v>1653477.6</v>
      </c>
      <c r="AB65">
        <v>880788</v>
      </c>
      <c r="AC65">
        <f t="shared" si="0"/>
        <v>0.39109354550524661</v>
      </c>
      <c r="AF65">
        <v>2129200</v>
      </c>
      <c r="AG65">
        <f t="shared" si="1"/>
        <v>0.3543177873121785</v>
      </c>
      <c r="AJ65">
        <v>2491421</v>
      </c>
      <c r="AK65">
        <f t="shared" si="2"/>
        <v>0.39150626367808133</v>
      </c>
      <c r="AN65">
        <v>389790.1</v>
      </c>
      <c r="AO65">
        <f t="shared" si="3"/>
        <v>0.39893979326561613</v>
      </c>
      <c r="AR65">
        <v>1444422.5</v>
      </c>
      <c r="AS65">
        <f t="shared" si="4"/>
        <v>0.39863581301616863</v>
      </c>
    </row>
    <row r="66" spans="1:45">
      <c r="A66" s="472" t="s">
        <v>145</v>
      </c>
      <c r="B66">
        <v>36137255.829999998</v>
      </c>
      <c r="C66">
        <v>0.4</v>
      </c>
      <c r="D66">
        <v>17444949.899999999</v>
      </c>
      <c r="E66">
        <v>12659146</v>
      </c>
      <c r="F66">
        <v>2264166.7999999998</v>
      </c>
      <c r="G66">
        <v>7349161.0199999996</v>
      </c>
      <c r="I66">
        <v>5610549.7699999996</v>
      </c>
      <c r="J66">
        <v>5732595.1399999997</v>
      </c>
      <c r="T66" t="s">
        <v>191</v>
      </c>
      <c r="U66">
        <v>5174766</v>
      </c>
      <c r="V66">
        <f t="shared" si="5"/>
        <v>0.37811864254073713</v>
      </c>
      <c r="X66" t="s">
        <v>169</v>
      </c>
      <c r="Y66">
        <v>1495024.8</v>
      </c>
      <c r="AB66">
        <v>983594</v>
      </c>
      <c r="AC66">
        <f t="shared" si="0"/>
        <v>0.38318910378622889</v>
      </c>
      <c r="AF66">
        <v>2200000</v>
      </c>
      <c r="AG66">
        <f t="shared" si="1"/>
        <v>0.34539659227627062</v>
      </c>
      <c r="AJ66">
        <v>2558268</v>
      </c>
      <c r="AK66">
        <f t="shared" si="2"/>
        <v>0.3894447233806948</v>
      </c>
      <c r="AN66">
        <v>426881</v>
      </c>
      <c r="AO66">
        <f t="shared" si="3"/>
        <v>0.39871382420634832</v>
      </c>
      <c r="AR66">
        <v>1476048.6</v>
      </c>
      <c r="AS66">
        <f t="shared" si="4"/>
        <v>0.39879273441337731</v>
      </c>
    </row>
    <row r="67" spans="1:45">
      <c r="A67" s="472" t="s">
        <v>144</v>
      </c>
      <c r="B67">
        <v>66492513.640000001</v>
      </c>
      <c r="C67">
        <v>0.23</v>
      </c>
      <c r="D67">
        <v>16492641.1</v>
      </c>
      <c r="E67">
        <v>3784242.7</v>
      </c>
      <c r="F67">
        <v>7189097.2000000002</v>
      </c>
      <c r="G67">
        <v>22793566.050000001</v>
      </c>
      <c r="I67">
        <v>10866873.199999999</v>
      </c>
      <c r="J67">
        <v>16339433.289999999</v>
      </c>
      <c r="T67" t="s">
        <v>129</v>
      </c>
      <c r="U67">
        <v>5530423.2000000002</v>
      </c>
      <c r="V67">
        <f t="shared" si="5"/>
        <v>0.36642846766206999</v>
      </c>
      <c r="X67" t="s">
        <v>176</v>
      </c>
      <c r="Y67">
        <v>1220516.2</v>
      </c>
      <c r="AB67">
        <v>998800</v>
      </c>
      <c r="AC67">
        <f t="shared" ref="AC67:AC86" si="6">_xlfn.PHI(STANDARDIZE(AB67,AD$2,AD$3))</f>
        <v>0.38180203873509094</v>
      </c>
      <c r="AF67">
        <v>2247717.7999999998</v>
      </c>
      <c r="AG67">
        <f t="shared" ref="AG67:AG86" si="7">_xlfn.PHI(STANDARDIZE(AF67,AH$2,AH$3))</f>
        <v>0.33903613639550745</v>
      </c>
      <c r="AJ67">
        <v>2564864</v>
      </c>
      <c r="AK67">
        <f t="shared" ref="AK67:AK86" si="8">_xlfn.PHI(STANDARDIZE(AJ67,AL$2,AL$3))</f>
        <v>0.38922813661855077</v>
      </c>
      <c r="AN67">
        <v>433035.3</v>
      </c>
      <c r="AO67">
        <f t="shared" ref="AO67:AO86" si="9">_xlfn.PHI(STANDARDIZE(AN67,AP$2,AP$3))</f>
        <v>0.39864090208121966</v>
      </c>
      <c r="AR67">
        <v>1491574.8</v>
      </c>
      <c r="AS67">
        <f t="shared" ref="AS67:AS86" si="10">_xlfn.PHI(STANDARDIZE(AR67,AT$2,AT$3))</f>
        <v>0.39884939693772148</v>
      </c>
    </row>
    <row r="68" spans="1:45">
      <c r="A68" s="472" t="s">
        <v>143</v>
      </c>
      <c r="B68">
        <v>45188035.600000001</v>
      </c>
      <c r="C68">
        <v>0.3</v>
      </c>
      <c r="D68">
        <v>15614853.4</v>
      </c>
      <c r="E68">
        <v>5027253.2</v>
      </c>
      <c r="F68">
        <v>6757131</v>
      </c>
      <c r="G68">
        <v>11170643.560000001</v>
      </c>
      <c r="I68">
        <v>8833478.6799999997</v>
      </c>
      <c r="J68">
        <v>9569059.9600000009</v>
      </c>
      <c r="T68" t="s">
        <v>148</v>
      </c>
      <c r="U68">
        <v>5689611.4000000004</v>
      </c>
      <c r="V68">
        <f t="shared" ref="V68:V86" si="11">_xlfn.PHI(STANDARDIZE(U68,S$2,S$3))</f>
        <v>0.36047106276192559</v>
      </c>
      <c r="X68" t="s">
        <v>191</v>
      </c>
      <c r="Y68">
        <v>996957</v>
      </c>
      <c r="AB68">
        <v>1000000</v>
      </c>
      <c r="AC68">
        <f t="shared" si="6"/>
        <v>0.38169025184527805</v>
      </c>
      <c r="AF68">
        <v>2350000</v>
      </c>
      <c r="AG68">
        <f t="shared" si="7"/>
        <v>0.32455988231531507</v>
      </c>
      <c r="AJ68">
        <v>2573889</v>
      </c>
      <c r="AK68">
        <f t="shared" si="8"/>
        <v>0.38892798556218994</v>
      </c>
      <c r="AN68">
        <v>435373.8</v>
      </c>
      <c r="AO68">
        <f t="shared" si="9"/>
        <v>0.39861055238780291</v>
      </c>
      <c r="AR68">
        <v>1494557.8</v>
      </c>
      <c r="AS68">
        <f t="shared" si="10"/>
        <v>0.39885874592199938</v>
      </c>
    </row>
    <row r="69" spans="1:45">
      <c r="A69" s="472" t="s">
        <v>142</v>
      </c>
      <c r="B69">
        <v>34443025.520000003</v>
      </c>
      <c r="C69">
        <v>0.39</v>
      </c>
      <c r="D69">
        <v>14087396.970000001</v>
      </c>
      <c r="E69">
        <v>8014880.5999999996</v>
      </c>
      <c r="F69">
        <v>2999809</v>
      </c>
      <c r="G69">
        <v>8235335.0700000003</v>
      </c>
      <c r="I69">
        <v>4304598.43</v>
      </c>
      <c r="J69">
        <v>7815695.0499999998</v>
      </c>
      <c r="T69" t="s">
        <v>169</v>
      </c>
      <c r="U69">
        <v>6014762.5999999996</v>
      </c>
      <c r="V69">
        <f t="shared" si="11"/>
        <v>0.3470412114863331</v>
      </c>
      <c r="X69" t="s">
        <v>183</v>
      </c>
      <c r="Y69">
        <v>949959.4</v>
      </c>
      <c r="AB69">
        <v>1050000</v>
      </c>
      <c r="AC69">
        <f t="shared" si="6"/>
        <v>0.3767354395256573</v>
      </c>
      <c r="AF69">
        <v>2364600</v>
      </c>
      <c r="AG69">
        <f t="shared" si="7"/>
        <v>0.32240837077159845</v>
      </c>
      <c r="AJ69">
        <v>2662542</v>
      </c>
      <c r="AK69">
        <f t="shared" si="8"/>
        <v>0.38574806591948224</v>
      </c>
      <c r="AN69">
        <v>520343</v>
      </c>
      <c r="AO69">
        <f t="shared" si="9"/>
        <v>0.39652556367809666</v>
      </c>
      <c r="AR69">
        <v>1519910.1</v>
      </c>
      <c r="AS69">
        <f t="shared" si="10"/>
        <v>0.39891819273723911</v>
      </c>
    </row>
    <row r="70" spans="1:45">
      <c r="A70" s="472" t="s">
        <v>146</v>
      </c>
      <c r="B70">
        <v>50640535.990000002</v>
      </c>
      <c r="C70">
        <v>0.22</v>
      </c>
      <c r="D70">
        <v>18695632.800000001</v>
      </c>
      <c r="E70">
        <v>2535865.7999999998</v>
      </c>
      <c r="F70">
        <v>11812943</v>
      </c>
      <c r="G70">
        <v>13674953.58</v>
      </c>
      <c r="I70">
        <v>10719941.09</v>
      </c>
      <c r="J70">
        <v>7550008.5099999998</v>
      </c>
      <c r="T70" t="s">
        <v>141</v>
      </c>
      <c r="U70">
        <v>6052870.0999999996</v>
      </c>
      <c r="V70">
        <f t="shared" si="11"/>
        <v>0.34536411444836035</v>
      </c>
      <c r="X70" t="s">
        <v>129</v>
      </c>
      <c r="Y70">
        <v>906719.4</v>
      </c>
      <c r="AB70">
        <v>1163391</v>
      </c>
      <c r="AC70">
        <f t="shared" si="6"/>
        <v>0.36345353834384952</v>
      </c>
      <c r="AF70">
        <v>2477900</v>
      </c>
      <c r="AG70">
        <f t="shared" si="7"/>
        <v>0.30509365420569129</v>
      </c>
      <c r="AJ70">
        <v>2745434.8</v>
      </c>
      <c r="AK70">
        <f t="shared" si="8"/>
        <v>0.382401331168922</v>
      </c>
      <c r="AN70">
        <v>534793.5</v>
      </c>
      <c r="AO70">
        <f t="shared" si="9"/>
        <v>0.39598198922883882</v>
      </c>
      <c r="AR70">
        <v>1532738.9</v>
      </c>
      <c r="AS70">
        <f t="shared" si="10"/>
        <v>0.39893462746727854</v>
      </c>
    </row>
    <row r="71" spans="1:45">
      <c r="A71" s="472" t="s">
        <v>150</v>
      </c>
      <c r="B71">
        <v>96063652.469999999</v>
      </c>
      <c r="C71">
        <v>0.32</v>
      </c>
      <c r="D71">
        <v>39475892.100000001</v>
      </c>
      <c r="E71">
        <v>17172983.899999999</v>
      </c>
      <c r="F71">
        <v>14728725</v>
      </c>
      <c r="G71">
        <v>22693863.539999999</v>
      </c>
      <c r="I71">
        <v>17103164.859999999</v>
      </c>
      <c r="J71">
        <v>16790731.969999999</v>
      </c>
      <c r="T71" t="s">
        <v>123</v>
      </c>
      <c r="U71">
        <v>6503126.5</v>
      </c>
      <c r="V71">
        <f t="shared" si="11"/>
        <v>0.32411445016755314</v>
      </c>
      <c r="X71" t="s">
        <v>175</v>
      </c>
      <c r="Y71">
        <v>703525.1</v>
      </c>
      <c r="AB71">
        <v>1212911</v>
      </c>
      <c r="AC71">
        <f t="shared" si="6"/>
        <v>0.35682701427012919</v>
      </c>
      <c r="AF71">
        <v>2640734</v>
      </c>
      <c r="AG71">
        <f t="shared" si="7"/>
        <v>0.27870633404382844</v>
      </c>
      <c r="AJ71">
        <v>2909056.2</v>
      </c>
      <c r="AK71">
        <f t="shared" si="8"/>
        <v>0.37477565828542631</v>
      </c>
      <c r="AN71">
        <v>558925.80000000005</v>
      </c>
      <c r="AO71">
        <f t="shared" si="9"/>
        <v>0.39495302800775428</v>
      </c>
      <c r="AR71">
        <v>1557919.3</v>
      </c>
      <c r="AS71">
        <f t="shared" si="10"/>
        <v>0.39894021514309169</v>
      </c>
    </row>
    <row r="72" spans="1:45">
      <c r="A72" s="472" t="s">
        <v>149</v>
      </c>
      <c r="B72">
        <v>24929456.199999999</v>
      </c>
      <c r="C72">
        <v>0.5</v>
      </c>
      <c r="D72">
        <v>9836552.6300000008</v>
      </c>
      <c r="E72">
        <v>7225506</v>
      </c>
      <c r="F72">
        <v>1313885.2</v>
      </c>
      <c r="G72">
        <v>7681427.8899999997</v>
      </c>
      <c r="I72">
        <v>2416303.77</v>
      </c>
      <c r="J72">
        <v>4995171.92</v>
      </c>
      <c r="T72" t="s">
        <v>147</v>
      </c>
      <c r="U72">
        <v>6545994.2999999998</v>
      </c>
      <c r="V72">
        <f t="shared" si="11"/>
        <v>0.32196680270787897</v>
      </c>
      <c r="X72" t="s">
        <v>172</v>
      </c>
      <c r="Y72">
        <v>311093.40000000002</v>
      </c>
      <c r="AB72">
        <v>1215663</v>
      </c>
      <c r="AC72">
        <f t="shared" si="6"/>
        <v>0.35644499405107377</v>
      </c>
      <c r="AF72">
        <v>2790494</v>
      </c>
      <c r="AG72">
        <f t="shared" si="7"/>
        <v>0.25350333703061695</v>
      </c>
      <c r="AJ72">
        <v>3128339</v>
      </c>
      <c r="AK72">
        <f t="shared" si="8"/>
        <v>0.36256579684374279</v>
      </c>
      <c r="AN72">
        <v>593842.9</v>
      </c>
      <c r="AO72">
        <f t="shared" si="9"/>
        <v>0.39319805874524744</v>
      </c>
      <c r="AR72">
        <v>1630444.4</v>
      </c>
      <c r="AS72">
        <f t="shared" si="10"/>
        <v>0.39875887894894002</v>
      </c>
    </row>
    <row r="73" spans="1:45">
      <c r="A73" s="472" t="s">
        <v>148</v>
      </c>
      <c r="B73">
        <v>25532263.43</v>
      </c>
      <c r="C73">
        <v>0.42</v>
      </c>
      <c r="D73">
        <v>10078064.140000001</v>
      </c>
      <c r="E73">
        <v>3118099</v>
      </c>
      <c r="F73">
        <v>5689611.4000000004</v>
      </c>
      <c r="G73">
        <v>7278424.3899999997</v>
      </c>
      <c r="I73">
        <v>2514233.08</v>
      </c>
      <c r="J73">
        <v>5661541.8099999996</v>
      </c>
      <c r="T73" t="s">
        <v>171</v>
      </c>
      <c r="U73">
        <v>6745370.0999999996</v>
      </c>
      <c r="V73">
        <f t="shared" si="11"/>
        <v>0.31173442433265258</v>
      </c>
      <c r="X73" t="s">
        <v>166</v>
      </c>
      <c r="Y73">
        <v>14943.8</v>
      </c>
      <c r="AB73">
        <v>1267773</v>
      </c>
      <c r="AC73">
        <f t="shared" si="6"/>
        <v>0.34895079215176805</v>
      </c>
      <c r="AF73">
        <v>2887785.2</v>
      </c>
      <c r="AG73">
        <f t="shared" si="7"/>
        <v>0.2369512408263188</v>
      </c>
      <c r="AJ73">
        <v>3365571</v>
      </c>
      <c r="AK73">
        <f t="shared" si="8"/>
        <v>0.34705087355391967</v>
      </c>
      <c r="AN73">
        <v>610248.6</v>
      </c>
      <c r="AO73">
        <f t="shared" si="9"/>
        <v>0.39226584691713889</v>
      </c>
      <c r="AR73">
        <v>1672655.1</v>
      </c>
      <c r="AS73">
        <f t="shared" si="10"/>
        <v>0.39851853231242185</v>
      </c>
    </row>
    <row r="74" spans="1:45">
      <c r="A74" s="472" t="s">
        <v>196</v>
      </c>
      <c r="B74">
        <v>81634424.290000007</v>
      </c>
      <c r="C74">
        <v>0.21</v>
      </c>
      <c r="D74">
        <v>25218100.5</v>
      </c>
      <c r="E74">
        <v>0</v>
      </c>
      <c r="F74">
        <v>22369043.399999999</v>
      </c>
      <c r="G74">
        <v>20943609.800000001</v>
      </c>
      <c r="I74">
        <v>13677959.039999999</v>
      </c>
      <c r="J74">
        <v>21794754.949999999</v>
      </c>
      <c r="T74" t="s">
        <v>143</v>
      </c>
      <c r="U74">
        <v>6757131</v>
      </c>
      <c r="V74">
        <f t="shared" si="11"/>
        <v>0.31111907694282542</v>
      </c>
      <c r="X74" t="s">
        <v>186</v>
      </c>
      <c r="Y74">
        <v>0</v>
      </c>
      <c r="AB74">
        <v>1270362</v>
      </c>
      <c r="AC74">
        <f t="shared" si="6"/>
        <v>0.34856591250223412</v>
      </c>
      <c r="AF74">
        <v>2935026.5</v>
      </c>
      <c r="AG74">
        <f t="shared" si="7"/>
        <v>0.22892125287634491</v>
      </c>
      <c r="AJ74">
        <v>3373811.4</v>
      </c>
      <c r="AK74">
        <f t="shared" si="8"/>
        <v>0.3464729133886944</v>
      </c>
      <c r="AN74">
        <v>641711.80000000005</v>
      </c>
      <c r="AO74">
        <f t="shared" si="9"/>
        <v>0.39028781378783445</v>
      </c>
      <c r="AR74">
        <v>1683165.8</v>
      </c>
      <c r="AS74">
        <f t="shared" si="10"/>
        <v>0.39844328371321064</v>
      </c>
    </row>
    <row r="75" spans="1:45">
      <c r="A75" s="472" t="s">
        <v>141</v>
      </c>
      <c r="B75">
        <v>63640584.810000002</v>
      </c>
      <c r="C75">
        <v>0.22</v>
      </c>
      <c r="D75">
        <v>8452872.6999999993</v>
      </c>
      <c r="E75">
        <v>0</v>
      </c>
      <c r="F75">
        <v>6052870.0999999996</v>
      </c>
      <c r="G75">
        <v>16568625.58</v>
      </c>
      <c r="I75">
        <v>10716437.630000001</v>
      </c>
      <c r="J75">
        <v>27902648.899999999</v>
      </c>
      <c r="T75" t="s">
        <v>144</v>
      </c>
      <c r="U75">
        <v>7189097.2000000002</v>
      </c>
      <c r="V75">
        <f t="shared" si="11"/>
        <v>0.28776421251356243</v>
      </c>
      <c r="X75" t="s">
        <v>182</v>
      </c>
      <c r="Y75">
        <v>0</v>
      </c>
      <c r="AB75">
        <v>1658721</v>
      </c>
      <c r="AC75">
        <f t="shared" si="6"/>
        <v>0.28061642042485879</v>
      </c>
      <c r="AF75">
        <v>2974803.3</v>
      </c>
      <c r="AG75">
        <f t="shared" si="7"/>
        <v>0.22218108615449497</v>
      </c>
      <c r="AJ75">
        <v>3475326</v>
      </c>
      <c r="AK75">
        <f t="shared" si="8"/>
        <v>0.33915559337940915</v>
      </c>
      <c r="AN75">
        <v>643377</v>
      </c>
      <c r="AO75">
        <f t="shared" si="9"/>
        <v>0.39017621433166944</v>
      </c>
      <c r="AR75">
        <v>1762297.2</v>
      </c>
      <c r="AS75">
        <f t="shared" si="10"/>
        <v>0.39768011715257384</v>
      </c>
    </row>
    <row r="76" spans="1:45">
      <c r="A76" s="472" t="s">
        <v>140</v>
      </c>
      <c r="B76">
        <v>59602702.090000004</v>
      </c>
      <c r="C76">
        <v>0.38</v>
      </c>
      <c r="D76">
        <v>23253611.899999999</v>
      </c>
      <c r="E76">
        <v>9850447.8000000007</v>
      </c>
      <c r="F76">
        <v>9643582.6999999993</v>
      </c>
      <c r="G76">
        <v>18558192.5</v>
      </c>
      <c r="I76">
        <v>7460906.0599999996</v>
      </c>
      <c r="J76">
        <v>10329991.630000001</v>
      </c>
      <c r="T76" t="s">
        <v>134</v>
      </c>
      <c r="U76">
        <v>8316571.2999999998</v>
      </c>
      <c r="V76">
        <f t="shared" si="11"/>
        <v>0.22326651515799892</v>
      </c>
      <c r="X76" t="s">
        <v>167</v>
      </c>
      <c r="Y76">
        <v>0</v>
      </c>
      <c r="AB76">
        <v>1722000</v>
      </c>
      <c r="AC76">
        <f t="shared" si="6"/>
        <v>0.26827186295847777</v>
      </c>
      <c r="AF76">
        <v>3000000</v>
      </c>
      <c r="AG76">
        <f t="shared" si="7"/>
        <v>0.21792625203645979</v>
      </c>
      <c r="AJ76">
        <v>3492656</v>
      </c>
      <c r="AK76">
        <f t="shared" si="8"/>
        <v>0.3378711794025786</v>
      </c>
      <c r="AN76">
        <v>643839</v>
      </c>
      <c r="AO76">
        <f t="shared" si="9"/>
        <v>0.39014512929681266</v>
      </c>
      <c r="AR76">
        <v>1934737.3</v>
      </c>
      <c r="AS76">
        <f t="shared" si="10"/>
        <v>0.39482385641036688</v>
      </c>
    </row>
    <row r="77" spans="1:45">
      <c r="A77" s="472" t="s">
        <v>147</v>
      </c>
      <c r="B77">
        <v>35071061.32</v>
      </c>
      <c r="C77">
        <v>0.32</v>
      </c>
      <c r="D77">
        <v>13722932.4</v>
      </c>
      <c r="E77">
        <v>4409777.8</v>
      </c>
      <c r="F77">
        <v>6545994.2999999998</v>
      </c>
      <c r="G77">
        <v>10829046.66</v>
      </c>
      <c r="I77">
        <v>6146169.0499999998</v>
      </c>
      <c r="J77">
        <v>4372913.2</v>
      </c>
      <c r="T77" t="s">
        <v>128</v>
      </c>
      <c r="U77">
        <v>8391107.8000000007</v>
      </c>
      <c r="V77">
        <f t="shared" si="11"/>
        <v>0.21899227514582764</v>
      </c>
      <c r="X77" t="s">
        <v>1010</v>
      </c>
      <c r="Y77">
        <v>0</v>
      </c>
      <c r="AB77">
        <v>1767792</v>
      </c>
      <c r="AC77">
        <f t="shared" si="6"/>
        <v>0.25924091367633106</v>
      </c>
      <c r="AF77">
        <v>3137725</v>
      </c>
      <c r="AG77">
        <f t="shared" si="7"/>
        <v>0.1949832057393168</v>
      </c>
      <c r="AJ77">
        <v>3500766</v>
      </c>
      <c r="AK77">
        <f t="shared" si="8"/>
        <v>0.33726670111651363</v>
      </c>
      <c r="AN77">
        <v>831414.3</v>
      </c>
      <c r="AO77">
        <f t="shared" si="9"/>
        <v>0.37330271448283164</v>
      </c>
      <c r="AR77">
        <v>1950872.4</v>
      </c>
      <c r="AS77">
        <f t="shared" si="10"/>
        <v>0.39447379873392246</v>
      </c>
    </row>
    <row r="78" spans="1:45">
      <c r="A78" s="472" t="s">
        <v>139</v>
      </c>
      <c r="B78">
        <v>24869071.859999999</v>
      </c>
      <c r="C78">
        <v>0.27</v>
      </c>
      <c r="D78">
        <v>7701817.3600000003</v>
      </c>
      <c r="E78">
        <v>3505908.3</v>
      </c>
      <c r="F78">
        <v>2310151.4</v>
      </c>
      <c r="G78">
        <v>6823762.3799999999</v>
      </c>
      <c r="I78">
        <v>4508672.4000000004</v>
      </c>
      <c r="J78">
        <v>5834819.7199999997</v>
      </c>
      <c r="T78" t="s">
        <v>140</v>
      </c>
      <c r="U78">
        <v>9643582.6999999993</v>
      </c>
      <c r="V78">
        <f t="shared" si="11"/>
        <v>0.15093833787212146</v>
      </c>
      <c r="X78" t="s">
        <v>1009</v>
      </c>
      <c r="Y78">
        <v>0</v>
      </c>
      <c r="AB78">
        <v>1833742.7</v>
      </c>
      <c r="AC78">
        <f t="shared" si="6"/>
        <v>0.24615222235692769</v>
      </c>
      <c r="AF78">
        <v>3328956</v>
      </c>
      <c r="AG78">
        <f t="shared" si="7"/>
        <v>0.16449585802664346</v>
      </c>
      <c r="AJ78">
        <v>3825440</v>
      </c>
      <c r="AK78">
        <f t="shared" si="8"/>
        <v>0.31146997710792329</v>
      </c>
      <c r="AN78">
        <v>860568.6</v>
      </c>
      <c r="AO78">
        <f t="shared" si="9"/>
        <v>0.36996936175230588</v>
      </c>
      <c r="AR78">
        <v>2108651.7999999998</v>
      </c>
      <c r="AS78">
        <f t="shared" si="10"/>
        <v>0.39031814743392385</v>
      </c>
    </row>
    <row r="79" spans="1:45">
      <c r="A79" s="472" t="s">
        <v>1011</v>
      </c>
      <c r="B79">
        <v>36769831.07</v>
      </c>
      <c r="C79">
        <v>0.45</v>
      </c>
      <c r="D79">
        <v>16314512.800000001</v>
      </c>
      <c r="E79">
        <v>12226345.1</v>
      </c>
      <c r="F79">
        <v>1901946.2</v>
      </c>
      <c r="G79">
        <v>10254905.91</v>
      </c>
      <c r="I79">
        <v>4095788.32</v>
      </c>
      <c r="J79">
        <v>6104624.04</v>
      </c>
      <c r="T79" t="s">
        <v>172</v>
      </c>
      <c r="U79">
        <v>9763097.5999999996</v>
      </c>
      <c r="V79">
        <f t="shared" si="11"/>
        <v>0.14499309461793042</v>
      </c>
      <c r="X79" t="s">
        <v>116</v>
      </c>
      <c r="Y79">
        <v>0</v>
      </c>
      <c r="AB79">
        <v>2000000</v>
      </c>
      <c r="AC79">
        <f t="shared" si="6"/>
        <v>0.21321527566628556</v>
      </c>
      <c r="AF79">
        <v>3561500</v>
      </c>
      <c r="AG79">
        <f t="shared" si="7"/>
        <v>0.1305477010646951</v>
      </c>
      <c r="AJ79">
        <v>4068263</v>
      </c>
      <c r="AK79">
        <f t="shared" si="8"/>
        <v>0.29053894298474509</v>
      </c>
      <c r="AN79">
        <v>1343619.8</v>
      </c>
      <c r="AO79">
        <f t="shared" si="9"/>
        <v>0.29358326072886648</v>
      </c>
      <c r="AR79">
        <v>2409962.6</v>
      </c>
      <c r="AS79">
        <f t="shared" si="10"/>
        <v>0.37882511471564217</v>
      </c>
    </row>
    <row r="80" spans="1:45">
      <c r="A80" s="472" t="s">
        <v>154</v>
      </c>
      <c r="B80">
        <v>38619466.159999996</v>
      </c>
      <c r="C80">
        <v>0.66</v>
      </c>
      <c r="D80">
        <v>16365714.5</v>
      </c>
      <c r="E80">
        <v>14023197.699999999</v>
      </c>
      <c r="F80">
        <v>804149.2</v>
      </c>
      <c r="G80">
        <v>13066968.029999999</v>
      </c>
      <c r="I80">
        <v>4899025.58</v>
      </c>
      <c r="J80">
        <v>4287758.05</v>
      </c>
      <c r="T80" t="s">
        <v>146</v>
      </c>
      <c r="U80">
        <v>11812943</v>
      </c>
      <c r="V80">
        <f t="shared" si="11"/>
        <v>6.4119382019477117E-2</v>
      </c>
      <c r="X80" t="s">
        <v>137</v>
      </c>
      <c r="Y80">
        <v>0</v>
      </c>
      <c r="AB80">
        <v>2374202</v>
      </c>
      <c r="AC80">
        <f t="shared" si="6"/>
        <v>0.14412140638774618</v>
      </c>
      <c r="AF80">
        <v>3838182</v>
      </c>
      <c r="AG80">
        <f t="shared" si="7"/>
        <v>9.5760819785322637E-2</v>
      </c>
      <c r="AJ80">
        <v>4580237</v>
      </c>
      <c r="AK80">
        <f t="shared" si="8"/>
        <v>0.24392701995157709</v>
      </c>
      <c r="AN80">
        <v>1350000</v>
      </c>
      <c r="AO80">
        <f t="shared" si="9"/>
        <v>0.2923827475992189</v>
      </c>
      <c r="AR80">
        <v>2502418.5</v>
      </c>
      <c r="AS80">
        <f t="shared" si="10"/>
        <v>0.37441346743778903</v>
      </c>
    </row>
    <row r="81" spans="1:45">
      <c r="A81" s="472" t="s">
        <v>153</v>
      </c>
      <c r="B81">
        <v>25446925.75</v>
      </c>
      <c r="C81">
        <v>0.72</v>
      </c>
      <c r="D81">
        <v>11374943.699999999</v>
      </c>
      <c r="E81">
        <v>10061698.4</v>
      </c>
      <c r="F81">
        <v>398008.7</v>
      </c>
      <c r="G81">
        <v>9395113.8499999996</v>
      </c>
      <c r="I81">
        <v>2392171.67</v>
      </c>
      <c r="J81">
        <v>2284696.5299999998</v>
      </c>
      <c r="T81" t="s">
        <v>137</v>
      </c>
      <c r="U81">
        <v>11911183</v>
      </c>
      <c r="V81">
        <f t="shared" si="11"/>
        <v>6.1290778767460426E-2</v>
      </c>
      <c r="X81" t="s">
        <v>136</v>
      </c>
      <c r="Y81">
        <v>0</v>
      </c>
      <c r="AB81">
        <v>2460476</v>
      </c>
      <c r="AC81">
        <f t="shared" si="6"/>
        <v>0.12992239817874096</v>
      </c>
      <c r="AF81">
        <v>4351899.4000000004</v>
      </c>
      <c r="AG81">
        <f t="shared" si="7"/>
        <v>4.8716055523712727E-2</v>
      </c>
      <c r="AJ81">
        <v>4936805</v>
      </c>
      <c r="AK81">
        <f t="shared" si="8"/>
        <v>0.21113222988545666</v>
      </c>
      <c r="AN81">
        <v>1376320.5</v>
      </c>
      <c r="AO81">
        <f t="shared" si="9"/>
        <v>0.28739926099754071</v>
      </c>
      <c r="AR81">
        <v>4599231.9000000004</v>
      </c>
      <c r="AS81">
        <f t="shared" si="10"/>
        <v>0.20831205491983057</v>
      </c>
    </row>
    <row r="82" spans="1:45">
      <c r="A82" s="472" t="s">
        <v>156</v>
      </c>
      <c r="B82">
        <v>134499861.72999999</v>
      </c>
      <c r="C82">
        <v>0.72</v>
      </c>
      <c r="D82">
        <v>80123901.700000003</v>
      </c>
      <c r="E82">
        <v>72892420.5</v>
      </c>
      <c r="F82">
        <v>2062071.7</v>
      </c>
      <c r="G82">
        <v>29434155.350000001</v>
      </c>
      <c r="I82">
        <v>13924237.52</v>
      </c>
      <c r="J82">
        <v>11017567.15</v>
      </c>
      <c r="T82" t="s">
        <v>197</v>
      </c>
      <c r="U82">
        <v>14090870.5</v>
      </c>
      <c r="V82">
        <f t="shared" si="11"/>
        <v>1.9552833130711572E-2</v>
      </c>
      <c r="X82" t="s">
        <v>1012</v>
      </c>
      <c r="Y82">
        <v>0</v>
      </c>
      <c r="AB82">
        <v>2777550.5</v>
      </c>
      <c r="AC82">
        <f t="shared" si="6"/>
        <v>8.4990413676103035E-2</v>
      </c>
      <c r="AF82">
        <v>4365806.5999999996</v>
      </c>
      <c r="AG82">
        <f t="shared" si="7"/>
        <v>4.7746061494415556E-2</v>
      </c>
      <c r="AJ82">
        <v>5464304</v>
      </c>
      <c r="AK82">
        <f t="shared" si="8"/>
        <v>0.16482096210429273</v>
      </c>
      <c r="AN82">
        <v>1412689.6</v>
      </c>
      <c r="AO82">
        <f t="shared" si="9"/>
        <v>0.28043899973170033</v>
      </c>
      <c r="AR82">
        <v>5018881.2</v>
      </c>
      <c r="AS82">
        <f t="shared" si="10"/>
        <v>0.17207402414432144</v>
      </c>
    </row>
    <row r="83" spans="1:45">
      <c r="A83" s="472" t="s">
        <v>155</v>
      </c>
      <c r="B83">
        <v>30901440.27</v>
      </c>
      <c r="C83">
        <v>0.85</v>
      </c>
      <c r="D83">
        <v>13641687</v>
      </c>
      <c r="E83">
        <v>11181480.199999999</v>
      </c>
      <c r="F83">
        <v>1508997.7</v>
      </c>
      <c r="G83">
        <v>10010294.25</v>
      </c>
      <c r="I83">
        <v>4200160.79</v>
      </c>
      <c r="J83">
        <v>3049298.23</v>
      </c>
      <c r="T83" t="s">
        <v>161</v>
      </c>
      <c r="U83">
        <v>14351620.199999999</v>
      </c>
      <c r="V83">
        <f t="shared" si="11"/>
        <v>1.6748579824475227E-2</v>
      </c>
      <c r="X83" t="s">
        <v>1013</v>
      </c>
      <c r="Y83">
        <v>0</v>
      </c>
      <c r="AB83">
        <v>3402342</v>
      </c>
      <c r="AC83">
        <f t="shared" si="6"/>
        <v>3.0187731273979081E-2</v>
      </c>
      <c r="AF83">
        <v>4387125</v>
      </c>
      <c r="AG83">
        <f t="shared" si="7"/>
        <v>4.6287913161629508E-2</v>
      </c>
      <c r="AJ83">
        <v>5823022.2999999998</v>
      </c>
      <c r="AK83">
        <f t="shared" si="8"/>
        <v>0.13608383675467778</v>
      </c>
      <c r="AN83">
        <v>1500000</v>
      </c>
      <c r="AO83">
        <f t="shared" si="9"/>
        <v>0.26345797162663709</v>
      </c>
      <c r="AR83">
        <v>5047182</v>
      </c>
      <c r="AS83">
        <f t="shared" si="10"/>
        <v>0.16972012101464609</v>
      </c>
    </row>
    <row r="84" spans="1:45">
      <c r="A84" s="472" t="s">
        <v>1016</v>
      </c>
      <c r="B84">
        <v>31302369.800000001</v>
      </c>
      <c r="C84">
        <v>0.62</v>
      </c>
      <c r="D84">
        <v>12304333.4</v>
      </c>
      <c r="E84">
        <v>10492847</v>
      </c>
      <c r="F84">
        <v>506362.3</v>
      </c>
      <c r="G84">
        <v>10427508.619999999</v>
      </c>
      <c r="I84">
        <v>2941017.79</v>
      </c>
      <c r="J84">
        <v>5629509.9900000002</v>
      </c>
      <c r="T84" t="s">
        <v>150</v>
      </c>
      <c r="U84">
        <v>14728725</v>
      </c>
      <c r="V84">
        <f t="shared" si="11"/>
        <v>1.3297460968585553E-2</v>
      </c>
      <c r="X84" t="s">
        <v>196</v>
      </c>
      <c r="Y84">
        <v>0</v>
      </c>
      <c r="AB84">
        <v>3625284.5</v>
      </c>
      <c r="AC84">
        <f t="shared" si="6"/>
        <v>1.9574460051837998E-2</v>
      </c>
      <c r="AF84">
        <v>4774434</v>
      </c>
      <c r="AG84">
        <f t="shared" si="7"/>
        <v>2.5336056264909129E-2</v>
      </c>
      <c r="AJ84">
        <v>6208226</v>
      </c>
      <c r="AK84">
        <f t="shared" si="8"/>
        <v>0.10848681557741197</v>
      </c>
      <c r="AN84">
        <v>2045652.2</v>
      </c>
      <c r="AO84">
        <f t="shared" si="9"/>
        <v>0.15888252041954126</v>
      </c>
      <c r="AR84">
        <v>5262606.0999999996</v>
      </c>
      <c r="AS84">
        <f t="shared" si="10"/>
        <v>0.15226707168284942</v>
      </c>
    </row>
    <row r="85" spans="1:45">
      <c r="A85" s="472" t="s">
        <v>151</v>
      </c>
      <c r="B85">
        <v>72710404.069999993</v>
      </c>
      <c r="C85">
        <v>0.41</v>
      </c>
      <c r="D85">
        <v>32943840.5</v>
      </c>
      <c r="E85">
        <v>24291427.800000001</v>
      </c>
      <c r="F85">
        <v>4397826</v>
      </c>
      <c r="G85">
        <v>21183125.550000001</v>
      </c>
      <c r="I85">
        <v>10821098.48</v>
      </c>
      <c r="J85">
        <v>7762339.5300000003</v>
      </c>
      <c r="T85" t="s">
        <v>182</v>
      </c>
      <c r="U85">
        <v>15405404.300000001</v>
      </c>
      <c r="V85">
        <f t="shared" si="11"/>
        <v>8.6124870875143693E-3</v>
      </c>
      <c r="X85" t="s">
        <v>141</v>
      </c>
      <c r="Y85">
        <v>0</v>
      </c>
      <c r="AB85">
        <v>4883200</v>
      </c>
      <c r="AC85">
        <f t="shared" si="6"/>
        <v>9.0530590135309797E-4</v>
      </c>
      <c r="AF85">
        <v>5026021.0999999996</v>
      </c>
      <c r="AG85">
        <f t="shared" si="7"/>
        <v>1.6460820546527258E-2</v>
      </c>
      <c r="AJ85">
        <v>8577869</v>
      </c>
      <c r="AK85">
        <f t="shared" si="8"/>
        <v>1.6711592040786774E-2</v>
      </c>
      <c r="AN85">
        <v>3200000</v>
      </c>
      <c r="AO85">
        <f t="shared" si="9"/>
        <v>2.8297733781409092E-2</v>
      </c>
      <c r="AR85">
        <v>15809506.5</v>
      </c>
      <c r="AS85">
        <f t="shared" si="10"/>
        <v>2.702578206178312E-7</v>
      </c>
    </row>
    <row r="86" spans="1:45">
      <c r="A86" s="472" t="s">
        <v>1017</v>
      </c>
      <c r="B86">
        <v>106403279.76000001</v>
      </c>
      <c r="C86">
        <v>0.81</v>
      </c>
      <c r="D86">
        <v>50587173.899999999</v>
      </c>
      <c r="E86">
        <v>33484644.399999999</v>
      </c>
      <c r="F86">
        <v>897908.9</v>
      </c>
      <c r="G86">
        <v>30061970.52</v>
      </c>
      <c r="I86">
        <v>20003609.300000001</v>
      </c>
      <c r="J86">
        <v>5750526.04</v>
      </c>
      <c r="T86" t="s">
        <v>196</v>
      </c>
      <c r="U86">
        <v>22369043.399999999</v>
      </c>
      <c r="V86">
        <f t="shared" si="11"/>
        <v>2.1650578430783727E-5</v>
      </c>
      <c r="X86" t="s">
        <v>174</v>
      </c>
      <c r="Y86">
        <v>0</v>
      </c>
      <c r="AB86">
        <v>7800000</v>
      </c>
      <c r="AC86">
        <f t="shared" si="6"/>
        <v>1.1876859279529812E-8</v>
      </c>
      <c r="AF86">
        <v>7358641</v>
      </c>
      <c r="AG86">
        <f t="shared" si="7"/>
        <v>6.794584926493854E-5</v>
      </c>
      <c r="AJ86">
        <v>21299886</v>
      </c>
      <c r="AK86">
        <f t="shared" si="8"/>
        <v>5.9959112870032534E-13</v>
      </c>
      <c r="AN86">
        <v>10500000</v>
      </c>
      <c r="AO86">
        <f t="shared" si="9"/>
        <v>5.7548548487301561E-16</v>
      </c>
      <c r="AR86">
        <v>19144821.899999999</v>
      </c>
      <c r="AS86">
        <f t="shared" si="10"/>
        <v>1.6162341407512108E-10</v>
      </c>
    </row>
    <row r="87" spans="1:45">
      <c r="B87" s="474">
        <f>SUM(B2:B86)</f>
        <v>3774348577.5600004</v>
      </c>
      <c r="C87" s="474"/>
      <c r="D87" s="474">
        <f>SUM(D2:D86)</f>
        <v>1302068768.6200001</v>
      </c>
      <c r="E87" s="474">
        <f>SUM(E2:E86)</f>
        <v>717866344.60000002</v>
      </c>
      <c r="F87" s="474">
        <f>SUM(F2:F86)</f>
        <v>323264480.59999996</v>
      </c>
      <c r="G87" s="474">
        <f>SUM(G2:G86)</f>
        <v>1012271011.1400001</v>
      </c>
      <c r="H87" s="474"/>
      <c r="I87" s="474">
        <f>SUM(I2:I86)</f>
        <v>606190018.96999979</v>
      </c>
      <c r="J87" s="474">
        <f>SUM(J2:J86)</f>
        <v>853801168.63</v>
      </c>
    </row>
    <row r="89" spans="1:45">
      <c r="D89" s="104">
        <f>AVERAGE(D2:D86)/1000</f>
        <v>15318.456101411766</v>
      </c>
      <c r="E89" s="104">
        <f t="shared" ref="E89:F89" si="12">AVERAGE(E2:E86)/1000</f>
        <v>8546.0279119047609</v>
      </c>
      <c r="F89" s="104">
        <f t="shared" si="12"/>
        <v>3803.1115364705879</v>
      </c>
      <c r="AN89">
        <f>AN86/AN85</f>
        <v>3.28125</v>
      </c>
      <c r="AO89">
        <f>AN86/1000/1000</f>
        <v>10.5</v>
      </c>
    </row>
    <row r="90" spans="1:45">
      <c r="E90">
        <f>COUNTIF(E2:E86,"&gt;0")</f>
        <v>72</v>
      </c>
      <c r="F90">
        <f>COUNTIF(F2:F86,"&gt;0")</f>
        <v>78</v>
      </c>
      <c r="AO90">
        <f>AN85/1000/1000</f>
        <v>3.2</v>
      </c>
    </row>
  </sheetData>
  <sortState ref="AR2:AR86">
    <sortCondition ref="AR2:AR86"/>
  </sortState>
  <conditionalFormatting sqref="U2:U86">
    <cfRule type="colorScale" priority="3">
      <colorScale>
        <cfvo type="min"/>
        <cfvo type="percentile" val="50"/>
        <cfvo type="max"/>
        <color rgb="FFF8696B"/>
        <color rgb="FFFCFCFF"/>
        <color rgb="FF63BE7B"/>
      </colorScale>
    </cfRule>
  </conditionalFormatting>
  <conditionalFormatting sqref="Y2:Y86">
    <cfRule type="colorScale" priority="2">
      <colorScale>
        <cfvo type="min"/>
        <cfvo type="percentile" val="50"/>
        <cfvo type="max"/>
        <color rgb="FFF8696B"/>
        <color rgb="FFFCFCFF"/>
        <color rgb="FF63BE7B"/>
      </colorScale>
    </cfRule>
  </conditionalFormatting>
  <conditionalFormatting sqref="AF2:AF86">
    <cfRule type="colorScale" priority="1">
      <colorScale>
        <cfvo type="min"/>
        <cfvo type="percentile" val="50"/>
        <cfvo type="max"/>
        <color rgb="FFF8696B"/>
        <color rgb="FFFCFCFF"/>
        <color rgb="FF63BE7B"/>
      </colorScale>
    </cfRule>
  </conditionalFormatting>
  <pageMargins left="0.75" right="0.75" top="1" bottom="1" header="0.5" footer="0.5"/>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workbookViewId="0">
      <selection activeCell="F2" sqref="F2:F86"/>
    </sheetView>
  </sheetViews>
  <sheetFormatPr defaultColWidth="8.85546875" defaultRowHeight="15"/>
  <cols>
    <col min="1" max="1" width="75.28515625" customWidth="1"/>
    <col min="2" max="2" width="46.28515625" customWidth="1"/>
    <col min="3" max="3" width="23.7109375" customWidth="1"/>
    <col min="4" max="4" width="15.5703125" customWidth="1"/>
    <col min="5" max="5" width="13.28515625" customWidth="1"/>
    <col min="6" max="6" width="16" customWidth="1"/>
    <col min="7" max="7" width="21" customWidth="1"/>
    <col min="8" max="8" width="13.7109375" customWidth="1"/>
    <col min="9" max="9" width="14.42578125" customWidth="1"/>
    <col min="10" max="10" width="14.7109375" customWidth="1"/>
  </cols>
  <sheetData>
    <row r="1" spans="1:10" ht="47.25" customHeight="1">
      <c r="B1" s="473" t="s">
        <v>1505</v>
      </c>
      <c r="C1" s="473" t="s">
        <v>1506</v>
      </c>
      <c r="D1" s="472" t="s">
        <v>1507</v>
      </c>
      <c r="E1" s="473" t="s">
        <v>1508</v>
      </c>
      <c r="F1" s="473" t="s">
        <v>1509</v>
      </c>
      <c r="G1" s="472" t="s">
        <v>1510</v>
      </c>
      <c r="H1" s="473" t="s">
        <v>1511</v>
      </c>
      <c r="I1" s="472" t="s">
        <v>1512</v>
      </c>
      <c r="J1" s="473" t="s">
        <v>1513</v>
      </c>
    </row>
    <row r="2" spans="1:10">
      <c r="A2" s="472" t="s">
        <v>191</v>
      </c>
      <c r="B2">
        <v>29178123.27</v>
      </c>
      <c r="C2">
        <v>0.13</v>
      </c>
      <c r="D2">
        <v>5107146.7</v>
      </c>
      <c r="E2">
        <v>996957</v>
      </c>
      <c r="F2">
        <v>2247717.7999999998</v>
      </c>
      <c r="G2">
        <v>10488498.619999999</v>
      </c>
      <c r="I2">
        <v>4986631.97</v>
      </c>
      <c r="J2">
        <v>8595845.9800000004</v>
      </c>
    </row>
    <row r="3" spans="1:10">
      <c r="A3" s="472" t="s">
        <v>190</v>
      </c>
      <c r="B3">
        <v>45963434.990000002</v>
      </c>
      <c r="C3">
        <v>0.45</v>
      </c>
      <c r="D3">
        <v>15354923.199999999</v>
      </c>
      <c r="E3">
        <v>13382003.4</v>
      </c>
      <c r="F3">
        <v>182100</v>
      </c>
      <c r="G3">
        <v>10669043</v>
      </c>
      <c r="I3">
        <v>5768297.0300000003</v>
      </c>
      <c r="J3">
        <v>14171171.76</v>
      </c>
    </row>
    <row r="4" spans="1:10">
      <c r="A4" s="472" t="s">
        <v>189</v>
      </c>
      <c r="B4">
        <v>27446767.010000002</v>
      </c>
      <c r="C4">
        <v>0.22</v>
      </c>
      <c r="D4">
        <v>8304651.4000000004</v>
      </c>
      <c r="E4">
        <v>6134292.2000000002</v>
      </c>
      <c r="F4">
        <v>700000</v>
      </c>
      <c r="G4">
        <v>10345103.82</v>
      </c>
      <c r="I4">
        <v>4539026.49</v>
      </c>
      <c r="J4">
        <v>4257985.3099999996</v>
      </c>
    </row>
    <row r="5" spans="1:10">
      <c r="A5" s="472" t="s">
        <v>188</v>
      </c>
      <c r="B5">
        <v>49765428.039999999</v>
      </c>
      <c r="C5">
        <v>0.23</v>
      </c>
      <c r="D5">
        <v>10495318.800000001</v>
      </c>
      <c r="E5">
        <v>7974041.0999999996</v>
      </c>
      <c r="F5">
        <v>0</v>
      </c>
      <c r="G5">
        <v>19779250.809999999</v>
      </c>
      <c r="I5">
        <v>6797134.2300000004</v>
      </c>
      <c r="J5">
        <v>12693724.210000001</v>
      </c>
    </row>
    <row r="6" spans="1:10">
      <c r="A6" s="472" t="s">
        <v>187</v>
      </c>
      <c r="B6">
        <v>32070304.969999999</v>
      </c>
      <c r="C6">
        <v>0.42</v>
      </c>
      <c r="D6">
        <v>15358881.9</v>
      </c>
      <c r="E6">
        <v>12917549</v>
      </c>
      <c r="F6">
        <v>1120700</v>
      </c>
      <c r="G6">
        <v>8246171.2199999997</v>
      </c>
      <c r="I6">
        <v>3014694.51</v>
      </c>
      <c r="J6">
        <v>5450557.3499999996</v>
      </c>
    </row>
    <row r="7" spans="1:10">
      <c r="A7" s="472" t="s">
        <v>186</v>
      </c>
      <c r="B7">
        <v>22151806.41</v>
      </c>
      <c r="C7">
        <v>0.19</v>
      </c>
      <c r="D7">
        <v>724394.9</v>
      </c>
      <c r="E7">
        <v>0</v>
      </c>
      <c r="F7">
        <v>0</v>
      </c>
      <c r="G7">
        <v>8282120.6699999999</v>
      </c>
      <c r="I7">
        <v>3292670.83</v>
      </c>
      <c r="J7">
        <v>9852620.0099999998</v>
      </c>
    </row>
    <row r="8" spans="1:10">
      <c r="A8" s="472" t="s">
        <v>185</v>
      </c>
      <c r="B8">
        <v>18452517.640000001</v>
      </c>
      <c r="C8">
        <v>0.31</v>
      </c>
      <c r="D8">
        <v>7064987.7999999998</v>
      </c>
      <c r="E8">
        <v>3634205.4</v>
      </c>
      <c r="F8">
        <v>2364600</v>
      </c>
      <c r="G8">
        <v>6063693.9299999997</v>
      </c>
      <c r="I8">
        <v>2138044.0699999998</v>
      </c>
      <c r="J8">
        <v>3185791.84</v>
      </c>
    </row>
    <row r="9" spans="1:10">
      <c r="A9" s="472" t="s">
        <v>184</v>
      </c>
      <c r="B9">
        <v>27921257.399999999</v>
      </c>
      <c r="C9">
        <v>0.22</v>
      </c>
      <c r="D9">
        <v>6150258.2000000002</v>
      </c>
      <c r="E9">
        <v>3664697.2</v>
      </c>
      <c r="F9">
        <v>1000000</v>
      </c>
      <c r="G9">
        <v>9045467.9199999999</v>
      </c>
      <c r="I9">
        <v>3965261.77</v>
      </c>
      <c r="J9">
        <v>8760269.5</v>
      </c>
    </row>
    <row r="10" spans="1:10">
      <c r="A10" s="472" t="s">
        <v>183</v>
      </c>
      <c r="B10">
        <v>18149652.469999999</v>
      </c>
      <c r="C10">
        <v>0.12</v>
      </c>
      <c r="D10">
        <v>2325482.4</v>
      </c>
      <c r="E10">
        <v>949959.4</v>
      </c>
      <c r="F10">
        <v>712469.6</v>
      </c>
      <c r="G10">
        <v>7504608.4400000004</v>
      </c>
      <c r="I10">
        <v>3294813.15</v>
      </c>
      <c r="J10">
        <v>5024748.4800000004</v>
      </c>
    </row>
    <row r="11" spans="1:10">
      <c r="A11" s="472" t="s">
        <v>182</v>
      </c>
      <c r="B11">
        <v>91945880.719999999</v>
      </c>
      <c r="C11">
        <v>0.08</v>
      </c>
      <c r="D11">
        <v>1058602.3999999999</v>
      </c>
      <c r="E11">
        <v>0</v>
      </c>
      <c r="F11">
        <v>0</v>
      </c>
      <c r="G11">
        <v>31051494.41</v>
      </c>
      <c r="I11">
        <v>19158979.809999999</v>
      </c>
      <c r="J11">
        <v>40676804.109999999</v>
      </c>
    </row>
    <row r="12" spans="1:10">
      <c r="A12" s="472" t="s">
        <v>181</v>
      </c>
      <c r="B12">
        <v>21385747.239999998</v>
      </c>
      <c r="C12">
        <v>0.35</v>
      </c>
      <c r="D12">
        <v>8921137.6999999993</v>
      </c>
      <c r="E12">
        <v>5987895</v>
      </c>
      <c r="F12">
        <v>1650000</v>
      </c>
      <c r="G12">
        <v>5962863.1900000004</v>
      </c>
      <c r="I12">
        <v>2717263.79</v>
      </c>
      <c r="J12">
        <v>3784482.56</v>
      </c>
    </row>
    <row r="13" spans="1:10">
      <c r="A13" s="472" t="s">
        <v>180</v>
      </c>
      <c r="B13">
        <v>26388675.710000001</v>
      </c>
      <c r="C13">
        <v>0.25</v>
      </c>
      <c r="D13">
        <v>6534665.5999999996</v>
      </c>
      <c r="E13">
        <v>4342834</v>
      </c>
      <c r="F13">
        <v>1101590</v>
      </c>
      <c r="G13">
        <v>10336902.93</v>
      </c>
      <c r="I13">
        <v>4052606.69</v>
      </c>
      <c r="J13">
        <v>5464500.4800000004</v>
      </c>
    </row>
    <row r="14" spans="1:10">
      <c r="A14" s="472" t="s">
        <v>179</v>
      </c>
      <c r="B14">
        <v>17257099.059999999</v>
      </c>
      <c r="C14">
        <v>0.21</v>
      </c>
      <c r="D14">
        <v>5225931</v>
      </c>
      <c r="E14">
        <v>3474713</v>
      </c>
      <c r="F14">
        <v>400000</v>
      </c>
      <c r="G14">
        <v>5873562.0899999999</v>
      </c>
      <c r="I14">
        <v>2744845.9</v>
      </c>
      <c r="J14">
        <v>3412760.07</v>
      </c>
    </row>
    <row r="15" spans="1:10">
      <c r="A15" s="472" t="s">
        <v>178</v>
      </c>
      <c r="B15">
        <v>29763086.780000001</v>
      </c>
      <c r="C15">
        <v>0.39</v>
      </c>
      <c r="D15">
        <v>12506626.300000001</v>
      </c>
      <c r="E15">
        <v>9522931.1999999993</v>
      </c>
      <c r="F15">
        <v>1493100</v>
      </c>
      <c r="G15">
        <v>9413031.4399999995</v>
      </c>
      <c r="I15">
        <v>3148656.03</v>
      </c>
      <c r="J15">
        <v>4694773.01</v>
      </c>
    </row>
    <row r="16" spans="1:10">
      <c r="A16" s="472" t="s">
        <v>177</v>
      </c>
      <c r="B16">
        <v>30511242.73</v>
      </c>
      <c r="C16">
        <v>0.25</v>
      </c>
      <c r="D16">
        <v>8104836.2000000002</v>
      </c>
      <c r="E16">
        <v>4720516.3</v>
      </c>
      <c r="F16">
        <v>1500000</v>
      </c>
      <c r="G16">
        <v>9777923.75</v>
      </c>
      <c r="I16">
        <v>3860798.67</v>
      </c>
      <c r="J16">
        <v>8767684.1099999994</v>
      </c>
    </row>
    <row r="17" spans="1:10">
      <c r="A17" s="472" t="s">
        <v>176</v>
      </c>
      <c r="B17">
        <v>30694960.09</v>
      </c>
      <c r="C17">
        <v>0.19</v>
      </c>
      <c r="D17">
        <v>5673010.5</v>
      </c>
      <c r="E17">
        <v>1220516.2</v>
      </c>
      <c r="F17">
        <v>2887785.2</v>
      </c>
      <c r="G17">
        <v>11696339.67</v>
      </c>
      <c r="I17">
        <v>6481538.71</v>
      </c>
      <c r="J17">
        <v>7434159.9500000002</v>
      </c>
    </row>
    <row r="18" spans="1:10">
      <c r="A18" s="472" t="s">
        <v>175</v>
      </c>
      <c r="B18">
        <v>21928529.48</v>
      </c>
      <c r="C18">
        <v>0.17</v>
      </c>
      <c r="D18">
        <v>1931168.9</v>
      </c>
      <c r="E18">
        <v>703525.1</v>
      </c>
      <c r="F18">
        <v>1227643.8</v>
      </c>
      <c r="G18">
        <v>9644799.3800000008</v>
      </c>
      <c r="I18">
        <v>3634341.47</v>
      </c>
      <c r="J18">
        <v>6718219.7400000002</v>
      </c>
    </row>
    <row r="19" spans="1:10">
      <c r="A19" s="472" t="s">
        <v>174</v>
      </c>
      <c r="B19">
        <v>91768712.290000007</v>
      </c>
      <c r="C19">
        <v>0.01</v>
      </c>
      <c r="D19">
        <v>189613</v>
      </c>
      <c r="E19">
        <v>0</v>
      </c>
      <c r="F19">
        <v>0</v>
      </c>
      <c r="G19">
        <v>181592.03</v>
      </c>
      <c r="I19">
        <v>42209784.590000004</v>
      </c>
      <c r="J19">
        <v>49187722.68</v>
      </c>
    </row>
    <row r="20" spans="1:10">
      <c r="A20" s="472" t="s">
        <v>160</v>
      </c>
      <c r="B20">
        <v>23372832.969999999</v>
      </c>
      <c r="C20">
        <v>0.27</v>
      </c>
      <c r="D20">
        <v>4817112.3</v>
      </c>
      <c r="E20">
        <v>2501199.7999999998</v>
      </c>
      <c r="F20">
        <v>1000000</v>
      </c>
      <c r="G20">
        <v>9169135.4900000002</v>
      </c>
      <c r="I20">
        <v>3973079.19</v>
      </c>
      <c r="J20">
        <v>5413505.9800000004</v>
      </c>
    </row>
    <row r="21" spans="1:10">
      <c r="A21" s="472" t="s">
        <v>159</v>
      </c>
      <c r="B21">
        <v>55293488.729999997</v>
      </c>
      <c r="C21">
        <v>0.31</v>
      </c>
      <c r="D21">
        <v>12721590.800000001</v>
      </c>
      <c r="E21">
        <v>9811006.5</v>
      </c>
      <c r="F21">
        <v>0</v>
      </c>
      <c r="G21">
        <v>22825972.399999999</v>
      </c>
      <c r="I21">
        <v>6605525.6799999997</v>
      </c>
      <c r="J21">
        <v>13140399.85</v>
      </c>
    </row>
    <row r="22" spans="1:10">
      <c r="A22" s="472" t="s">
        <v>161</v>
      </c>
      <c r="B22">
        <v>87578475.409999996</v>
      </c>
      <c r="C22">
        <v>0.16</v>
      </c>
      <c r="D22">
        <v>16113253.9</v>
      </c>
      <c r="E22">
        <v>10710526.5</v>
      </c>
      <c r="F22">
        <v>0</v>
      </c>
      <c r="G22">
        <v>32427698.899999999</v>
      </c>
      <c r="I22">
        <v>18424176.18</v>
      </c>
      <c r="J22">
        <v>20613346.43</v>
      </c>
    </row>
    <row r="23" spans="1:10">
      <c r="A23" s="472" t="s">
        <v>195</v>
      </c>
      <c r="B23">
        <v>21275501.449999999</v>
      </c>
      <c r="C23">
        <v>0.51</v>
      </c>
      <c r="D23">
        <v>5850804.5999999996</v>
      </c>
      <c r="E23">
        <v>4504223.0999999996</v>
      </c>
      <c r="F23">
        <v>661600</v>
      </c>
      <c r="G23">
        <v>7423428.7400000002</v>
      </c>
      <c r="I23">
        <v>1368146.56</v>
      </c>
      <c r="J23">
        <v>6633121.5499999998</v>
      </c>
    </row>
    <row r="24" spans="1:10">
      <c r="A24" s="472" t="s">
        <v>163</v>
      </c>
      <c r="B24">
        <v>12175876.52</v>
      </c>
      <c r="C24">
        <v>0.5</v>
      </c>
      <c r="D24">
        <v>4391465.4000000004</v>
      </c>
      <c r="E24">
        <v>3733383.4</v>
      </c>
      <c r="F24">
        <v>177186.2</v>
      </c>
      <c r="G24">
        <v>4383529.5</v>
      </c>
      <c r="I24">
        <v>1066241.8700000001</v>
      </c>
      <c r="J24">
        <v>2334639.7400000002</v>
      </c>
    </row>
    <row r="25" spans="1:10">
      <c r="A25" s="472" t="s">
        <v>162</v>
      </c>
      <c r="B25">
        <v>138608463.84999999</v>
      </c>
      <c r="C25">
        <v>0.62</v>
      </c>
      <c r="D25">
        <v>40749924.299999997</v>
      </c>
      <c r="E25">
        <v>21453663.899999999</v>
      </c>
      <c r="F25">
        <v>0</v>
      </c>
      <c r="G25">
        <v>53838305.25</v>
      </c>
      <c r="I25">
        <v>6528994.4699999997</v>
      </c>
      <c r="J25">
        <v>37491239.829999998</v>
      </c>
    </row>
    <row r="26" spans="1:10">
      <c r="A26" s="472" t="s">
        <v>158</v>
      </c>
      <c r="B26">
        <v>80505625.319999993</v>
      </c>
      <c r="C26">
        <v>0.24</v>
      </c>
      <c r="D26">
        <v>19322691.300000001</v>
      </c>
      <c r="E26">
        <v>14994005.300000001</v>
      </c>
      <c r="F26">
        <v>0</v>
      </c>
      <c r="G26">
        <v>27731620.149999999</v>
      </c>
      <c r="I26">
        <v>12634778.74</v>
      </c>
      <c r="J26">
        <v>20816535.120000001</v>
      </c>
    </row>
    <row r="27" spans="1:10">
      <c r="A27" s="472" t="s">
        <v>157</v>
      </c>
      <c r="B27">
        <v>43503642.490000002</v>
      </c>
      <c r="C27">
        <v>0.68</v>
      </c>
      <c r="D27">
        <v>12217041.800000001</v>
      </c>
      <c r="E27">
        <v>3199272</v>
      </c>
      <c r="F27">
        <v>3137725</v>
      </c>
      <c r="G27">
        <v>20989858.379999999</v>
      </c>
      <c r="I27">
        <v>1323758.48</v>
      </c>
      <c r="J27">
        <v>8972983.8200000003</v>
      </c>
    </row>
    <row r="28" spans="1:10">
      <c r="A28" s="472" t="s">
        <v>171</v>
      </c>
      <c r="B28">
        <v>38801730.299999997</v>
      </c>
      <c r="C28">
        <v>0.26</v>
      </c>
      <c r="D28">
        <v>13245054.1</v>
      </c>
      <c r="E28">
        <v>9557096.5999999996</v>
      </c>
      <c r="F28">
        <v>1000000</v>
      </c>
      <c r="G28">
        <v>13298485.369999999</v>
      </c>
      <c r="I28">
        <v>4990476.09</v>
      </c>
      <c r="J28">
        <v>7267714.7300000004</v>
      </c>
    </row>
    <row r="29" spans="1:10">
      <c r="A29" s="472" t="s">
        <v>169</v>
      </c>
      <c r="B29">
        <v>29785463.120000001</v>
      </c>
      <c r="C29">
        <v>0.16</v>
      </c>
      <c r="D29">
        <v>3185545.2</v>
      </c>
      <c r="E29">
        <v>1495024.8</v>
      </c>
      <c r="F29">
        <v>1121268.6000000001</v>
      </c>
      <c r="G29">
        <v>10673265.050000001</v>
      </c>
      <c r="I29">
        <v>4719207.8600000003</v>
      </c>
      <c r="J29">
        <v>11207445.01</v>
      </c>
    </row>
    <row r="30" spans="1:10">
      <c r="A30" s="472" t="s">
        <v>168</v>
      </c>
      <c r="B30">
        <v>67950926.530000001</v>
      </c>
      <c r="C30">
        <v>0.47</v>
      </c>
      <c r="D30">
        <v>6325128.7999999998</v>
      </c>
      <c r="E30">
        <v>2741233.4</v>
      </c>
      <c r="F30">
        <v>2350000</v>
      </c>
      <c r="G30">
        <v>13520549.800000001</v>
      </c>
      <c r="I30">
        <v>3189922.03</v>
      </c>
      <c r="J30">
        <v>44915325.890000001</v>
      </c>
    </row>
    <row r="31" spans="1:10">
      <c r="A31" s="472" t="s">
        <v>167</v>
      </c>
      <c r="B31">
        <v>22603498.300000001</v>
      </c>
      <c r="C31">
        <v>0.09</v>
      </c>
      <c r="D31">
        <v>726906.1</v>
      </c>
      <c r="E31">
        <v>0</v>
      </c>
      <c r="F31">
        <v>0</v>
      </c>
      <c r="G31">
        <v>8215729.29</v>
      </c>
      <c r="I31">
        <v>5250821.8099999996</v>
      </c>
      <c r="J31">
        <v>8410041.1099999994</v>
      </c>
    </row>
    <row r="32" spans="1:10">
      <c r="A32" s="472" t="s">
        <v>166</v>
      </c>
      <c r="B32">
        <v>17755569.920000002</v>
      </c>
      <c r="C32">
        <v>0.11</v>
      </c>
      <c r="D32">
        <v>1974052.8</v>
      </c>
      <c r="E32">
        <v>14943.8</v>
      </c>
      <c r="F32">
        <v>11207.9</v>
      </c>
      <c r="G32">
        <v>6882611.2699999996</v>
      </c>
      <c r="I32">
        <v>2808273.75</v>
      </c>
      <c r="J32">
        <v>6090632.0899999999</v>
      </c>
    </row>
    <row r="33" spans="1:10">
      <c r="A33" s="472" t="s">
        <v>1010</v>
      </c>
      <c r="B33">
        <v>8002602.1200000001</v>
      </c>
      <c r="C33">
        <v>0.25</v>
      </c>
      <c r="D33">
        <v>0</v>
      </c>
      <c r="E33">
        <v>0</v>
      </c>
      <c r="F33">
        <v>0</v>
      </c>
      <c r="G33">
        <v>1019467.56</v>
      </c>
      <c r="I33">
        <v>301773.51</v>
      </c>
      <c r="J33">
        <v>6681361.0599999996</v>
      </c>
    </row>
    <row r="34" spans="1:10">
      <c r="A34" s="472" t="s">
        <v>165</v>
      </c>
      <c r="B34">
        <v>17293206.390000001</v>
      </c>
      <c r="C34">
        <v>0.25</v>
      </c>
      <c r="D34">
        <v>4748934.5</v>
      </c>
      <c r="E34">
        <v>1653477.6</v>
      </c>
      <c r="F34">
        <v>2200000</v>
      </c>
      <c r="G34">
        <v>6200638.5700000003</v>
      </c>
      <c r="I34">
        <v>2358797.27</v>
      </c>
      <c r="J34">
        <v>3984836.05</v>
      </c>
    </row>
    <row r="35" spans="1:10">
      <c r="A35" s="472" t="s">
        <v>164</v>
      </c>
      <c r="B35">
        <v>24148539.050000001</v>
      </c>
      <c r="C35">
        <v>0.41</v>
      </c>
      <c r="D35">
        <v>8709727.3000000007</v>
      </c>
      <c r="E35">
        <v>4684648.7</v>
      </c>
      <c r="F35">
        <v>2974803.3</v>
      </c>
      <c r="G35">
        <v>7816998.5700000003</v>
      </c>
      <c r="I35">
        <v>2368542.14</v>
      </c>
      <c r="J35">
        <v>5253271.05</v>
      </c>
    </row>
    <row r="36" spans="1:10">
      <c r="A36" s="472" t="s">
        <v>173</v>
      </c>
      <c r="B36">
        <v>31134365.489999998</v>
      </c>
      <c r="C36">
        <v>0.36</v>
      </c>
      <c r="D36">
        <v>11685013.4</v>
      </c>
      <c r="E36">
        <v>7709643.5999999996</v>
      </c>
      <c r="F36">
        <v>2477900</v>
      </c>
      <c r="G36">
        <v>9367400.5199999996</v>
      </c>
      <c r="I36">
        <v>3298966.85</v>
      </c>
      <c r="J36">
        <v>6782984.7199999997</v>
      </c>
    </row>
    <row r="37" spans="1:10">
      <c r="A37" s="472" t="s">
        <v>172</v>
      </c>
      <c r="B37">
        <v>18444833.640000001</v>
      </c>
      <c r="C37">
        <v>0.13</v>
      </c>
      <c r="D37">
        <v>2613916.1</v>
      </c>
      <c r="E37">
        <v>311093.40000000002</v>
      </c>
      <c r="F37">
        <v>700000</v>
      </c>
      <c r="G37">
        <v>6532373.1900000004</v>
      </c>
      <c r="I37">
        <v>3590684.75</v>
      </c>
      <c r="J37">
        <v>5707859.5999999996</v>
      </c>
    </row>
    <row r="38" spans="1:10">
      <c r="A38" s="472" t="s">
        <v>1009</v>
      </c>
      <c r="B38">
        <v>49932524.859999999</v>
      </c>
      <c r="C38">
        <v>0.04</v>
      </c>
      <c r="D38">
        <v>1000000</v>
      </c>
      <c r="E38">
        <v>0</v>
      </c>
      <c r="F38">
        <v>1000000</v>
      </c>
      <c r="G38">
        <v>7828650.8099999996</v>
      </c>
      <c r="I38">
        <v>16387421.189999999</v>
      </c>
      <c r="J38">
        <v>24716452.859999999</v>
      </c>
    </row>
    <row r="39" spans="1:10">
      <c r="A39" s="472" t="s">
        <v>118</v>
      </c>
      <c r="B39">
        <v>38413558.390000001</v>
      </c>
      <c r="C39">
        <v>0.3</v>
      </c>
      <c r="D39">
        <v>6293761.7000000002</v>
      </c>
      <c r="E39">
        <v>3977019.3</v>
      </c>
      <c r="F39">
        <v>965460.6</v>
      </c>
      <c r="G39">
        <v>18192406.059999999</v>
      </c>
      <c r="I39">
        <v>4151469.82</v>
      </c>
      <c r="J39">
        <v>9775920.8100000005</v>
      </c>
    </row>
    <row r="40" spans="1:10">
      <c r="A40" s="472" t="s">
        <v>1014</v>
      </c>
      <c r="B40">
        <v>15144223.439999999</v>
      </c>
      <c r="C40">
        <v>0.61</v>
      </c>
      <c r="D40">
        <v>7263861.7000000002</v>
      </c>
      <c r="E40">
        <v>1974804.9</v>
      </c>
      <c r="F40">
        <v>5026021.0999999996</v>
      </c>
      <c r="G40">
        <v>2731182.33</v>
      </c>
      <c r="I40">
        <v>955712.02</v>
      </c>
      <c r="J40">
        <v>4193467.4</v>
      </c>
    </row>
    <row r="41" spans="1:10">
      <c r="A41" s="472" t="s">
        <v>122</v>
      </c>
      <c r="B41">
        <v>52623845.469999999</v>
      </c>
      <c r="C41">
        <v>0.43</v>
      </c>
      <c r="D41">
        <v>16180891.710000001</v>
      </c>
      <c r="E41">
        <v>12352865.01</v>
      </c>
      <c r="F41">
        <v>1565436</v>
      </c>
      <c r="G41">
        <v>16348506.16</v>
      </c>
      <c r="I41">
        <v>6046630.5899999999</v>
      </c>
      <c r="J41">
        <v>14047817.01</v>
      </c>
    </row>
    <row r="42" spans="1:10">
      <c r="A42" s="472" t="s">
        <v>121</v>
      </c>
      <c r="B42">
        <v>59939147.920000002</v>
      </c>
      <c r="C42">
        <v>0.51</v>
      </c>
      <c r="D42">
        <v>44651273.5</v>
      </c>
      <c r="E42">
        <v>41128793.600000001</v>
      </c>
      <c r="F42">
        <v>2129200</v>
      </c>
      <c r="G42">
        <v>8612826.4000000004</v>
      </c>
      <c r="I42">
        <v>1757869.64</v>
      </c>
      <c r="J42">
        <v>4917178.37</v>
      </c>
    </row>
    <row r="43" spans="1:10">
      <c r="A43" s="472" t="s">
        <v>117</v>
      </c>
      <c r="B43">
        <v>14528255.789999999</v>
      </c>
      <c r="C43">
        <v>0.24</v>
      </c>
      <c r="D43">
        <v>5488588</v>
      </c>
      <c r="E43">
        <v>4492566.0999999996</v>
      </c>
      <c r="F43">
        <v>500000</v>
      </c>
      <c r="G43">
        <v>4759514.78</v>
      </c>
      <c r="I43">
        <v>1000065.32</v>
      </c>
      <c r="J43">
        <v>3280087.69</v>
      </c>
    </row>
    <row r="44" spans="1:10">
      <c r="A44" s="472" t="s">
        <v>120</v>
      </c>
      <c r="B44">
        <v>50568447.359999999</v>
      </c>
      <c r="C44">
        <v>0.23</v>
      </c>
      <c r="D44">
        <v>11981264.699999999</v>
      </c>
      <c r="E44">
        <v>9097061.3000000007</v>
      </c>
      <c r="F44">
        <v>700000</v>
      </c>
      <c r="G44">
        <v>22626561.920000002</v>
      </c>
      <c r="I44">
        <v>6514249.1699999999</v>
      </c>
      <c r="J44">
        <v>9446371.5700000003</v>
      </c>
    </row>
    <row r="45" spans="1:10">
      <c r="A45" s="472" t="s">
        <v>124</v>
      </c>
      <c r="B45">
        <v>57759314.759999998</v>
      </c>
      <c r="C45">
        <v>0.52</v>
      </c>
      <c r="D45">
        <v>24818783.199999999</v>
      </c>
      <c r="E45">
        <v>21862377.899999999</v>
      </c>
      <c r="F45">
        <v>869800</v>
      </c>
      <c r="G45">
        <v>19248257.75</v>
      </c>
      <c r="I45">
        <v>5239750.22</v>
      </c>
      <c r="J45">
        <v>8452523.5899999999</v>
      </c>
    </row>
    <row r="46" spans="1:10">
      <c r="A46" s="472" t="s">
        <v>123</v>
      </c>
      <c r="B46">
        <v>101779828.59</v>
      </c>
      <c r="C46">
        <v>0.27</v>
      </c>
      <c r="D46">
        <v>56345566</v>
      </c>
      <c r="E46">
        <v>51597946.799999997</v>
      </c>
      <c r="F46">
        <v>1298100</v>
      </c>
      <c r="G46">
        <v>23237649.149999999</v>
      </c>
      <c r="I46">
        <v>8944224.7100000009</v>
      </c>
      <c r="J46">
        <v>13252388.73</v>
      </c>
    </row>
    <row r="47" spans="1:10">
      <c r="A47" s="472" t="s">
        <v>116</v>
      </c>
      <c r="B47">
        <v>8441007.9199999999</v>
      </c>
      <c r="C47">
        <v>0.03</v>
      </c>
      <c r="D47">
        <v>10000</v>
      </c>
      <c r="E47">
        <v>0</v>
      </c>
      <c r="F47">
        <v>0</v>
      </c>
      <c r="G47">
        <v>2993742.72</v>
      </c>
      <c r="I47">
        <v>2118957.25</v>
      </c>
      <c r="J47">
        <v>3318307.95</v>
      </c>
    </row>
    <row r="48" spans="1:10">
      <c r="A48" s="472" t="s">
        <v>119</v>
      </c>
      <c r="B48">
        <v>42793607.340000004</v>
      </c>
      <c r="C48">
        <v>0.23</v>
      </c>
      <c r="D48">
        <v>10904893.199999999</v>
      </c>
      <c r="E48">
        <v>7075048.7999999998</v>
      </c>
      <c r="F48">
        <v>2000000</v>
      </c>
      <c r="G48">
        <v>15988772.67</v>
      </c>
      <c r="I48">
        <v>6047118.3099999996</v>
      </c>
      <c r="J48">
        <v>9852823.1699999999</v>
      </c>
    </row>
    <row r="49" spans="1:10">
      <c r="A49" s="472" t="s">
        <v>1015</v>
      </c>
      <c r="B49">
        <v>22068750.27</v>
      </c>
      <c r="C49">
        <v>0.4</v>
      </c>
      <c r="D49">
        <v>13664599.4</v>
      </c>
      <c r="E49">
        <v>12782544.1</v>
      </c>
      <c r="F49">
        <v>500000</v>
      </c>
      <c r="G49">
        <v>5628904.0099999998</v>
      </c>
      <c r="I49">
        <v>583740.36</v>
      </c>
      <c r="J49">
        <v>2191506.5</v>
      </c>
    </row>
    <row r="50" spans="1:10">
      <c r="A50" s="472" t="s">
        <v>130</v>
      </c>
      <c r="B50">
        <v>75548361.549999997</v>
      </c>
      <c r="C50">
        <v>0.41</v>
      </c>
      <c r="D50">
        <v>34562655.100000001</v>
      </c>
      <c r="E50">
        <v>29521598.300000001</v>
      </c>
      <c r="F50">
        <v>1572225</v>
      </c>
      <c r="G50">
        <v>20778491.469999999</v>
      </c>
      <c r="I50">
        <v>8160978.9900000002</v>
      </c>
      <c r="J50">
        <v>12046235.99</v>
      </c>
    </row>
    <row r="51" spans="1:10">
      <c r="A51" s="472" t="s">
        <v>128</v>
      </c>
      <c r="B51">
        <v>62219448.469999999</v>
      </c>
      <c r="C51">
        <v>0.18</v>
      </c>
      <c r="D51">
        <v>8311322.2999999998</v>
      </c>
      <c r="E51">
        <v>1927197.6</v>
      </c>
      <c r="F51">
        <v>2935026.5</v>
      </c>
      <c r="G51">
        <v>26343958.989999998</v>
      </c>
      <c r="I51">
        <v>11331654.050000001</v>
      </c>
      <c r="J51">
        <v>16232513.140000001</v>
      </c>
    </row>
    <row r="52" spans="1:10">
      <c r="A52" s="472" t="s">
        <v>197</v>
      </c>
      <c r="B52">
        <v>47595443.979999997</v>
      </c>
      <c r="C52">
        <v>0.14000000000000001</v>
      </c>
      <c r="D52">
        <v>6650580.2999999998</v>
      </c>
      <c r="E52">
        <v>3476915.8</v>
      </c>
      <c r="F52">
        <v>781922.5</v>
      </c>
      <c r="G52">
        <v>17784979.09</v>
      </c>
      <c r="I52">
        <v>8731842.8900000006</v>
      </c>
      <c r="J52">
        <v>14428041.699999999</v>
      </c>
    </row>
    <row r="53" spans="1:10">
      <c r="A53" s="472" t="s">
        <v>129</v>
      </c>
      <c r="B53">
        <v>55146749.539999999</v>
      </c>
      <c r="C53">
        <v>0.09</v>
      </c>
      <c r="D53">
        <v>5005682</v>
      </c>
      <c r="E53">
        <v>906719.4</v>
      </c>
      <c r="F53">
        <v>680039.6</v>
      </c>
      <c r="G53">
        <v>22775462.489999998</v>
      </c>
      <c r="I53">
        <v>13198344.390000001</v>
      </c>
      <c r="J53">
        <v>14167260.67</v>
      </c>
    </row>
    <row r="54" spans="1:10">
      <c r="A54" s="472" t="s">
        <v>127</v>
      </c>
      <c r="B54">
        <v>72328955.609999999</v>
      </c>
      <c r="C54">
        <v>0.23</v>
      </c>
      <c r="D54">
        <v>12618748.5</v>
      </c>
      <c r="E54">
        <v>6404851.5</v>
      </c>
      <c r="F54">
        <v>3000000</v>
      </c>
      <c r="G54">
        <v>26840374.379999999</v>
      </c>
      <c r="I54">
        <v>9995465.3499999996</v>
      </c>
      <c r="J54">
        <v>22874367.379999999</v>
      </c>
    </row>
    <row r="55" spans="1:10">
      <c r="A55" s="472" t="s">
        <v>126</v>
      </c>
      <c r="B55">
        <v>46940576.490000002</v>
      </c>
      <c r="C55">
        <v>0.28999999999999998</v>
      </c>
      <c r="D55">
        <v>12176996.1</v>
      </c>
      <c r="E55">
        <v>8135492.4000000004</v>
      </c>
      <c r="F55">
        <v>1000000</v>
      </c>
      <c r="G55">
        <v>15931954.6</v>
      </c>
      <c r="I55">
        <v>6449411.1500000004</v>
      </c>
      <c r="J55">
        <v>12382214.640000001</v>
      </c>
    </row>
    <row r="56" spans="1:10">
      <c r="A56" s="472" t="s">
        <v>133</v>
      </c>
      <c r="B56">
        <v>19958761.379999999</v>
      </c>
      <c r="C56">
        <v>0.61</v>
      </c>
      <c r="D56">
        <v>10575418.800000001</v>
      </c>
      <c r="E56">
        <v>9374943.9000000004</v>
      </c>
      <c r="F56">
        <v>623700</v>
      </c>
      <c r="G56">
        <v>4575674.59</v>
      </c>
      <c r="I56">
        <v>1486278.18</v>
      </c>
      <c r="J56">
        <v>3321389.82</v>
      </c>
    </row>
    <row r="57" spans="1:10">
      <c r="A57" s="472" t="s">
        <v>132</v>
      </c>
      <c r="B57">
        <v>43319913.32</v>
      </c>
      <c r="C57">
        <v>0.8</v>
      </c>
      <c r="D57">
        <v>22703662.800000001</v>
      </c>
      <c r="E57">
        <v>18625857.600000001</v>
      </c>
      <c r="F57">
        <v>2790494</v>
      </c>
      <c r="G57">
        <v>8202346.2300000004</v>
      </c>
      <c r="I57">
        <v>2848809.98</v>
      </c>
      <c r="J57">
        <v>9565094.3100000005</v>
      </c>
    </row>
    <row r="58" spans="1:10">
      <c r="A58" s="472" t="s">
        <v>131</v>
      </c>
      <c r="B58">
        <v>16507792.789999999</v>
      </c>
      <c r="C58">
        <v>0.27</v>
      </c>
      <c r="D58">
        <v>5745895.5999999996</v>
      </c>
      <c r="E58">
        <v>3464381.2</v>
      </c>
      <c r="F58">
        <v>1189283</v>
      </c>
      <c r="G58">
        <v>5313312.84</v>
      </c>
      <c r="I58">
        <v>2398093.48</v>
      </c>
      <c r="J58">
        <v>3050490.87</v>
      </c>
    </row>
    <row r="59" spans="1:10">
      <c r="A59" s="472" t="s">
        <v>125</v>
      </c>
      <c r="B59">
        <v>29416485.460000001</v>
      </c>
      <c r="C59">
        <v>0.27</v>
      </c>
      <c r="D59">
        <v>9156030.3000000007</v>
      </c>
      <c r="E59">
        <v>5255346.0999999996</v>
      </c>
      <c r="F59">
        <v>1507605.1</v>
      </c>
      <c r="G59">
        <v>9650347.9399999995</v>
      </c>
      <c r="I59">
        <v>3846049.06</v>
      </c>
      <c r="J59">
        <v>6764058.1699999999</v>
      </c>
    </row>
    <row r="60" spans="1:10">
      <c r="A60" s="472" t="s">
        <v>138</v>
      </c>
      <c r="B60">
        <v>34506386.460000001</v>
      </c>
      <c r="C60">
        <v>0.48</v>
      </c>
      <c r="D60">
        <v>16265390.1</v>
      </c>
      <c r="E60">
        <v>13249667.9</v>
      </c>
      <c r="F60">
        <v>1476072</v>
      </c>
      <c r="G60">
        <v>9584929.0600000005</v>
      </c>
      <c r="I60">
        <v>3316754.42</v>
      </c>
      <c r="J60">
        <v>5339312.88</v>
      </c>
    </row>
    <row r="61" spans="1:10">
      <c r="A61" s="472" t="s">
        <v>137</v>
      </c>
      <c r="B61">
        <v>62617642.909999996</v>
      </c>
      <c r="C61">
        <v>0.12</v>
      </c>
      <c r="D61">
        <v>1173677.5</v>
      </c>
      <c r="E61">
        <v>0</v>
      </c>
      <c r="F61">
        <v>0</v>
      </c>
      <c r="G61">
        <v>26597177.890000001</v>
      </c>
      <c r="I61">
        <v>14224285.24</v>
      </c>
      <c r="J61">
        <v>20622502.280000001</v>
      </c>
    </row>
    <row r="62" spans="1:10">
      <c r="A62" s="472" t="s">
        <v>136</v>
      </c>
      <c r="B62">
        <v>16033618.310000001</v>
      </c>
      <c r="C62">
        <v>0.04</v>
      </c>
      <c r="D62">
        <v>795771.7</v>
      </c>
      <c r="E62">
        <v>0</v>
      </c>
      <c r="F62" s="41">
        <v>0</v>
      </c>
      <c r="G62">
        <v>3127724.75</v>
      </c>
      <c r="I62">
        <v>5615237.9800000004</v>
      </c>
      <c r="J62">
        <v>6494883.8799999999</v>
      </c>
    </row>
    <row r="63" spans="1:10">
      <c r="A63" s="472" t="s">
        <v>1012</v>
      </c>
      <c r="B63">
        <v>18161259.780000001</v>
      </c>
      <c r="C63">
        <v>0.03</v>
      </c>
      <c r="D63">
        <v>716907.4</v>
      </c>
      <c r="E63">
        <v>0</v>
      </c>
      <c r="F63">
        <v>0</v>
      </c>
      <c r="G63">
        <v>3965036.88</v>
      </c>
      <c r="I63">
        <v>6610781.8700000001</v>
      </c>
      <c r="J63">
        <v>6868533.6299999999</v>
      </c>
    </row>
    <row r="64" spans="1:10">
      <c r="A64" s="472" t="s">
        <v>134</v>
      </c>
      <c r="B64">
        <v>66181023.170000002</v>
      </c>
      <c r="C64">
        <v>0.18</v>
      </c>
      <c r="D64">
        <v>16215391.9</v>
      </c>
      <c r="E64">
        <v>6941469.9000000004</v>
      </c>
      <c r="F64">
        <v>4365806.5999999996</v>
      </c>
      <c r="G64">
        <v>21621381.48</v>
      </c>
      <c r="I64">
        <v>11607509.49</v>
      </c>
      <c r="J64">
        <v>16736740.300000001</v>
      </c>
    </row>
    <row r="65" spans="1:10">
      <c r="A65" s="472" t="s">
        <v>1013</v>
      </c>
      <c r="B65">
        <v>16713606.48</v>
      </c>
      <c r="C65">
        <v>0.05</v>
      </c>
      <c r="D65">
        <v>409505.3</v>
      </c>
      <c r="E65">
        <v>0</v>
      </c>
      <c r="F65">
        <v>0</v>
      </c>
      <c r="G65">
        <v>772033.69</v>
      </c>
      <c r="I65">
        <v>2187301.7799999998</v>
      </c>
      <c r="J65">
        <v>13344765.699999999</v>
      </c>
    </row>
    <row r="66" spans="1:10">
      <c r="A66" s="472" t="s">
        <v>145</v>
      </c>
      <c r="B66">
        <v>37038765.560000002</v>
      </c>
      <c r="C66">
        <v>0.35</v>
      </c>
      <c r="D66">
        <v>16232962.699999999</v>
      </c>
      <c r="E66">
        <v>12659146</v>
      </c>
      <c r="F66">
        <v>1974900</v>
      </c>
      <c r="G66">
        <v>9634068.7899999991</v>
      </c>
      <c r="I66">
        <v>4662831.9000000004</v>
      </c>
      <c r="J66">
        <v>6508902.1699999999</v>
      </c>
    </row>
    <row r="67" spans="1:10">
      <c r="A67" s="472" t="s">
        <v>144</v>
      </c>
      <c r="B67">
        <v>62989864.18</v>
      </c>
      <c r="C67">
        <v>0.19</v>
      </c>
      <c r="D67">
        <v>8740995.1999999993</v>
      </c>
      <c r="E67">
        <v>3784242.7</v>
      </c>
      <c r="F67">
        <v>3838182</v>
      </c>
      <c r="G67">
        <v>26941334.280000001</v>
      </c>
      <c r="I67">
        <v>9171556.8800000008</v>
      </c>
      <c r="J67">
        <v>18135977.82</v>
      </c>
    </row>
    <row r="68" spans="1:10">
      <c r="A68" s="472" t="s">
        <v>143</v>
      </c>
      <c r="B68">
        <v>40412649.509999998</v>
      </c>
      <c r="C68">
        <v>0.22</v>
      </c>
      <c r="D68">
        <v>8835008.0999999996</v>
      </c>
      <c r="E68">
        <v>5027253.2</v>
      </c>
      <c r="F68">
        <v>700000</v>
      </c>
      <c r="G68">
        <v>14859841.42</v>
      </c>
      <c r="I68">
        <v>7062367</v>
      </c>
      <c r="J68">
        <v>9655432.9800000004</v>
      </c>
    </row>
    <row r="69" spans="1:10">
      <c r="A69" s="472" t="s">
        <v>142</v>
      </c>
      <c r="B69">
        <v>32281754.629999999</v>
      </c>
      <c r="C69">
        <v>0.34</v>
      </c>
      <c r="D69">
        <v>12168635.199999999</v>
      </c>
      <c r="E69">
        <v>8014880.5999999996</v>
      </c>
      <c r="F69">
        <v>1585500</v>
      </c>
      <c r="G69">
        <v>8384146.3300000001</v>
      </c>
      <c r="I69">
        <v>3531334.4</v>
      </c>
      <c r="J69">
        <v>8197638.71</v>
      </c>
    </row>
    <row r="70" spans="1:10">
      <c r="A70" s="472" t="s">
        <v>146</v>
      </c>
      <c r="B70">
        <v>46321507.780000001</v>
      </c>
      <c r="C70">
        <v>0.16</v>
      </c>
      <c r="D70">
        <v>10339254.800000001</v>
      </c>
      <c r="E70">
        <v>2535865.7999999998</v>
      </c>
      <c r="F70">
        <v>4351899.4000000004</v>
      </c>
      <c r="G70">
        <v>17604341.890000001</v>
      </c>
      <c r="I70">
        <v>8519273.8200000003</v>
      </c>
      <c r="J70">
        <v>9858637.2699999996</v>
      </c>
    </row>
    <row r="71" spans="1:10">
      <c r="A71" s="472" t="s">
        <v>150</v>
      </c>
      <c r="B71">
        <v>86494847.260000005</v>
      </c>
      <c r="C71">
        <v>0.27</v>
      </c>
      <c r="D71">
        <v>25055215.899999999</v>
      </c>
      <c r="E71">
        <v>17172983.899999999</v>
      </c>
      <c r="F71">
        <v>1818300</v>
      </c>
      <c r="G71">
        <v>29203693.300000001</v>
      </c>
      <c r="I71">
        <v>12569905.9</v>
      </c>
      <c r="J71">
        <v>19666032.16</v>
      </c>
    </row>
    <row r="72" spans="1:10">
      <c r="A72" s="472" t="s">
        <v>149</v>
      </c>
      <c r="B72">
        <v>26371387.300000001</v>
      </c>
      <c r="C72">
        <v>0.46</v>
      </c>
      <c r="D72">
        <v>9789426.5</v>
      </c>
      <c r="E72">
        <v>7225506</v>
      </c>
      <c r="F72">
        <v>1407800</v>
      </c>
      <c r="G72">
        <v>8905026.3699999992</v>
      </c>
      <c r="I72">
        <v>2239344.65</v>
      </c>
      <c r="J72">
        <v>5437589.7800000003</v>
      </c>
    </row>
    <row r="73" spans="1:10">
      <c r="A73" s="472" t="s">
        <v>148</v>
      </c>
      <c r="B73">
        <v>28717567.719999999</v>
      </c>
      <c r="C73">
        <v>0.42</v>
      </c>
      <c r="D73">
        <v>11526575</v>
      </c>
      <c r="E73">
        <v>3118099</v>
      </c>
      <c r="F73">
        <v>7358641</v>
      </c>
      <c r="G73">
        <v>8995949.5099999998</v>
      </c>
      <c r="I73">
        <v>2146784.14</v>
      </c>
      <c r="J73">
        <v>6048259.0599999996</v>
      </c>
    </row>
    <row r="74" spans="1:10">
      <c r="A74" s="472" t="s">
        <v>196</v>
      </c>
      <c r="B74">
        <v>72757731.170000002</v>
      </c>
      <c r="C74">
        <v>0.15</v>
      </c>
      <c r="D74">
        <v>863557.7</v>
      </c>
      <c r="E74">
        <v>0</v>
      </c>
      <c r="F74">
        <v>0</v>
      </c>
      <c r="G74">
        <v>22299046.739999998</v>
      </c>
      <c r="I74">
        <v>11375246.210000001</v>
      </c>
      <c r="J74">
        <v>39185060.369999997</v>
      </c>
    </row>
    <row r="75" spans="1:10">
      <c r="A75" s="472" t="s">
        <v>141</v>
      </c>
      <c r="B75">
        <v>65927839.020000003</v>
      </c>
      <c r="C75">
        <v>0.19</v>
      </c>
      <c r="D75">
        <v>885287.3</v>
      </c>
      <c r="E75">
        <v>0</v>
      </c>
      <c r="F75">
        <v>0</v>
      </c>
      <c r="G75">
        <v>21963876.280000001</v>
      </c>
      <c r="I75">
        <v>9009107.3599999994</v>
      </c>
      <c r="J75">
        <v>34069568.079999998</v>
      </c>
    </row>
    <row r="76" spans="1:10">
      <c r="A76" s="472" t="s">
        <v>140</v>
      </c>
      <c r="B76">
        <v>56284454.18</v>
      </c>
      <c r="C76">
        <v>0.31</v>
      </c>
      <c r="D76">
        <v>16592268.5</v>
      </c>
      <c r="E76">
        <v>9850447.8000000007</v>
      </c>
      <c r="F76">
        <v>4387125</v>
      </c>
      <c r="G76">
        <v>20499597.120000001</v>
      </c>
      <c r="I76">
        <v>5943227.6100000003</v>
      </c>
      <c r="J76">
        <v>13249360.939999999</v>
      </c>
    </row>
    <row r="77" spans="1:10">
      <c r="A77" s="472" t="s">
        <v>147</v>
      </c>
      <c r="B77">
        <v>35697937.799999997</v>
      </c>
      <c r="C77">
        <v>0.27</v>
      </c>
      <c r="D77">
        <v>10314156.800000001</v>
      </c>
      <c r="E77">
        <v>4409777.8</v>
      </c>
      <c r="F77">
        <v>3328956</v>
      </c>
      <c r="G77">
        <v>12368053.359999999</v>
      </c>
      <c r="I77">
        <v>5358365.6399999997</v>
      </c>
      <c r="J77">
        <v>7657362</v>
      </c>
    </row>
    <row r="78" spans="1:10">
      <c r="A78" s="472" t="s">
        <v>139</v>
      </c>
      <c r="B78">
        <v>28751818.350000001</v>
      </c>
      <c r="C78">
        <v>0.28000000000000003</v>
      </c>
      <c r="D78">
        <v>8642018.1999999993</v>
      </c>
      <c r="E78">
        <v>3505908.3</v>
      </c>
      <c r="F78">
        <v>3561500</v>
      </c>
      <c r="G78">
        <v>8955425.9900000002</v>
      </c>
      <c r="I78">
        <v>3699105.83</v>
      </c>
      <c r="J78">
        <v>7455268.3300000001</v>
      </c>
    </row>
    <row r="79" spans="1:10">
      <c r="A79" s="472" t="s">
        <v>1011</v>
      </c>
      <c r="B79">
        <v>39008194.5</v>
      </c>
      <c r="C79">
        <v>0.44</v>
      </c>
      <c r="D79">
        <v>15302542.699999999</v>
      </c>
      <c r="E79">
        <v>12226345.1</v>
      </c>
      <c r="F79">
        <v>1005200</v>
      </c>
      <c r="G79">
        <v>13023376.949999999</v>
      </c>
      <c r="I79">
        <v>3156480.4</v>
      </c>
      <c r="J79">
        <v>7525794.4500000002</v>
      </c>
    </row>
    <row r="80" spans="1:10">
      <c r="A80" s="472" t="s">
        <v>154</v>
      </c>
      <c r="B80">
        <v>38141458.490000002</v>
      </c>
      <c r="C80">
        <v>0.64</v>
      </c>
      <c r="D80">
        <v>15882363.699999999</v>
      </c>
      <c r="E80">
        <v>14023197.699999999</v>
      </c>
      <c r="F80">
        <v>572900</v>
      </c>
      <c r="G80">
        <v>14130843.470000001</v>
      </c>
      <c r="I80">
        <v>3575344.65</v>
      </c>
      <c r="J80">
        <v>4552906.67</v>
      </c>
    </row>
    <row r="81" spans="1:10">
      <c r="A81" s="472" t="s">
        <v>153</v>
      </c>
      <c r="B81">
        <v>28093105.079999998</v>
      </c>
      <c r="C81">
        <v>0.71</v>
      </c>
      <c r="D81">
        <v>11327398.5</v>
      </c>
      <c r="E81">
        <v>10061698.4</v>
      </c>
      <c r="F81">
        <v>753279</v>
      </c>
      <c r="G81">
        <v>12193272.619999999</v>
      </c>
      <c r="I81">
        <v>1835165.79</v>
      </c>
      <c r="J81">
        <v>2737268.17</v>
      </c>
    </row>
    <row r="82" spans="1:10">
      <c r="A82" s="472" t="s">
        <v>156</v>
      </c>
      <c r="B82">
        <v>130016432.08</v>
      </c>
      <c r="C82">
        <v>0.68</v>
      </c>
      <c r="D82">
        <v>77492697.170000002</v>
      </c>
      <c r="E82">
        <v>72892433.069999993</v>
      </c>
      <c r="F82">
        <v>835200</v>
      </c>
      <c r="G82">
        <v>30723450.219999999</v>
      </c>
      <c r="I82">
        <v>12805447.039999999</v>
      </c>
      <c r="J82">
        <v>8994837.6400000006</v>
      </c>
    </row>
    <row r="83" spans="1:10">
      <c r="A83" s="472" t="s">
        <v>155</v>
      </c>
      <c r="B83">
        <v>34425352.359999999</v>
      </c>
      <c r="C83">
        <v>0.86</v>
      </c>
      <c r="D83">
        <v>14730842.9</v>
      </c>
      <c r="E83">
        <v>11181480.199999999</v>
      </c>
      <c r="F83">
        <v>2640734</v>
      </c>
      <c r="G83">
        <v>14980454.390000001</v>
      </c>
      <c r="I83">
        <v>2890945.82</v>
      </c>
      <c r="J83">
        <v>1823109.24</v>
      </c>
    </row>
    <row r="84" spans="1:10">
      <c r="A84" s="472" t="s">
        <v>1016</v>
      </c>
      <c r="B84">
        <v>30456992.109999999</v>
      </c>
      <c r="C84">
        <v>0.56999999999999995</v>
      </c>
      <c r="D84">
        <v>12325635.699999999</v>
      </c>
      <c r="E84">
        <v>10492847</v>
      </c>
      <c r="F84">
        <v>730300</v>
      </c>
      <c r="G84">
        <v>11622576.550000001</v>
      </c>
      <c r="I84">
        <v>2625479.13</v>
      </c>
      <c r="J84">
        <v>3883300.73</v>
      </c>
    </row>
    <row r="85" spans="1:10">
      <c r="A85" s="472" t="s">
        <v>151</v>
      </c>
      <c r="B85">
        <v>72751575.230000004</v>
      </c>
      <c r="C85">
        <v>0.36</v>
      </c>
      <c r="D85">
        <v>29407533.199999999</v>
      </c>
      <c r="E85">
        <v>24291427.800000001</v>
      </c>
      <c r="F85">
        <v>1631100</v>
      </c>
      <c r="G85">
        <v>26549784.920000002</v>
      </c>
      <c r="I85">
        <v>8893219.2599999998</v>
      </c>
      <c r="J85">
        <v>7901037.8499999996</v>
      </c>
    </row>
    <row r="86" spans="1:10">
      <c r="A86" s="472" t="s">
        <v>1017</v>
      </c>
      <c r="B86">
        <v>113661612.27</v>
      </c>
      <c r="C86">
        <v>0.8</v>
      </c>
      <c r="D86">
        <v>51784187.5</v>
      </c>
      <c r="E86">
        <v>33484644.399999999</v>
      </c>
      <c r="F86">
        <v>4774434</v>
      </c>
      <c r="G86">
        <v>41374522.07</v>
      </c>
      <c r="I86">
        <v>16091363.18</v>
      </c>
      <c r="J86">
        <v>4411539.5199999996</v>
      </c>
    </row>
    <row r="87" spans="1:10">
      <c r="B87" s="474">
        <f>SUM(B2:B86)</f>
        <v>3674769252.2900004</v>
      </c>
      <c r="C87" s="474"/>
      <c r="D87" s="474">
        <f t="shared" ref="D87:J87" si="0">SUM(D2:D86)</f>
        <v>1020355481.6800001</v>
      </c>
      <c r="E87" s="474">
        <f t="shared" si="0"/>
        <v>718284732.08000004</v>
      </c>
      <c r="F87" s="474">
        <f t="shared" si="0"/>
        <v>122131539.8</v>
      </c>
      <c r="G87" s="474">
        <f t="shared" si="0"/>
        <v>1193954379.0200002</v>
      </c>
      <c r="H87" s="474"/>
      <c r="I87" s="474">
        <f t="shared" si="0"/>
        <v>519525460.44999987</v>
      </c>
      <c r="J87" s="474">
        <f t="shared" si="0"/>
        <v>942489199.73000002</v>
      </c>
    </row>
    <row r="89" spans="1:10">
      <c r="D89" s="104">
        <f>AVERAGE(D2:D86)/1000</f>
        <v>12004.182137411766</v>
      </c>
      <c r="E89" s="104">
        <f t="shared" ref="E89:F89" si="1">AVERAGE(E2:E86)/1000</f>
        <v>8450.4086127058818</v>
      </c>
      <c r="F89" s="104">
        <f t="shared" si="1"/>
        <v>1436.8416447058823</v>
      </c>
    </row>
    <row r="90" spans="1:10">
      <c r="E90">
        <f>COUNTIF(E2:E86,"&gt;0")</f>
        <v>72</v>
      </c>
      <c r="F90">
        <f>COUNTIF(F2:F86,"&gt;0")</f>
        <v>68</v>
      </c>
    </row>
  </sheetData>
  <conditionalFormatting sqref="E2:E86">
    <cfRule type="colorScale" priority="2">
      <colorScale>
        <cfvo type="min"/>
        <cfvo type="percentile" val="50"/>
        <cfvo type="max"/>
        <color rgb="FFF8696B"/>
        <color rgb="FFFCFCFF"/>
        <color rgb="FF63BE7B"/>
      </colorScale>
    </cfRule>
  </conditionalFormatting>
  <conditionalFormatting sqref="F2:F86">
    <cfRule type="colorScale" priority="1">
      <colorScale>
        <cfvo type="min"/>
        <cfvo type="percentile" val="50"/>
        <cfvo type="max"/>
        <color rgb="FFF8696B"/>
        <color rgb="FFFCFCFF"/>
        <color rgb="FF63BE7B"/>
      </colorScale>
    </cfRule>
  </conditionalFormatting>
  <pageMargins left="0.75" right="0.75" top="1" bottom="1" header="0.5" footer="0.5"/>
  <pageSetup paperSize="9"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2:M20"/>
  <sheetViews>
    <sheetView workbookViewId="0">
      <selection activeCell="H33" sqref="H33"/>
    </sheetView>
  </sheetViews>
  <sheetFormatPr defaultRowHeight="15"/>
  <cols>
    <col min="5" max="5" width="26.140625" customWidth="1"/>
    <col min="6" max="6" width="22.42578125" customWidth="1"/>
    <col min="7" max="7" width="15.28515625" customWidth="1"/>
    <col min="8" max="8" width="14.42578125" customWidth="1"/>
  </cols>
  <sheetData>
    <row r="2" spans="5:8">
      <c r="F2">
        <v>2019</v>
      </c>
      <c r="G2">
        <v>2020</v>
      </c>
      <c r="H2">
        <v>2021</v>
      </c>
    </row>
    <row r="3" spans="5:8">
      <c r="E3" s="473" t="s">
        <v>1507</v>
      </c>
      <c r="F3">
        <v>921628120.80000007</v>
      </c>
      <c r="G3">
        <v>1302068768.6200001</v>
      </c>
      <c r="H3">
        <v>1020355481.6800001</v>
      </c>
    </row>
    <row r="4" spans="5:8" ht="45">
      <c r="E4" s="473" t="s">
        <v>1508</v>
      </c>
      <c r="F4">
        <v>675260249.5</v>
      </c>
      <c r="G4">
        <v>717866344.60000002</v>
      </c>
      <c r="H4">
        <v>718284732.08000004</v>
      </c>
    </row>
    <row r="5" spans="5:8" ht="30">
      <c r="E5" s="473" t="s">
        <v>1522</v>
      </c>
      <c r="F5">
        <v>54254100.599999994</v>
      </c>
      <c r="G5">
        <v>323264480.59999996</v>
      </c>
      <c r="H5">
        <v>122131539.8</v>
      </c>
    </row>
    <row r="6" spans="5:8">
      <c r="E6" s="473" t="s">
        <v>1520</v>
      </c>
      <c r="F6">
        <v>557511677.60000014</v>
      </c>
      <c r="G6">
        <v>1012271011.1400001</v>
      </c>
      <c r="H6">
        <v>1193954379.0200002</v>
      </c>
    </row>
    <row r="7" spans="5:8">
      <c r="E7" s="473" t="s">
        <v>1512</v>
      </c>
      <c r="F7">
        <v>396563404.88999987</v>
      </c>
      <c r="G7">
        <v>606190018.96999979</v>
      </c>
      <c r="H7">
        <v>519525460.44999987</v>
      </c>
    </row>
    <row r="8" spans="5:8" ht="30">
      <c r="E8" s="473" t="s">
        <v>1513</v>
      </c>
      <c r="F8">
        <v>574955672.53000009</v>
      </c>
      <c r="G8">
        <v>853801168.63</v>
      </c>
      <c r="H8">
        <v>942489199.73000002</v>
      </c>
    </row>
    <row r="20" spans="13:13">
      <c r="M20" t="s">
        <v>1521</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23"/>
  <sheetViews>
    <sheetView tabSelected="1" topLeftCell="A199" zoomScaleNormal="100" workbookViewId="0">
      <selection activeCell="AE13" sqref="AE13"/>
    </sheetView>
  </sheetViews>
  <sheetFormatPr defaultRowHeight="15"/>
  <cols>
    <col min="2" max="2" width="26.5703125" customWidth="1"/>
    <col min="4" max="4" width="11.5703125" customWidth="1"/>
    <col min="5" max="5" width="11.140625" customWidth="1"/>
    <col min="6" max="6" width="13.5703125" bestFit="1" customWidth="1"/>
    <col min="7" max="7" width="12" customWidth="1"/>
    <col min="8" max="8" width="18.85546875" bestFit="1" customWidth="1"/>
    <col min="9" max="9" width="18.7109375" style="111" customWidth="1"/>
    <col min="12" max="12" width="11.28515625" style="425" customWidth="1"/>
    <col min="13" max="13" width="11.5703125" style="429" customWidth="1"/>
    <col min="14" max="15" width="9.140625" style="251"/>
    <col min="18" max="18" width="12.28515625" customWidth="1"/>
    <col min="19" max="19" width="17" customWidth="1"/>
    <col min="20" max="20" width="14.85546875" bestFit="1" customWidth="1"/>
    <col min="21" max="21" width="15.140625" bestFit="1" customWidth="1"/>
    <col min="23" max="23" width="11.140625" customWidth="1"/>
    <col min="25" max="25" width="12.85546875" customWidth="1"/>
    <col min="30" max="30" width="16.28515625" customWidth="1"/>
    <col min="31" max="31" width="15.28515625" customWidth="1"/>
  </cols>
  <sheetData>
    <row r="1" spans="1:31">
      <c r="A1" s="289" t="s">
        <v>1225</v>
      </c>
      <c r="B1" s="289" t="s">
        <v>1224</v>
      </c>
      <c r="C1" s="289" t="s">
        <v>1226</v>
      </c>
      <c r="D1" s="289" t="s">
        <v>1227</v>
      </c>
      <c r="E1" s="289" t="s">
        <v>1228</v>
      </c>
      <c r="F1" s="462" t="s">
        <v>1245</v>
      </c>
      <c r="G1" s="289" t="s">
        <v>1229</v>
      </c>
      <c r="H1" s="463" t="s">
        <v>1246</v>
      </c>
      <c r="I1" s="463" t="s">
        <v>1248</v>
      </c>
      <c r="J1" s="125" t="s">
        <v>1249</v>
      </c>
      <c r="K1" s="423" t="s">
        <v>1368</v>
      </c>
      <c r="L1" s="125" t="s">
        <v>1394</v>
      </c>
      <c r="M1" s="125" t="s">
        <v>1395</v>
      </c>
      <c r="N1" s="462" t="s">
        <v>1453</v>
      </c>
      <c r="O1" s="125" t="s">
        <v>1104</v>
      </c>
      <c r="P1" s="125" t="s">
        <v>1499</v>
      </c>
      <c r="Q1" s="125" t="s">
        <v>1500</v>
      </c>
      <c r="R1" s="125" t="s">
        <v>1501</v>
      </c>
      <c r="S1" s="125" t="s">
        <v>1502</v>
      </c>
      <c r="T1" s="251" t="s">
        <v>1110</v>
      </c>
      <c r="U1" s="251" t="s">
        <v>1111</v>
      </c>
      <c r="V1" s="125" t="s">
        <v>1503</v>
      </c>
      <c r="W1" s="125" t="s">
        <v>1504</v>
      </c>
      <c r="X1" s="125" t="s">
        <v>1514</v>
      </c>
      <c r="Y1" s="125" t="s">
        <v>1515</v>
      </c>
      <c r="Z1" s="125" t="s">
        <v>1516</v>
      </c>
      <c r="AA1" s="125" t="s">
        <v>1517</v>
      </c>
      <c r="AB1" s="125" t="s">
        <v>1518</v>
      </c>
      <c r="AC1" s="125" t="s">
        <v>1519</v>
      </c>
      <c r="AD1" s="469" t="s">
        <v>1523</v>
      </c>
      <c r="AE1" s="469" t="s">
        <v>1524</v>
      </c>
    </row>
    <row r="2" spans="1:31">
      <c r="A2" s="289">
        <v>2016</v>
      </c>
      <c r="B2" s="312" t="s">
        <v>191</v>
      </c>
      <c r="C2" s="289">
        <v>1</v>
      </c>
      <c r="D2" s="289">
        <f>VLOOKUP(B2,'Доходы регионов16'!$A$10:$C$94,2,FALSE)/1000</f>
        <v>82121.596000000005</v>
      </c>
      <c r="E2" s="289">
        <f>VLOOKUP(B2,'ВРП 2015-2020'!$A$3:$H$98,3,FALSE)</f>
        <v>501467.8</v>
      </c>
      <c r="F2" s="289">
        <f>VLOOKUP(B2,'Трансферты 2016'!$A$10:$N$102,2,FALSE)</f>
        <v>16301.83</v>
      </c>
      <c r="G2" s="289">
        <f>VLOOKUP(B2,'Численность 2016-2017'!$B$5:$D$89,2,FALSE)</f>
        <v>1550137</v>
      </c>
      <c r="H2" s="183">
        <f>VLOOKUP(B2,'Трансферты 16-21'!$A$2:$S$102,14,FALSE)</f>
        <v>12650.920203379999</v>
      </c>
      <c r="I2" s="183">
        <f>D2-VLOOKUP(B2,'Трансферты 16-21'!$A$1:$M$86,8,FALSE)</f>
        <v>78336.186000000002</v>
      </c>
      <c r="J2" s="311">
        <f>LN(G2)</f>
        <v>14.253853872086294</v>
      </c>
      <c r="K2" s="424">
        <f>VLOOKUP(B2,'БО 15-17'!$A$11:$L$103,6,FALSE)</f>
        <v>86.4</v>
      </c>
      <c r="L2" s="425">
        <f>VLOOKUP(B2,'Own Rev16'!$A$10:$B$94,2,FALSE)/1000</f>
        <v>63027.123</v>
      </c>
      <c r="M2" s="429">
        <f>VLOOKUP(B2,Безв16!$A$10:$B$95,2,FALSE)/1000</f>
        <v>18785.444</v>
      </c>
      <c r="N2" s="251">
        <f>VLOOKUP(B2,'Трансферты 16-21'!$A$1:$M$86,8,FALSE)</f>
        <v>3785.41</v>
      </c>
      <c r="O2" s="251">
        <v>0</v>
      </c>
      <c r="P2" s="251">
        <f>M2-N2</f>
        <v>15000.034</v>
      </c>
      <c r="Q2" s="251">
        <f>D2-N2</f>
        <v>78336.186000000002</v>
      </c>
      <c r="R2" s="251">
        <v>0</v>
      </c>
      <c r="S2" s="251">
        <v>0</v>
      </c>
      <c r="T2" s="251">
        <v>0</v>
      </c>
      <c r="U2" s="251">
        <v>0</v>
      </c>
      <c r="V2" s="251">
        <v>0</v>
      </c>
      <c r="W2" s="251">
        <v>0</v>
      </c>
      <c r="X2" s="251">
        <f>VLOOKUP(B2,'2016'!$A$1:$J$86,3,FALSE)</f>
        <v>0.19</v>
      </c>
      <c r="Y2" s="251">
        <f>VLOOKUP(B2,'2016'!$A$1:$J$86,4,FALSE)/1000</f>
        <v>2312.5417000000002</v>
      </c>
      <c r="Z2" s="251">
        <f>VLOOKUP(B2,'2016'!$A$1:$J$86,5,FALSE)/1000</f>
        <v>1713.0623000000001</v>
      </c>
      <c r="AA2" s="251">
        <f>VLOOKUP(B2,'2016'!$A$1:$J$86,6,FALSE)/1000</f>
        <v>599.47940000000006</v>
      </c>
      <c r="AB2" s="251">
        <f>VLOOKUP(B2,'2016'!$A$1:$J$86,7,FALSE)/1000</f>
        <v>12329.473470000001</v>
      </c>
      <c r="AC2" s="251">
        <f>VLOOKUP(B2,'2016'!$A$1:$J$86,10,FALSE)/1000</f>
        <v>357.58535999999998</v>
      </c>
      <c r="AD2" s="251">
        <v>0</v>
      </c>
      <c r="AE2">
        <v>0</v>
      </c>
    </row>
    <row r="3" spans="1:31">
      <c r="A3" s="289">
        <v>2017</v>
      </c>
      <c r="B3" s="312" t="s">
        <v>191</v>
      </c>
      <c r="C3" s="289">
        <v>1</v>
      </c>
      <c r="D3" s="289">
        <f>VLOOKUP(B$2,'Доходы регионов17'!$A$10:$C$94,2,FALSE)/1000</f>
        <v>96800.445999999996</v>
      </c>
      <c r="E3" s="289">
        <f>VLOOKUP(B2,'ВРП 2015-2020'!$A$3:$H$98,4,FALSE)</f>
        <v>539720.5</v>
      </c>
      <c r="F3" s="289">
        <f>VLOOKUP(B3,'Трансферты 2017'!$A$10:$N$102,2,FALSE)</f>
        <v>6711.82</v>
      </c>
      <c r="G3" s="289">
        <f>VLOOKUP(B2,'Численность 2016-2017'!$B$5:$D$89,3,FALSE)</f>
        <v>1552865</v>
      </c>
      <c r="H3" s="183">
        <f>VLOOKUP(B2,'Трансферты 16-21'!$A$2:$S$102,15,FALSE)</f>
        <v>11631.119443649999</v>
      </c>
      <c r="I3" s="183">
        <f>D3-VLOOKUP(B3,'Трансферты 16-21'!$A$1:$M$86,9,FALSE)</f>
        <v>94337.275999999998</v>
      </c>
      <c r="J3" s="311">
        <f t="shared" ref="J3:J66" si="0">LN(G3)</f>
        <v>14.255612169826886</v>
      </c>
      <c r="K3" s="424">
        <f>VLOOKUP(B3,'БО 15-17'!$A$11:$L$103,10,FALSE)</f>
        <v>82.1</v>
      </c>
      <c r="L3" s="425">
        <f>VLOOKUP(B3,'Own Rev17'!$A$10:$B$94,2,FALSE)/1000</f>
        <v>79148.812999999995</v>
      </c>
      <c r="M3" s="429">
        <f>VLOOKUP(B3,Безв17!$A$10:$B$94,2,FALSE)/1000</f>
        <v>17617.043000000001</v>
      </c>
      <c r="N3" s="251">
        <f>VLOOKUP(B3,'Трансферты 16-21'!$A$1:$M$86,9,FALSE)</f>
        <v>2463.17</v>
      </c>
      <c r="O3" s="251">
        <v>0</v>
      </c>
      <c r="P3" s="251">
        <f t="shared" ref="P3:P66" si="1">M3-N3</f>
        <v>15153.873000000001</v>
      </c>
      <c r="Q3" s="251">
        <f t="shared" ref="Q3:Q66" si="2">D3-N3</f>
        <v>94337.275999999998</v>
      </c>
      <c r="R3" s="251">
        <v>0</v>
      </c>
      <c r="S3" s="251">
        <v>0</v>
      </c>
      <c r="T3" s="251">
        <v>0</v>
      </c>
      <c r="U3" s="251">
        <v>0</v>
      </c>
      <c r="V3" s="251">
        <v>0</v>
      </c>
      <c r="W3" s="251">
        <v>0</v>
      </c>
      <c r="X3" s="251">
        <f>VLOOKUP(B3,'2017'!$A$1:$J$86,3,FALSE)</f>
        <v>0.15</v>
      </c>
      <c r="Y3" s="251">
        <f>VLOOKUP(B3,'2017'!$A$1:$J$86,4,FALSE)/1000</f>
        <v>3455.4405999999999</v>
      </c>
      <c r="Z3" s="251">
        <f>VLOOKUP(B3,'2017'!$A$1:$J$86,5,FALSE)/1000</f>
        <v>2997.1390000000001</v>
      </c>
      <c r="AA3" s="251">
        <f>VLOOKUP(B3,'2017'!$A$1:$J$86,6,FALSE)/1000</f>
        <v>0</v>
      </c>
      <c r="AB3" s="251">
        <f>VLOOKUP(B3,'2017'!$A$1:$J$86,7,FALSE)/1000</f>
        <v>9667.0399399999988</v>
      </c>
      <c r="AC3" s="251">
        <f>VLOOKUP(B3,'2017'!$A$1:$J$86,10,FALSE)/1000</f>
        <v>810.50851</v>
      </c>
      <c r="AD3" s="251">
        <v>0</v>
      </c>
      <c r="AE3">
        <v>0</v>
      </c>
    </row>
    <row r="4" spans="1:31">
      <c r="A4" s="289">
        <v>2018</v>
      </c>
      <c r="B4" s="312" t="s">
        <v>191</v>
      </c>
      <c r="C4" s="289">
        <v>1</v>
      </c>
      <c r="D4" s="289">
        <f>VLOOKUP(B$2,'Доходы регионов18'!$A$10:$C$94,2,FALSE)/1000</f>
        <v>113496.071</v>
      </c>
      <c r="E4" s="289">
        <f>VLOOKUP(B2,'ВРП 2015-2020'!$A$3:$H$98,5,FALSE)</f>
        <v>588641.5</v>
      </c>
      <c r="F4" s="289">
        <f>VLOOKUP(B4,'Трансферты 2018'!$A$10:$N$102,2,FALSE)</f>
        <v>8356.65</v>
      </c>
      <c r="G4" s="289">
        <f>VLOOKUP(B4,'Численность 2018'!$A$7:$B$91,2,FALSE)</f>
        <v>1549876</v>
      </c>
      <c r="H4" s="183">
        <f>VLOOKUP(B2,'Трансферты 16-21'!$A$2:$S$102,16,FALSE)</f>
        <v>12850.081589489999</v>
      </c>
      <c r="I4" s="183">
        <f>D4-VLOOKUP(B4,'Трансферты 16-21'!$A$1:$M$86,10,FALSE)</f>
        <v>112069.711</v>
      </c>
      <c r="J4" s="311">
        <f t="shared" si="0"/>
        <v>14.253685485695259</v>
      </c>
      <c r="K4" s="424">
        <f>VLOOKUP(B4,'БО 17-19'!$A$11:$L$103,6,FALSE)</f>
        <v>87.7</v>
      </c>
      <c r="L4" s="425">
        <f>VLOOKUP(B4,'Own Rev18'!$A$10:$B$94,2,FALSE)/1000</f>
        <v>93360.445000000007</v>
      </c>
      <c r="M4" s="429">
        <f>VLOOKUP(B4,Безв18!$A$10:$B$94,2,FALSE)/1000</f>
        <v>20272.366000000002</v>
      </c>
      <c r="N4" s="251">
        <f>VLOOKUP(B4,'Трансферты 16-21'!$A$1:$M$86,10,FALSE)</f>
        <v>1426.36</v>
      </c>
      <c r="O4" s="251">
        <v>0</v>
      </c>
      <c r="P4" s="251">
        <f t="shared" si="1"/>
        <v>18846.006000000001</v>
      </c>
      <c r="Q4" s="251">
        <f t="shared" si="2"/>
        <v>112069.711</v>
      </c>
      <c r="R4" s="251">
        <f>VLOOKUP(B4,Путин!$B$2:$C$87,2,FALSE)</f>
        <v>0.79710000000000003</v>
      </c>
      <c r="S4" s="251">
        <v>0</v>
      </c>
      <c r="T4" s="251">
        <v>0</v>
      </c>
      <c r="U4" s="251">
        <v>0</v>
      </c>
      <c r="V4" s="251">
        <v>0</v>
      </c>
      <c r="W4" s="251">
        <v>0</v>
      </c>
      <c r="X4" s="251">
        <f>VLOOKUP(B4,'2018'!$A$1:$J$86,3,FALSE)</f>
        <v>0.15</v>
      </c>
      <c r="Y4" s="251">
        <f>VLOOKUP(B4,'2018'!$A$1:$J$86,4,FALSE)/1000</f>
        <v>5990.4787999999999</v>
      </c>
      <c r="Z4" s="251">
        <f>VLOOKUP(B4,'2018'!$A$1:$J$86,5,FALSE)/1000</f>
        <v>2367.0475000000001</v>
      </c>
      <c r="AA4" s="251">
        <f>VLOOKUP(B4,'2018'!$A$1:$J$86,6,FALSE)/1000</f>
        <v>891.47299999999996</v>
      </c>
      <c r="AB4" s="251">
        <f>VLOOKUP(B4,'2018'!$A$1:$J$86,7,FALSE)/1000</f>
        <v>7098.2481100000005</v>
      </c>
      <c r="AC4" s="251">
        <f>VLOOKUP(B4,'2018'!$A$1:$J$86,10,FALSE)/1000</f>
        <v>3564.4637499999999</v>
      </c>
      <c r="AD4" s="251">
        <v>0</v>
      </c>
      <c r="AE4">
        <v>0</v>
      </c>
    </row>
    <row r="5" spans="1:31">
      <c r="A5" s="289">
        <v>2019</v>
      </c>
      <c r="B5" s="312" t="s">
        <v>191</v>
      </c>
      <c r="C5" s="289">
        <v>1</v>
      </c>
      <c r="D5" s="289">
        <f>VLOOKUP(B$2,'Доходы регионов19'!$A$10:$C$94,2,FALSE)/1000</f>
        <v>123221.538</v>
      </c>
      <c r="E5" s="289">
        <f>VLOOKUP(B2,'ВРП 2015-2020'!$A$3:$H$98,6,FALSE)</f>
        <v>617426.5</v>
      </c>
      <c r="F5" s="289">
        <f>VLOOKUP(B5,'Трансферты 2019'!$A$4:$N$102,2,FALSE)</f>
        <v>14528.65</v>
      </c>
      <c r="G5" s="289">
        <f>VLOOKUP(B5,'Численность 2019'!$A$7:$B$91,2,FALSE)</f>
        <v>1547418</v>
      </c>
      <c r="H5" s="183">
        <f>VLOOKUP(B2,'Трансферты 16-21'!$A$2:$S$102,17,FALSE)</f>
        <v>16395.8204243</v>
      </c>
      <c r="I5" s="183">
        <f>D5-VLOOKUP(B5,'Трансферты 16-21'!$A$1:$M$86,11,FALSE)</f>
        <v>119169.96799999999</v>
      </c>
      <c r="J5" s="311">
        <f t="shared" si="0"/>
        <v>14.252098293445501</v>
      </c>
      <c r="K5" s="424">
        <f>VLOOKUP(B5,'БО 17-19'!$A$11:$L$103,10,FALSE)</f>
        <v>88.3</v>
      </c>
      <c r="L5" s="425">
        <f>VLOOKUP(B5,'Own Rev19'!$A$10:$B$94,2,FALSE)/1000</f>
        <v>98649.631999999998</v>
      </c>
      <c r="M5" s="429">
        <f>VLOOKUP(B5,Безв19!$A$10:$B$94,2,FALSE)/1000</f>
        <v>23579.166000000001</v>
      </c>
      <c r="N5" s="251">
        <f>VLOOKUP(B5,'Трансферты 16-21'!$A$1:$M$86,11,FALSE)</f>
        <v>4051.57</v>
      </c>
      <c r="O5" s="251">
        <v>0</v>
      </c>
      <c r="P5" s="251">
        <f t="shared" si="1"/>
        <v>19527.596000000001</v>
      </c>
      <c r="Q5" s="251">
        <f t="shared" si="2"/>
        <v>119169.96799999999</v>
      </c>
      <c r="R5" s="251">
        <v>0</v>
      </c>
      <c r="S5" s="251">
        <v>0</v>
      </c>
      <c r="T5" s="251">
        <v>0</v>
      </c>
      <c r="U5" s="251">
        <v>0</v>
      </c>
      <c r="V5" s="251">
        <v>0</v>
      </c>
      <c r="W5" s="251">
        <v>0</v>
      </c>
      <c r="X5" s="251">
        <f>VLOOKUP(B5,'2019'!$A$1:$J$86,3,FALSE)</f>
        <v>0.16</v>
      </c>
      <c r="Y5" s="251">
        <f>VLOOKUP(B5,'2019'!$A$1:$J$86,4,FALSE)/1000</f>
        <v>3130.7433999999998</v>
      </c>
      <c r="Z5" s="251">
        <f>VLOOKUP(B5,'2019'!$A$1:$J$86,5,FALSE)/1000</f>
        <v>2048.9886999999999</v>
      </c>
      <c r="AA5" s="251">
        <f>VLOOKUP(B5,'2019'!$A$1:$J$86,6,FALSE)/1000</f>
        <v>249.63570000000001</v>
      </c>
      <c r="AB5" s="251">
        <f>VLOOKUP(B5,'2019'!$A$1:$J$86,7,FALSE)/1000</f>
        <v>8798.0244000000002</v>
      </c>
      <c r="AC5" s="251">
        <f>VLOOKUP(B5,'2019'!$A$1:$J$86,10,FALSE)/1000</f>
        <v>7598.8326699999998</v>
      </c>
      <c r="AD5" s="251">
        <v>0</v>
      </c>
      <c r="AE5">
        <v>0</v>
      </c>
    </row>
    <row r="6" spans="1:31">
      <c r="A6" s="289">
        <v>2020</v>
      </c>
      <c r="B6" s="312" t="s">
        <v>191</v>
      </c>
      <c r="C6" s="289">
        <v>1</v>
      </c>
      <c r="D6" s="289">
        <f>VLOOKUP(B$2,'Доходы регионов20'!$A$10:$C$94,2,FALSE)/1000</f>
        <v>133464.022</v>
      </c>
      <c r="E6" s="289">
        <f>VLOOKUP(B2,'ВРП 2015-2020'!$A$3:$H$98,7,FALSE)</f>
        <v>646569</v>
      </c>
      <c r="F6" s="289">
        <f>VLOOKUP(B6,'Трансферты 2020'!$A$4:$N$102,2,FALSE)</f>
        <v>20030.240000000002</v>
      </c>
      <c r="G6" s="289">
        <f>VLOOKUP(B6,'Численность 2020'!$A$7:$B$91,2,FALSE)</f>
        <v>1549151</v>
      </c>
      <c r="H6" s="183">
        <f>VLOOKUP(B2,'Трансферты 16-21'!$A$2:$S$102,18,FALSE)</f>
        <v>22485.75405607</v>
      </c>
      <c r="I6" s="183">
        <f>D6-VLOOKUP(B6,'Трансферты 16-21'!$A$1:$M$86,12,FALSE)</f>
        <v>128028.97199999999</v>
      </c>
      <c r="J6" s="311">
        <f t="shared" si="0"/>
        <v>14.253217596894531</v>
      </c>
      <c r="K6" s="424">
        <f>VLOOKUP(B6,'БО 19-21'!$A$11:$L$103,6,FALSE)</f>
        <v>101.8</v>
      </c>
      <c r="L6" s="425">
        <f>VLOOKUP(B6,'Own Rev20'!$A$10:$B$94,2,FALSE)/1000</f>
        <v>97942.115999999995</v>
      </c>
      <c r="M6" s="429">
        <f>VLOOKUP(B6,Безв20!$A$10:$B$94,2,FALSE)/1000</f>
        <v>34022.411</v>
      </c>
      <c r="N6" s="251">
        <f>VLOOKUP(B6,'Трансферты 16-21'!$A$1:$M$86,12,FALSE)</f>
        <v>5435.05</v>
      </c>
      <c r="O6" s="251">
        <v>0</v>
      </c>
      <c r="P6" s="251">
        <f t="shared" si="1"/>
        <v>28587.361000000001</v>
      </c>
      <c r="Q6" s="251">
        <f t="shared" si="2"/>
        <v>128028.97199999999</v>
      </c>
      <c r="R6" s="251">
        <v>0</v>
      </c>
      <c r="S6" s="251">
        <f>VLOOKUP(B6,Конституция!$B$4:$C$90,2,FALSE)</f>
        <v>0.81759999999999999</v>
      </c>
      <c r="T6" s="251">
        <f>VLOOKUP(B6,DATA!$A$2:$X$86,23,FALSE)</f>
        <v>3</v>
      </c>
      <c r="U6" s="251">
        <f>VLOOKUP(B6,DATA!$A$2:$X$86,24,FALSE)</f>
        <v>13.93</v>
      </c>
      <c r="V6" s="251">
        <f>VLOOKUP(B6,'По статьям 2020'!$A$2:$AE$86,31,FALSE)</f>
        <v>3009.71</v>
      </c>
      <c r="W6" s="251">
        <v>0</v>
      </c>
      <c r="X6" s="251">
        <f>VLOOKUP(B6,'2020'!$A$1:$J$86,3,FALSE)</f>
        <v>0.22</v>
      </c>
      <c r="Y6" s="251">
        <f>VLOOKUP(B6,'2020'!$A$1:$J$86,4,FALSE)/1000</f>
        <v>7225.0364</v>
      </c>
      <c r="Z6" s="251">
        <f>VLOOKUP(B6,'2020'!$A$1:$J$86,5,FALSE)/1000</f>
        <v>996.95699999999999</v>
      </c>
      <c r="AA6" s="251">
        <f>VLOOKUP(B6,'2020'!$A$1:$J$86,6,FALSE)/1000</f>
        <v>5174.7659999999996</v>
      </c>
      <c r="AB6" s="251">
        <f>VLOOKUP(B6,'2020'!$A$1:$J$86,7,FALSE)/1000</f>
        <v>12001.132460000001</v>
      </c>
      <c r="AC6" s="251">
        <f>VLOOKUP(B6,'2020'!$A$1:$J$86,10,FALSE)/1000</f>
        <v>9361.1964800000005</v>
      </c>
      <c r="AD6" s="452">
        <v>0</v>
      </c>
      <c r="AE6">
        <v>0</v>
      </c>
    </row>
    <row r="7" spans="1:31">
      <c r="A7" s="289">
        <v>2021</v>
      </c>
      <c r="B7" s="312" t="s">
        <v>191</v>
      </c>
      <c r="C7" s="289">
        <v>1</v>
      </c>
      <c r="D7" s="289">
        <f>VLOOKUP(B$2,'Доходы регионов21'!$A$10:$C$94,2,FALSE)/1000</f>
        <v>184232.55799999999</v>
      </c>
      <c r="E7" s="289">
        <f>VLOOKUP(B2,'ВРП 2015-2020'!$A$3:$H$98,8,FALSE)</f>
        <v>881700.6</v>
      </c>
      <c r="F7" s="289">
        <f>VLOOKUP(B7,'Трансферты 2021'!$A$4:$N$93,2,FALSE)</f>
        <v>18517.11</v>
      </c>
      <c r="G7" s="289">
        <f>VLOOKUP(B7,'Численность 2021'!$A$6:$B$91,2,FALSE)</f>
        <v>1541259</v>
      </c>
      <c r="H7" s="183">
        <f>VLOOKUP(B2,'Трансферты 16-21'!$A$2:$S$102,19,FALSE)</f>
        <v>19074.318124549998</v>
      </c>
      <c r="I7" s="183">
        <f>D7-VLOOKUP(B7,'Трансферты 16-21'!$A$1:$M$86,13,FALSE)</f>
        <v>179245.92799999999</v>
      </c>
      <c r="J7" s="311">
        <f t="shared" si="0"/>
        <v>14.2481101728597</v>
      </c>
      <c r="K7" s="424">
        <f>VLOOKUP(B7,'БО 19-21'!$A$11:$L$103,10,FALSE)</f>
        <v>98.2</v>
      </c>
      <c r="L7" s="425">
        <f>VLOOKUP(B7,'Own Rev21'!$A$10:$B$94,2,FALSE)/1000</f>
        <v>153202.859</v>
      </c>
      <c r="M7" s="429">
        <f>VLOOKUP(B7,Безв21!$A$10:$B$94,2,FALSE)/1000</f>
        <v>29178.123</v>
      </c>
      <c r="N7" s="251">
        <f>VLOOKUP(B7,'Трансферты 16-21'!$A$1:$M$86,13,FALSE)</f>
        <v>4986.63</v>
      </c>
      <c r="O7" s="251">
        <v>0</v>
      </c>
      <c r="P7" s="251">
        <f t="shared" si="1"/>
        <v>24191.492999999999</v>
      </c>
      <c r="Q7" s="251">
        <f t="shared" si="2"/>
        <v>179245.92799999999</v>
      </c>
      <c r="R7" s="251">
        <v>0</v>
      </c>
      <c r="S7" s="251">
        <v>0</v>
      </c>
      <c r="T7" s="251">
        <v>0</v>
      </c>
      <c r="U7" s="251">
        <v>0</v>
      </c>
      <c r="V7" s="251">
        <v>0</v>
      </c>
      <c r="W7" s="251">
        <f>VLOOKUP(B6,'По статьям 2021'!$A$2:$V$86,22,FALSE)</f>
        <v>2811.7223711699999</v>
      </c>
      <c r="X7" s="251">
        <f>VLOOKUP(B7,'2021'!$A$1:$J$86,3,FALSE)</f>
        <v>0.13</v>
      </c>
      <c r="Y7" s="251">
        <f>VLOOKUP(B7,'2021'!$A$1:$J$86,4,FALSE)/1000</f>
        <v>5107.1467000000002</v>
      </c>
      <c r="Z7" s="251">
        <f>VLOOKUP(B7,'2021'!$A$1:$J$86,5,FALSE)/1000</f>
        <v>996.95699999999999</v>
      </c>
      <c r="AA7" s="251">
        <f>VLOOKUP(B7,'2021'!$A$1:$J$86,6,FALSE)/1000</f>
        <v>2247.7177999999999</v>
      </c>
      <c r="AB7" s="251">
        <f>VLOOKUP(B7,'2021'!$A$1:$J$86,7,FALSE)/1000</f>
        <v>10488.498619999998</v>
      </c>
      <c r="AC7" s="251">
        <f>VLOOKUP(B7,'2021'!$A$1:$J$86,10,FALSE)/1000</f>
        <v>8595.8459800000001</v>
      </c>
      <c r="AD7" t="e">
        <f>VLOOKUP(B7,#REF!,2,FALSE)</f>
        <v>#REF!</v>
      </c>
      <c r="AE7">
        <f>S6</f>
        <v>0.81759999999999999</v>
      </c>
    </row>
    <row r="8" spans="1:31">
      <c r="A8" s="289">
        <v>2016</v>
      </c>
      <c r="B8" s="112" t="s">
        <v>190</v>
      </c>
      <c r="C8" s="289">
        <v>2</v>
      </c>
      <c r="D8" s="289">
        <f>VLOOKUP(B$8,'Доходы регионов16'!$A$10:$C$94,2,FALSE)/1000</f>
        <v>58118.468000000001</v>
      </c>
      <c r="E8" s="289">
        <f>VLOOKUP(B8,'ВРП 2015-2020'!$A$3:$H$98,3,FALSE)</f>
        <v>258752.7</v>
      </c>
      <c r="F8" s="289">
        <f>VLOOKUP(B8,'Трансферты 2016'!$A$10:$N$102,2,FALSE)</f>
        <v>17549.29</v>
      </c>
      <c r="G8" s="289">
        <f>VLOOKUP(B8,'Численность 2016-2017'!$B$5:$D$89,2,FALSE)</f>
        <v>1225741</v>
      </c>
      <c r="H8" s="183">
        <f>VLOOKUP(B8,'Трансферты 16-21'!$A$2:$S$102,14,FALSE)</f>
        <v>11759.78507785</v>
      </c>
      <c r="I8" s="183">
        <f>D8-VLOOKUP(B8,'Трансферты 16-21'!$A$1:$M$86,8,FALSE)</f>
        <v>52210.268000000004</v>
      </c>
      <c r="J8" s="311">
        <f t="shared" si="0"/>
        <v>14.019056117043121</v>
      </c>
      <c r="K8" s="424">
        <f>VLOOKUP(B8,'БО 15-17'!$A$11:$L$103,6,FALSE)</f>
        <v>51.3</v>
      </c>
      <c r="L8" s="425">
        <f>VLOOKUP(B8,'Own Rev16'!$A$10:$B$94,2,FALSE)/1000</f>
        <v>30810.114000000001</v>
      </c>
      <c r="M8" s="429">
        <f>VLOOKUP(B8,Безв16!$A$10:$B$95,2,FALSE)/1000</f>
        <v>27116.71</v>
      </c>
      <c r="N8" s="251">
        <f>VLOOKUP(B8,'Трансферты 16-21'!$A$1:$M$86,8,FALSE)</f>
        <v>5908.2</v>
      </c>
      <c r="O8" s="251">
        <v>0</v>
      </c>
      <c r="P8" s="251">
        <f t="shared" si="1"/>
        <v>21208.51</v>
      </c>
      <c r="Q8" s="251">
        <f t="shared" si="2"/>
        <v>52210.268000000004</v>
      </c>
      <c r="R8" s="251">
        <v>0</v>
      </c>
      <c r="S8" s="251">
        <v>0</v>
      </c>
      <c r="T8" s="251">
        <v>0</v>
      </c>
      <c r="U8" s="251">
        <v>0</v>
      </c>
      <c r="V8" s="251">
        <v>0</v>
      </c>
      <c r="W8" s="251">
        <v>0</v>
      </c>
      <c r="X8" s="251">
        <f>VLOOKUP(B8,'2016'!$A$1:$J$86,3,FALSE)</f>
        <v>0.41</v>
      </c>
      <c r="Y8" s="251">
        <f>VLOOKUP(B8,'2016'!$A$1:$J$86,4,FALSE)/1000</f>
        <v>9413.9704000000002</v>
      </c>
      <c r="Z8" s="251">
        <f>VLOOKUP(B8,'2016'!$A$1:$J$86,5,FALSE)/1000</f>
        <v>8420.8956999999991</v>
      </c>
      <c r="AA8" s="251">
        <f>VLOOKUP(B8,'2016'!$A$1:$J$86,6,FALSE)/1000</f>
        <v>993.07470000000001</v>
      </c>
      <c r="AB8" s="251">
        <f>VLOOKUP(B8,'2016'!$A$1:$J$86,7,FALSE)/1000</f>
        <v>11429.842119999999</v>
      </c>
      <c r="AC8" s="251">
        <f>VLOOKUP(B8,'2016'!$A$1:$J$86,10,FALSE)/1000</f>
        <v>364.69454999999999</v>
      </c>
      <c r="AD8" s="251">
        <v>0</v>
      </c>
      <c r="AE8">
        <v>0</v>
      </c>
    </row>
    <row r="9" spans="1:31">
      <c r="A9" s="289">
        <v>2017</v>
      </c>
      <c r="B9" s="112" t="s">
        <v>190</v>
      </c>
      <c r="C9" s="289">
        <v>2</v>
      </c>
      <c r="D9" s="289">
        <f>VLOOKUP(B$8,'Доходы регионов17'!$A$10:$C$94,2,FALSE)/1000</f>
        <v>61907.055999999997</v>
      </c>
      <c r="E9" s="289">
        <f>VLOOKUP(B8,'ВРП 2015-2020'!$A$3:$H$98,4,FALSE)</f>
        <v>280630.09999999998</v>
      </c>
      <c r="F9" s="289">
        <f>VLOOKUP(B9,'Трансферты 2017'!$A$10:$N$102,2,FALSE)</f>
        <v>7818.66</v>
      </c>
      <c r="G9" s="289">
        <f>VLOOKUP(B8,'Численность 2016-2017'!$B$5:$D$89,3,FALSE)</f>
        <v>1220530</v>
      </c>
      <c r="H9" s="183">
        <f>VLOOKUP(B8,'Трансферты 16-21'!$A$2:$S$102,15,FALSE)</f>
        <v>16411.194615269997</v>
      </c>
      <c r="I9" s="183">
        <f>D9-VLOOKUP(B9,'Трансферты 16-21'!$A$1:$M$86,9,FALSE)</f>
        <v>60018.885999999999</v>
      </c>
      <c r="J9" s="311">
        <f t="shared" si="0"/>
        <v>14.014795748603193</v>
      </c>
      <c r="K9" s="424">
        <f>VLOOKUP(B9,'БО 15-17'!$A$11:$L$103,10,FALSE)</f>
        <v>52.9</v>
      </c>
      <c r="L9" s="425">
        <f>VLOOKUP(B9,'Own Rev17'!$A$10:$B$94,2,FALSE)/1000</f>
        <v>32840.478999999999</v>
      </c>
      <c r="M9" s="429">
        <f>VLOOKUP(B9,Безв17!$A$10:$B$94,2,FALSE)/1000</f>
        <v>29388.298999999999</v>
      </c>
      <c r="N9" s="251">
        <f>VLOOKUP(B9,'Трансферты 16-21'!$A$1:$M$86,9,FALSE)</f>
        <v>1888.17</v>
      </c>
      <c r="O9" s="251">
        <v>0</v>
      </c>
      <c r="P9" s="251">
        <f t="shared" si="1"/>
        <v>27500.129000000001</v>
      </c>
      <c r="Q9" s="251">
        <f t="shared" si="2"/>
        <v>60018.885999999999</v>
      </c>
      <c r="R9" s="251">
        <v>0</v>
      </c>
      <c r="S9" s="251">
        <v>0</v>
      </c>
      <c r="T9" s="251">
        <v>0</v>
      </c>
      <c r="U9" s="251">
        <v>0</v>
      </c>
      <c r="V9" s="251">
        <v>0</v>
      </c>
      <c r="W9" s="251">
        <v>0</v>
      </c>
      <c r="X9" s="251">
        <f>VLOOKUP(B9,'2017'!$A$1:$J$86,3,FALSE)</f>
        <v>0.42</v>
      </c>
      <c r="Y9" s="251">
        <f>VLOOKUP(B9,'2017'!$A$1:$J$86,4,FALSE)/1000</f>
        <v>11041.4234</v>
      </c>
      <c r="Z9" s="251">
        <f>VLOOKUP(B9,'2017'!$A$1:$J$86,5,FALSE)/1000</f>
        <v>10671.454099999999</v>
      </c>
      <c r="AA9" s="251">
        <f>VLOOKUP(B9,'2017'!$A$1:$J$86,6,FALSE)/1000</f>
        <v>0</v>
      </c>
      <c r="AB9" s="251">
        <f>VLOOKUP(B9,'2017'!$A$1:$J$86,7,FALSE)/1000</f>
        <v>12319.09534</v>
      </c>
      <c r="AC9" s="251">
        <f>VLOOKUP(B9,'2017'!$A$1:$J$86,10,FALSE)/1000</f>
        <v>652.53912000000003</v>
      </c>
      <c r="AD9" s="251">
        <v>0</v>
      </c>
      <c r="AE9">
        <v>0</v>
      </c>
    </row>
    <row r="10" spans="1:31">
      <c r="A10" s="289">
        <v>2018</v>
      </c>
      <c r="B10" s="112" t="s">
        <v>190</v>
      </c>
      <c r="C10" s="289">
        <v>2</v>
      </c>
      <c r="D10" s="289">
        <f>VLOOKUP(B$8,'Доходы регионов18'!$A$10:$C$94,2,FALSE)/1000</f>
        <v>66382.934999999998</v>
      </c>
      <c r="E10" s="289">
        <f>VLOOKUP(B8,'ВРП 2015-2020'!$A$3:$H$98,5,FALSE)</f>
        <v>304547.09999999998</v>
      </c>
      <c r="F10" s="289">
        <f>VLOOKUP(B10,'Трансферты 2018'!$A$10:$N$102,2,FALSE)</f>
        <v>11055.13</v>
      </c>
      <c r="G10" s="289">
        <f>VLOOKUP(B10,'Численность 2018'!$A$7:$B$91,2,FALSE)</f>
        <v>1210982</v>
      </c>
      <c r="H10" s="183">
        <f>VLOOKUP(B8,'Трансферты 16-21'!$A$2:$S$102,16,FALSE)</f>
        <v>15125.809796450001</v>
      </c>
      <c r="I10" s="183">
        <f>D10-VLOOKUP(B10,'Трансферты 16-21'!$A$1:$M$86,10,FALSE)</f>
        <v>65004.114999999998</v>
      </c>
      <c r="J10" s="311">
        <f t="shared" si="0"/>
        <v>14.006942158675795</v>
      </c>
      <c r="K10" s="424">
        <f>VLOOKUP(B10,'БО 17-19'!$A$11:$L$103,6,FALSE)</f>
        <v>50.2</v>
      </c>
      <c r="L10" s="425">
        <f>VLOOKUP(B10,'Own Rev18'!$A$10:$B$94,2,FALSE)/1000</f>
        <v>35775.877</v>
      </c>
      <c r="M10" s="429">
        <f>VLOOKUP(B10,Безв18!$A$10:$B$94,2,FALSE)/1000</f>
        <v>30573.922999999999</v>
      </c>
      <c r="N10" s="251">
        <f>VLOOKUP(B10,'Трансферты 16-21'!$A$1:$M$86,10,FALSE)</f>
        <v>1378.82</v>
      </c>
      <c r="O10" s="251">
        <v>0</v>
      </c>
      <c r="P10" s="251">
        <f t="shared" si="1"/>
        <v>29195.102999999999</v>
      </c>
      <c r="Q10" s="251">
        <f t="shared" si="2"/>
        <v>65004.114999999998</v>
      </c>
      <c r="R10" s="251">
        <f>VLOOKUP(B10,Путин!$B$2:$C$87,2,FALSE)</f>
        <v>0.81599999999999995</v>
      </c>
      <c r="S10" s="251">
        <v>0</v>
      </c>
      <c r="T10" s="251">
        <v>0</v>
      </c>
      <c r="U10" s="251">
        <v>0</v>
      </c>
      <c r="V10" s="251">
        <v>0</v>
      </c>
      <c r="W10" s="251">
        <v>0</v>
      </c>
      <c r="X10" s="251">
        <f>VLOOKUP(B10,'2018'!$A$1:$J$86,3,FALSE)</f>
        <v>0.42</v>
      </c>
      <c r="Y10" s="251">
        <f>VLOOKUP(B10,'2018'!$A$1:$J$86,4,FALSE)/1000</f>
        <v>14064.642400000001</v>
      </c>
      <c r="Z10" s="251">
        <f>VLOOKUP(B10,'2018'!$A$1:$J$86,5,FALSE)/1000</f>
        <v>12805.7449</v>
      </c>
      <c r="AA10" s="251">
        <f>VLOOKUP(B10,'2018'!$A$1:$J$86,6,FALSE)/1000</f>
        <v>616.10050000000001</v>
      </c>
      <c r="AB10" s="251">
        <f>VLOOKUP(B10,'2018'!$A$1:$J$86,7,FALSE)/1000</f>
        <v>6654.0121900000004</v>
      </c>
      <c r="AC10" s="251">
        <f>VLOOKUP(B10,'2018'!$A$1:$J$86,10,FALSE)/1000</f>
        <v>4948.58842</v>
      </c>
      <c r="AD10" s="251">
        <v>0</v>
      </c>
      <c r="AE10">
        <v>0</v>
      </c>
    </row>
    <row r="11" spans="1:31">
      <c r="A11" s="289">
        <v>2019</v>
      </c>
      <c r="B11" s="112" t="s">
        <v>190</v>
      </c>
      <c r="C11" s="289">
        <v>2</v>
      </c>
      <c r="D11" s="289">
        <f>VLOOKUP(B$8,'Доходы регионов19'!$A$10:$C$94,2,FALSE)/1000</f>
        <v>74255.373999999996</v>
      </c>
      <c r="E11" s="289">
        <f>VLOOKUP(B8,'ВРП 2015-2020'!$A$3:$H$98,6,FALSE)</f>
        <v>332442.8</v>
      </c>
      <c r="F11" s="289">
        <f>VLOOKUP(B11,'Трансферты 2019'!$A$4:$N$102,2,FALSE)</f>
        <v>18381.830000000002</v>
      </c>
      <c r="G11" s="289">
        <f>VLOOKUP(B11,'Численность 2019'!$A$7:$B$91,2,FALSE)</f>
        <v>1200187</v>
      </c>
      <c r="H11" s="183">
        <f>VLOOKUP(B8,'Трансферты 16-21'!$A$2:$S$102,17,FALSE)</f>
        <v>16984.253750750002</v>
      </c>
      <c r="I11" s="183">
        <f>D11-VLOOKUP(B11,'Трансферты 16-21'!$A$1:$M$86,11,FALSE)</f>
        <v>69416.304000000004</v>
      </c>
      <c r="J11" s="311">
        <f t="shared" si="0"/>
        <v>13.997987935950809</v>
      </c>
      <c r="K11" s="424">
        <f>VLOOKUP(B11,'БО 17-19'!$A$11:$L$103,10,FALSE)</f>
        <v>50.8</v>
      </c>
      <c r="L11" s="425">
        <f>VLOOKUP(B11,'Own Rev19'!$A$10:$B$94,2,FALSE)/1000</f>
        <v>38282.983</v>
      </c>
      <c r="M11" s="429">
        <f>VLOOKUP(B11,Безв19!$A$10:$B$94,2,FALSE)/1000</f>
        <v>35789.65</v>
      </c>
      <c r="N11" s="251">
        <f>VLOOKUP(B11,'Трансферты 16-21'!$A$1:$M$86,11,FALSE)</f>
        <v>4839.07</v>
      </c>
      <c r="O11" s="251">
        <v>0</v>
      </c>
      <c r="P11" s="251">
        <f t="shared" si="1"/>
        <v>30950.58</v>
      </c>
      <c r="Q11" s="251">
        <f t="shared" si="2"/>
        <v>69416.304000000004</v>
      </c>
      <c r="R11" s="251">
        <v>0</v>
      </c>
      <c r="S11" s="251">
        <v>0</v>
      </c>
      <c r="T11" s="251">
        <v>0</v>
      </c>
      <c r="U11" s="251">
        <v>0</v>
      </c>
      <c r="V11" s="251">
        <v>0</v>
      </c>
      <c r="W11" s="251">
        <v>0</v>
      </c>
      <c r="X11" s="251">
        <f>VLOOKUP(B11,'2019'!$A$1:$J$86,3,FALSE)</f>
        <v>0.45</v>
      </c>
      <c r="Y11" s="251">
        <f>VLOOKUP(B11,'2019'!$A$1:$J$86,4,FALSE)/1000</f>
        <v>13964.764300000001</v>
      </c>
      <c r="Z11" s="251">
        <f>VLOOKUP(B11,'2019'!$A$1:$J$86,5,FALSE)/1000</f>
        <v>12165.457699999999</v>
      </c>
      <c r="AA11" s="251">
        <f>VLOOKUP(B11,'2019'!$A$1:$J$86,6,FALSE)/1000</f>
        <v>0</v>
      </c>
      <c r="AB11" s="251">
        <f>VLOOKUP(B11,'2019'!$A$1:$J$86,7,FALSE)/1000</f>
        <v>6388.3790799999997</v>
      </c>
      <c r="AC11" s="251">
        <f>VLOOKUP(B11,'2019'!$A$1:$J$86,10,FALSE)/1000</f>
        <v>10597.435359999999</v>
      </c>
      <c r="AD11" s="251">
        <v>0</v>
      </c>
      <c r="AE11">
        <v>0</v>
      </c>
    </row>
    <row r="12" spans="1:31">
      <c r="A12" s="289">
        <v>2020</v>
      </c>
      <c r="B12" s="112" t="s">
        <v>190</v>
      </c>
      <c r="C12" s="289">
        <v>2</v>
      </c>
      <c r="D12" s="289">
        <f>VLOOKUP(B$8,'Доходы регионов20'!$A$10:$C$94,2,FALSE)/1000</f>
        <v>85935.006999999998</v>
      </c>
      <c r="E12" s="289">
        <f>VLOOKUP(B8,'ВРП 2015-2020'!$A$3:$H$98,7,FALSE)</f>
        <v>347204.5</v>
      </c>
      <c r="F12" s="289">
        <f>VLOOKUP(B12,'Трансферты 2020'!$A$4:$N$102,2,FALSE)</f>
        <v>25342.11</v>
      </c>
      <c r="G12" s="289">
        <f>VLOOKUP(B12,'Численность 2020'!$A$7:$B$91,2,FALSE)</f>
        <v>1192491</v>
      </c>
      <c r="H12" s="183">
        <f>VLOOKUP(B8,'Трансферты 16-21'!$A$2:$S$102,18,FALSE)</f>
        <v>23815.108303640001</v>
      </c>
      <c r="I12" s="183">
        <f>D12-VLOOKUP(B12,'Трансферты 16-21'!$A$1:$M$86,12,FALSE)</f>
        <v>79862.506999999998</v>
      </c>
      <c r="J12" s="311">
        <f t="shared" si="0"/>
        <v>13.991554954546341</v>
      </c>
      <c r="K12" s="424">
        <f>VLOOKUP(B12,'БО 19-21'!$A$11:$L$103,6,FALSE)</f>
        <v>50.2</v>
      </c>
      <c r="L12" s="425">
        <f>VLOOKUP(B12,'Own Rev20'!$A$10:$B$94,2,FALSE)/1000</f>
        <v>39449.256999999998</v>
      </c>
      <c r="M12" s="429">
        <f>VLOOKUP(B12,Безв20!$A$10:$B$94,2,FALSE)/1000</f>
        <v>46382.864000000001</v>
      </c>
      <c r="N12" s="251">
        <f>VLOOKUP(B12,'Трансферты 16-21'!$A$1:$M$86,12,FALSE)</f>
        <v>6072.5</v>
      </c>
      <c r="O12" s="251">
        <v>0</v>
      </c>
      <c r="P12" s="251">
        <f t="shared" si="1"/>
        <v>40310.364000000001</v>
      </c>
      <c r="Q12" s="251">
        <f t="shared" si="2"/>
        <v>79862.506999999998</v>
      </c>
      <c r="R12" s="251">
        <v>0</v>
      </c>
      <c r="S12" s="251">
        <f>VLOOKUP(B12,Конституция!$B$4:$C$90,2,FALSE)</f>
        <v>0.85809999999999997</v>
      </c>
      <c r="T12" s="251">
        <f>VLOOKUP(B12,DATA!$A$2:$X$86,23,FALSE)</f>
        <v>10.9</v>
      </c>
      <c r="U12" s="251">
        <f>VLOOKUP(B12,DATA!$A$2:$X$86,24,FALSE)</f>
        <v>9.26</v>
      </c>
      <c r="V12" s="251">
        <f>VLOOKUP(B12,'По статьям 2020'!$A$2:$AE$86,31,FALSE)</f>
        <v>2703.05</v>
      </c>
      <c r="W12" s="251">
        <v>0</v>
      </c>
      <c r="X12" s="251">
        <f>VLOOKUP(B12,'2020'!$A$1:$J$86,3,FALSE)</f>
        <v>0.5</v>
      </c>
      <c r="Y12" s="251">
        <f>VLOOKUP(B12,'2020'!$A$1:$J$86,4,FALSE)/1000</f>
        <v>17260.251</v>
      </c>
      <c r="Z12" s="251">
        <f>VLOOKUP(B12,'2020'!$A$1:$J$86,5,FALSE)/1000</f>
        <v>13382.0034</v>
      </c>
      <c r="AA12" s="251">
        <f>VLOOKUP(B12,'2020'!$A$1:$J$86,6,FALSE)/1000</f>
        <v>1825.7848000000001</v>
      </c>
      <c r="AB12" s="251">
        <f>VLOOKUP(B12,'2020'!$A$1:$J$86,7,FALSE)/1000</f>
        <v>9371.7262599999995</v>
      </c>
      <c r="AC12" s="251">
        <f>VLOOKUP(B12,'2020'!$A$1:$J$86,10,FALSE)/1000</f>
        <v>13678.384039999999</v>
      </c>
      <c r="AD12" s="452">
        <v>0</v>
      </c>
      <c r="AE12">
        <v>0</v>
      </c>
    </row>
    <row r="13" spans="1:31">
      <c r="A13" s="289">
        <v>2021</v>
      </c>
      <c r="B13" s="112" t="s">
        <v>190</v>
      </c>
      <c r="C13" s="289">
        <v>2</v>
      </c>
      <c r="D13" s="289">
        <f>VLOOKUP(B$8,'Доходы регионов21'!$A$10:$C$94,2,FALSE)/1000</f>
        <v>94310.851999999999</v>
      </c>
      <c r="E13" s="289">
        <f>VLOOKUP(B8,'ВРП 2015-2020'!$A$3:$H$98,8,FALSE)</f>
        <v>398618.6</v>
      </c>
      <c r="F13" s="289">
        <f>VLOOKUP(B13,'Трансферты 2021'!$A$4:$N$93,2,FALSE)</f>
        <v>26660.93</v>
      </c>
      <c r="G13" s="289">
        <f>VLOOKUP(B13,'Численность 2021'!$A$6:$B$91,2,FALSE)</f>
        <v>1182682</v>
      </c>
      <c r="H13" s="183">
        <f>VLOOKUP(B8,'Трансферты 16-21'!$A$2:$S$102,19,FALSE)</f>
        <v>25001.932157210002</v>
      </c>
      <c r="I13" s="183">
        <f>D13-VLOOKUP(B13,'Трансферты 16-21'!$A$1:$M$86,13,FALSE)</f>
        <v>88542.551999999996</v>
      </c>
      <c r="J13" s="311">
        <f t="shared" si="0"/>
        <v>13.983295298710186</v>
      </c>
      <c r="K13" s="424">
        <f>VLOOKUP(B13,'БО 19-21'!$A$11:$L$103,10,FALSE)</f>
        <v>53.5</v>
      </c>
      <c r="L13" s="425">
        <f>VLOOKUP(B13,'Own Rev21'!$A$10:$B$94,2,FALSE)/1000</f>
        <v>47991.258000000002</v>
      </c>
      <c r="M13" s="429">
        <f>VLOOKUP(B13,Безв21!$A$10:$B$94,2,FALSE)/1000</f>
        <v>45963.434999999998</v>
      </c>
      <c r="N13" s="251">
        <f>VLOOKUP(B13,'Трансферты 16-21'!$A$1:$M$86,13,FALSE)</f>
        <v>5768.3</v>
      </c>
      <c r="O13" s="251">
        <v>0</v>
      </c>
      <c r="P13" s="251">
        <f t="shared" si="1"/>
        <v>40195.134999999995</v>
      </c>
      <c r="Q13" s="251">
        <f t="shared" si="2"/>
        <v>88542.551999999996</v>
      </c>
      <c r="R13" s="251">
        <v>0</v>
      </c>
      <c r="S13" s="251">
        <v>0</v>
      </c>
      <c r="T13" s="251">
        <v>0</v>
      </c>
      <c r="U13" s="251">
        <v>0</v>
      </c>
      <c r="V13" s="251">
        <v>0</v>
      </c>
      <c r="W13" s="251">
        <f>VLOOKUP(B12,'По статьям 2021'!$A$2:$V$86,22,FALSE)</f>
        <v>2761.1050565699998</v>
      </c>
      <c r="X13" s="251">
        <f>VLOOKUP(B13,'2021'!$A$1:$J$86,3,FALSE)</f>
        <v>0.45</v>
      </c>
      <c r="Y13" s="251">
        <f>VLOOKUP(B13,'2021'!$A$1:$J$86,4,FALSE)/1000</f>
        <v>15354.923199999999</v>
      </c>
      <c r="Z13" s="251">
        <f>VLOOKUP(B13,'2021'!$A$1:$J$86,5,FALSE)/1000</f>
        <v>13382.0034</v>
      </c>
      <c r="AA13" s="251">
        <f>VLOOKUP(B13,'2021'!$A$1:$J$86,6,FALSE)/1000</f>
        <v>182.1</v>
      </c>
      <c r="AB13" s="251">
        <f>VLOOKUP(B13,'2021'!$A$1:$J$86,7,FALSE)/1000</f>
        <v>10669.043</v>
      </c>
      <c r="AC13" s="251">
        <f>VLOOKUP(B13,'2021'!$A$1:$J$86,10,FALSE)/1000</f>
        <v>14171.171759999999</v>
      </c>
      <c r="AD13" t="e">
        <f>VLOOKUP(B13,#REF!,2,FALSE)</f>
        <v>#REF!</v>
      </c>
      <c r="AE13">
        <f>S12</f>
        <v>0.85809999999999997</v>
      </c>
    </row>
    <row r="14" spans="1:31">
      <c r="A14" s="289">
        <v>2016</v>
      </c>
      <c r="B14" s="112" t="s">
        <v>189</v>
      </c>
      <c r="C14" s="125">
        <v>3</v>
      </c>
      <c r="D14" s="289">
        <f>VLOOKUP(B14,'Доходы регионов16'!$A$10:$C$94,2,FALSE)/1000</f>
        <v>62061.731</v>
      </c>
      <c r="E14" s="289">
        <f>VLOOKUP(B14,'ВРП 2015-2020'!$A$3:$H$98,3,FALSE)</f>
        <v>309713.7</v>
      </c>
      <c r="F14" s="289">
        <f>VLOOKUP(B14,'Трансферты 2016'!$A$10:$N$102,2,FALSE)</f>
        <v>6411.84</v>
      </c>
      <c r="G14" s="289">
        <f>VLOOKUP(B14,'Численность 2016-2017'!$B$5:$D$89,2,FALSE)</f>
        <v>1397168</v>
      </c>
      <c r="H14" s="183">
        <f>VLOOKUP(B14,'Трансферты 16-21'!$A$2:$S$102,14,FALSE)</f>
        <v>3451.6572592200005</v>
      </c>
      <c r="I14" s="183">
        <f>D14-VLOOKUP(B14,'Трансферты 16-21'!$A$1:$M$86,8,FALSE)</f>
        <v>59008.131000000001</v>
      </c>
      <c r="J14" s="311">
        <f t="shared" si="0"/>
        <v>14.149957888703783</v>
      </c>
      <c r="K14" s="424">
        <f>VLOOKUP(B14,'БО 15-17'!$A$11:$L$103,6,FALSE)</f>
        <v>66.900000000000006</v>
      </c>
      <c r="L14" s="425">
        <f>VLOOKUP(B14,'Own Rev16'!$A$10:$B$94,2,FALSE)/1000</f>
        <v>49809.862000000001</v>
      </c>
      <c r="M14" s="429">
        <f>VLOOKUP(B14,Безв16!$A$10:$B$95,2,FALSE)/1000</f>
        <v>11956.424000000001</v>
      </c>
      <c r="N14" s="251">
        <f>VLOOKUP(B14,'Трансферты 16-21'!$A$1:$M$86,8,FALSE)</f>
        <v>3053.6</v>
      </c>
      <c r="O14" s="251">
        <v>0</v>
      </c>
      <c r="P14" s="251">
        <f t="shared" si="1"/>
        <v>8902.8240000000005</v>
      </c>
      <c r="Q14" s="251">
        <f t="shared" si="2"/>
        <v>59008.131000000001</v>
      </c>
      <c r="R14" s="251">
        <v>0</v>
      </c>
      <c r="S14" s="251">
        <v>0</v>
      </c>
      <c r="T14" s="251">
        <v>0</v>
      </c>
      <c r="U14" s="251">
        <v>0</v>
      </c>
      <c r="V14" s="251">
        <v>0</v>
      </c>
      <c r="W14" s="251">
        <v>0</v>
      </c>
      <c r="X14" s="251">
        <f>VLOOKUP(B14,'2016'!$A$1:$J$86,3,FALSE)</f>
        <v>0.15</v>
      </c>
      <c r="Y14" s="251">
        <f>VLOOKUP(B14,'2016'!$A$1:$J$86,4,FALSE)/1000</f>
        <v>5388.5598</v>
      </c>
      <c r="Z14" s="251">
        <f>VLOOKUP(B14,'2016'!$A$1:$J$86,5,FALSE)/1000</f>
        <v>4226.5437000000002</v>
      </c>
      <c r="AA14" s="251">
        <f>VLOOKUP(B14,'2016'!$A$1:$J$86,6,FALSE)/1000</f>
        <v>928.48410000000001</v>
      </c>
      <c r="AB14" s="251">
        <f>VLOOKUP(B14,'2016'!$A$1:$J$86,7,FALSE)/1000</f>
        <v>3246.0491699999998</v>
      </c>
      <c r="AC14" s="251">
        <f>VLOOKUP(B14,'2016'!$A$1:$J$86,10,FALSE)/1000</f>
        <v>268.21929</v>
      </c>
      <c r="AD14" s="251">
        <v>0</v>
      </c>
      <c r="AE14">
        <v>0</v>
      </c>
    </row>
    <row r="15" spans="1:31">
      <c r="A15" s="289">
        <v>2017</v>
      </c>
      <c r="B15" s="112" t="s">
        <v>189</v>
      </c>
      <c r="C15" s="125">
        <v>3</v>
      </c>
      <c r="D15" s="289">
        <f>VLOOKUP(B14,'Доходы регионов17'!$A$10:$C$94,2,FALSE)/1000</f>
        <v>65090.387999999999</v>
      </c>
      <c r="E15" s="289">
        <f>VLOOKUP(B14,'ВРП 2015-2020'!$A$3:$H$98,4,FALSE)</f>
        <v>325043.09999999998</v>
      </c>
      <c r="F15" s="289">
        <f>VLOOKUP(B15,'Трансферты 2017'!$A$10:$N$102,2,FALSE)</f>
        <v>5024.92</v>
      </c>
      <c r="G15" s="289">
        <f>VLOOKUP(B14,'Численность 2016-2017'!$B$5:$D$89,3,FALSE)</f>
        <v>1389599</v>
      </c>
      <c r="H15" s="183">
        <f>VLOOKUP(B14,'Трансферты 16-21'!$A$2:$S$102,15,FALSE)</f>
        <v>5051.1538751799999</v>
      </c>
      <c r="I15" s="183">
        <f>D15-VLOOKUP(B15,'Трансферты 16-21'!$A$1:$M$86,9,FALSE)</f>
        <v>63652.998</v>
      </c>
      <c r="J15" s="311">
        <f t="shared" si="0"/>
        <v>14.144525774277225</v>
      </c>
      <c r="K15" s="424">
        <f>VLOOKUP(B15,'БО 15-17'!$A$11:$L$103,10,FALSE)</f>
        <v>67.900000000000006</v>
      </c>
      <c r="L15" s="425">
        <f>VLOOKUP(B15,'Own Rev17'!$A$10:$B$94,2,FALSE)/1000</f>
        <v>51417.377</v>
      </c>
      <c r="M15" s="429">
        <f>VLOOKUP(B15,Безв17!$A$10:$B$94,2,FALSE)/1000</f>
        <v>13443.558999999999</v>
      </c>
      <c r="N15" s="251">
        <f>VLOOKUP(B15,'Трансферты 16-21'!$A$1:$M$86,9,FALSE)</f>
        <v>1437.39</v>
      </c>
      <c r="O15" s="251">
        <v>0</v>
      </c>
      <c r="P15" s="251">
        <f t="shared" si="1"/>
        <v>12006.169</v>
      </c>
      <c r="Q15" s="251">
        <f t="shared" si="2"/>
        <v>63652.998</v>
      </c>
      <c r="R15" s="251">
        <v>0</v>
      </c>
      <c r="S15" s="251">
        <v>0</v>
      </c>
      <c r="T15" s="251">
        <v>0</v>
      </c>
      <c r="U15" s="251">
        <v>0</v>
      </c>
      <c r="V15" s="251">
        <v>0</v>
      </c>
      <c r="W15" s="251">
        <v>0</v>
      </c>
      <c r="X15" s="251">
        <f>VLOOKUP(B15,'2017'!$A$1:$J$86,3,FALSE)</f>
        <v>0.17</v>
      </c>
      <c r="Y15" s="251">
        <f>VLOOKUP(B15,'2017'!$A$1:$J$86,4,FALSE)/1000</f>
        <v>6656.2279000000008</v>
      </c>
      <c r="Z15" s="251">
        <f>VLOOKUP(B15,'2017'!$A$1:$J$86,5,FALSE)/1000</f>
        <v>5538.7377999999999</v>
      </c>
      <c r="AA15" s="251">
        <f>VLOOKUP(B15,'2017'!$A$1:$J$86,6,FALSE)/1000</f>
        <v>0</v>
      </c>
      <c r="AB15" s="251">
        <f>VLOOKUP(B15,'2017'!$A$1:$J$86,7,FALSE)/1000</f>
        <v>2813.7156800000002</v>
      </c>
      <c r="AC15" s="251">
        <f>VLOOKUP(B15,'2017'!$A$1:$J$86,10,FALSE)/1000</f>
        <v>1026.02475</v>
      </c>
      <c r="AD15" s="251">
        <v>0</v>
      </c>
      <c r="AE15">
        <v>0</v>
      </c>
    </row>
    <row r="16" spans="1:31">
      <c r="A16" s="289">
        <v>2018</v>
      </c>
      <c r="B16" s="112" t="s">
        <v>189</v>
      </c>
      <c r="C16" s="125">
        <v>3</v>
      </c>
      <c r="D16" s="289">
        <f>VLOOKUP(B14,'Доходы регионов18'!$A$10:$C$94,2,FALSE)/1000</f>
        <v>71819.255999999994</v>
      </c>
      <c r="E16" s="289">
        <f>VLOOKUP(B14,'ВРП 2015-2020'!$A$3:$H$98,5,FALSE)</f>
        <v>349856.4</v>
      </c>
      <c r="F16" s="289">
        <f>VLOOKUP(B16,'Трансферты 2018'!$A$10:$N$102,2,FALSE)</f>
        <v>4574.83</v>
      </c>
      <c r="G16" s="289">
        <f>VLOOKUP(B16,'Численность 2018'!$A$7:$B$91,2,FALSE)</f>
        <v>1378337</v>
      </c>
      <c r="H16" s="183">
        <f>VLOOKUP(B14,'Трансферты 16-21'!$A$2:$S$102,16,FALSE)</f>
        <v>5071.6357996299994</v>
      </c>
      <c r="I16" s="183">
        <f>D16-VLOOKUP(B16,'Трансферты 16-21'!$A$1:$M$86,10,FALSE)</f>
        <v>70508.73599999999</v>
      </c>
      <c r="J16" s="311">
        <f t="shared" si="0"/>
        <v>14.136388257985935</v>
      </c>
      <c r="K16" s="424">
        <f>VLOOKUP(B16,'БО 17-19'!$A$11:$L$103,6,FALSE)</f>
        <v>66.8</v>
      </c>
      <c r="L16" s="425">
        <f>VLOOKUP(B16,'Own Rev18'!$A$10:$B$94,2,FALSE)/1000</f>
        <v>56595.856</v>
      </c>
      <c r="M16" s="429">
        <f>VLOOKUP(B16,Безв18!$A$10:$B$94,2,FALSE)/1000</f>
        <v>14955.179</v>
      </c>
      <c r="N16" s="251">
        <f>VLOOKUP(B16,'Трансферты 16-21'!$A$1:$M$86,10,FALSE)</f>
        <v>1310.52</v>
      </c>
      <c r="O16" s="251">
        <v>0</v>
      </c>
      <c r="P16" s="251">
        <f t="shared" si="1"/>
        <v>13644.659</v>
      </c>
      <c r="Q16" s="251">
        <f t="shared" si="2"/>
        <v>70508.73599999999</v>
      </c>
      <c r="R16" s="251">
        <f>VLOOKUP(B16,Путин!$B$2:$C$87,2,FALSE)</f>
        <v>0.73650000000000004</v>
      </c>
      <c r="S16" s="251">
        <v>0</v>
      </c>
      <c r="T16" s="251">
        <v>0</v>
      </c>
      <c r="U16" s="251">
        <v>0</v>
      </c>
      <c r="V16" s="251">
        <v>0</v>
      </c>
      <c r="W16" s="251">
        <v>0</v>
      </c>
      <c r="X16" s="251">
        <f>VLOOKUP(B16,'2018'!$A$1:$J$86,3,FALSE)</f>
        <v>0.17</v>
      </c>
      <c r="Y16" s="251">
        <f>VLOOKUP(B16,'2018'!$A$1:$J$86,4,FALSE)/1000</f>
        <v>7642.8167000000003</v>
      </c>
      <c r="Z16" s="251">
        <f>VLOOKUP(B16,'2018'!$A$1:$J$86,5,FALSE)/1000</f>
        <v>5579.4630999999999</v>
      </c>
      <c r="AA16" s="251">
        <f>VLOOKUP(B16,'2018'!$A$1:$J$86,6,FALSE)/1000</f>
        <v>717.94500000000005</v>
      </c>
      <c r="AB16" s="251">
        <f>VLOOKUP(B16,'2018'!$A$1:$J$86,7,FALSE)/1000</f>
        <v>2925.45307</v>
      </c>
      <c r="AC16" s="251">
        <f>VLOOKUP(B16,'2018'!$A$1:$J$86,10,FALSE)/1000</f>
        <v>1367.8304800000001</v>
      </c>
      <c r="AD16" s="251">
        <v>0</v>
      </c>
      <c r="AE16">
        <v>0</v>
      </c>
    </row>
    <row r="17" spans="1:31">
      <c r="A17" s="289">
        <v>2019</v>
      </c>
      <c r="B17" s="112" t="s">
        <v>189</v>
      </c>
      <c r="C17" s="125">
        <v>3</v>
      </c>
      <c r="D17" s="289">
        <f>VLOOKUP(B14,'Доходы регионов19'!$A$10:$C$94,2,FALSE)/1000</f>
        <v>78339</v>
      </c>
      <c r="E17" s="289">
        <f>VLOOKUP(B14,'ВРП 2015-2020'!$A$3:$H$98,6,FALSE)</f>
        <v>394560.3</v>
      </c>
      <c r="F17" s="289">
        <f>VLOOKUP(B17,'Трансферты 2019'!$A$4:$N$102,2,FALSE)</f>
        <v>7464.12</v>
      </c>
      <c r="G17" s="289">
        <f>VLOOKUP(B17,'Численность 2019'!$A$7:$B$91,2,FALSE)</f>
        <v>1365805</v>
      </c>
      <c r="H17" s="183">
        <f>VLOOKUP(B14,'Трансферты 16-21'!$A$2:$S$102,17,FALSE)</f>
        <v>6403.7370838299994</v>
      </c>
      <c r="I17" s="183">
        <f>D17-VLOOKUP(B17,'Трансферты 16-21'!$A$1:$M$86,11,FALSE)</f>
        <v>74738.259999999995</v>
      </c>
      <c r="J17" s="311">
        <f t="shared" si="0"/>
        <v>14.12725455636053</v>
      </c>
      <c r="K17" s="424">
        <f>VLOOKUP(B17,'БО 17-19'!$A$11:$L$103,10,FALSE)</f>
        <v>67.5</v>
      </c>
      <c r="L17" s="425">
        <f>VLOOKUP(B17,'Own Rev19'!$A$10:$B$94,2,FALSE)/1000</f>
        <v>60126.41</v>
      </c>
      <c r="M17" s="429">
        <f>VLOOKUP(B17,Безв19!$A$10:$B$94,2,FALSE)/1000</f>
        <v>18065.848000000002</v>
      </c>
      <c r="N17" s="251">
        <f>VLOOKUP(B17,'Трансферты 16-21'!$A$1:$M$86,11,FALSE)</f>
        <v>3600.74</v>
      </c>
      <c r="O17" s="251">
        <v>0</v>
      </c>
      <c r="P17" s="251">
        <f t="shared" si="1"/>
        <v>14465.108000000002</v>
      </c>
      <c r="Q17" s="251">
        <f t="shared" si="2"/>
        <v>74738.259999999995</v>
      </c>
      <c r="R17" s="251">
        <v>0</v>
      </c>
      <c r="S17" s="251">
        <v>0</v>
      </c>
      <c r="T17" s="251">
        <v>0</v>
      </c>
      <c r="U17" s="251">
        <v>0</v>
      </c>
      <c r="V17" s="251">
        <v>0</v>
      </c>
      <c r="W17" s="251">
        <v>0</v>
      </c>
      <c r="X17" s="251">
        <f>VLOOKUP(B17,'2019'!$A$1:$J$86,3,FALSE)</f>
        <v>0.19</v>
      </c>
      <c r="Y17" s="251">
        <f>VLOOKUP(B17,'2019'!$A$1:$J$86,4,FALSE)/1000</f>
        <v>7561.1792999999998</v>
      </c>
      <c r="Z17" s="251">
        <f>VLOOKUP(B17,'2019'!$A$1:$J$86,5,FALSE)/1000</f>
        <v>5652.5439000000006</v>
      </c>
      <c r="AA17" s="251">
        <f>VLOOKUP(B17,'2019'!$A$1:$J$86,6,FALSE)/1000</f>
        <v>0</v>
      </c>
      <c r="AB17" s="251">
        <f>VLOOKUP(B17,'2019'!$A$1:$J$86,7,FALSE)/1000</f>
        <v>4465.3103099999998</v>
      </c>
      <c r="AC17" s="251">
        <f>VLOOKUP(B17,'2019'!$A$1:$J$86,10,FALSE)/1000</f>
        <v>2438.6192700000001</v>
      </c>
      <c r="AD17" s="251">
        <v>0</v>
      </c>
      <c r="AE17">
        <v>0</v>
      </c>
    </row>
    <row r="18" spans="1:31">
      <c r="A18" s="289">
        <v>2020</v>
      </c>
      <c r="B18" s="112" t="s">
        <v>189</v>
      </c>
      <c r="C18" s="125">
        <v>3</v>
      </c>
      <c r="D18" s="289">
        <f>VLOOKUP(B14,'Доходы регионов20'!$A$10:$C$94,2,FALSE)/1000</f>
        <v>90131.838000000003</v>
      </c>
      <c r="E18" s="289">
        <f>VLOOKUP(B14,'ВРП 2015-2020'!$A$3:$H$98,7,FALSE)</f>
        <v>410443.6</v>
      </c>
      <c r="F18" s="289">
        <f>VLOOKUP(B18,'Трансферты 2020'!$A$4:$N$102,2,FALSE)</f>
        <v>14394.96</v>
      </c>
      <c r="G18" s="289">
        <f>VLOOKUP(B18,'Численность 2020'!$A$7:$B$91,2,FALSE)</f>
        <v>1358416</v>
      </c>
      <c r="H18" s="183">
        <f>VLOOKUP(B14,'Трансферты 16-21'!$A$2:$S$102,18,FALSE)</f>
        <v>12519.045458910001</v>
      </c>
      <c r="I18" s="183">
        <f>D18-VLOOKUP(B18,'Трансферты 16-21'!$A$1:$M$86,12,FALSE)</f>
        <v>84720.038</v>
      </c>
      <c r="J18" s="311">
        <f t="shared" si="0"/>
        <v>14.121829873032869</v>
      </c>
      <c r="K18" s="424">
        <f>VLOOKUP(B18,'БО 19-21'!$A$11:$L$103,6,FALSE)</f>
        <v>70.8</v>
      </c>
      <c r="L18" s="425">
        <f>VLOOKUP(B18,'Own Rev20'!$A$10:$B$94,2,FALSE)/1000</f>
        <v>62827.195</v>
      </c>
      <c r="M18" s="429">
        <f>VLOOKUP(B18,Безв20!$A$10:$B$94,2,FALSE)/1000</f>
        <v>26695.248</v>
      </c>
      <c r="N18" s="251">
        <f>VLOOKUP(B18,'Трансферты 16-21'!$A$1:$M$86,12,FALSE)</f>
        <v>5411.8</v>
      </c>
      <c r="O18" s="251">
        <v>0</v>
      </c>
      <c r="P18" s="251">
        <f t="shared" si="1"/>
        <v>21283.448</v>
      </c>
      <c r="Q18" s="251">
        <f t="shared" si="2"/>
        <v>84720.038</v>
      </c>
      <c r="R18" s="251">
        <v>0</v>
      </c>
      <c r="S18" s="251">
        <f>VLOOKUP(B18,Конституция!$B$4:$C$90,2,FALSE)</f>
        <v>0.71179999999999999</v>
      </c>
      <c r="T18" s="251">
        <f>VLOOKUP(B18,DATA!$A$2:$X$86,23,FALSE)</f>
        <v>11.6</v>
      </c>
      <c r="U18" s="251">
        <f>VLOOKUP(B18,DATA!$A$2:$X$86,24,FALSE)</f>
        <v>12.05</v>
      </c>
      <c r="V18" s="251">
        <f>VLOOKUP(B18,'По статьям 2020'!$A$2:$AE$86,31,FALSE)</f>
        <v>2826.4199999999992</v>
      </c>
      <c r="W18" s="251">
        <v>0</v>
      </c>
      <c r="X18" s="251">
        <f>VLOOKUP(B18,'2020'!$A$1:$J$86,3,FALSE)</f>
        <v>0.25</v>
      </c>
      <c r="Y18" s="251">
        <f>VLOOKUP(B18,'2020'!$A$1:$J$86,4,FALSE)/1000</f>
        <v>9613.3365099999992</v>
      </c>
      <c r="Z18" s="251">
        <f>VLOOKUP(B18,'2020'!$A$1:$J$86,5,FALSE)/1000</f>
        <v>6134.2921999999999</v>
      </c>
      <c r="AA18" s="251">
        <f>VLOOKUP(B18,'2020'!$A$1:$J$86,6,FALSE)/1000</f>
        <v>1228.5991000000001</v>
      </c>
      <c r="AB18" s="251">
        <f>VLOOKUP(B18,'2020'!$A$1:$J$86,7,FALSE)/1000</f>
        <v>7151.1503400000001</v>
      </c>
      <c r="AC18" s="251">
        <f>VLOOKUP(B18,'2020'!$A$1:$J$86,10,FALSE)/1000</f>
        <v>4518.9635699999999</v>
      </c>
      <c r="AD18" s="452">
        <v>0</v>
      </c>
      <c r="AE18">
        <v>0</v>
      </c>
    </row>
    <row r="19" spans="1:31">
      <c r="A19" s="289">
        <v>2021</v>
      </c>
      <c r="B19" s="112" t="s">
        <v>189</v>
      </c>
      <c r="C19" s="125">
        <v>3</v>
      </c>
      <c r="D19" s="289">
        <f>VLOOKUP(B14,'Доходы регионов21'!$A$10:$C$94,2,FALSE)/1000</f>
        <v>109213.173</v>
      </c>
      <c r="E19" s="289">
        <f>VLOOKUP(B14,'ВРП 2015-2020'!$A$3:$H$98,8,FALSE)</f>
        <v>552811.19999999995</v>
      </c>
      <c r="F19" s="289">
        <f>VLOOKUP(B19,'Трансферты 2021'!$A$4:$N$93,2,FALSE)</f>
        <v>15612.47</v>
      </c>
      <c r="G19" s="289">
        <f>VLOOKUP(B19,'Численность 2021'!$A$6:$B$91,2,FALSE)</f>
        <v>1342099</v>
      </c>
      <c r="H19" s="183">
        <f>VLOOKUP(B14,'Трансферты 16-21'!$A$2:$S$102,19,FALSE)</f>
        <v>14783.353745</v>
      </c>
      <c r="I19" s="183">
        <f>D19-VLOOKUP(B19,'Трансферты 16-21'!$A$1:$M$86,13,FALSE)</f>
        <v>104674.143</v>
      </c>
      <c r="J19" s="311">
        <f t="shared" si="0"/>
        <v>14.109745364284658</v>
      </c>
      <c r="K19" s="424">
        <f>VLOOKUP(B19,'БО 19-21'!$A$11:$L$103,10,FALSE)</f>
        <v>73.8</v>
      </c>
      <c r="L19" s="425">
        <f>VLOOKUP(B19,'Own Rev21'!$A$10:$B$94,2,FALSE)/1000</f>
        <v>80084.760999999999</v>
      </c>
      <c r="M19" s="429">
        <f>VLOOKUP(B19,Безв21!$A$10:$B$94,2,FALSE)/1000</f>
        <v>27446.767</v>
      </c>
      <c r="N19" s="251">
        <f>VLOOKUP(B19,'Трансферты 16-21'!$A$1:$M$86,13,FALSE)</f>
        <v>4539.03</v>
      </c>
      <c r="O19" s="251">
        <v>0</v>
      </c>
      <c r="P19" s="251">
        <f t="shared" si="1"/>
        <v>22907.737000000001</v>
      </c>
      <c r="Q19" s="251">
        <f t="shared" si="2"/>
        <v>104674.143</v>
      </c>
      <c r="R19" s="251">
        <v>0</v>
      </c>
      <c r="S19" s="251">
        <v>0</v>
      </c>
      <c r="T19" s="251">
        <v>0</v>
      </c>
      <c r="U19" s="251">
        <v>0</v>
      </c>
      <c r="V19" s="251">
        <v>0</v>
      </c>
      <c r="W19" s="251">
        <f>VLOOKUP(B18,'По статьям 2021'!$A$2:$V$86,22,FALSE)</f>
        <v>2087.9546588800004</v>
      </c>
      <c r="X19" s="251">
        <f>VLOOKUP(B19,'2021'!$A$1:$J$86,3,FALSE)</f>
        <v>0.22</v>
      </c>
      <c r="Y19" s="251">
        <f>VLOOKUP(B19,'2021'!$A$1:$J$86,4,FALSE)/1000</f>
        <v>8304.6514000000006</v>
      </c>
      <c r="Z19" s="251">
        <f>VLOOKUP(B19,'2021'!$A$1:$J$86,5,FALSE)/1000</f>
        <v>6134.2921999999999</v>
      </c>
      <c r="AA19" s="251">
        <f>VLOOKUP(B19,'2021'!$A$1:$J$86,6,FALSE)/1000</f>
        <v>700</v>
      </c>
      <c r="AB19" s="251">
        <f>VLOOKUP(B19,'2021'!$A$1:$J$86,7,FALSE)/1000</f>
        <v>10345.10382</v>
      </c>
      <c r="AC19" s="251">
        <f>VLOOKUP(B19,'2021'!$A$1:$J$86,10,FALSE)/1000</f>
        <v>4257.98531</v>
      </c>
      <c r="AD19" t="e">
        <f>VLOOKUP(B19,#REF!,2,FALSE)</f>
        <v>#REF!</v>
      </c>
      <c r="AE19">
        <f>S18</f>
        <v>0.71179999999999999</v>
      </c>
    </row>
    <row r="20" spans="1:31">
      <c r="A20" s="289">
        <v>2016</v>
      </c>
      <c r="B20" s="112" t="s">
        <v>188</v>
      </c>
      <c r="C20" s="125">
        <v>4</v>
      </c>
      <c r="D20" s="289">
        <f>VLOOKUP(B20,'Доходы регионов16'!$A$10:$C$94,2,FALSE)/1000</f>
        <v>105614.75599999999</v>
      </c>
      <c r="E20" s="289">
        <f>VLOOKUP(B20,'ВРП 2015-2020'!$A$3:$H$98,3,FALSE)</f>
        <v>354657.9</v>
      </c>
      <c r="F20" s="289">
        <f>VLOOKUP(B20,'Трансферты 2016'!$A$10:$N$102,2,FALSE)</f>
        <v>15187.95</v>
      </c>
      <c r="G20" s="289">
        <f>VLOOKUP(B20,'Численность 2016-2017'!$B$5:$D$89,2,FALSE)</f>
        <v>2333477</v>
      </c>
      <c r="H20" s="183">
        <f>VLOOKUP(B20,'Трансферты 16-21'!$A$2:$S$102,14,FALSE)</f>
        <v>10691.78200623</v>
      </c>
      <c r="I20" s="183">
        <f>D20-VLOOKUP(B20,'Трансферты 16-21'!$A$1:$M$86,8,FALSE)</f>
        <v>100841.76599999999</v>
      </c>
      <c r="J20" s="311">
        <f t="shared" si="0"/>
        <v>14.662869987884607</v>
      </c>
      <c r="K20" s="424">
        <f>VLOOKUP(B20,'БО 15-17'!$A$11:$L$103,6,FALSE)</f>
        <v>76.3</v>
      </c>
      <c r="L20" s="425">
        <f>VLOOKUP(B20,'Own Rev16'!$A$10:$B$94,2,FALSE)/1000</f>
        <v>83573.273000000001</v>
      </c>
      <c r="M20" s="429">
        <f>VLOOKUP(B20,Безв16!$A$10:$B$95,2,FALSE)/1000</f>
        <v>21121.548999999999</v>
      </c>
      <c r="N20" s="251">
        <f>VLOOKUP(B20,'Трансферты 16-21'!$A$1:$M$86,8,FALSE)</f>
        <v>4772.99</v>
      </c>
      <c r="O20" s="251">
        <v>0</v>
      </c>
      <c r="P20" s="251">
        <f t="shared" si="1"/>
        <v>16348.558999999999</v>
      </c>
      <c r="Q20" s="251">
        <f t="shared" si="2"/>
        <v>100841.76599999999</v>
      </c>
      <c r="R20" s="251">
        <v>0</v>
      </c>
      <c r="S20" s="251">
        <v>0</v>
      </c>
      <c r="T20" s="251">
        <v>0</v>
      </c>
      <c r="U20" s="251">
        <v>0</v>
      </c>
      <c r="V20" s="251">
        <v>0</v>
      </c>
      <c r="W20" s="251">
        <v>0</v>
      </c>
      <c r="X20" s="251">
        <f>VLOOKUP(B20,'2016'!$A$1:$J$86,3,FALSE)</f>
        <v>0.16</v>
      </c>
      <c r="Y20" s="251">
        <f>VLOOKUP(B20,'2016'!$A$1:$J$86,4,FALSE)/1000</f>
        <v>5532.2274000000007</v>
      </c>
      <c r="Z20" s="251">
        <f>VLOOKUP(B20,'2016'!$A$1:$J$86,5,FALSE)/1000</f>
        <v>4646.8514999999998</v>
      </c>
      <c r="AA20" s="251">
        <f>VLOOKUP(B20,'2016'!$A$1:$J$86,6,FALSE)/1000</f>
        <v>885.3759</v>
      </c>
      <c r="AB20" s="251">
        <f>VLOOKUP(B20,'2016'!$A$1:$J$86,7,FALSE)/1000</f>
        <v>10331.653839999999</v>
      </c>
      <c r="AC20" s="251">
        <f>VLOOKUP(B20,'2016'!$A$1:$J$86,10,FALSE)/1000</f>
        <v>484.68164000000002</v>
      </c>
      <c r="AD20" s="251">
        <v>0</v>
      </c>
      <c r="AE20">
        <v>0</v>
      </c>
    </row>
    <row r="21" spans="1:31">
      <c r="A21" s="289">
        <v>2017</v>
      </c>
      <c r="B21" s="112" t="s">
        <v>188</v>
      </c>
      <c r="C21" s="125">
        <v>4</v>
      </c>
      <c r="D21" s="289">
        <f>VLOOKUP(B20,'Доходы регионов17'!$A$10:$C$94,2,FALSE)/1000</f>
        <v>114194.99400000001</v>
      </c>
      <c r="E21" s="289">
        <f>VLOOKUP(B20,'ВРП 2015-2020'!$A$3:$H$98,4,FALSE)</f>
        <v>374125.7</v>
      </c>
      <c r="F21" s="289">
        <f>VLOOKUP(B21,'Трансферты 2017'!$A$10:$N$102,2,FALSE)</f>
        <v>10186.41</v>
      </c>
      <c r="G21" s="289">
        <f>VLOOKUP(B20,'Численность 2016-2017'!$B$5:$D$89,3,FALSE)</f>
        <v>2335408</v>
      </c>
      <c r="H21" s="183">
        <f>VLOOKUP(B20,'Трансферты 16-21'!$A$2:$S$102,15,FALSE)</f>
        <v>13327.047505590001</v>
      </c>
      <c r="I21" s="183">
        <f>D21-VLOOKUP(B21,'Трансферты 16-21'!$A$1:$M$86,9,FALSE)</f>
        <v>110145.93400000001</v>
      </c>
      <c r="J21" s="311">
        <f t="shared" si="0"/>
        <v>14.663697166155266</v>
      </c>
      <c r="K21" s="424">
        <f>VLOOKUP(B21,'БО 15-17'!$A$11:$L$103,10,FALSE)</f>
        <v>74.5</v>
      </c>
      <c r="L21" s="425">
        <f>VLOOKUP(B21,'Own Rev17'!$A$10:$B$94,2,FALSE)/1000</f>
        <v>88773.231</v>
      </c>
      <c r="M21" s="429">
        <f>VLOOKUP(B21,Безв17!$A$10:$B$94,2,FALSE)/1000</f>
        <v>25063.437999999998</v>
      </c>
      <c r="N21" s="251">
        <f>VLOOKUP(B21,'Трансферты 16-21'!$A$1:$M$86,9,FALSE)</f>
        <v>4049.06</v>
      </c>
      <c r="O21" s="251">
        <v>0</v>
      </c>
      <c r="P21" s="251">
        <f t="shared" si="1"/>
        <v>21014.377999999997</v>
      </c>
      <c r="Q21" s="251">
        <f t="shared" si="2"/>
        <v>110145.93400000001</v>
      </c>
      <c r="R21" s="251">
        <v>0</v>
      </c>
      <c r="S21" s="251">
        <v>0</v>
      </c>
      <c r="T21" s="251">
        <v>0</v>
      </c>
      <c r="U21" s="251">
        <v>0</v>
      </c>
      <c r="V21" s="251">
        <v>0</v>
      </c>
      <c r="W21" s="251">
        <v>0</v>
      </c>
      <c r="X21" s="251">
        <f>VLOOKUP(B21,'2017'!$A$1:$J$86,3,FALSE)</f>
        <v>0.19</v>
      </c>
      <c r="Y21" s="251">
        <f>VLOOKUP(B21,'2017'!$A$1:$J$86,4,FALSE)/1000</f>
        <v>7577.4224999999997</v>
      </c>
      <c r="Z21" s="251">
        <f>VLOOKUP(B21,'2017'!$A$1:$J$86,5,FALSE)/1000</f>
        <v>6684.4144999999999</v>
      </c>
      <c r="AA21" s="251">
        <f>VLOOKUP(B21,'2017'!$A$1:$J$86,6,FALSE)/1000</f>
        <v>267.72500000000002</v>
      </c>
      <c r="AB21" s="251">
        <f>VLOOKUP(B21,'2017'!$A$1:$J$86,7,FALSE)/1000</f>
        <v>11264.977289999999</v>
      </c>
      <c r="AC21" s="251">
        <f>VLOOKUP(B21,'2017'!$A$1:$J$86,10,FALSE)/1000</f>
        <v>1507.65914</v>
      </c>
      <c r="AD21" s="251">
        <v>0</v>
      </c>
      <c r="AE21">
        <v>0</v>
      </c>
    </row>
    <row r="22" spans="1:31">
      <c r="A22" s="289">
        <v>2018</v>
      </c>
      <c r="B22" s="112" t="s">
        <v>188</v>
      </c>
      <c r="C22" s="125">
        <v>4</v>
      </c>
      <c r="D22" s="289">
        <f>VLOOKUP(B20,'Доходы регионов18'!$A$10:$C$94,2,FALSE)/1000</f>
        <v>135777.41699999999</v>
      </c>
      <c r="E22" s="289">
        <f>VLOOKUP(B20,'ВРП 2015-2020'!$A$3:$H$98,5,FALSE)</f>
        <v>408140.7</v>
      </c>
      <c r="F22" s="289">
        <f>VLOOKUP(B22,'Трансферты 2018'!$A$10:$N$102,2,FALSE)</f>
        <v>11373.93</v>
      </c>
      <c r="G22" s="289">
        <f>VLOOKUP(B22,'Численность 2018'!$A$7:$B$91,2,FALSE)</f>
        <v>2333768</v>
      </c>
      <c r="H22" s="183">
        <f>VLOOKUP(B20,'Трансферты 16-21'!$A$2:$S$102,16,FALSE)</f>
        <v>16497.297603399998</v>
      </c>
      <c r="I22" s="183">
        <f>D22-VLOOKUP(B22,'Трансферты 16-21'!$A$1:$M$86,10,FALSE)</f>
        <v>133369.84699999998</v>
      </c>
      <c r="J22" s="311">
        <f t="shared" si="0"/>
        <v>14.662994686716734</v>
      </c>
      <c r="K22" s="424">
        <f>VLOOKUP(B22,'БО 17-19'!$A$11:$L$103,6,FALSE)</f>
        <v>72.7</v>
      </c>
      <c r="L22" s="425">
        <f>VLOOKUP(B22,'Own Rev18'!$A$10:$B$94,2,FALSE)/1000</f>
        <v>104535.91899999999</v>
      </c>
      <c r="M22" s="429">
        <f>VLOOKUP(B22,Безв18!$A$10:$B$94,2,FALSE)/1000</f>
        <v>30350.794000000002</v>
      </c>
      <c r="N22" s="251">
        <f>VLOOKUP(B22,'Трансферты 16-21'!$A$1:$M$86,10,FALSE)</f>
        <v>2407.5700000000002</v>
      </c>
      <c r="O22" s="251">
        <v>0</v>
      </c>
      <c r="P22" s="251">
        <f t="shared" si="1"/>
        <v>27943.224000000002</v>
      </c>
      <c r="Q22" s="251">
        <f t="shared" si="2"/>
        <v>133369.84699999998</v>
      </c>
      <c r="R22" s="251">
        <f>VLOOKUP(B22,Путин!$B$2:$C$87,2,FALSE)</f>
        <v>0.78879999999999995</v>
      </c>
      <c r="S22" s="251">
        <v>0</v>
      </c>
      <c r="T22" s="251">
        <v>0</v>
      </c>
      <c r="U22" s="251">
        <v>0</v>
      </c>
      <c r="V22" s="251">
        <v>0</v>
      </c>
      <c r="W22" s="251">
        <v>0</v>
      </c>
      <c r="X22" s="251">
        <f>VLOOKUP(B22,'2018'!$A$1:$J$86,3,FALSE)</f>
        <v>0.2</v>
      </c>
      <c r="Y22" s="251">
        <f>VLOOKUP(B22,'2018'!$A$1:$J$86,4,FALSE)/1000</f>
        <v>11321.884099999999</v>
      </c>
      <c r="Z22" s="251">
        <f>VLOOKUP(B22,'2018'!$A$1:$J$86,5,FALSE)/1000</f>
        <v>7011.9285999999993</v>
      </c>
      <c r="AA22" s="251">
        <f>VLOOKUP(B22,'2018'!$A$1:$J$86,6,FALSE)/1000</f>
        <v>2564.864</v>
      </c>
      <c r="AB22" s="251">
        <f>VLOOKUP(B22,'2018'!$A$1:$J$86,7,FALSE)/1000</f>
        <v>9641.9869199999994</v>
      </c>
      <c r="AC22" s="251">
        <f>VLOOKUP(B22,'2018'!$A$1:$J$86,10,FALSE)/1000</f>
        <v>5284.1595800000005</v>
      </c>
      <c r="AD22" s="251">
        <v>0</v>
      </c>
      <c r="AE22">
        <v>0</v>
      </c>
    </row>
    <row r="23" spans="1:31">
      <c r="A23" s="289">
        <v>2019</v>
      </c>
      <c r="B23" s="112" t="s">
        <v>188</v>
      </c>
      <c r="C23" s="125">
        <v>4</v>
      </c>
      <c r="D23" s="289">
        <f>VLOOKUP(B20,'Доходы регионов19'!$A$10:$C$94,2,FALSE)/1000</f>
        <v>142042.413</v>
      </c>
      <c r="E23" s="289">
        <f>VLOOKUP(B20,'ВРП 2015-2020'!$A$3:$H$98,6,FALSE)</f>
        <v>431037</v>
      </c>
      <c r="F23" s="289">
        <f>VLOOKUP(B23,'Трансферты 2019'!$A$4:$N$102,2,FALSE)</f>
        <v>17552.05</v>
      </c>
      <c r="G23" s="289">
        <f>VLOOKUP(B23,'Численность 2019'!$A$7:$B$91,2,FALSE)</f>
        <v>2327821</v>
      </c>
      <c r="H23" s="183">
        <f>VLOOKUP(B20,'Трансферты 16-21'!$A$2:$S$102,17,FALSE)</f>
        <v>18480.01410647</v>
      </c>
      <c r="I23" s="183">
        <f>D23-VLOOKUP(B23,'Трансферты 16-21'!$A$1:$M$86,11,FALSE)</f>
        <v>137005.21299999999</v>
      </c>
      <c r="J23" s="311">
        <f t="shared" si="0"/>
        <v>14.660443194842911</v>
      </c>
      <c r="K23" s="424">
        <f>VLOOKUP(B23,'БО 17-19'!$A$11:$L$103,10,FALSE)</f>
        <v>71.3</v>
      </c>
      <c r="L23" s="425">
        <f>VLOOKUP(B23,'Own Rev19'!$A$10:$B$94,2,FALSE)/1000</f>
        <v>107387.53599999999</v>
      </c>
      <c r="M23" s="429">
        <f>VLOOKUP(B23,Безв19!$A$10:$B$94,2,FALSE)/1000</f>
        <v>33320.616999999998</v>
      </c>
      <c r="N23" s="251">
        <f>VLOOKUP(B23,'Трансферты 16-21'!$A$1:$M$86,11,FALSE)</f>
        <v>5037.2</v>
      </c>
      <c r="O23" s="251">
        <v>0</v>
      </c>
      <c r="P23" s="251">
        <f t="shared" si="1"/>
        <v>28283.416999999998</v>
      </c>
      <c r="Q23" s="251">
        <f t="shared" si="2"/>
        <v>137005.21299999999</v>
      </c>
      <c r="R23" s="251">
        <v>0</v>
      </c>
      <c r="S23" s="251">
        <v>0</v>
      </c>
      <c r="T23" s="251">
        <v>0</v>
      </c>
      <c r="U23" s="251">
        <v>0</v>
      </c>
      <c r="V23" s="251">
        <v>0</v>
      </c>
      <c r="W23" s="251">
        <v>0</v>
      </c>
      <c r="X23" s="251">
        <f>VLOOKUP(B23,'2019'!$A$1:$J$86,3,FALSE)</f>
        <v>0.21</v>
      </c>
      <c r="Y23" s="251">
        <f>VLOOKUP(B23,'2019'!$A$1:$J$86,4,FALSE)/1000</f>
        <v>9802.4816999999985</v>
      </c>
      <c r="Z23" s="251">
        <f>VLOOKUP(B23,'2019'!$A$1:$J$86,5,FALSE)/1000</f>
        <v>7399.8137000000006</v>
      </c>
      <c r="AA23" s="251">
        <f>VLOOKUP(B23,'2019'!$A$1:$J$86,6,FALSE)/1000</f>
        <v>0</v>
      </c>
      <c r="AB23" s="251">
        <f>VLOOKUP(B23,'2019'!$A$1:$J$86,7,FALSE)/1000</f>
        <v>9968.2215399999986</v>
      </c>
      <c r="AC23" s="251">
        <f>VLOOKUP(B23,'2019'!$A$1:$J$86,10,FALSE)/1000</f>
        <v>8512.7104899999995</v>
      </c>
      <c r="AD23" s="251">
        <v>0</v>
      </c>
      <c r="AE23">
        <v>0</v>
      </c>
    </row>
    <row r="24" spans="1:31">
      <c r="A24" s="289">
        <v>2020</v>
      </c>
      <c r="B24" s="112" t="s">
        <v>188</v>
      </c>
      <c r="C24" s="125">
        <v>4</v>
      </c>
      <c r="D24" s="289">
        <f>VLOOKUP(B20,'Доходы регионов20'!$A$10:$C$94,2,FALSE)/1000</f>
        <v>168139.48699999999</v>
      </c>
      <c r="E24" s="289">
        <f>VLOOKUP(B20,'ВРП 2015-2020'!$A$3:$H$98,7,FALSE)</f>
        <v>459629.5</v>
      </c>
      <c r="F24" s="289">
        <f>VLOOKUP(B24,'Трансферты 2020'!$A$4:$N$102,2,FALSE)</f>
        <v>29337.22</v>
      </c>
      <c r="G24" s="289">
        <f>VLOOKUP(B24,'Численность 2020'!$A$7:$B$91,2,FALSE)</f>
        <v>2324205</v>
      </c>
      <c r="H24" s="183">
        <f>VLOOKUP(B20,'Трансферты 16-21'!$A$2:$S$102,18,FALSE)</f>
        <v>30652.932401489998</v>
      </c>
      <c r="I24" s="183">
        <f>D24-VLOOKUP(B24,'Трансферты 16-21'!$A$1:$M$86,12,FALSE)</f>
        <v>160483.73699999999</v>
      </c>
      <c r="J24" s="311">
        <f t="shared" si="0"/>
        <v>14.658888603046455</v>
      </c>
      <c r="K24" s="424">
        <f>VLOOKUP(B24,'БО 19-21'!$A$11:$L$103,6,FALSE)</f>
        <v>76.400000000000006</v>
      </c>
      <c r="L24" s="425">
        <f>VLOOKUP(B24,'Own Rev20'!$A$10:$B$94,2,FALSE)/1000</f>
        <v>118682.019</v>
      </c>
      <c r="M24" s="429">
        <f>VLOOKUP(B24,Безв20!$A$10:$B$94,2,FALSE)/1000</f>
        <v>48901.084000000003</v>
      </c>
      <c r="N24" s="251">
        <f>VLOOKUP(B24,'Трансферты 16-21'!$A$1:$M$86,12,FALSE)</f>
        <v>7655.75</v>
      </c>
      <c r="O24" s="251">
        <v>0</v>
      </c>
      <c r="P24" s="251">
        <f t="shared" si="1"/>
        <v>41245.334000000003</v>
      </c>
      <c r="Q24" s="251">
        <f t="shared" si="2"/>
        <v>160483.73699999999</v>
      </c>
      <c r="R24" s="251">
        <v>0</v>
      </c>
      <c r="S24" s="251">
        <f>VLOOKUP(B24,Конституция!$B$4:$C$90,2,FALSE)</f>
        <v>0.80069999999999997</v>
      </c>
      <c r="T24" s="251">
        <f>VLOOKUP(B24,DATA!$A$2:$X$86,23,FALSE)</f>
        <v>1.3</v>
      </c>
      <c r="U24" s="251">
        <f>VLOOKUP(B24,DATA!$A$2:$X$86,24,FALSE)</f>
        <v>11.57</v>
      </c>
      <c r="V24" s="251">
        <f>VLOOKUP(B24,'По статьям 2020'!$A$2:$AE$86,31,FALSE)</f>
        <v>5374.7399999999989</v>
      </c>
      <c r="W24" s="251">
        <v>0</v>
      </c>
      <c r="X24" s="251">
        <f>VLOOKUP(B24,'2020'!$A$1:$J$86,3,FALSE)</f>
        <v>0.26</v>
      </c>
      <c r="Y24" s="251">
        <f>VLOOKUP(B24,'2020'!$A$1:$J$86,4,FALSE)/1000</f>
        <v>12534.281439999999</v>
      </c>
      <c r="Z24" s="251">
        <f>VLOOKUP(B24,'2020'!$A$1:$J$86,5,FALSE)/1000</f>
        <v>7974.0410999999995</v>
      </c>
      <c r="AA24" s="251">
        <f>VLOOKUP(B24,'2020'!$A$1:$J$86,6,FALSE)/1000</f>
        <v>1016.6486</v>
      </c>
      <c r="AB24" s="251">
        <f>VLOOKUP(B24,'2020'!$A$1:$J$86,7,FALSE)/1000</f>
        <v>16870.061129999998</v>
      </c>
      <c r="AC24" s="251">
        <f>VLOOKUP(B24,'2020'!$A$1:$J$86,10,FALSE)/1000</f>
        <v>11840.99214</v>
      </c>
      <c r="AD24" s="452">
        <v>0</v>
      </c>
      <c r="AE24">
        <v>0</v>
      </c>
    </row>
    <row r="25" spans="1:31">
      <c r="A25" s="289">
        <v>2021</v>
      </c>
      <c r="B25" s="112" t="s">
        <v>188</v>
      </c>
      <c r="C25" s="125">
        <v>4</v>
      </c>
      <c r="D25" s="289">
        <f>VLOOKUP(B20,'Доходы регионов21'!$A$10:$C$94,2,FALSE)/1000</f>
        <v>190968.54800000001</v>
      </c>
      <c r="E25" s="289">
        <f>VLOOKUP(B20,'ВРП 2015-2020'!$A$3:$H$98,8,FALSE)</f>
        <v>546328.80000000005</v>
      </c>
      <c r="F25" s="289">
        <f>VLOOKUP(B25,'Трансферты 2021'!$A$4:$N$93,2,FALSE)</f>
        <v>30070.91</v>
      </c>
      <c r="G25" s="289">
        <f>VLOOKUP(B25,'Численность 2021'!$A$6:$B$91,2,FALSE)</f>
        <v>2305608</v>
      </c>
      <c r="H25" s="183">
        <f>VLOOKUP(B20,'Трансферты 16-21'!$A$2:$S$102,19,FALSE)</f>
        <v>32783.413224200005</v>
      </c>
      <c r="I25" s="183">
        <f>D25-VLOOKUP(B25,'Трансферты 16-21'!$A$1:$M$86,13,FALSE)</f>
        <v>184171.41800000001</v>
      </c>
      <c r="J25" s="311">
        <f t="shared" si="0"/>
        <v>14.650854974034004</v>
      </c>
      <c r="K25" s="424">
        <f>VLOOKUP(B25,'БО 19-21'!$A$11:$L$103,10,FALSE)</f>
        <v>81.599999999999994</v>
      </c>
      <c r="L25" s="425">
        <f>VLOOKUP(B25,'Own Rev21'!$A$10:$B$94,2,FALSE)/1000</f>
        <v>140127.435</v>
      </c>
      <c r="M25" s="429">
        <f>VLOOKUP(B25,Безв21!$A$10:$B$94,2,FALSE)/1000</f>
        <v>49765.428</v>
      </c>
      <c r="N25" s="251">
        <f>VLOOKUP(B25,'Трансферты 16-21'!$A$1:$M$86,13,FALSE)</f>
        <v>6797.13</v>
      </c>
      <c r="O25" s="251">
        <v>0</v>
      </c>
      <c r="P25" s="251">
        <f t="shared" si="1"/>
        <v>42968.298000000003</v>
      </c>
      <c r="Q25" s="251">
        <f t="shared" si="2"/>
        <v>184171.41800000001</v>
      </c>
      <c r="R25" s="251">
        <v>0</v>
      </c>
      <c r="S25" s="251">
        <v>0</v>
      </c>
      <c r="T25" s="251">
        <v>0</v>
      </c>
      <c r="U25" s="251">
        <v>0</v>
      </c>
      <c r="V25" s="251">
        <v>0</v>
      </c>
      <c r="W25" s="251">
        <f>VLOOKUP(B24,'По статьям 2021'!$A$2:$V$86,22,FALSE)</f>
        <v>5861.1130539999995</v>
      </c>
      <c r="X25" s="251">
        <f>VLOOKUP(B25,'2021'!$A$1:$J$86,3,FALSE)</f>
        <v>0.23</v>
      </c>
      <c r="Y25" s="251">
        <f>VLOOKUP(B25,'2021'!$A$1:$J$86,4,FALSE)/1000</f>
        <v>10495.318800000001</v>
      </c>
      <c r="Z25" s="251">
        <f>VLOOKUP(B25,'2021'!$A$1:$J$86,5,FALSE)/1000</f>
        <v>7974.0410999999995</v>
      </c>
      <c r="AA25" s="251">
        <f>VLOOKUP(B25,'2021'!$A$1:$J$86,6,FALSE)/1000</f>
        <v>0</v>
      </c>
      <c r="AB25" s="251">
        <f>VLOOKUP(B25,'2021'!$A$1:$J$86,7,FALSE)/1000</f>
        <v>19779.250809999998</v>
      </c>
      <c r="AC25" s="251">
        <f>VLOOKUP(B25,'2021'!$A$1:$J$86,10,FALSE)/1000</f>
        <v>12693.72421</v>
      </c>
      <c r="AD25" t="e">
        <f>VLOOKUP(B25,#REF!,2,FALSE)</f>
        <v>#REF!</v>
      </c>
      <c r="AE25">
        <f>S24</f>
        <v>0.80069999999999997</v>
      </c>
    </row>
    <row r="26" spans="1:31">
      <c r="A26" s="289">
        <v>2016</v>
      </c>
      <c r="B26" s="112" t="s">
        <v>187</v>
      </c>
      <c r="C26" s="125">
        <v>5</v>
      </c>
      <c r="D26" s="289">
        <f>VLOOKUP(B26,'Доходы регионов16'!$A$10:$C$94,2,FALSE)/1000</f>
        <v>37244.61</v>
      </c>
      <c r="E26" s="289">
        <f>VLOOKUP(B26,'ВРП 2015-2020'!$A$3:$H$98,3,FALSE)</f>
        <v>200504.4</v>
      </c>
      <c r="F26" s="289">
        <f>VLOOKUP(B26,'Трансферты 2016'!$A$10:$N$102,2,FALSE)</f>
        <v>3454.8</v>
      </c>
      <c r="G26" s="289">
        <f>VLOOKUP(B26,'Численность 2016-2017'!$B$5:$D$89,2,FALSE)</f>
        <v>1029838</v>
      </c>
      <c r="H26" s="183">
        <f>VLOOKUP(B26,'Трансферты 16-21'!$A$2:$S$102,14,FALSE)</f>
        <v>1430.0551849100002</v>
      </c>
      <c r="I26" s="183">
        <f>D26-VLOOKUP(B26,'Трансферты 16-21'!$A$1:$M$86,8,FALSE)</f>
        <v>35096.410000000003</v>
      </c>
      <c r="J26" s="311">
        <f t="shared" si="0"/>
        <v>13.844912066282379</v>
      </c>
      <c r="K26" s="424">
        <f>VLOOKUP(B26,'БО 15-17'!$A$11:$L$103,6,FALSE)</f>
        <v>52.4</v>
      </c>
      <c r="L26" s="425">
        <f>VLOOKUP(B26,'Own Rev16'!$A$10:$B$94,2,FALSE)/1000</f>
        <v>25545.085999999999</v>
      </c>
      <c r="M26" s="429">
        <f>VLOOKUP(B26,Безв16!$A$10:$B$95,2,FALSE)/1000</f>
        <v>11402.92</v>
      </c>
      <c r="N26" s="251">
        <f>VLOOKUP(B26,'Трансферты 16-21'!$A$1:$M$86,8,FALSE)</f>
        <v>2148.1999999999998</v>
      </c>
      <c r="O26" s="251">
        <v>0</v>
      </c>
      <c r="P26" s="251">
        <f t="shared" si="1"/>
        <v>9254.7200000000012</v>
      </c>
      <c r="Q26" s="251">
        <f t="shared" si="2"/>
        <v>35096.410000000003</v>
      </c>
      <c r="R26" s="251">
        <v>0</v>
      </c>
      <c r="S26" s="251">
        <v>0</v>
      </c>
      <c r="T26" s="251">
        <v>0</v>
      </c>
      <c r="U26" s="251">
        <v>0</v>
      </c>
      <c r="V26" s="251">
        <v>0</v>
      </c>
      <c r="W26" s="251">
        <v>0</v>
      </c>
      <c r="X26" s="251">
        <f>VLOOKUP(B26,'2016'!$A$1:$J$86,3,FALSE)</f>
        <v>0.26</v>
      </c>
      <c r="Y26" s="251">
        <f>VLOOKUP(B26,'2016'!$A$1:$J$86,4,FALSE)/1000</f>
        <v>7820.7204000000002</v>
      </c>
      <c r="Z26" s="251">
        <f>VLOOKUP(B26,'2016'!$A$1:$J$86,5,FALSE)/1000</f>
        <v>6908.2624999999998</v>
      </c>
      <c r="AA26" s="251">
        <f>VLOOKUP(B26,'2016'!$A$1:$J$86,6,FALSE)/1000</f>
        <v>912.4579</v>
      </c>
      <c r="AB26" s="251">
        <f>VLOOKUP(B26,'2016'!$A$1:$J$86,7,FALSE)/1000</f>
        <v>1115.48578</v>
      </c>
      <c r="AC26" s="251">
        <f>VLOOKUP(B26,'2016'!$A$1:$J$86,10,FALSE)/1000</f>
        <v>318.51515999999998</v>
      </c>
      <c r="AD26" s="251">
        <v>0</v>
      </c>
      <c r="AE26">
        <v>0</v>
      </c>
    </row>
    <row r="27" spans="1:31">
      <c r="A27" s="289">
        <v>2017</v>
      </c>
      <c r="B27" s="112" t="s">
        <v>187</v>
      </c>
      <c r="C27" s="125">
        <v>5</v>
      </c>
      <c r="D27" s="289">
        <f>VLOOKUP(B26,'Доходы регионов17'!$A$10:$C$94,2,FALSE)/1000</f>
        <v>39173.499000000003</v>
      </c>
      <c r="E27" s="289">
        <f>VLOOKUP(B26,'ВРП 2015-2020'!$A$3:$H$98,4,FALSE)</f>
        <v>208522</v>
      </c>
      <c r="F27" s="289">
        <f>VLOOKUP(B27,'Трансферты 2017'!$A$10:$N$102,2,FALSE)</f>
        <v>3029.76</v>
      </c>
      <c r="G27" s="289">
        <f>VLOOKUP(B26,'Численность 2016-2017'!$B$5:$D$89,3,FALSE)</f>
        <v>1023170</v>
      </c>
      <c r="H27" s="183">
        <f>VLOOKUP(B26,'Трансферты 16-21'!$A$2:$S$102,15,FALSE)</f>
        <v>2556.2616217</v>
      </c>
      <c r="I27" s="183">
        <f>D27-VLOOKUP(B27,'Трансферты 16-21'!$A$1:$M$86,9,FALSE)</f>
        <v>38343.939000000006</v>
      </c>
      <c r="J27" s="311">
        <f t="shared" si="0"/>
        <v>13.838416209035858</v>
      </c>
      <c r="K27" s="424">
        <f>VLOOKUP(B27,'БО 15-17'!$A$11:$L$103,10,FALSE)</f>
        <v>51</v>
      </c>
      <c r="L27" s="425">
        <f>VLOOKUP(B27,'Own Rev17'!$A$10:$B$94,2,FALSE)/1000</f>
        <v>25789.343000000001</v>
      </c>
      <c r="M27" s="429">
        <f>VLOOKUP(B27,Безв17!$A$10:$B$94,2,FALSE)/1000</f>
        <v>13538.951999999999</v>
      </c>
      <c r="N27" s="251">
        <f>VLOOKUP(B27,'Трансферты 16-21'!$A$1:$M$86,9,FALSE)</f>
        <v>829.56</v>
      </c>
      <c r="O27" s="251">
        <v>0</v>
      </c>
      <c r="P27" s="251">
        <f t="shared" si="1"/>
        <v>12709.392</v>
      </c>
      <c r="Q27" s="251">
        <f t="shared" si="2"/>
        <v>38343.939000000006</v>
      </c>
      <c r="R27" s="251">
        <v>0</v>
      </c>
      <c r="S27" s="251">
        <v>0</v>
      </c>
      <c r="T27" s="251">
        <v>0</v>
      </c>
      <c r="U27" s="251">
        <v>0</v>
      </c>
      <c r="V27" s="251">
        <v>0</v>
      </c>
      <c r="W27" s="251">
        <v>0</v>
      </c>
      <c r="X27" s="251">
        <f>VLOOKUP(B27,'2017'!$A$1:$J$86,3,FALSE)</f>
        <v>0.31</v>
      </c>
      <c r="Y27" s="251">
        <f>VLOOKUP(B27,'2017'!$A$1:$J$86,4,FALSE)/1000</f>
        <v>10149.665800000001</v>
      </c>
      <c r="Z27" s="251">
        <f>VLOOKUP(B27,'2017'!$A$1:$J$86,5,FALSE)/1000</f>
        <v>9697.1041999999998</v>
      </c>
      <c r="AA27" s="251">
        <f>VLOOKUP(B27,'2017'!$A$1:$J$86,6,FALSE)/1000</f>
        <v>176.53710000000001</v>
      </c>
      <c r="AB27" s="251">
        <f>VLOOKUP(B27,'2017'!$A$1:$J$86,7,FALSE)/1000</f>
        <v>1179.33132</v>
      </c>
      <c r="AC27" s="251">
        <f>VLOOKUP(B27,'2017'!$A$1:$J$86,10,FALSE)/1000</f>
        <v>292.85840000000002</v>
      </c>
      <c r="AD27" s="251">
        <v>0</v>
      </c>
      <c r="AE27">
        <v>0</v>
      </c>
    </row>
    <row r="28" spans="1:31">
      <c r="A28" s="289">
        <v>2018</v>
      </c>
      <c r="B28" s="112" t="s">
        <v>187</v>
      </c>
      <c r="C28" s="125">
        <v>5</v>
      </c>
      <c r="D28" s="289">
        <f>VLOOKUP(B26,'Доходы регионов18'!$A$10:$C$94,2,FALSE)/1000</f>
        <v>46427.046000000002</v>
      </c>
      <c r="E28" s="289">
        <f>VLOOKUP(B26,'ВРП 2015-2020'!$A$3:$H$98,5,FALSE)</f>
        <v>230325.5</v>
      </c>
      <c r="F28" s="289">
        <f>VLOOKUP(B28,'Трансферты 2018'!$A$10:$N$102,2,FALSE)</f>
        <v>3447.28</v>
      </c>
      <c r="G28" s="289">
        <f>VLOOKUP(B28,'Численность 2018'!$A$7:$B$91,2,FALSE)</f>
        <v>1014646</v>
      </c>
      <c r="H28" s="183">
        <f>VLOOKUP(B26,'Трансферты 16-21'!$A$2:$S$102,16,FALSE)</f>
        <v>3277.2821487299998</v>
      </c>
      <c r="I28" s="183">
        <f>D28-VLOOKUP(B28,'Трансферты 16-21'!$A$1:$M$86,10,FALSE)</f>
        <v>45468.466</v>
      </c>
      <c r="J28" s="311">
        <f t="shared" si="0"/>
        <v>13.830050341151249</v>
      </c>
      <c r="K28" s="424">
        <f>VLOOKUP(B28,'БО 17-19'!$A$11:$L$103,6,FALSE)</f>
        <v>47.8</v>
      </c>
      <c r="L28" s="425">
        <f>VLOOKUP(B28,'Own Rev18'!$A$10:$B$94,2,FALSE)/1000</f>
        <v>27853.595000000001</v>
      </c>
      <c r="M28" s="429">
        <f>VLOOKUP(B28,Безв18!$A$10:$B$94,2,FALSE)/1000</f>
        <v>18559.492999999999</v>
      </c>
      <c r="N28" s="251">
        <f>VLOOKUP(B28,'Трансферты 16-21'!$A$1:$M$86,10,FALSE)</f>
        <v>958.58</v>
      </c>
      <c r="O28" s="251">
        <v>0</v>
      </c>
      <c r="P28" s="251">
        <f t="shared" si="1"/>
        <v>17600.912999999997</v>
      </c>
      <c r="Q28" s="251">
        <f t="shared" si="2"/>
        <v>45468.466</v>
      </c>
      <c r="R28" s="251">
        <f>VLOOKUP(B28,Путин!$B$2:$C$87,2,FALSE)</f>
        <v>0.7137</v>
      </c>
      <c r="S28" s="251">
        <v>0</v>
      </c>
      <c r="T28" s="251">
        <v>0</v>
      </c>
      <c r="U28" s="251">
        <v>0</v>
      </c>
      <c r="V28" s="251">
        <v>0</v>
      </c>
      <c r="W28" s="251">
        <v>0</v>
      </c>
      <c r="X28" s="251">
        <f>VLOOKUP(B28,'2018'!$A$1:$J$86,3,FALSE)</f>
        <v>0.37</v>
      </c>
      <c r="Y28" s="251">
        <f>VLOOKUP(B28,'2018'!$A$1:$J$86,4,FALSE)/1000</f>
        <v>14320.469800000001</v>
      </c>
      <c r="Z28" s="251">
        <f>VLOOKUP(B28,'2018'!$A$1:$J$86,5,FALSE)/1000</f>
        <v>11636.525</v>
      </c>
      <c r="AA28" s="251">
        <f>VLOOKUP(B28,'2018'!$A$1:$J$86,6,FALSE)/1000</f>
        <v>379.89479999999998</v>
      </c>
      <c r="AB28" s="251">
        <f>VLOOKUP(B28,'2018'!$A$1:$J$86,7,FALSE)/1000</f>
        <v>1539.7541699999999</v>
      </c>
      <c r="AC28" s="251">
        <f>VLOOKUP(B28,'2018'!$A$1:$J$86,10,FALSE)/1000</f>
        <v>708.63914</v>
      </c>
      <c r="AD28" s="251">
        <v>0</v>
      </c>
      <c r="AE28">
        <v>0</v>
      </c>
    </row>
    <row r="29" spans="1:31">
      <c r="A29" s="289">
        <v>2019</v>
      </c>
      <c r="B29" s="112" t="s">
        <v>187</v>
      </c>
      <c r="C29" s="125">
        <v>5</v>
      </c>
      <c r="D29" s="289">
        <f>VLOOKUP(B26,'Доходы регионов19'!$A$10:$C$94,2,FALSE)/1000</f>
        <v>51289.343999999997</v>
      </c>
      <c r="E29" s="289">
        <f>VLOOKUP(B26,'ВРП 2015-2020'!$A$3:$H$98,6,FALSE)</f>
        <v>249591.6</v>
      </c>
      <c r="F29" s="289">
        <f>VLOOKUP(B29,'Трансферты 2019'!$A$4:$N$102,2,FALSE)</f>
        <v>7832.2</v>
      </c>
      <c r="G29" s="289">
        <f>VLOOKUP(B29,'Численность 2019'!$A$7:$B$91,2,FALSE)</f>
        <v>1004180</v>
      </c>
      <c r="H29" s="183">
        <f>VLOOKUP(B26,'Трансферты 16-21'!$A$2:$S$102,17,FALSE)</f>
        <v>6643.7085562600005</v>
      </c>
      <c r="I29" s="183">
        <f>D29-VLOOKUP(B29,'Трансферты 16-21'!$A$1:$M$86,11,FALSE)</f>
        <v>48811.763999999996</v>
      </c>
      <c r="J29" s="311">
        <f t="shared" si="0"/>
        <v>13.819681846033085</v>
      </c>
      <c r="K29" s="424">
        <f>VLOOKUP(B29,'БО 17-19'!$A$11:$L$103,10,FALSE)</f>
        <v>48.2</v>
      </c>
      <c r="L29" s="425">
        <f>VLOOKUP(B29,'Own Rev19'!$A$10:$B$94,2,FALSE)/1000</f>
        <v>29544.607</v>
      </c>
      <c r="M29" s="429">
        <f>VLOOKUP(B29,Безв19!$A$10:$B$94,2,FALSE)/1000</f>
        <v>21518.04</v>
      </c>
      <c r="N29" s="251">
        <f>VLOOKUP(B29,'Трансферты 16-21'!$A$1:$M$86,11,FALSE)</f>
        <v>2477.58</v>
      </c>
      <c r="O29" s="251">
        <v>0</v>
      </c>
      <c r="P29" s="251">
        <f t="shared" si="1"/>
        <v>19040.46</v>
      </c>
      <c r="Q29" s="251">
        <f t="shared" si="2"/>
        <v>48811.763999999996</v>
      </c>
      <c r="R29" s="251">
        <v>0</v>
      </c>
      <c r="S29" s="251">
        <v>0</v>
      </c>
      <c r="T29" s="251">
        <v>0</v>
      </c>
      <c r="U29" s="251">
        <v>0</v>
      </c>
      <c r="V29" s="251">
        <v>0</v>
      </c>
      <c r="W29" s="251">
        <v>0</v>
      </c>
      <c r="X29" s="251">
        <f>VLOOKUP(B29,'2019'!$A$1:$J$86,3,FALSE)</f>
        <v>0.39</v>
      </c>
      <c r="Y29" s="251">
        <f>VLOOKUP(B29,'2019'!$A$1:$J$86,4,FALSE)/1000</f>
        <v>12396.710300000001</v>
      </c>
      <c r="Z29" s="251">
        <f>VLOOKUP(B29,'2019'!$A$1:$J$86,5,FALSE)/1000</f>
        <v>11743.2263</v>
      </c>
      <c r="AA29" s="251">
        <f>VLOOKUP(B29,'2019'!$A$1:$J$86,6,FALSE)/1000</f>
        <v>0</v>
      </c>
      <c r="AB29" s="251">
        <f>VLOOKUP(B29,'2019'!$A$1:$J$86,7,FALSE)/1000</f>
        <v>2569.1843100000001</v>
      </c>
      <c r="AC29" s="251">
        <f>VLOOKUP(B29,'2019'!$A$1:$J$86,10,FALSE)/1000</f>
        <v>4074.5697</v>
      </c>
      <c r="AD29" s="251">
        <v>0</v>
      </c>
      <c r="AE29">
        <v>0</v>
      </c>
    </row>
    <row r="30" spans="1:31">
      <c r="A30" s="289">
        <v>2020</v>
      </c>
      <c r="B30" s="112" t="s">
        <v>187</v>
      </c>
      <c r="C30" s="125">
        <v>5</v>
      </c>
      <c r="D30" s="289">
        <f>VLOOKUP(B26,'Доходы регионов20'!$A$10:$C$94,2,FALSE)/1000</f>
        <v>66837.972999999998</v>
      </c>
      <c r="E30" s="289">
        <f>VLOOKUP(B26,'ВРП 2015-2020'!$A$3:$H$98,7,FALSE)</f>
        <v>273821.5</v>
      </c>
      <c r="F30" s="289">
        <f>VLOOKUP(B30,'Трансферты 2020'!$A$4:$N$102,2,FALSE)</f>
        <v>17341.23</v>
      </c>
      <c r="G30" s="289">
        <f>VLOOKUP(B30,'Численность 2020'!$A$7:$B$91,2,FALSE)</f>
        <v>997135</v>
      </c>
      <c r="H30" s="183">
        <f>VLOOKUP(B26,'Трансферты 16-21'!$A$2:$S$102,18,FALSE)</f>
        <v>16342.35709055</v>
      </c>
      <c r="I30" s="183">
        <f>D30-VLOOKUP(B30,'Трансферты 16-21'!$A$1:$M$86,12,FALSE)</f>
        <v>63039.752999999997</v>
      </c>
      <c r="J30" s="311">
        <f t="shared" si="0"/>
        <v>13.812641445996038</v>
      </c>
      <c r="K30" s="424">
        <f>VLOOKUP(B30,'БО 19-21'!$A$11:$L$103,6,FALSE)</f>
        <v>49.2</v>
      </c>
      <c r="L30" s="425">
        <f>VLOOKUP(B30,'Own Rev20'!$A$10:$B$94,2,FALSE)/1000</f>
        <v>30818.580999999998</v>
      </c>
      <c r="M30" s="429">
        <f>VLOOKUP(B30,Безв20!$A$10:$B$94,2,FALSE)/1000</f>
        <v>35189.724000000002</v>
      </c>
      <c r="N30" s="251">
        <f>VLOOKUP(B30,'Трансферты 16-21'!$A$1:$M$86,12,FALSE)</f>
        <v>3798.22</v>
      </c>
      <c r="O30" s="251">
        <v>0</v>
      </c>
      <c r="P30" s="251">
        <f t="shared" si="1"/>
        <v>31391.504000000001</v>
      </c>
      <c r="Q30" s="251">
        <f t="shared" si="2"/>
        <v>63039.752999999997</v>
      </c>
      <c r="R30" s="251">
        <v>0</v>
      </c>
      <c r="S30" s="251">
        <f>VLOOKUP(B30,Конституция!$B$4:$C$90,2,FALSE)</f>
        <v>0.76229999999999998</v>
      </c>
      <c r="T30" s="251">
        <f>VLOOKUP(B30,DATA!$A$2:$X$86,23,FALSE)</f>
        <v>1.8</v>
      </c>
      <c r="U30" s="251">
        <f>VLOOKUP(B30,DATA!$A$2:$X$86,24,FALSE)</f>
        <v>8.3000000000000007</v>
      </c>
      <c r="V30" s="251">
        <f>VLOOKUP(B30,'По статьям 2020'!$A$2:$AE$86,31,FALSE)</f>
        <v>4785.170000000001</v>
      </c>
      <c r="W30" s="251">
        <v>0</v>
      </c>
      <c r="X30" s="251">
        <f>VLOOKUP(B30,'2020'!$A$1:$J$86,3,FALSE)</f>
        <v>0.5</v>
      </c>
      <c r="Y30" s="251">
        <f>VLOOKUP(B30,'2020'!$A$1:$J$86,4,FALSE)/1000</f>
        <v>15743.058529999998</v>
      </c>
      <c r="Z30" s="251">
        <f>VLOOKUP(B30,'2020'!$A$1:$J$86,5,FALSE)/1000</f>
        <v>12917.549000000001</v>
      </c>
      <c r="AA30" s="251">
        <f>VLOOKUP(B30,'2020'!$A$1:$J$86,6,FALSE)/1000</f>
        <v>1142.5139999999999</v>
      </c>
      <c r="AB30" s="251">
        <f>VLOOKUP(B30,'2020'!$A$1:$J$86,7,FALSE)/1000</f>
        <v>8989.4198699999997</v>
      </c>
      <c r="AC30" s="251">
        <f>VLOOKUP(B30,'2020'!$A$1:$J$86,10,FALSE)/1000</f>
        <v>6659.0227500000001</v>
      </c>
      <c r="AD30" s="452">
        <v>0</v>
      </c>
      <c r="AE30">
        <v>0</v>
      </c>
    </row>
    <row r="31" spans="1:31">
      <c r="A31" s="289">
        <v>2021</v>
      </c>
      <c r="B31" s="112" t="s">
        <v>187</v>
      </c>
      <c r="C31" s="125">
        <v>5</v>
      </c>
      <c r="D31" s="289">
        <f>VLOOKUP(B26,'Доходы регионов21'!$A$10:$C$94,2,FALSE)/1000</f>
        <v>71459.398000000001</v>
      </c>
      <c r="E31" s="289">
        <f>VLOOKUP(B26,'ВРП 2015-2020'!$A$3:$H$98,8,FALSE)</f>
        <v>306144.5</v>
      </c>
      <c r="F31" s="289">
        <f>VLOOKUP(B31,'Трансферты 2021'!$A$4:$N$93,2,FALSE)</f>
        <v>13497.85</v>
      </c>
      <c r="G31" s="289">
        <f>VLOOKUP(B31,'Численность 2021'!$A$6:$B$91,2,FALSE)</f>
        <v>987032</v>
      </c>
      <c r="H31" s="183">
        <f>VLOOKUP(B26,'Трансферты 16-21'!$A$2:$S$102,19,FALSE)</f>
        <v>13827.03838326</v>
      </c>
      <c r="I31" s="183">
        <f>D31-VLOOKUP(B31,'Трансферты 16-21'!$A$1:$M$86,13,FALSE)</f>
        <v>68444.707999999999</v>
      </c>
      <c r="J31" s="311">
        <f t="shared" si="0"/>
        <v>13.802457739369284</v>
      </c>
      <c r="K31" s="424">
        <f>VLOOKUP(B31,'БО 19-21'!$A$11:$L$103,10,FALSE)</f>
        <v>52.2</v>
      </c>
      <c r="L31" s="425">
        <f>VLOOKUP(B31,'Own Rev21'!$A$10:$B$94,2,FALSE)/1000</f>
        <v>39146.720000000001</v>
      </c>
      <c r="M31" s="429">
        <f>VLOOKUP(B31,Безв21!$A$10:$B$94,2,FALSE)/1000</f>
        <v>32070.305</v>
      </c>
      <c r="N31" s="251">
        <f>VLOOKUP(B31,'Трансферты 16-21'!$A$1:$M$86,13,FALSE)</f>
        <v>3014.69</v>
      </c>
      <c r="O31" s="251">
        <v>0</v>
      </c>
      <c r="P31" s="251">
        <f t="shared" si="1"/>
        <v>29055.615000000002</v>
      </c>
      <c r="Q31" s="251">
        <f t="shared" si="2"/>
        <v>68444.707999999999</v>
      </c>
      <c r="R31" s="251">
        <v>0</v>
      </c>
      <c r="S31" s="251">
        <v>0</v>
      </c>
      <c r="T31" s="251">
        <v>0</v>
      </c>
      <c r="U31" s="251">
        <v>0</v>
      </c>
      <c r="V31" s="251">
        <v>0</v>
      </c>
      <c r="W31" s="251">
        <f>VLOOKUP(B30,'По статьям 2021'!$A$2:$V$86,22,FALSE)</f>
        <v>3178.26799725</v>
      </c>
      <c r="X31" s="251">
        <f>VLOOKUP(B31,'2021'!$A$1:$J$86,3,FALSE)</f>
        <v>0.42</v>
      </c>
      <c r="Y31" s="251">
        <f>VLOOKUP(B31,'2021'!$A$1:$J$86,4,FALSE)/1000</f>
        <v>15358.8819</v>
      </c>
      <c r="Z31" s="251">
        <f>VLOOKUP(B31,'2021'!$A$1:$J$86,5,FALSE)/1000</f>
        <v>12917.549000000001</v>
      </c>
      <c r="AA31" s="251">
        <f>VLOOKUP(B31,'2021'!$A$1:$J$86,6,FALSE)/1000</f>
        <v>1120.7</v>
      </c>
      <c r="AB31" s="251">
        <f>VLOOKUP(B31,'2021'!$A$1:$J$86,7,FALSE)/1000</f>
        <v>8246.1712200000002</v>
      </c>
      <c r="AC31" s="251">
        <f>VLOOKUP(B31,'2021'!$A$1:$J$86,10,FALSE)/1000</f>
        <v>5450.55735</v>
      </c>
      <c r="AD31" t="e">
        <f>VLOOKUP(B31,#REF!,2,FALSE)</f>
        <v>#REF!</v>
      </c>
      <c r="AE31">
        <f>S30</f>
        <v>0.76229999999999998</v>
      </c>
    </row>
    <row r="32" spans="1:31">
      <c r="A32" s="289">
        <v>2016</v>
      </c>
      <c r="B32" s="289" t="s">
        <v>177</v>
      </c>
      <c r="C32" s="125">
        <v>6</v>
      </c>
      <c r="D32" s="289">
        <f>VLOOKUP(B32,'Доходы регионов16'!$A$10:$C$94,2,FALSE)/1000</f>
        <v>63935.552000000003</v>
      </c>
      <c r="E32" s="289">
        <f>VLOOKUP(B32,'ВРП 2015-2020'!$A$3:$H$98,3,FALSE)</f>
        <v>305541</v>
      </c>
      <c r="F32" s="289">
        <f>VLOOKUP(B32,'Трансферты 2016'!$A$10:$N$102,2,FALSE)</f>
        <v>6569.68</v>
      </c>
      <c r="G32" s="289">
        <f>VLOOKUP(B32,'Численность 2016-2017'!$B$5:$D$89,2,FALSE)</f>
        <v>1304744</v>
      </c>
      <c r="H32" s="183">
        <f>VLOOKUP(B32,'Трансферты 16-21'!$A$2:$S$102,14,FALSE)</f>
        <v>3668.4611562499995</v>
      </c>
      <c r="I32" s="183">
        <f>D32-VLOOKUP(B32,'Трансферты 16-21'!$A$1:$M$86,8,FALSE)</f>
        <v>60923.212</v>
      </c>
      <c r="J32" s="311">
        <f t="shared" si="0"/>
        <v>14.081517410912982</v>
      </c>
      <c r="K32" s="424">
        <f>VLOOKUP(B32,'БО 15-17'!$A$11:$L$103,6,FALSE)</f>
        <v>79.400000000000006</v>
      </c>
      <c r="L32" s="425">
        <f>VLOOKUP(B32,'Own Rev16'!$A$10:$B$94,2,FALSE)/1000</f>
        <v>52391.942000000003</v>
      </c>
      <c r="M32" s="429">
        <f>VLOOKUP(B32,Безв16!$A$10:$B$95,2,FALSE)/1000</f>
        <v>10812.272000000001</v>
      </c>
      <c r="N32" s="251">
        <f>VLOOKUP(B32,'Трансферты 16-21'!$A$1:$M$86,8,FALSE)</f>
        <v>3012.34</v>
      </c>
      <c r="O32" s="251">
        <v>0</v>
      </c>
      <c r="P32" s="251">
        <f t="shared" si="1"/>
        <v>7799.9320000000007</v>
      </c>
      <c r="Q32" s="251">
        <f t="shared" si="2"/>
        <v>60923.212</v>
      </c>
      <c r="R32" s="251">
        <v>0</v>
      </c>
      <c r="S32" s="251">
        <v>0</v>
      </c>
      <c r="T32" s="251">
        <v>0</v>
      </c>
      <c r="U32" s="251">
        <v>0</v>
      </c>
      <c r="V32" s="251">
        <v>0</v>
      </c>
      <c r="W32" s="251">
        <v>0</v>
      </c>
      <c r="X32" s="251">
        <f>VLOOKUP(B32,'2016'!$A$1:$J$86,3,FALSE)</f>
        <v>0.13</v>
      </c>
      <c r="Y32" s="251">
        <f>VLOOKUP(B32,'2016'!$A$1:$J$86,4,FALSE)/1000</f>
        <v>3760.6138999999998</v>
      </c>
      <c r="Z32" s="251">
        <f>VLOOKUP(B32,'2016'!$A$1:$J$86,5,FALSE)/1000</f>
        <v>2632.5496000000003</v>
      </c>
      <c r="AA32" s="251">
        <f>VLOOKUP(B32,'2016'!$A$1:$J$86,6,FALSE)/1000</f>
        <v>896.20730000000003</v>
      </c>
      <c r="AB32" s="251">
        <f>VLOOKUP(B32,'2016'!$A$1:$J$86,7,FALSE)/1000</f>
        <v>3187.7490200000002</v>
      </c>
      <c r="AC32" s="251">
        <f>VLOOKUP(B32,'2016'!$A$1:$J$86,10,FALSE)/1000</f>
        <v>851.57240999999999</v>
      </c>
      <c r="AD32" s="251">
        <v>0</v>
      </c>
      <c r="AE32">
        <v>0</v>
      </c>
    </row>
    <row r="33" spans="1:31">
      <c r="A33" s="289">
        <v>2017</v>
      </c>
      <c r="B33" s="289" t="s">
        <v>177</v>
      </c>
      <c r="C33" s="125">
        <v>6</v>
      </c>
      <c r="D33" s="289">
        <f>VLOOKUP(B32,'Доходы регионов17'!$A$10:$C$94,2,FALSE)/1000</f>
        <v>67915.115999999995</v>
      </c>
      <c r="E33" s="289">
        <f>VLOOKUP(B32,'ВРП 2015-2020'!$A$3:$H$98,4,FALSE)</f>
        <v>326017</v>
      </c>
      <c r="F33" s="289">
        <f>VLOOKUP(B33,'Трансферты 2017'!$A$10:$N$102,2,FALSE)</f>
        <v>4452.25</v>
      </c>
      <c r="G33" s="289">
        <f>VLOOKUP(B32,'Численность 2016-2017'!$B$5:$D$89,3,FALSE)</f>
        <v>1296799</v>
      </c>
      <c r="H33" s="183">
        <f>VLOOKUP(B32,'Трансферты 16-21'!$A$2:$S$102,15,FALSE)</f>
        <v>5985.06864408</v>
      </c>
      <c r="I33" s="183">
        <f>D33-VLOOKUP(B33,'Трансферты 16-21'!$A$1:$M$86,9,FALSE)</f>
        <v>66636.865999999995</v>
      </c>
      <c r="J33" s="311">
        <f t="shared" si="0"/>
        <v>14.075409478274373</v>
      </c>
      <c r="K33" s="424">
        <f>VLOOKUP(B33,'БО 15-17'!$A$11:$L$103,10,FALSE)</f>
        <v>76.5</v>
      </c>
      <c r="L33" s="425">
        <f>VLOOKUP(B33,'Own Rev17'!$A$10:$B$94,2,FALSE)/1000</f>
        <v>54309.915000000001</v>
      </c>
      <c r="M33" s="429">
        <f>VLOOKUP(B33,Безв17!$A$10:$B$94,2,FALSE)/1000</f>
        <v>13481.816999999999</v>
      </c>
      <c r="N33" s="251">
        <f>VLOOKUP(B33,'Трансферты 16-21'!$A$1:$M$86,9,FALSE)</f>
        <v>1278.25</v>
      </c>
      <c r="O33" s="251">
        <v>0</v>
      </c>
      <c r="P33" s="251">
        <f t="shared" si="1"/>
        <v>12203.566999999999</v>
      </c>
      <c r="Q33" s="251">
        <f t="shared" si="2"/>
        <v>66636.865999999995</v>
      </c>
      <c r="R33" s="251">
        <v>0</v>
      </c>
      <c r="S33" s="251">
        <v>0</v>
      </c>
      <c r="T33" s="251">
        <v>0</v>
      </c>
      <c r="U33" s="251">
        <v>0</v>
      </c>
      <c r="V33" s="251">
        <v>0</v>
      </c>
      <c r="W33" s="251">
        <v>0</v>
      </c>
      <c r="X33" s="251">
        <f>VLOOKUP(B33,'2017'!$A$1:$J$86,3,FALSE)</f>
        <v>0.17</v>
      </c>
      <c r="Y33" s="251">
        <f>VLOOKUP(B33,'2017'!$A$1:$J$86,4,FALSE)/1000</f>
        <v>5177.6493</v>
      </c>
      <c r="Z33" s="251">
        <f>VLOOKUP(B33,'2017'!$A$1:$J$86,5,FALSE)/1000</f>
        <v>3903.5972000000002</v>
      </c>
      <c r="AA33" s="251">
        <f>VLOOKUP(B33,'2017'!$A$1:$J$86,6,FALSE)/1000</f>
        <v>641.71180000000004</v>
      </c>
      <c r="AB33" s="251">
        <f>VLOOKUP(B33,'2017'!$A$1:$J$86,7,FALSE)/1000</f>
        <v>4069.3888299999999</v>
      </c>
      <c r="AC33" s="251">
        <f>VLOOKUP(B33,'2017'!$A$1:$J$86,10,FALSE)/1000</f>
        <v>1589.1936599999999</v>
      </c>
      <c r="AD33" s="251">
        <v>0</v>
      </c>
      <c r="AE33">
        <v>0</v>
      </c>
    </row>
    <row r="34" spans="1:31">
      <c r="A34" s="289">
        <v>2018</v>
      </c>
      <c r="B34" s="289" t="s">
        <v>177</v>
      </c>
      <c r="C34" s="125">
        <v>6</v>
      </c>
      <c r="D34" s="289">
        <f>VLOOKUP(B32,'Доходы регионов18'!$A$10:$C$94,2,FALSE)/1000</f>
        <v>72754.797000000006</v>
      </c>
      <c r="E34" s="289">
        <f>VLOOKUP(B32,'ВРП 2015-2020'!$A$3:$H$98,5,FALSE)</f>
        <v>368955.6</v>
      </c>
      <c r="F34" s="289">
        <f>VLOOKUP(B34,'Трансферты 2018'!$A$10:$N$102,2,FALSE)</f>
        <v>4913.9799999999996</v>
      </c>
      <c r="G34" s="289">
        <f>VLOOKUP(B34,'Численность 2018'!$A$7:$B$91,2,FALSE)</f>
        <v>1283873</v>
      </c>
      <c r="H34" s="183">
        <f>VLOOKUP(B32,'Трансферты 16-21'!$A$2:$S$102,16,FALSE)</f>
        <v>5314.9150111999998</v>
      </c>
      <c r="I34" s="183">
        <f>D34-VLOOKUP(B34,'Трансферты 16-21'!$A$1:$M$86,10,FALSE)</f>
        <v>71577.327000000005</v>
      </c>
      <c r="J34" s="311">
        <f t="shared" si="0"/>
        <v>14.06539184868284</v>
      </c>
      <c r="K34" s="424">
        <f>VLOOKUP(B34,'БО 17-19'!$A$11:$L$103,6,FALSE)</f>
        <v>74.900000000000006</v>
      </c>
      <c r="L34" s="425">
        <f>VLOOKUP(B34,'Own Rev18'!$A$10:$B$94,2,FALSE)/1000</f>
        <v>60759.73</v>
      </c>
      <c r="M34" s="429">
        <f>VLOOKUP(B34,Безв18!$A$10:$B$94,2,FALSE)/1000</f>
        <v>12429.701999999999</v>
      </c>
      <c r="N34" s="251">
        <f>VLOOKUP(B34,'Трансферты 16-21'!$A$1:$M$86,10,FALSE)</f>
        <v>1177.47</v>
      </c>
      <c r="O34" s="251">
        <v>0</v>
      </c>
      <c r="P34" s="251">
        <f t="shared" si="1"/>
        <v>11252.232</v>
      </c>
      <c r="Q34" s="251">
        <f t="shared" si="2"/>
        <v>71577.327000000005</v>
      </c>
      <c r="R34" s="251">
        <f>VLOOKUP(B34,Путин!$B$2:$C$87,2,FALSE)</f>
        <v>0.74550000000000005</v>
      </c>
      <c r="S34" s="251">
        <v>0</v>
      </c>
      <c r="T34" s="251">
        <v>0</v>
      </c>
      <c r="U34" s="251">
        <v>0</v>
      </c>
      <c r="V34" s="251">
        <v>0</v>
      </c>
      <c r="W34" s="251">
        <v>0</v>
      </c>
      <c r="X34" s="251">
        <f>VLOOKUP(B34,'2018'!$A$1:$J$86,3,FALSE)</f>
        <v>0.14000000000000001</v>
      </c>
      <c r="Y34" s="251">
        <f>VLOOKUP(B34,'2018'!$A$1:$J$86,4,FALSE)/1000</f>
        <v>5734.1295999999993</v>
      </c>
      <c r="Z34" s="251">
        <f>VLOOKUP(B34,'2018'!$A$1:$J$86,5,FALSE)/1000</f>
        <v>4076.5367999999999</v>
      </c>
      <c r="AA34" s="251">
        <f>VLOOKUP(B34,'2018'!$A$1:$J$86,6,FALSE)/1000</f>
        <v>604.78499999999997</v>
      </c>
      <c r="AB34" s="251">
        <f>VLOOKUP(B34,'2018'!$A$1:$J$86,7,FALSE)/1000</f>
        <v>2384.6946400000002</v>
      </c>
      <c r="AC34" s="251">
        <f>VLOOKUP(B34,'2018'!$A$1:$J$86,10,FALSE)/1000</f>
        <v>1624.22911</v>
      </c>
      <c r="AD34" s="251">
        <v>0</v>
      </c>
      <c r="AE34">
        <v>0</v>
      </c>
    </row>
    <row r="35" spans="1:31">
      <c r="A35" s="289">
        <v>2019</v>
      </c>
      <c r="B35" s="289" t="s">
        <v>177</v>
      </c>
      <c r="C35" s="125">
        <v>6</v>
      </c>
      <c r="D35" s="289">
        <f>VLOOKUP(B32,'Доходы регионов19'!$A$10:$C$94,2,FALSE)/1000</f>
        <v>80161.789999999994</v>
      </c>
      <c r="E35" s="289">
        <f>VLOOKUP(B32,'ВРП 2015-2020'!$A$3:$H$98,6,FALSE)</f>
        <v>383528.8</v>
      </c>
      <c r="F35" s="289">
        <f>VLOOKUP(B35,'Трансферты 2019'!$A$4:$N$102,2,FALSE)</f>
        <v>8868.9599999999991</v>
      </c>
      <c r="G35" s="289">
        <f>VLOOKUP(B35,'Численность 2019'!$A$7:$B$91,2,FALSE)</f>
        <v>1269636</v>
      </c>
      <c r="H35" s="183">
        <f>VLOOKUP(B32,'Трансферты 16-21'!$A$2:$S$102,17,FALSE)</f>
        <v>7766.3748664799987</v>
      </c>
      <c r="I35" s="183">
        <f>D35-VLOOKUP(B35,'Трансферты 16-21'!$A$1:$M$86,11,FALSE)</f>
        <v>76924.099999999991</v>
      </c>
      <c r="J35" s="311">
        <f t="shared" si="0"/>
        <v>14.054240803179853</v>
      </c>
      <c r="K35" s="424">
        <f>VLOOKUP(B35,'БО 17-19'!$A$11:$L$103,10,FALSE)</f>
        <v>72.2</v>
      </c>
      <c r="L35" s="425">
        <f>VLOOKUP(B35,'Own Rev19'!$A$10:$B$94,2,FALSE)/1000</f>
        <v>62659.406000000003</v>
      </c>
      <c r="M35" s="429">
        <f>VLOOKUP(B35,Безв19!$A$10:$B$94,2,FALSE)/1000</f>
        <v>17347.267</v>
      </c>
      <c r="N35" s="251">
        <f>VLOOKUP(B35,'Трансферты 16-21'!$A$1:$M$86,11,FALSE)</f>
        <v>3237.69</v>
      </c>
      <c r="O35" s="251">
        <v>0</v>
      </c>
      <c r="P35" s="251">
        <f t="shared" si="1"/>
        <v>14109.576999999999</v>
      </c>
      <c r="Q35" s="251">
        <f t="shared" si="2"/>
        <v>76924.099999999991</v>
      </c>
      <c r="R35" s="251">
        <v>0</v>
      </c>
      <c r="S35" s="251">
        <v>0</v>
      </c>
      <c r="T35" s="251">
        <v>0</v>
      </c>
      <c r="U35" s="251">
        <v>0</v>
      </c>
      <c r="V35" s="251">
        <v>0</v>
      </c>
      <c r="W35" s="251">
        <v>0</v>
      </c>
      <c r="X35" s="251">
        <f>VLOOKUP(B35,'2019'!$A$1:$J$86,3,FALSE)</f>
        <v>0.18</v>
      </c>
      <c r="Y35" s="251">
        <f>VLOOKUP(B35,'2019'!$A$1:$J$86,4,FALSE)/1000</f>
        <v>6342.9692999999997</v>
      </c>
      <c r="Z35" s="251">
        <f>VLOOKUP(B35,'2019'!$A$1:$J$86,5,FALSE)/1000</f>
        <v>4363.0172999999995</v>
      </c>
      <c r="AA35" s="251">
        <f>VLOOKUP(B35,'2019'!$A$1:$J$86,6,FALSE)/1000</f>
        <v>0</v>
      </c>
      <c r="AB35" s="251">
        <f>VLOOKUP(B35,'2019'!$A$1:$J$86,7,FALSE)/1000</f>
        <v>4118.7620299999999</v>
      </c>
      <c r="AC35" s="251">
        <f>VLOOKUP(B35,'2019'!$A$1:$J$86,10,FALSE)/1000</f>
        <v>3647.8490699999998</v>
      </c>
      <c r="AD35" s="251">
        <v>0</v>
      </c>
      <c r="AE35">
        <v>0</v>
      </c>
    </row>
    <row r="36" spans="1:31">
      <c r="A36" s="289">
        <v>2020</v>
      </c>
      <c r="B36" s="289" t="s">
        <v>177</v>
      </c>
      <c r="C36" s="125">
        <v>6</v>
      </c>
      <c r="D36" s="289">
        <f>VLOOKUP(B32,'Доходы регионов20'!$A$10:$C$94,2,FALSE)/1000</f>
        <v>93811.49</v>
      </c>
      <c r="E36" s="289">
        <f>VLOOKUP(B32,'ВРП 2015-2020'!$A$3:$H$98,7,FALSE)</f>
        <v>391722.2</v>
      </c>
      <c r="F36" s="289">
        <f>VLOOKUP(B36,'Трансферты 2020'!$A$4:$N$102,2,FALSE)</f>
        <v>14642.82</v>
      </c>
      <c r="G36" s="289">
        <f>VLOOKUP(B36,'Численность 2020'!$A$7:$B$91,2,FALSE)</f>
        <v>1260379</v>
      </c>
      <c r="H36" s="183">
        <f>VLOOKUP(B32,'Трансферты 16-21'!$A$2:$S$102,18,FALSE)</f>
        <v>13284.436598810002</v>
      </c>
      <c r="I36" s="183">
        <f>D36-VLOOKUP(B36,'Трансферты 16-21'!$A$1:$M$86,12,FALSE)</f>
        <v>89196.32</v>
      </c>
      <c r="J36" s="311">
        <f t="shared" si="0"/>
        <v>14.046923027349115</v>
      </c>
      <c r="K36" s="424">
        <f>VLOOKUP(B36,'БО 19-21'!$A$11:$L$103,6,FALSE)</f>
        <v>77</v>
      </c>
      <c r="L36" s="425">
        <f>VLOOKUP(B36,'Own Rev20'!$A$10:$B$94,2,FALSE)/1000</f>
        <v>68442.327999999994</v>
      </c>
      <c r="M36" s="429">
        <f>VLOOKUP(B36,Безв20!$A$10:$B$94,2,FALSE)/1000</f>
        <v>24957.394</v>
      </c>
      <c r="N36" s="251">
        <f>VLOOKUP(B36,'Трансферты 16-21'!$A$1:$M$86,12,FALSE)</f>
        <v>4615.17</v>
      </c>
      <c r="O36" s="251">
        <v>0</v>
      </c>
      <c r="P36" s="251">
        <f t="shared" si="1"/>
        <v>20342.224000000002</v>
      </c>
      <c r="Q36" s="251">
        <f t="shared" si="2"/>
        <v>89196.32</v>
      </c>
      <c r="R36" s="251">
        <v>0</v>
      </c>
      <c r="S36" s="251">
        <f>VLOOKUP(B36,Конституция!$B$4:$C$90,2,FALSE)</f>
        <v>0.71870000000000001</v>
      </c>
      <c r="T36" s="251">
        <f>VLOOKUP(B36,DATA!$A$2:$X$86,23,FALSE)</f>
        <v>10.7</v>
      </c>
      <c r="U36" s="251">
        <f>VLOOKUP(B36,DATA!$A$2:$X$86,24,FALSE)</f>
        <v>6.31</v>
      </c>
      <c r="V36" s="251">
        <f>VLOOKUP(B36,'По статьям 2020'!$A$2:$AE$86,31,FALSE)</f>
        <v>2912.99</v>
      </c>
      <c r="W36" s="251">
        <v>0</v>
      </c>
      <c r="X36" s="251">
        <f>VLOOKUP(B36,'2020'!$A$1:$J$86,3,FALSE)</f>
        <v>0.23</v>
      </c>
      <c r="Y36" s="251">
        <f>VLOOKUP(B36,'2020'!$A$1:$J$86,4,FALSE)/1000</f>
        <v>7836.4034599999995</v>
      </c>
      <c r="Z36" s="251">
        <f>VLOOKUP(B36,'2020'!$A$1:$J$86,5,FALSE)/1000</f>
        <v>4720.5163000000002</v>
      </c>
      <c r="AA36" s="251">
        <f>VLOOKUP(B36,'2020'!$A$1:$J$86,6,FALSE)/1000</f>
        <v>822.15530000000001</v>
      </c>
      <c r="AB36" s="251">
        <f>VLOOKUP(B36,'2020'!$A$1:$J$86,7,FALSE)/1000</f>
        <v>8108.4020999999993</v>
      </c>
      <c r="AC36" s="251">
        <f>VLOOKUP(B36,'2020'!$A$1:$J$86,10,FALSE)/1000</f>
        <v>4397.4140599999992</v>
      </c>
      <c r="AD36" s="452">
        <v>0</v>
      </c>
      <c r="AE36">
        <v>0</v>
      </c>
    </row>
    <row r="37" spans="1:31">
      <c r="A37" s="289">
        <v>2021</v>
      </c>
      <c r="B37" s="289" t="s">
        <v>177</v>
      </c>
      <c r="C37" s="125">
        <v>6</v>
      </c>
      <c r="D37" s="289">
        <f>VLOOKUP(B32,'Доходы регионов21'!$A$10:$C$94,2,FALSE)/1000</f>
        <v>108471.83900000001</v>
      </c>
      <c r="E37" s="289">
        <f>VLOOKUP(B32,'ВРП 2015-2020'!$A$3:$H$98,8,FALSE)</f>
        <v>448417.6</v>
      </c>
      <c r="F37" s="289">
        <f>VLOOKUP(B37,'Трансферты 2021'!$A$4:$N$93,2,FALSE)</f>
        <v>18706</v>
      </c>
      <c r="G37" s="289">
        <f>VLOOKUP(B37,'Численность 2021'!$A$6:$B$91,2,FALSE)</f>
        <v>1245619</v>
      </c>
      <c r="H37" s="183">
        <f>VLOOKUP(B32,'Трансферты 16-21'!$A$2:$S$102,19,FALSE)</f>
        <v>18336.661164990001</v>
      </c>
      <c r="I37" s="183">
        <f>D37-VLOOKUP(B37,'Трансферты 16-21'!$A$1:$M$86,13,FALSE)</f>
        <v>104611.039</v>
      </c>
      <c r="J37" s="311">
        <f t="shared" si="0"/>
        <v>14.035143153078588</v>
      </c>
      <c r="K37" s="424">
        <f>VLOOKUP(B37,'БО 19-21'!$A$11:$L$103,10,FALSE)</f>
        <v>83.9</v>
      </c>
      <c r="L37" s="425">
        <f>VLOOKUP(B37,'Own Rev21'!$A$10:$B$94,2,FALSE)/1000</f>
        <v>77514.998999999996</v>
      </c>
      <c r="M37" s="429">
        <f>VLOOKUP(B37,Безв21!$A$10:$B$94,2,FALSE)/1000</f>
        <v>30511.242999999999</v>
      </c>
      <c r="N37" s="251">
        <f>VLOOKUP(B37,'Трансферты 16-21'!$A$1:$M$86,13,FALSE)</f>
        <v>3860.8</v>
      </c>
      <c r="O37" s="251">
        <v>0</v>
      </c>
      <c r="P37" s="251">
        <f t="shared" si="1"/>
        <v>26650.442999999999</v>
      </c>
      <c r="Q37" s="251">
        <f t="shared" si="2"/>
        <v>104611.039</v>
      </c>
      <c r="R37" s="251">
        <v>0</v>
      </c>
      <c r="S37" s="251">
        <v>0</v>
      </c>
      <c r="T37" s="251">
        <v>0</v>
      </c>
      <c r="U37" s="251">
        <v>0</v>
      </c>
      <c r="V37" s="251">
        <v>0</v>
      </c>
      <c r="W37" s="251">
        <f>VLOOKUP(B36,'По статьям 2021'!$A$2:$V$86,22,FALSE)</f>
        <v>3170.8948552399997</v>
      </c>
      <c r="X37" s="251">
        <f>VLOOKUP(B37,'2021'!$A$1:$J$86,3,FALSE)</f>
        <v>0.25</v>
      </c>
      <c r="Y37" s="251">
        <f>VLOOKUP(B37,'2021'!$A$1:$J$86,4,FALSE)/1000</f>
        <v>8104.8361999999997</v>
      </c>
      <c r="Z37" s="251">
        <f>VLOOKUP(B37,'2021'!$A$1:$J$86,5,FALSE)/1000</f>
        <v>4720.5163000000002</v>
      </c>
      <c r="AA37" s="251">
        <f>VLOOKUP(B37,'2021'!$A$1:$J$86,6,FALSE)/1000</f>
        <v>1500</v>
      </c>
      <c r="AB37" s="251">
        <f>VLOOKUP(B37,'2021'!$A$1:$J$86,7,FALSE)/1000</f>
        <v>9777.9237499999999</v>
      </c>
      <c r="AC37" s="251">
        <f>VLOOKUP(B37,'2021'!$A$1:$J$86,10,FALSE)/1000</f>
        <v>8767.6841100000001</v>
      </c>
      <c r="AD37" t="e">
        <f>VLOOKUP(B37,#REF!,2,FALSE)</f>
        <v>#REF!</v>
      </c>
      <c r="AE37">
        <f>S36</f>
        <v>0.71870000000000001</v>
      </c>
    </row>
    <row r="38" spans="1:31">
      <c r="A38" s="289">
        <v>2016</v>
      </c>
      <c r="B38" s="289" t="s">
        <v>186</v>
      </c>
      <c r="C38" s="125">
        <v>7</v>
      </c>
      <c r="D38" s="289">
        <f>VLOOKUP(B38,'Доходы регионов16'!$A$10:$C$94,2,FALSE)/1000</f>
        <v>60919.408000000003</v>
      </c>
      <c r="E38" s="289">
        <f>VLOOKUP(B38,'ВРП 2015-2020'!$A$3:$H$98,3,FALSE)</f>
        <v>404538.6</v>
      </c>
      <c r="F38" s="289">
        <f>VLOOKUP(B38,'Трансферты 2016'!$A$10:$N$102,2,FALSE)</f>
        <v>10175.049999999999</v>
      </c>
      <c r="G38" s="289">
        <f>VLOOKUP(B38,'Численность 2016-2017'!$B$5:$D$89,2,FALSE)</f>
        <v>1009772</v>
      </c>
      <c r="H38" s="183">
        <f>VLOOKUP(B38,'Трансферты 16-21'!$A$2:$S$102,14,FALSE)</f>
        <v>8830.3148255800006</v>
      </c>
      <c r="I38" s="183">
        <f>D38-VLOOKUP(B38,'Трансферты 16-21'!$A$1:$M$86,8,FALSE)</f>
        <v>58404.478000000003</v>
      </c>
      <c r="J38" s="311">
        <f t="shared" si="0"/>
        <v>13.825235120759494</v>
      </c>
      <c r="K38" s="424">
        <f>VLOOKUP(B38,'БО 15-17'!$A$11:$L$103,6,FALSE)</f>
        <v>100.3</v>
      </c>
      <c r="L38" s="425">
        <f>VLOOKUP(B38,'Own Rev16'!$A$10:$B$94,2,FALSE)/1000</f>
        <v>48289.273999999998</v>
      </c>
      <c r="M38" s="429">
        <f>VLOOKUP(B38,Безв16!$A$10:$B$95,2,FALSE)/1000</f>
        <v>12025.332</v>
      </c>
      <c r="N38" s="251">
        <f>VLOOKUP(B38,'Трансферты 16-21'!$A$1:$M$86,8,FALSE)</f>
        <v>2514.9299999999998</v>
      </c>
      <c r="O38" s="251">
        <v>0</v>
      </c>
      <c r="P38" s="251">
        <f t="shared" si="1"/>
        <v>9510.402</v>
      </c>
      <c r="Q38" s="251">
        <f t="shared" si="2"/>
        <v>58404.478000000003</v>
      </c>
      <c r="R38" s="251">
        <v>0</v>
      </c>
      <c r="S38" s="251">
        <v>0</v>
      </c>
      <c r="T38" s="251">
        <v>0</v>
      </c>
      <c r="U38" s="251">
        <v>0</v>
      </c>
      <c r="V38" s="251">
        <v>0</v>
      </c>
      <c r="W38" s="251">
        <v>0</v>
      </c>
      <c r="X38" s="251">
        <f>VLOOKUP(B38,'2016'!$A$1:$J$86,3,FALSE)</f>
        <v>0.16</v>
      </c>
      <c r="Y38" s="251">
        <f>VLOOKUP(B38,'2016'!$A$1:$J$86,4,FALSE)/1000</f>
        <v>652.77780000000007</v>
      </c>
      <c r="Z38" s="251">
        <f>VLOOKUP(B38,'2016'!$A$1:$J$86,5,FALSE)/1000</f>
        <v>0</v>
      </c>
      <c r="AA38" s="251">
        <f>VLOOKUP(B38,'2016'!$A$1:$J$86,6,FALSE)/1000</f>
        <v>652.77780000000007</v>
      </c>
      <c r="AB38" s="251">
        <f>VLOOKUP(B38,'2016'!$A$1:$J$86,7,FALSE)/1000</f>
        <v>8039.0646299999999</v>
      </c>
      <c r="AC38" s="251">
        <f>VLOOKUP(B38,'2016'!$A$1:$J$86,10,FALSE)/1000</f>
        <v>818.55949999999996</v>
      </c>
      <c r="AD38" s="251">
        <v>0</v>
      </c>
      <c r="AE38">
        <v>0</v>
      </c>
    </row>
    <row r="39" spans="1:31">
      <c r="A39" s="289">
        <v>2017</v>
      </c>
      <c r="B39" s="289" t="s">
        <v>186</v>
      </c>
      <c r="C39" s="125">
        <v>7</v>
      </c>
      <c r="D39" s="289">
        <f>VLOOKUP(B38,'Доходы регионов17'!$A$10:$C$94,2,FALSE)/1000</f>
        <v>68934.326000000001</v>
      </c>
      <c r="E39" s="289">
        <f>VLOOKUP(B38,'ВРП 2015-2020'!$A$3:$H$98,4,FALSE)</f>
        <v>451025.5</v>
      </c>
      <c r="F39" s="289">
        <f>VLOOKUP(B39,'Трансферты 2017'!$A$10:$N$102,2,FALSE)</f>
        <v>8368.66</v>
      </c>
      <c r="G39" s="289">
        <f>VLOOKUP(B38,'Численность 2016-2017'!$B$5:$D$89,3,FALSE)</f>
        <v>1014570</v>
      </c>
      <c r="H39" s="183">
        <f>VLOOKUP(B38,'Трансферты 16-21'!$A$2:$S$102,15,FALSE)</f>
        <v>10942.18822374</v>
      </c>
      <c r="I39" s="183">
        <f>D39-VLOOKUP(B39,'Трансферты 16-21'!$A$1:$M$86,9,FALSE)</f>
        <v>66946.156000000003</v>
      </c>
      <c r="J39" s="311">
        <f t="shared" si="0"/>
        <v>13.829975435374797</v>
      </c>
      <c r="K39" s="424">
        <f>VLOOKUP(B39,'БО 15-17'!$A$11:$L$103,10,FALSE)</f>
        <v>100.8</v>
      </c>
      <c r="L39" s="425">
        <f>VLOOKUP(B39,'Own Rev17'!$A$10:$B$94,2,FALSE)/1000</f>
        <v>55376.622000000003</v>
      </c>
      <c r="M39" s="429">
        <f>VLOOKUP(B39,Безв17!$A$10:$B$94,2,FALSE)/1000</f>
        <v>13444.078</v>
      </c>
      <c r="N39" s="251">
        <f>VLOOKUP(B39,'Трансферты 16-21'!$A$1:$M$86,9,FALSE)</f>
        <v>1988.17</v>
      </c>
      <c r="O39" s="251">
        <v>0</v>
      </c>
      <c r="P39" s="251">
        <f t="shared" si="1"/>
        <v>11455.907999999999</v>
      </c>
      <c r="Q39" s="251">
        <f t="shared" si="2"/>
        <v>66946.156000000003</v>
      </c>
      <c r="R39" s="251">
        <v>0</v>
      </c>
      <c r="S39" s="251">
        <v>0</v>
      </c>
      <c r="T39" s="251">
        <v>0</v>
      </c>
      <c r="U39" s="251">
        <v>0</v>
      </c>
      <c r="V39" s="251">
        <v>0</v>
      </c>
      <c r="W39" s="251">
        <v>0</v>
      </c>
      <c r="X39" s="251">
        <f>VLOOKUP(B39,'2017'!$A$1:$J$86,3,FALSE)</f>
        <v>0.17</v>
      </c>
      <c r="Y39" s="251">
        <f>VLOOKUP(B39,'2017'!$A$1:$J$86,4,FALSE)/1000</f>
        <v>298.6696</v>
      </c>
      <c r="Z39" s="251">
        <f>VLOOKUP(B39,'2017'!$A$1:$J$86,5,FALSE)/1000</f>
        <v>0</v>
      </c>
      <c r="AA39" s="251">
        <f>VLOOKUP(B39,'2017'!$A$1:$J$86,6,FALSE)/1000</f>
        <v>0</v>
      </c>
      <c r="AB39" s="251">
        <f>VLOOKUP(B39,'2017'!$A$1:$J$86,7,FALSE)/1000</f>
        <v>6525.3295099999996</v>
      </c>
      <c r="AC39" s="251">
        <f>VLOOKUP(B39,'2017'!$A$1:$J$86,10,FALSE)/1000</f>
        <v>4230.5784199999998</v>
      </c>
      <c r="AD39" s="251">
        <v>0</v>
      </c>
      <c r="AE39">
        <v>0</v>
      </c>
    </row>
    <row r="40" spans="1:31">
      <c r="A40" s="289">
        <v>2018</v>
      </c>
      <c r="B40" s="289" t="s">
        <v>186</v>
      </c>
      <c r="C40" s="125">
        <v>7</v>
      </c>
      <c r="D40" s="289">
        <f>VLOOKUP(B38,'Доходы регионов18'!$A$10:$C$94,2,FALSE)/1000</f>
        <v>85260.210999999996</v>
      </c>
      <c r="E40" s="289">
        <f>VLOOKUP(B38,'ВРП 2015-2020'!$A$3:$H$98,5,FALSE)</f>
        <v>502224.2</v>
      </c>
      <c r="F40" s="289">
        <f>VLOOKUP(B40,'Трансферты 2018'!$A$10:$N$102,2,FALSE)</f>
        <v>8756.61</v>
      </c>
      <c r="G40" s="289">
        <f>VLOOKUP(B40,'Численность 2018'!$A$7:$B$91,2,FALSE)</f>
        <v>1012156</v>
      </c>
      <c r="H40" s="183">
        <f>VLOOKUP(B38,'Трансферты 16-21'!$A$2:$S$102,16,FALSE)</f>
        <v>9351.9875272099998</v>
      </c>
      <c r="I40" s="183">
        <f>D40-VLOOKUP(B40,'Трансферты 16-21'!$A$1:$M$86,10,FALSE)</f>
        <v>83343.701000000001</v>
      </c>
      <c r="J40" s="311">
        <f t="shared" si="0"/>
        <v>13.827593267147256</v>
      </c>
      <c r="K40" s="424">
        <f>VLOOKUP(B40,'БО 17-19'!$A$11:$L$103,6,FALSE)</f>
        <v>95.9</v>
      </c>
      <c r="L40" s="425">
        <f>VLOOKUP(B40,'Own Rev18'!$A$10:$B$94,2,FALSE)/1000</f>
        <v>63577.718999999997</v>
      </c>
      <c r="M40" s="429">
        <f>VLOOKUP(B40,Безв18!$A$10:$B$94,2,FALSE)/1000</f>
        <v>21801.41</v>
      </c>
      <c r="N40" s="251">
        <f>VLOOKUP(B40,'Трансферты 16-21'!$A$1:$M$86,10,FALSE)</f>
        <v>1916.51</v>
      </c>
      <c r="O40" s="251">
        <v>0</v>
      </c>
      <c r="P40" s="251">
        <f t="shared" si="1"/>
        <v>19884.900000000001</v>
      </c>
      <c r="Q40" s="251">
        <f t="shared" si="2"/>
        <v>83343.701000000001</v>
      </c>
      <c r="R40" s="251">
        <f>VLOOKUP(B40,Путин!$B$2:$C$87,2,FALSE)</f>
        <v>0.76160000000000005</v>
      </c>
      <c r="S40" s="251">
        <v>0</v>
      </c>
      <c r="T40" s="251">
        <v>0</v>
      </c>
      <c r="U40" s="251">
        <v>0</v>
      </c>
      <c r="V40" s="251">
        <v>0</v>
      </c>
      <c r="W40" s="251">
        <v>0</v>
      </c>
      <c r="X40" s="251">
        <f>VLOOKUP(B40,'2018'!$A$1:$J$86,3,FALSE)</f>
        <v>0.23</v>
      </c>
      <c r="Y40" s="251">
        <f>VLOOKUP(B40,'2018'!$A$1:$J$86,4,FALSE)/1000</f>
        <v>2255.6132000000002</v>
      </c>
      <c r="Z40" s="251">
        <f>VLOOKUP(B40,'2018'!$A$1:$J$86,5,FALSE)/1000</f>
        <v>272.673</v>
      </c>
      <c r="AA40" s="251">
        <f>VLOOKUP(B40,'2018'!$A$1:$J$86,6,FALSE)/1000</f>
        <v>573.28300000000002</v>
      </c>
      <c r="AB40" s="251">
        <f>VLOOKUP(B40,'2018'!$A$1:$J$86,7,FALSE)/1000</f>
        <v>3197.4785099999999</v>
      </c>
      <c r="AC40" s="251">
        <f>VLOOKUP(B40,'2018'!$A$1:$J$86,10,FALSE)/1000</f>
        <v>13991.605439999999</v>
      </c>
      <c r="AD40" s="251">
        <v>0</v>
      </c>
      <c r="AE40">
        <v>0</v>
      </c>
    </row>
    <row r="41" spans="1:31">
      <c r="A41" s="289">
        <v>2019</v>
      </c>
      <c r="B41" s="289" t="s">
        <v>186</v>
      </c>
      <c r="C41" s="125">
        <v>7</v>
      </c>
      <c r="D41" s="289">
        <f>VLOOKUP(B38,'Доходы регионов19'!$A$10:$C$94,2,FALSE)/1000</f>
        <v>84430.683999999994</v>
      </c>
      <c r="E41" s="289">
        <f>VLOOKUP(B38,'ВРП 2015-2020'!$A$3:$H$98,6,FALSE)</f>
        <v>541870.1</v>
      </c>
      <c r="F41" s="289">
        <f>VLOOKUP(B41,'Трансферты 2019'!$A$4:$N$102,2,FALSE)</f>
        <v>11535.83</v>
      </c>
      <c r="G41" s="289">
        <f>VLOOKUP(B41,'Численность 2019'!$A$7:$B$91,2,FALSE)</f>
        <v>1009380</v>
      </c>
      <c r="H41" s="183">
        <f>VLOOKUP(B38,'Трансферты 16-21'!$A$2:$S$102,17,FALSE)</f>
        <v>10985.749223089999</v>
      </c>
      <c r="I41" s="183">
        <f>D41-VLOOKUP(B41,'Трансферты 16-21'!$A$1:$M$86,11,FALSE)</f>
        <v>81809.803999999989</v>
      </c>
      <c r="J41" s="311">
        <f t="shared" si="0"/>
        <v>13.82484683894126</v>
      </c>
      <c r="K41" s="424">
        <f>VLOOKUP(B41,'БО 17-19'!$A$11:$L$103,10,FALSE)</f>
        <v>101.3</v>
      </c>
      <c r="L41" s="425">
        <f>VLOOKUP(B41,'Own Rev19'!$A$10:$B$94,2,FALSE)/1000</f>
        <v>69429.623999999996</v>
      </c>
      <c r="M41" s="429">
        <f>VLOOKUP(B41,Безв19!$A$10:$B$94,2,FALSE)/1000</f>
        <v>14607.875</v>
      </c>
      <c r="N41" s="251">
        <f>VLOOKUP(B41,'Трансферты 16-21'!$A$1:$M$86,11,FALSE)</f>
        <v>2620.88</v>
      </c>
      <c r="O41" s="251">
        <v>0</v>
      </c>
      <c r="P41" s="251">
        <f t="shared" si="1"/>
        <v>11986.994999999999</v>
      </c>
      <c r="Q41" s="251">
        <f t="shared" si="2"/>
        <v>81809.803999999989</v>
      </c>
      <c r="R41" s="251">
        <v>0</v>
      </c>
      <c r="S41" s="251">
        <v>0</v>
      </c>
      <c r="T41" s="251">
        <v>0</v>
      </c>
      <c r="U41" s="251">
        <v>0</v>
      </c>
      <c r="V41" s="251">
        <v>0</v>
      </c>
      <c r="W41" s="251">
        <v>0</v>
      </c>
      <c r="X41" s="251">
        <f>VLOOKUP(B41,'2019'!$A$1:$J$86,3,FALSE)</f>
        <v>0.15</v>
      </c>
      <c r="Y41" s="251">
        <f>VLOOKUP(B41,'2019'!$A$1:$J$86,4,FALSE)/1000</f>
        <v>0</v>
      </c>
      <c r="Z41" s="251">
        <f>VLOOKUP(B41,'2019'!$A$1:$J$86,5,FALSE)/1000</f>
        <v>0</v>
      </c>
      <c r="AA41" s="251">
        <f>VLOOKUP(B41,'2019'!$A$1:$J$86,6,FALSE)/1000</f>
        <v>0</v>
      </c>
      <c r="AB41" s="251">
        <f>VLOOKUP(B41,'2019'!$A$1:$J$86,7,FALSE)/1000</f>
        <v>4449.0509499999998</v>
      </c>
      <c r="AC41" s="251">
        <f>VLOOKUP(B41,'2019'!$A$1:$J$86,10,FALSE)/1000</f>
        <v>7537.9404299999997</v>
      </c>
      <c r="AD41" s="251">
        <v>0</v>
      </c>
      <c r="AE41">
        <v>0</v>
      </c>
    </row>
    <row r="42" spans="1:31">
      <c r="A42" s="289">
        <v>2020</v>
      </c>
      <c r="B42" s="289" t="s">
        <v>186</v>
      </c>
      <c r="C42" s="125">
        <v>7</v>
      </c>
      <c r="D42" s="289">
        <f>VLOOKUP(B38,'Доходы регионов20'!$A$10:$C$94,2,FALSE)/1000</f>
        <v>93722.432000000001</v>
      </c>
      <c r="E42" s="289">
        <f>VLOOKUP(B38,'ВРП 2015-2020'!$A$3:$H$98,7,FALSE)</f>
        <v>558174.6</v>
      </c>
      <c r="F42" s="289">
        <f>VLOOKUP(B42,'Трансферты 2020'!$A$4:$N$102,2,FALSE)</f>
        <v>16655.62</v>
      </c>
      <c r="G42" s="289">
        <f>VLOOKUP(B42,'Численность 2020'!$A$7:$B$91,2,FALSE)</f>
        <v>1002575</v>
      </c>
      <c r="H42" s="183">
        <f>VLOOKUP(B38,'Трансферты 16-21'!$A$2:$S$102,18,FALSE)</f>
        <v>17171.305578490003</v>
      </c>
      <c r="I42" s="183">
        <f>D42-VLOOKUP(B42,'Трансферты 16-21'!$A$1:$M$86,12,FALSE)</f>
        <v>90140.381999999998</v>
      </c>
      <c r="J42" s="311">
        <f t="shared" si="0"/>
        <v>13.818082248332091</v>
      </c>
      <c r="K42" s="424">
        <f>VLOOKUP(B42,'БО 19-21'!$A$11:$L$103,6,FALSE)</f>
        <v>102.5</v>
      </c>
      <c r="L42" s="425">
        <f>VLOOKUP(B42,'Own Rev20'!$A$10:$B$94,2,FALSE)/1000</f>
        <v>67731.120999999999</v>
      </c>
      <c r="M42" s="429">
        <f>VLOOKUP(B42,Безв20!$A$10:$B$94,2,FALSE)/1000</f>
        <v>27277.756000000001</v>
      </c>
      <c r="N42" s="251">
        <f>VLOOKUP(B42,'Трансферты 16-21'!$A$1:$M$86,12,FALSE)</f>
        <v>3582.05</v>
      </c>
      <c r="O42" s="251">
        <v>0</v>
      </c>
      <c r="P42" s="251">
        <f t="shared" si="1"/>
        <v>23695.706000000002</v>
      </c>
      <c r="Q42" s="251">
        <f t="shared" si="2"/>
        <v>90140.381999999998</v>
      </c>
      <c r="R42" s="251">
        <v>0</v>
      </c>
      <c r="S42" s="251">
        <f>VLOOKUP(B42,Конституция!$B$4:$C$90,2,FALSE)</f>
        <v>0.70169999999999999</v>
      </c>
      <c r="T42" s="251">
        <f>VLOOKUP(B42,DATA!$A$2:$X$86,23,FALSE)</f>
        <v>13</v>
      </c>
      <c r="U42" s="251">
        <f>VLOOKUP(B42,DATA!$A$2:$X$86,24,FALSE)</f>
        <v>14.76</v>
      </c>
      <c r="V42" s="251">
        <f>VLOOKUP(B42,'По статьям 2020'!$A$2:$AE$86,31,FALSE)</f>
        <v>2288.5900000000006</v>
      </c>
      <c r="W42" s="251">
        <v>0</v>
      </c>
      <c r="X42" s="251">
        <f>VLOOKUP(B42,'2020'!$A$1:$J$86,3,FALSE)</f>
        <v>0.26</v>
      </c>
      <c r="Y42" s="251">
        <f>VLOOKUP(B42,'2020'!$A$1:$J$86,4,FALSE)/1000</f>
        <v>3224.8485099999998</v>
      </c>
      <c r="Z42" s="251">
        <f>VLOOKUP(B42,'2020'!$A$1:$J$86,5,FALSE)/1000</f>
        <v>0</v>
      </c>
      <c r="AA42" s="251">
        <f>VLOOKUP(B42,'2020'!$A$1:$J$86,6,FALSE)/1000</f>
        <v>2442.5113999999999</v>
      </c>
      <c r="AB42" s="251">
        <f>VLOOKUP(B42,'2020'!$A$1:$J$86,7,FALSE)/1000</f>
        <v>8511.5988500000003</v>
      </c>
      <c r="AC42" s="251">
        <f>VLOOKUP(B42,'2020'!$A$1:$J$86,10,FALSE)/1000</f>
        <v>11959.2551</v>
      </c>
      <c r="AD42" s="452">
        <v>0</v>
      </c>
      <c r="AE42">
        <v>0</v>
      </c>
    </row>
    <row r="43" spans="1:31">
      <c r="A43" s="289">
        <v>2021</v>
      </c>
      <c r="B43" s="289" t="s">
        <v>186</v>
      </c>
      <c r="C43" s="125">
        <v>7</v>
      </c>
      <c r="D43" s="289">
        <f>VLOOKUP(B38,'Доходы регионов21'!$A$10:$C$94,2,FALSE)/1000</f>
        <v>101164.807</v>
      </c>
      <c r="E43" s="289">
        <f>VLOOKUP(B38,'ВРП 2015-2020'!$A$3:$H$98,8,FALSE)</f>
        <v>659590.9</v>
      </c>
      <c r="F43" s="289">
        <f>VLOOKUP(B43,'Трансферты 2021'!$A$4:$N$93,2,FALSE)</f>
        <v>17256.23</v>
      </c>
      <c r="G43" s="289">
        <f>VLOOKUP(B43,'Численность 2021'!$A$6:$B$91,2,FALSE)</f>
        <v>1000980</v>
      </c>
      <c r="H43" s="183">
        <f>VLOOKUP(B38,'Трансферты 16-21'!$A$2:$S$102,19,FALSE)</f>
        <v>17143.937063739999</v>
      </c>
      <c r="I43" s="183">
        <f>D43-VLOOKUP(B43,'Трансферты 16-21'!$A$1:$M$86,13,FALSE)</f>
        <v>97872.137000000002</v>
      </c>
      <c r="J43" s="311">
        <f t="shared" si="0"/>
        <v>13.816490078077774</v>
      </c>
      <c r="K43" s="424">
        <f>VLOOKUP(B43,'БО 19-21'!$A$11:$L$103,10,FALSE)</f>
        <v>109.6</v>
      </c>
      <c r="L43" s="425">
        <f>VLOOKUP(B43,'Own Rev21'!$A$10:$B$94,2,FALSE)/1000</f>
        <v>78011.998999999996</v>
      </c>
      <c r="M43" s="429">
        <f>VLOOKUP(B43,Безв21!$A$10:$B$94,2,FALSE)/1000</f>
        <v>22151.806</v>
      </c>
      <c r="N43" s="251">
        <f>VLOOKUP(B43,'Трансферты 16-21'!$A$1:$M$86,13,FALSE)</f>
        <v>3292.67</v>
      </c>
      <c r="O43" s="251">
        <v>0</v>
      </c>
      <c r="P43" s="251">
        <f t="shared" si="1"/>
        <v>18859.135999999999</v>
      </c>
      <c r="Q43" s="251">
        <f t="shared" si="2"/>
        <v>97872.137000000002</v>
      </c>
      <c r="R43" s="251">
        <v>0</v>
      </c>
      <c r="S43" s="251">
        <v>0</v>
      </c>
      <c r="T43" s="251">
        <v>0</v>
      </c>
      <c r="U43" s="251">
        <v>0</v>
      </c>
      <c r="V43" s="251">
        <v>0</v>
      </c>
      <c r="W43" s="251">
        <f>VLOOKUP(B42,'По статьям 2021'!$A$2:$V$86,22,FALSE)</f>
        <v>1948.41066176</v>
      </c>
      <c r="X43" s="251">
        <f>VLOOKUP(B43,'2021'!$A$1:$J$86,3,FALSE)</f>
        <v>0.19</v>
      </c>
      <c r="Y43" s="251">
        <f>VLOOKUP(B43,'2021'!$A$1:$J$86,4,FALSE)/1000</f>
        <v>724.39490000000001</v>
      </c>
      <c r="Z43" s="251">
        <f>VLOOKUP(B43,'2021'!$A$1:$J$86,5,FALSE)/1000</f>
        <v>0</v>
      </c>
      <c r="AA43" s="251">
        <f>VLOOKUP(B43,'2021'!$A$1:$J$86,6,FALSE)/1000</f>
        <v>0</v>
      </c>
      <c r="AB43" s="251">
        <f>VLOOKUP(B43,'2021'!$A$1:$J$86,7,FALSE)/1000</f>
        <v>8282.1206700000002</v>
      </c>
      <c r="AC43" s="251">
        <f>VLOOKUP(B43,'2021'!$A$1:$J$86,10,FALSE)/1000</f>
        <v>9852.6200100000005</v>
      </c>
      <c r="AD43" t="e">
        <f>VLOOKUP(B43,#REF!,2,FALSE)</f>
        <v>#REF!</v>
      </c>
      <c r="AE43">
        <f>S42</f>
        <v>0.70169999999999999</v>
      </c>
    </row>
    <row r="44" spans="1:31">
      <c r="A44" s="289">
        <v>2016</v>
      </c>
      <c r="B44" s="289" t="s">
        <v>185</v>
      </c>
      <c r="C44" s="125">
        <v>8</v>
      </c>
      <c r="D44" s="289">
        <f>VLOOKUP(B44,'Доходы регионов16'!$A$10:$C$94,2,FALSE)/1000</f>
        <v>26966.044000000002</v>
      </c>
      <c r="E44" s="289">
        <f>VLOOKUP(B44,'ВРП 2015-2020'!$A$3:$H$98,3,FALSE)</f>
        <v>261963.8</v>
      </c>
      <c r="F44" s="289">
        <f>VLOOKUP(B44,'Трансферты 2016'!$A$10:$N$102,2,FALSE)</f>
        <v>2989.05</v>
      </c>
      <c r="G44" s="289">
        <f>VLOOKUP(B44,'Численность 2016-2017'!$B$5:$D$89,2,FALSE)</f>
        <v>651450</v>
      </c>
      <c r="H44" s="183">
        <f>VLOOKUP(B44,'Трансферты 16-21'!$A$2:$S$102,14,FALSE)</f>
        <v>1718.24654811</v>
      </c>
      <c r="I44" s="183">
        <f>D44-VLOOKUP(B44,'Трансферты 16-21'!$A$1:$M$86,8,FALSE)</f>
        <v>25637.574000000001</v>
      </c>
      <c r="J44" s="311">
        <f t="shared" si="0"/>
        <v>13.386955926631078</v>
      </c>
      <c r="K44" s="424">
        <f>VLOOKUP(B44,'БО 15-17'!$A$11:$L$103,6,FALSE)</f>
        <v>59.4</v>
      </c>
      <c r="L44" s="425">
        <f>VLOOKUP(B44,'Own Rev16'!$A$10:$B$94,2,FALSE)/1000</f>
        <v>20223.733</v>
      </c>
      <c r="M44" s="429">
        <f>VLOOKUP(B44,Безв16!$A$10:$B$95,2,FALSE)/1000</f>
        <v>6376.9840000000004</v>
      </c>
      <c r="N44" s="251">
        <f>VLOOKUP(B44,'Трансферты 16-21'!$A$1:$M$86,8,FALSE)</f>
        <v>1328.47</v>
      </c>
      <c r="O44" s="251">
        <v>0</v>
      </c>
      <c r="P44" s="251">
        <f t="shared" si="1"/>
        <v>5048.5140000000001</v>
      </c>
      <c r="Q44" s="251">
        <f t="shared" si="2"/>
        <v>25637.574000000001</v>
      </c>
      <c r="R44" s="251">
        <v>0</v>
      </c>
      <c r="S44" s="251">
        <v>0</v>
      </c>
      <c r="T44" s="251">
        <v>0</v>
      </c>
      <c r="U44" s="251">
        <v>0</v>
      </c>
      <c r="V44" s="251">
        <v>0</v>
      </c>
      <c r="W44" s="251">
        <v>0</v>
      </c>
      <c r="X44" s="251">
        <f>VLOOKUP(B44,'2016'!$A$1:$J$86,3,FALSE)</f>
        <v>0.2</v>
      </c>
      <c r="Y44" s="251">
        <f>VLOOKUP(B44,'2016'!$A$1:$J$86,4,FALSE)/1000</f>
        <v>3313.0328999999997</v>
      </c>
      <c r="Z44" s="251">
        <f>VLOOKUP(B44,'2016'!$A$1:$J$86,5,FALSE)/1000</f>
        <v>2564.6925000000001</v>
      </c>
      <c r="AA44" s="251">
        <f>VLOOKUP(B44,'2016'!$A$1:$J$86,6,FALSE)/1000</f>
        <v>748.34040000000005</v>
      </c>
      <c r="AB44" s="251">
        <f>VLOOKUP(B44,'2016'!$A$1:$J$86,7,FALSE)/1000</f>
        <v>1556.42418</v>
      </c>
      <c r="AC44" s="251">
        <f>VLOOKUP(B44,'2016'!$A$1:$J$86,10,FALSE)/1000</f>
        <v>179.05929999999998</v>
      </c>
      <c r="AD44" s="251">
        <v>0</v>
      </c>
      <c r="AE44">
        <v>0</v>
      </c>
    </row>
    <row r="45" spans="1:31">
      <c r="A45" s="289">
        <v>2017</v>
      </c>
      <c r="B45" s="289" t="s">
        <v>185</v>
      </c>
      <c r="C45" s="125">
        <v>8</v>
      </c>
      <c r="D45" s="289">
        <f>VLOOKUP(B44,'Доходы регионов17'!$A$10:$C$94,2,FALSE)/1000</f>
        <v>28845.149000000001</v>
      </c>
      <c r="E45" s="289">
        <f>VLOOKUP(B44,'ВРП 2015-2020'!$A$3:$H$98,4,FALSE)</f>
        <v>276404.40000000002</v>
      </c>
      <c r="F45" s="289">
        <f>VLOOKUP(B45,'Трансферты 2017'!$A$10:$N$102,2,FALSE)</f>
        <v>2676.3</v>
      </c>
      <c r="G45" s="289">
        <f>VLOOKUP(B44,'Численность 2016-2017'!$B$5:$D$89,3,FALSE)</f>
        <v>648157</v>
      </c>
      <c r="H45" s="183">
        <f>VLOOKUP(B44,'Трансферты 16-21'!$A$2:$S$102,15,FALSE)</f>
        <v>2226.5603358600001</v>
      </c>
      <c r="I45" s="183">
        <f>D45-VLOOKUP(B45,'Трансферты 16-21'!$A$1:$M$86,9,FALSE)</f>
        <v>27979.129000000001</v>
      </c>
      <c r="J45" s="311">
        <f t="shared" si="0"/>
        <v>13.381888229939012</v>
      </c>
      <c r="K45" s="424">
        <f>VLOOKUP(B45,'БО 15-17'!$A$11:$L$103,10,FALSE)</f>
        <v>59.5</v>
      </c>
      <c r="L45" s="425">
        <f>VLOOKUP(B45,'Own Rev17'!$A$10:$B$94,2,FALSE)/1000</f>
        <v>21765.583999999999</v>
      </c>
      <c r="M45" s="429">
        <f>VLOOKUP(B45,Безв17!$A$10:$B$94,2,FALSE)/1000</f>
        <v>6959.991</v>
      </c>
      <c r="N45" s="251">
        <f>VLOOKUP(B45,'Трансферты 16-21'!$A$1:$M$86,9,FALSE)</f>
        <v>866.02</v>
      </c>
      <c r="O45" s="251">
        <v>0</v>
      </c>
      <c r="P45" s="251">
        <f t="shared" si="1"/>
        <v>6093.9709999999995</v>
      </c>
      <c r="Q45" s="251">
        <f t="shared" si="2"/>
        <v>27979.129000000001</v>
      </c>
      <c r="R45" s="251">
        <v>0</v>
      </c>
      <c r="S45" s="251">
        <v>0</v>
      </c>
      <c r="T45" s="251">
        <v>0</v>
      </c>
      <c r="U45" s="251">
        <v>0</v>
      </c>
      <c r="V45" s="251">
        <v>0</v>
      </c>
      <c r="W45" s="251">
        <v>0</v>
      </c>
      <c r="X45" s="251">
        <f>VLOOKUP(B45,'2017'!$A$1:$J$86,3,FALSE)</f>
        <v>0.21</v>
      </c>
      <c r="Y45" s="251">
        <f>VLOOKUP(B45,'2017'!$A$1:$J$86,4,FALSE)/1000</f>
        <v>3856.7833999999998</v>
      </c>
      <c r="Z45" s="251">
        <f>VLOOKUP(B45,'2017'!$A$1:$J$86,5,FALSE)/1000</f>
        <v>3381.8670000000002</v>
      </c>
      <c r="AA45" s="251">
        <f>VLOOKUP(B45,'2017'!$A$1:$J$86,6,FALSE)/1000</f>
        <v>262.07960000000003</v>
      </c>
      <c r="AB45" s="251">
        <f>VLOOKUP(B45,'2017'!$A$1:$J$86,7,FALSE)/1000</f>
        <v>1214.2634599999999</v>
      </c>
      <c r="AC45" s="251">
        <f>VLOOKUP(B45,'2017'!$A$1:$J$86,10,FALSE)/1000</f>
        <v>588.93156999999997</v>
      </c>
      <c r="AD45" s="251">
        <v>0</v>
      </c>
      <c r="AE45">
        <v>0</v>
      </c>
    </row>
    <row r="46" spans="1:31">
      <c r="A46" s="289">
        <v>2018</v>
      </c>
      <c r="B46" s="289" t="s">
        <v>185</v>
      </c>
      <c r="C46" s="125">
        <v>8</v>
      </c>
      <c r="D46" s="289">
        <f>VLOOKUP(B44,'Доходы регионов18'!$A$10:$C$94,2,FALSE)/1000</f>
        <v>35879.915000000001</v>
      </c>
      <c r="E46" s="289">
        <f>VLOOKUP(B44,'ВРП 2015-2020'!$A$3:$H$98,5,FALSE)</f>
        <v>299569.09999999998</v>
      </c>
      <c r="F46" s="289">
        <f>VLOOKUP(B46,'Трансферты 2018'!$A$10:$N$102,2,FALSE)</f>
        <v>2795.26</v>
      </c>
      <c r="G46" s="289">
        <f>VLOOKUP(B46,'Численность 2018'!$A$7:$B$91,2,FALSE)</f>
        <v>643324</v>
      </c>
      <c r="H46" s="183">
        <f>VLOOKUP(B44,'Трансферты 16-21'!$A$2:$S$102,16,FALSE)</f>
        <v>3015.1174793700002</v>
      </c>
      <c r="I46" s="183">
        <f>D46-VLOOKUP(B46,'Трансферты 16-21'!$A$1:$M$86,10,FALSE)</f>
        <v>34888.215000000004</v>
      </c>
      <c r="J46" s="311">
        <f t="shared" si="0"/>
        <v>13.3744037643357</v>
      </c>
      <c r="K46" s="424">
        <f>VLOOKUP(B46,'БО 17-19'!$A$11:$L$103,6,FALSE)</f>
        <v>58</v>
      </c>
      <c r="L46" s="425">
        <f>VLOOKUP(B46,'Own Rev18'!$A$10:$B$94,2,FALSE)/1000</f>
        <v>23650.542000000001</v>
      </c>
      <c r="M46" s="429">
        <f>VLOOKUP(B46,Безв18!$A$10:$B$94,2,FALSE)/1000</f>
        <v>12042.485000000001</v>
      </c>
      <c r="N46" s="251">
        <f>VLOOKUP(B46,'Трансферты 16-21'!$A$1:$M$86,10,FALSE)</f>
        <v>991.7</v>
      </c>
      <c r="O46" s="251">
        <v>0</v>
      </c>
      <c r="P46" s="251">
        <f t="shared" si="1"/>
        <v>11050.785</v>
      </c>
      <c r="Q46" s="251">
        <f t="shared" si="2"/>
        <v>34888.215000000004</v>
      </c>
      <c r="R46" s="251">
        <f>VLOOKUP(B46,Путин!$B$2:$C$87,2,FALSE)</f>
        <v>0.68710000000000004</v>
      </c>
      <c r="S46" s="251">
        <v>0</v>
      </c>
      <c r="T46" s="251">
        <v>0</v>
      </c>
      <c r="U46" s="251">
        <v>0</v>
      </c>
      <c r="V46" s="251">
        <v>0</v>
      </c>
      <c r="W46" s="251">
        <v>0</v>
      </c>
      <c r="X46" s="251">
        <f>VLOOKUP(B46,'2018'!$A$1:$J$86,3,FALSE)</f>
        <v>0.31</v>
      </c>
      <c r="Y46" s="251">
        <f>VLOOKUP(B46,'2018'!$A$1:$J$86,4,FALSE)/1000</f>
        <v>8001.0919999999996</v>
      </c>
      <c r="Z46" s="251">
        <f>VLOOKUP(B46,'2018'!$A$1:$J$86,5,FALSE)/1000</f>
        <v>3702.9497000000001</v>
      </c>
      <c r="AA46" s="251">
        <f>VLOOKUP(B46,'2018'!$A$1:$J$86,6,FALSE)/1000</f>
        <v>659.46530000000007</v>
      </c>
      <c r="AB46" s="251">
        <f>VLOOKUP(B46,'2018'!$A$1:$J$86,7,FALSE)/1000</f>
        <v>1964.6786000000002</v>
      </c>
      <c r="AC46" s="251">
        <f>VLOOKUP(B46,'2018'!$A$1:$J$86,10,FALSE)/1000</f>
        <v>706.01306000000011</v>
      </c>
      <c r="AD46" s="251">
        <v>0</v>
      </c>
      <c r="AE46">
        <v>0</v>
      </c>
    </row>
    <row r="47" spans="1:31">
      <c r="A47" s="289">
        <v>2019</v>
      </c>
      <c r="B47" s="289" t="s">
        <v>185</v>
      </c>
      <c r="C47" s="125">
        <v>8</v>
      </c>
      <c r="D47" s="289">
        <f>VLOOKUP(B44,'Доходы регионов19'!$A$10:$C$94,2,FALSE)/1000</f>
        <v>41926.120000000003</v>
      </c>
      <c r="E47" s="289">
        <f>VLOOKUP(B44,'ВРП 2015-2020'!$A$3:$H$98,6,FALSE)</f>
        <v>319404.59999999998</v>
      </c>
      <c r="F47" s="289">
        <f>VLOOKUP(B47,'Трансферты 2019'!$A$4:$N$102,2,FALSE)</f>
        <v>6641.88</v>
      </c>
      <c r="G47" s="289">
        <f>VLOOKUP(B47,'Численность 2019'!$A$7:$B$91,2,FALSE)</f>
        <v>637267</v>
      </c>
      <c r="H47" s="183">
        <f>VLOOKUP(B44,'Трансферты 16-21'!$A$2:$S$102,17,FALSE)</f>
        <v>6167.79709181</v>
      </c>
      <c r="I47" s="183">
        <f>D47-VLOOKUP(B47,'Трансферты 16-21'!$A$1:$M$86,11,FALSE)</f>
        <v>40221</v>
      </c>
      <c r="J47" s="311">
        <f t="shared" si="0"/>
        <v>13.364943999010819</v>
      </c>
      <c r="K47" s="424">
        <f>VLOOKUP(B47,'БО 17-19'!$A$11:$L$103,10,FALSE)</f>
        <v>61.4</v>
      </c>
      <c r="L47" s="425">
        <f>VLOOKUP(B47,'Own Rev19'!$A$10:$B$94,2,FALSE)/1000</f>
        <v>26275.296999999999</v>
      </c>
      <c r="M47" s="429">
        <f>VLOOKUP(B47,Безв19!$A$10:$B$94,2,FALSE)/1000</f>
        <v>15409.554</v>
      </c>
      <c r="N47" s="251">
        <f>VLOOKUP(B47,'Трансферты 16-21'!$A$1:$M$86,11,FALSE)</f>
        <v>1705.12</v>
      </c>
      <c r="O47" s="251">
        <v>0</v>
      </c>
      <c r="P47" s="251">
        <f t="shared" si="1"/>
        <v>13704.434000000001</v>
      </c>
      <c r="Q47" s="251">
        <f t="shared" si="2"/>
        <v>40221</v>
      </c>
      <c r="R47" s="251">
        <v>0</v>
      </c>
      <c r="S47" s="251">
        <v>0</v>
      </c>
      <c r="T47" s="251">
        <v>0</v>
      </c>
      <c r="U47" s="251">
        <v>0</v>
      </c>
      <c r="V47" s="251">
        <v>0</v>
      </c>
      <c r="W47" s="251">
        <v>0</v>
      </c>
      <c r="X47" s="251">
        <f>VLOOKUP(B47,'2019'!$A$1:$J$86,3,FALSE)</f>
        <v>0.34</v>
      </c>
      <c r="Y47" s="251">
        <f>VLOOKUP(B47,'2019'!$A$1:$J$86,4,FALSE)/1000</f>
        <v>7536.6082000000006</v>
      </c>
      <c r="Z47" s="251">
        <f>VLOOKUP(B47,'2019'!$A$1:$J$86,5,FALSE)/1000</f>
        <v>3517.8022000000001</v>
      </c>
      <c r="AA47" s="251">
        <f>VLOOKUP(B47,'2019'!$A$1:$J$86,6,FALSE)/1000</f>
        <v>1163.3910000000001</v>
      </c>
      <c r="AB47" s="251">
        <f>VLOOKUP(B47,'2019'!$A$1:$J$86,7,FALSE)/1000</f>
        <v>3489.4133900000002</v>
      </c>
      <c r="AC47" s="251">
        <f>VLOOKUP(B47,'2019'!$A$1:$J$86,10,FALSE)/1000</f>
        <v>2678.41471</v>
      </c>
      <c r="AD47" s="251">
        <v>0</v>
      </c>
      <c r="AE47">
        <v>0</v>
      </c>
    </row>
    <row r="48" spans="1:31">
      <c r="A48" s="289">
        <v>2020</v>
      </c>
      <c r="B48" s="289" t="s">
        <v>185</v>
      </c>
      <c r="C48" s="125">
        <v>8</v>
      </c>
      <c r="D48" s="289">
        <f>VLOOKUP(B44,'Доходы регионов20'!$A$10:$C$94,2,FALSE)/1000</f>
        <v>46991.542000000001</v>
      </c>
      <c r="E48" s="289">
        <f>VLOOKUP(B44,'ВРП 2015-2020'!$A$3:$H$98,7,FALSE)</f>
        <v>323951.59999999998</v>
      </c>
      <c r="F48" s="289">
        <f>VLOOKUP(B48,'Трансферты 2020'!$A$4:$N$102,2,FALSE)</f>
        <v>8886.2000000000007</v>
      </c>
      <c r="G48" s="289">
        <f>VLOOKUP(B48,'Численность 2020'!$A$7:$B$91,2,FALSE)</f>
        <v>633385</v>
      </c>
      <c r="H48" s="183">
        <f>VLOOKUP(B44,'Трансферты 16-21'!$A$2:$S$102,18,FALSE)</f>
        <v>8610.8292532300002</v>
      </c>
      <c r="I48" s="183">
        <f>D48-VLOOKUP(B48,'Трансферты 16-21'!$A$1:$M$86,12,FALSE)</f>
        <v>44200.182000000001</v>
      </c>
      <c r="J48" s="311">
        <f t="shared" si="0"/>
        <v>13.358833731088547</v>
      </c>
      <c r="K48" s="424">
        <f>VLOOKUP(B48,'БО 19-21'!$A$11:$L$103,6,FALSE)</f>
        <v>65.5</v>
      </c>
      <c r="L48" s="425">
        <f>VLOOKUP(B48,'Own Rev20'!$A$10:$B$94,2,FALSE)/1000</f>
        <v>27239.855</v>
      </c>
      <c r="M48" s="429">
        <f>VLOOKUP(B48,Безв20!$A$10:$B$94,2,FALSE)/1000</f>
        <v>19411.595000000001</v>
      </c>
      <c r="N48" s="251">
        <f>VLOOKUP(B48,'Трансферты 16-21'!$A$1:$M$86,12,FALSE)</f>
        <v>2791.36</v>
      </c>
      <c r="O48" s="251">
        <v>0</v>
      </c>
      <c r="P48" s="251">
        <f t="shared" si="1"/>
        <v>16620.235000000001</v>
      </c>
      <c r="Q48" s="251">
        <f t="shared" si="2"/>
        <v>44200.182000000001</v>
      </c>
      <c r="R48" s="251">
        <v>0</v>
      </c>
      <c r="S48" s="251">
        <f>VLOOKUP(B48,Конституция!$B$4:$C$90,2,FALSE)</f>
        <v>0.67920000000000003</v>
      </c>
      <c r="T48" s="251">
        <f>VLOOKUP(B48,DATA!$A$2:$X$86,23,FALSE)</f>
        <v>8</v>
      </c>
      <c r="U48" s="251">
        <f>VLOOKUP(B48,DATA!$A$2:$X$86,24,FALSE)</f>
        <v>8.5500000000000007</v>
      </c>
      <c r="V48" s="251">
        <f>VLOOKUP(B48,'По статьям 2020'!$A$2:$AE$86,31,FALSE)</f>
        <v>1018.05</v>
      </c>
      <c r="W48" s="251">
        <v>0</v>
      </c>
      <c r="X48" s="251">
        <f>VLOOKUP(B48,'2020'!$A$1:$J$86,3,FALSE)</f>
        <v>0.38</v>
      </c>
      <c r="Y48" s="251">
        <f>VLOOKUP(B48,'2020'!$A$1:$J$86,4,FALSE)/1000</f>
        <v>8450.6705999999995</v>
      </c>
      <c r="Z48" s="251">
        <f>VLOOKUP(B48,'2020'!$A$1:$J$86,5,FALSE)/1000</f>
        <v>3634.2053999999998</v>
      </c>
      <c r="AA48" s="251">
        <f>VLOOKUP(B48,'2020'!$A$1:$J$86,6,FALSE)/1000</f>
        <v>3646.5345000000002</v>
      </c>
      <c r="AB48" s="251">
        <f>VLOOKUP(B48,'2020'!$A$1:$J$86,7,FALSE)/1000</f>
        <v>5902.7917099999995</v>
      </c>
      <c r="AC48" s="251">
        <f>VLOOKUP(B48,'2020'!$A$1:$J$86,10,FALSE)/1000</f>
        <v>2266.76838</v>
      </c>
      <c r="AD48" s="452">
        <v>0</v>
      </c>
      <c r="AE48">
        <v>0</v>
      </c>
    </row>
    <row r="49" spans="1:31">
      <c r="A49" s="289">
        <v>2021</v>
      </c>
      <c r="B49" s="289" t="s">
        <v>185</v>
      </c>
      <c r="C49" s="125">
        <v>8</v>
      </c>
      <c r="D49" s="289">
        <f>VLOOKUP(B44,'Доходы регионов21'!$A$10:$C$94,2,FALSE)/1000</f>
        <v>53943.15</v>
      </c>
      <c r="E49" s="289">
        <f>VLOOKUP(B44,'ВРП 2015-2020'!$A$3:$H$98,8,FALSE)</f>
        <v>386694.8</v>
      </c>
      <c r="F49" s="289">
        <f>VLOOKUP(B49,'Трансферты 2021'!$A$4:$N$93,2,FALSE)</f>
        <v>9155.51</v>
      </c>
      <c r="G49" s="289">
        <f>VLOOKUP(B49,'Численность 2021'!$A$6:$B$91,2,FALSE)</f>
        <v>628423</v>
      </c>
      <c r="H49" s="183">
        <f>VLOOKUP(B44,'Трансферты 16-21'!$A$2:$S$102,19,FALSE)</f>
        <v>9331.4206076100018</v>
      </c>
      <c r="I49" s="183">
        <f>D49-VLOOKUP(B49,'Трансферты 16-21'!$A$1:$M$86,13,FALSE)</f>
        <v>51805.11</v>
      </c>
      <c r="J49" s="311">
        <f t="shared" si="0"/>
        <v>13.350968785584959</v>
      </c>
      <c r="K49" s="424">
        <f>VLOOKUP(B49,'БО 19-21'!$A$11:$L$103,10,FALSE)</f>
        <v>68.7</v>
      </c>
      <c r="L49" s="425">
        <f>VLOOKUP(B49,'Own Rev21'!$A$10:$B$94,2,FALSE)/1000</f>
        <v>34265.531000000003</v>
      </c>
      <c r="M49" s="429">
        <f>VLOOKUP(B49,Безв21!$A$10:$B$94,2,FALSE)/1000</f>
        <v>18452.518</v>
      </c>
      <c r="N49" s="251">
        <f>VLOOKUP(B49,'Трансферты 16-21'!$A$1:$M$86,13,FALSE)</f>
        <v>2138.04</v>
      </c>
      <c r="O49" s="251">
        <v>0</v>
      </c>
      <c r="P49" s="251">
        <f t="shared" si="1"/>
        <v>16314.477999999999</v>
      </c>
      <c r="Q49" s="251">
        <f t="shared" si="2"/>
        <v>51805.11</v>
      </c>
      <c r="R49" s="251">
        <v>0</v>
      </c>
      <c r="S49" s="251">
        <v>0</v>
      </c>
      <c r="T49" s="251">
        <v>0</v>
      </c>
      <c r="U49" s="251">
        <v>0</v>
      </c>
      <c r="V49" s="251">
        <v>0</v>
      </c>
      <c r="W49" s="251">
        <f>VLOOKUP(B48,'По статьям 2021'!$A$2:$V$86,22,FALSE)</f>
        <v>1189.3965180999999</v>
      </c>
      <c r="X49" s="251">
        <f>VLOOKUP(B49,'2021'!$A$1:$J$86,3,FALSE)</f>
        <v>0.31</v>
      </c>
      <c r="Y49" s="251">
        <f>VLOOKUP(B49,'2021'!$A$1:$J$86,4,FALSE)/1000</f>
        <v>7064.9877999999999</v>
      </c>
      <c r="Z49" s="251">
        <f>VLOOKUP(B49,'2021'!$A$1:$J$86,5,FALSE)/1000</f>
        <v>3634.2053999999998</v>
      </c>
      <c r="AA49" s="251">
        <f>VLOOKUP(B49,'2021'!$A$1:$J$86,6,FALSE)/1000</f>
        <v>2364.6</v>
      </c>
      <c r="AB49" s="251">
        <f>VLOOKUP(B49,'2021'!$A$1:$J$86,7,FALSE)/1000</f>
        <v>6063.6939299999995</v>
      </c>
      <c r="AC49" s="251">
        <f>VLOOKUP(B49,'2021'!$A$1:$J$86,10,FALSE)/1000</f>
        <v>3185.7918399999999</v>
      </c>
      <c r="AD49" t="e">
        <f>VLOOKUP(B49,#REF!,2,FALSE)</f>
        <v>#REF!</v>
      </c>
      <c r="AE49">
        <f>S48</f>
        <v>0.67920000000000003</v>
      </c>
    </row>
    <row r="50" spans="1:31">
      <c r="A50" s="289">
        <v>2016</v>
      </c>
      <c r="B50" s="289" t="s">
        <v>184</v>
      </c>
      <c r="C50" s="125">
        <v>9</v>
      </c>
      <c r="D50" s="289">
        <f>VLOOKUP(B50,'Доходы регионов16'!$A$10:$C$94,2,FALSE)/1000</f>
        <v>52673.135999999999</v>
      </c>
      <c r="E50" s="289">
        <f>VLOOKUP(B50,'ВРП 2015-2020'!$A$3:$H$98,3,FALSE)</f>
        <v>337963.6</v>
      </c>
      <c r="F50" s="311">
        <f>VLOOKUP(B50,'Трансферты 2016'!$A$10:$N$102,2,FALSE)</f>
        <v>10242.52</v>
      </c>
      <c r="G50" s="289">
        <f>VLOOKUP(B50,'Численность 2016-2017'!$B$5:$D$89,2,FALSE)</f>
        <v>1120019</v>
      </c>
      <c r="H50" s="183">
        <f>VLOOKUP(B50,'Трансферты 16-21'!$A$2:$S$102,14,FALSE)</f>
        <v>6951.1249229900004</v>
      </c>
      <c r="I50" s="183">
        <f>D50-VLOOKUP(B50,'Трансферты 16-21'!$A$1:$M$86,8,FALSE)</f>
        <v>49285.396000000001</v>
      </c>
      <c r="J50" s="311">
        <f t="shared" si="0"/>
        <v>13.9288562074131</v>
      </c>
      <c r="K50" s="424">
        <f>VLOOKUP(B50,'БО 15-17'!$A$11:$L$103,6,FALSE)</f>
        <v>77.900000000000006</v>
      </c>
      <c r="L50" s="425">
        <f>VLOOKUP(B50,'Own Rev16'!$A$10:$B$94,2,FALSE)/1000</f>
        <v>39409.883999999998</v>
      </c>
      <c r="M50" s="429">
        <f>VLOOKUP(B50,Безв16!$A$10:$B$95,2,FALSE)/1000</f>
        <v>13079.791999999999</v>
      </c>
      <c r="N50" s="251">
        <f>VLOOKUP(B50,'Трансферты 16-21'!$A$1:$M$86,8,FALSE)</f>
        <v>3387.74</v>
      </c>
      <c r="O50" s="251">
        <v>0</v>
      </c>
      <c r="P50" s="251">
        <f t="shared" si="1"/>
        <v>9692.0519999999997</v>
      </c>
      <c r="Q50" s="251">
        <f t="shared" si="2"/>
        <v>49285.396000000001</v>
      </c>
      <c r="R50" s="251">
        <v>0</v>
      </c>
      <c r="S50" s="251">
        <v>0</v>
      </c>
      <c r="T50" s="251">
        <v>0</v>
      </c>
      <c r="U50" s="251">
        <v>0</v>
      </c>
      <c r="V50" s="251">
        <v>0</v>
      </c>
      <c r="W50" s="251">
        <v>0</v>
      </c>
      <c r="X50" s="251">
        <f>VLOOKUP(B50,'2016'!$A$1:$J$86,3,FALSE)</f>
        <v>0.2</v>
      </c>
      <c r="Y50" s="251">
        <f>VLOOKUP(B50,'2016'!$A$1:$J$86,4,FALSE)/1000</f>
        <v>2715.0792000000001</v>
      </c>
      <c r="Z50" s="251">
        <f>VLOOKUP(B50,'2016'!$A$1:$J$86,5,FALSE)/1000</f>
        <v>2243.1427999999996</v>
      </c>
      <c r="AA50" s="251">
        <f>VLOOKUP(B50,'2016'!$A$1:$J$86,6,FALSE)/1000</f>
        <v>471.93640000000005</v>
      </c>
      <c r="AB50" s="251">
        <f>VLOOKUP(B50,'2016'!$A$1:$J$86,7,FALSE)/1000</f>
        <v>6641.7558399999998</v>
      </c>
      <c r="AC50" s="251">
        <f>VLOOKUP(B50,'2016'!$A$1:$J$86,10,FALSE)/1000</f>
        <v>334.56522999999999</v>
      </c>
      <c r="AD50" s="251">
        <v>0</v>
      </c>
      <c r="AE50">
        <v>0</v>
      </c>
    </row>
    <row r="51" spans="1:31">
      <c r="A51" s="289">
        <v>2017</v>
      </c>
      <c r="B51" s="289" t="s">
        <v>184</v>
      </c>
      <c r="C51" s="125">
        <v>9</v>
      </c>
      <c r="D51" s="289">
        <f>VLOOKUP(B50,'Доходы регионов17'!$A$10:$C$94,2,FALSE)/1000</f>
        <v>60605.406999999999</v>
      </c>
      <c r="E51" s="289">
        <f>VLOOKUP(B50,'ВРП 2015-2020'!$A$3:$H$98,4,FALSE)</f>
        <v>361694.6</v>
      </c>
      <c r="F51" s="311">
        <f>VLOOKUP(B51,'Трансферты 2017'!$A$10:$N$102,2,FALSE)</f>
        <v>5079.3999999999996</v>
      </c>
      <c r="G51" s="289">
        <f>VLOOKUP(B50,'Численность 2016-2017'!$B$5:$D$89,3,FALSE)</f>
        <v>1122893</v>
      </c>
      <c r="H51" s="183">
        <f>VLOOKUP(B50,'Трансферты 16-21'!$A$2:$S$102,15,FALSE)</f>
        <v>10175.53499919</v>
      </c>
      <c r="I51" s="183">
        <f>D51-VLOOKUP(B51,'Трансферты 16-21'!$A$1:$M$86,9,FALSE)</f>
        <v>59368.767</v>
      </c>
      <c r="J51" s="311">
        <f t="shared" si="0"/>
        <v>13.93141894868244</v>
      </c>
      <c r="K51" s="424">
        <f>VLOOKUP(B51,'БО 15-17'!$A$11:$L$103,10,FALSE)</f>
        <v>72.3</v>
      </c>
      <c r="L51" s="425">
        <f>VLOOKUP(B51,'Own Rev17'!$A$10:$B$94,2,FALSE)/1000</f>
        <v>45085.84</v>
      </c>
      <c r="M51" s="429">
        <f>VLOOKUP(B51,Безв17!$A$10:$B$94,2,FALSE)/1000</f>
        <v>15445.992</v>
      </c>
      <c r="N51" s="251">
        <f>VLOOKUP(B51,'Трансферты 16-21'!$A$1:$M$86,9,FALSE)</f>
        <v>1236.6400000000001</v>
      </c>
      <c r="O51" s="251">
        <v>0</v>
      </c>
      <c r="P51" s="251">
        <f t="shared" si="1"/>
        <v>14209.352000000001</v>
      </c>
      <c r="Q51" s="251">
        <f t="shared" si="2"/>
        <v>59368.767</v>
      </c>
      <c r="R51" s="251">
        <v>0</v>
      </c>
      <c r="S51" s="251">
        <v>0</v>
      </c>
      <c r="T51" s="251">
        <v>0</v>
      </c>
      <c r="U51" s="251">
        <v>0</v>
      </c>
      <c r="V51" s="251">
        <v>0</v>
      </c>
      <c r="W51" s="251">
        <v>0</v>
      </c>
      <c r="X51" s="251">
        <f>VLOOKUP(B51,'2017'!$A$1:$J$86,3,FALSE)</f>
        <v>0.21</v>
      </c>
      <c r="Y51" s="251">
        <f>VLOOKUP(B51,'2017'!$A$1:$J$86,4,FALSE)/1000</f>
        <v>4003.3035</v>
      </c>
      <c r="Z51" s="251">
        <f>VLOOKUP(B51,'2017'!$A$1:$J$86,5,FALSE)/1000</f>
        <v>3645.5763999999999</v>
      </c>
      <c r="AA51" s="251">
        <f>VLOOKUP(B51,'2017'!$A$1:$J$86,6,FALSE)/1000</f>
        <v>0</v>
      </c>
      <c r="AB51" s="251">
        <f>VLOOKUP(B51,'2017'!$A$1:$J$86,7,FALSE)/1000</f>
        <v>7469.2940699999999</v>
      </c>
      <c r="AC51" s="251">
        <f>VLOOKUP(B51,'2017'!$A$1:$J$86,10,FALSE)/1000</f>
        <v>566.82793000000004</v>
      </c>
      <c r="AD51" s="251">
        <v>0</v>
      </c>
      <c r="AE51">
        <v>0</v>
      </c>
    </row>
    <row r="52" spans="1:31">
      <c r="A52" s="289">
        <v>2018</v>
      </c>
      <c r="B52" s="289" t="s">
        <v>184</v>
      </c>
      <c r="C52" s="125">
        <v>9</v>
      </c>
      <c r="D52" s="289">
        <f>VLOOKUP(B50,'Доходы регионов18'!$A$10:$C$94,2,FALSE)/1000</f>
        <v>66101.279999999999</v>
      </c>
      <c r="E52" s="289">
        <f>VLOOKUP(B50,'ВРП 2015-2020'!$A$3:$H$98,5,FALSE)</f>
        <v>405890.2</v>
      </c>
      <c r="F52" s="311">
        <f>VLOOKUP(B52,'Трансферты 2018'!$A$10:$N$102,2,FALSE)</f>
        <v>6385.27</v>
      </c>
      <c r="G52" s="289">
        <f>VLOOKUP(B52,'Численность 2018'!$A$7:$B$91,2,FALSE)</f>
        <v>1115237</v>
      </c>
      <c r="H52" s="183">
        <f>VLOOKUP(B50,'Трансферты 16-21'!$A$2:$S$102,16,FALSE)</f>
        <v>8088.3848383000004</v>
      </c>
      <c r="I52" s="183">
        <f>D52-VLOOKUP(B52,'Трансферты 16-21'!$A$1:$M$86,10,FALSE)</f>
        <v>64436.299999999996</v>
      </c>
      <c r="J52" s="311">
        <f t="shared" si="0"/>
        <v>13.92457749634333</v>
      </c>
      <c r="K52" s="424">
        <f>VLOOKUP(B52,'БО 17-19'!$A$11:$L$103,6,FALSE)</f>
        <v>72.099999999999994</v>
      </c>
      <c r="L52" s="425">
        <f>VLOOKUP(B52,'Own Rev18'!$A$10:$B$94,2,FALSE)/1000</f>
        <v>50629.605000000003</v>
      </c>
      <c r="M52" s="429">
        <f>VLOOKUP(B52,Безв18!$A$10:$B$94,2,FALSE)/1000</f>
        <v>15478.156000000001</v>
      </c>
      <c r="N52" s="251">
        <f>VLOOKUP(B52,'Трансферты 16-21'!$A$1:$M$86,10,FALSE)</f>
        <v>1664.98</v>
      </c>
      <c r="O52" s="251">
        <v>0</v>
      </c>
      <c r="P52" s="251">
        <f t="shared" si="1"/>
        <v>13813.176000000001</v>
      </c>
      <c r="Q52" s="251">
        <f t="shared" si="2"/>
        <v>64436.299999999996</v>
      </c>
      <c r="R52" s="251">
        <f>VLOOKUP(B52,Путин!$B$2:$C$87,2,FALSE)</f>
        <v>0.81010000000000004</v>
      </c>
      <c r="S52" s="251">
        <v>0</v>
      </c>
      <c r="T52" s="251">
        <v>0</v>
      </c>
      <c r="U52" s="251">
        <v>0</v>
      </c>
      <c r="V52" s="251">
        <v>0</v>
      </c>
      <c r="W52" s="251">
        <v>0</v>
      </c>
      <c r="X52" s="251">
        <f>VLOOKUP(B52,'2018'!$A$1:$J$86,3,FALSE)</f>
        <v>0.2</v>
      </c>
      <c r="Y52" s="251">
        <f>VLOOKUP(B52,'2018'!$A$1:$J$86,4,FALSE)/1000</f>
        <v>5720.6809999999996</v>
      </c>
      <c r="Z52" s="251">
        <f>VLOOKUP(B52,'2018'!$A$1:$J$86,5,FALSE)/1000</f>
        <v>3773.6239999999998</v>
      </c>
      <c r="AA52" s="251">
        <f>VLOOKUP(B52,'2018'!$A$1:$J$86,6,FALSE)/1000</f>
        <v>494.334</v>
      </c>
      <c r="AB52" s="251">
        <f>VLOOKUP(B52,'2018'!$A$1:$J$86,7,FALSE)/1000</f>
        <v>4851.5923899999998</v>
      </c>
      <c r="AC52" s="251">
        <f>VLOOKUP(B52,'2018'!$A$1:$J$86,10,FALSE)/1000</f>
        <v>2081.6522599999998</v>
      </c>
      <c r="AD52" s="251">
        <v>0</v>
      </c>
      <c r="AE52">
        <v>0</v>
      </c>
    </row>
    <row r="53" spans="1:31">
      <c r="A53" s="289">
        <v>2019</v>
      </c>
      <c r="B53" s="289" t="s">
        <v>184</v>
      </c>
      <c r="C53" s="125">
        <v>9</v>
      </c>
      <c r="D53" s="289">
        <f>VLOOKUP(B50,'Доходы регионов19'!$A$10:$C$94,2,FALSE)/1000</f>
        <v>76576.02</v>
      </c>
      <c r="E53" s="289">
        <f>VLOOKUP(B50,'ВРП 2015-2020'!$A$3:$H$98,6,FALSE)</f>
        <v>449288.6</v>
      </c>
      <c r="F53" s="311">
        <f>VLOOKUP(B53,'Трансферты 2019'!$A$4:$N$102,2,FALSE)</f>
        <v>11034.63</v>
      </c>
      <c r="G53" s="289">
        <f>VLOOKUP(B53,'Численность 2019'!$A$7:$B$91,2,FALSE)</f>
        <v>1107041</v>
      </c>
      <c r="H53" s="183">
        <f>VLOOKUP(B50,'Трансферты 16-21'!$A$2:$S$102,17,FALSE)</f>
        <v>10339.186308670001</v>
      </c>
      <c r="I53" s="183">
        <f>D53-VLOOKUP(B53,'Трансферты 16-21'!$A$1:$M$86,11,FALSE)</f>
        <v>73476.13</v>
      </c>
      <c r="J53" s="311">
        <f t="shared" si="0"/>
        <v>13.917201248041957</v>
      </c>
      <c r="K53" s="424">
        <f>VLOOKUP(B53,'БО 17-19'!$A$11:$L$103,10,FALSE)</f>
        <v>68.8</v>
      </c>
      <c r="L53" s="425">
        <f>VLOOKUP(B53,'Own Rev19'!$A$10:$B$94,2,FALSE)/1000</f>
        <v>56849.345000000001</v>
      </c>
      <c r="M53" s="429">
        <f>VLOOKUP(B53,Безв19!$A$10:$B$94,2,FALSE)/1000</f>
        <v>19392.323</v>
      </c>
      <c r="N53" s="251">
        <f>VLOOKUP(B53,'Трансферты 16-21'!$A$1:$M$86,11,FALSE)</f>
        <v>3099.89</v>
      </c>
      <c r="O53" s="251">
        <v>0</v>
      </c>
      <c r="P53" s="251">
        <f t="shared" si="1"/>
        <v>16292.433000000001</v>
      </c>
      <c r="Q53" s="251">
        <f t="shared" si="2"/>
        <v>73476.13</v>
      </c>
      <c r="R53" s="251">
        <v>0</v>
      </c>
      <c r="S53" s="251">
        <v>0</v>
      </c>
      <c r="T53" s="251">
        <v>0</v>
      </c>
      <c r="U53" s="251">
        <v>0</v>
      </c>
      <c r="V53" s="251">
        <v>0</v>
      </c>
      <c r="W53" s="251">
        <v>0</v>
      </c>
      <c r="X53" s="251">
        <f>VLOOKUP(B53,'2019'!$A$1:$J$86,3,FALSE)</f>
        <v>0.22</v>
      </c>
      <c r="Y53" s="251">
        <f>VLOOKUP(B53,'2019'!$A$1:$J$86,4,FALSE)/1000</f>
        <v>5953.0179000000007</v>
      </c>
      <c r="Z53" s="251">
        <f>VLOOKUP(B53,'2019'!$A$1:$J$86,5,FALSE)/1000</f>
        <v>4071.8858</v>
      </c>
      <c r="AA53" s="251">
        <f>VLOOKUP(B53,'2019'!$A$1:$J$86,6,FALSE)/1000</f>
        <v>300</v>
      </c>
      <c r="AB53" s="251">
        <f>VLOOKUP(B53,'2019'!$A$1:$J$86,7,FALSE)/1000</f>
        <v>4722.7864400000008</v>
      </c>
      <c r="AC53" s="251">
        <f>VLOOKUP(B53,'2019'!$A$1:$J$86,10,FALSE)/1000</f>
        <v>5616.6266299999997</v>
      </c>
      <c r="AD53" s="251">
        <v>0</v>
      </c>
      <c r="AE53">
        <v>0</v>
      </c>
    </row>
    <row r="54" spans="1:31">
      <c r="A54" s="289">
        <v>2020</v>
      </c>
      <c r="B54" s="289" t="s">
        <v>184</v>
      </c>
      <c r="C54" s="125">
        <v>9</v>
      </c>
      <c r="D54" s="289">
        <f>VLOOKUP(B50,'Доходы регионов20'!$A$10:$C$94,2,FALSE)/1000</f>
        <v>83635.069000000003</v>
      </c>
      <c r="E54" s="289">
        <f>VLOOKUP(B50,'ВРП 2015-2020'!$A$3:$H$98,7,FALSE)</f>
        <v>487030.7</v>
      </c>
      <c r="F54" s="311">
        <f>VLOOKUP(B54,'Трансферты 2020'!$A$4:$N$102,2,FALSE)</f>
        <v>15359.27</v>
      </c>
      <c r="G54" s="289">
        <f>VLOOKUP(B54,'Численность 2020'!$A$7:$B$91,2,FALSE)</f>
        <v>1104008</v>
      </c>
      <c r="H54" s="183">
        <f>VLOOKUP(B50,'Трансферты 16-21'!$A$2:$S$102,18,FALSE)</f>
        <v>14538.192342710001</v>
      </c>
      <c r="I54" s="183">
        <f>D54-VLOOKUP(B54,'Трансферты 16-21'!$A$1:$M$86,12,FALSE)</f>
        <v>79297.379000000001</v>
      </c>
      <c r="J54" s="311">
        <f t="shared" si="0"/>
        <v>13.914457752169735</v>
      </c>
      <c r="K54" s="424">
        <f>VLOOKUP(B54,'БО 19-21'!$A$11:$L$103,6,FALSE)</f>
        <v>80.8</v>
      </c>
      <c r="L54" s="425">
        <f>VLOOKUP(B54,'Own Rev20'!$A$10:$B$94,2,FALSE)/1000</f>
        <v>58046.286</v>
      </c>
      <c r="M54" s="429">
        <f>VLOOKUP(B54,Безв20!$A$10:$B$94,2,FALSE)/1000</f>
        <v>25344.982</v>
      </c>
      <c r="N54" s="251">
        <f>VLOOKUP(B54,'Трансферты 16-21'!$A$1:$M$86,12,FALSE)</f>
        <v>4337.6899999999996</v>
      </c>
      <c r="O54" s="251">
        <v>0</v>
      </c>
      <c r="P54" s="251">
        <f t="shared" si="1"/>
        <v>21007.292000000001</v>
      </c>
      <c r="Q54" s="251">
        <f t="shared" si="2"/>
        <v>79297.379000000001</v>
      </c>
      <c r="R54" s="251">
        <v>0</v>
      </c>
      <c r="S54" s="251">
        <f>VLOOKUP(B54,Конституция!$B$4:$C$90,2,FALSE)</f>
        <v>0.73919999999999997</v>
      </c>
      <c r="T54" s="251">
        <f>VLOOKUP(B54,DATA!$A$2:$X$86,23,FALSE)</f>
        <v>10.8</v>
      </c>
      <c r="U54" s="251">
        <f>VLOOKUP(B54,DATA!$A$2:$X$86,24,FALSE)</f>
        <v>9.98</v>
      </c>
      <c r="V54" s="251">
        <f>VLOOKUP(B54,'По статьям 2020'!$A$2:$AE$86,31,FALSE)</f>
        <v>2807.4</v>
      </c>
      <c r="W54" s="251">
        <v>0</v>
      </c>
      <c r="X54" s="251">
        <f>VLOOKUP(B54,'2020'!$A$1:$J$86,3,FALSE)</f>
        <v>0.26</v>
      </c>
      <c r="Y54" s="251">
        <f>VLOOKUP(B54,'2020'!$A$1:$J$86,4,FALSE)/1000</f>
        <v>7218.2672000000002</v>
      </c>
      <c r="Z54" s="251">
        <f>VLOOKUP(B54,'2020'!$A$1:$J$86,5,FALSE)/1000</f>
        <v>3664.6972000000001</v>
      </c>
      <c r="AA54" s="251">
        <f>VLOOKUP(B54,'2020'!$A$1:$J$86,6,FALSE)/1000</f>
        <v>1830.3493999999998</v>
      </c>
      <c r="AB54" s="251">
        <f>VLOOKUP(B54,'2020'!$A$1:$J$86,7,FALSE)/1000</f>
        <v>6986.76487</v>
      </c>
      <c r="AC54" s="251">
        <f>VLOOKUP(B54,'2020'!$A$1:$J$86,10,FALSE)/1000</f>
        <v>6802.2622899999997</v>
      </c>
      <c r="AD54" s="452">
        <v>0</v>
      </c>
      <c r="AE54">
        <v>0</v>
      </c>
    </row>
    <row r="55" spans="1:31">
      <c r="A55" s="289">
        <v>2021</v>
      </c>
      <c r="B55" s="289" t="s">
        <v>184</v>
      </c>
      <c r="C55" s="125">
        <v>9</v>
      </c>
      <c r="D55" s="289">
        <f>VLOOKUP(B50,'Доходы регионов21'!$A$10:$C$94,2,FALSE)/1000</f>
        <v>112884.67200000001</v>
      </c>
      <c r="E55" s="289">
        <f>VLOOKUP(B50,'ВРП 2015-2020'!$A$3:$H$98,8,FALSE)</f>
        <v>627320.6</v>
      </c>
      <c r="F55" s="311">
        <f>VLOOKUP(B55,'Трансферты 2021'!$A$4:$N$93,2,FALSE)</f>
        <v>18623.45</v>
      </c>
      <c r="G55" s="289">
        <f>VLOOKUP(B55,'Численность 2021'!$A$6:$B$91,2,FALSE)</f>
        <v>1096488</v>
      </c>
      <c r="H55" s="183">
        <f>VLOOKUP(B50,'Трансферты 16-21'!$A$2:$S$102,19,FALSE)</f>
        <v>17794.436750369998</v>
      </c>
      <c r="I55" s="183">
        <f>D55-VLOOKUP(B55,'Трансферты 16-21'!$A$1:$M$86,13,FALSE)</f>
        <v>108919.41200000001</v>
      </c>
      <c r="J55" s="311">
        <f t="shared" si="0"/>
        <v>13.907622902867747</v>
      </c>
      <c r="K55" s="424">
        <f>VLOOKUP(B55,'БО 19-21'!$A$11:$L$103,10,FALSE)</f>
        <v>81.7</v>
      </c>
      <c r="L55" s="425">
        <f>VLOOKUP(B55,'Own Rev21'!$A$10:$B$94,2,FALSE)/1000</f>
        <v>84309.794999999998</v>
      </c>
      <c r="M55" s="429">
        <f>VLOOKUP(B55,Безв21!$A$10:$B$94,2,FALSE)/1000</f>
        <v>27921.257000000001</v>
      </c>
      <c r="N55" s="251">
        <f>VLOOKUP(B55,'Трансферты 16-21'!$A$1:$M$86,13,FALSE)</f>
        <v>3965.26</v>
      </c>
      <c r="O55" s="251">
        <v>0</v>
      </c>
      <c r="P55" s="251">
        <f t="shared" si="1"/>
        <v>23955.997000000003</v>
      </c>
      <c r="Q55" s="251">
        <f t="shared" si="2"/>
        <v>108919.41200000001</v>
      </c>
      <c r="R55" s="251">
        <v>0</v>
      </c>
      <c r="S55" s="251">
        <v>0</v>
      </c>
      <c r="T55" s="251">
        <v>0</v>
      </c>
      <c r="U55" s="251">
        <v>0</v>
      </c>
      <c r="V55" s="251">
        <v>0</v>
      </c>
      <c r="W55" s="251">
        <f>VLOOKUP(B54,'По статьям 2021'!$A$2:$V$86,22,FALSE)</f>
        <v>2159.76893974</v>
      </c>
      <c r="X55" s="251">
        <f>VLOOKUP(B55,'2021'!$A$1:$J$86,3,FALSE)</f>
        <v>0.22</v>
      </c>
      <c r="Y55" s="251">
        <f>VLOOKUP(B55,'2021'!$A$1:$J$86,4,FALSE)/1000</f>
        <v>6150.2582000000002</v>
      </c>
      <c r="Z55" s="251">
        <f>VLOOKUP(B55,'2021'!$A$1:$J$86,5,FALSE)/1000</f>
        <v>3664.6972000000001</v>
      </c>
      <c r="AA55" s="251">
        <f>VLOOKUP(B55,'2021'!$A$1:$J$86,6,FALSE)/1000</f>
        <v>1000</v>
      </c>
      <c r="AB55" s="251">
        <f>VLOOKUP(B55,'2021'!$A$1:$J$86,7,FALSE)/1000</f>
        <v>9045.4679199999991</v>
      </c>
      <c r="AC55" s="251">
        <f>VLOOKUP(B55,'2021'!$A$1:$J$86,10,FALSE)/1000</f>
        <v>8760.2695000000003</v>
      </c>
      <c r="AD55" t="e">
        <f>VLOOKUP(B55,#REF!,2,FALSE)</f>
        <v>#REF!</v>
      </c>
      <c r="AE55">
        <f>S54</f>
        <v>0.73919999999999997</v>
      </c>
    </row>
    <row r="56" spans="1:31">
      <c r="A56" s="289">
        <v>2016</v>
      </c>
      <c r="B56" s="289" t="s">
        <v>183</v>
      </c>
      <c r="C56" s="125">
        <v>10</v>
      </c>
      <c r="D56" s="289">
        <f>VLOOKUP(B56,'Доходы регионов16'!$A$10:$C$94,2,FALSE)/1000</f>
        <v>61688.728000000003</v>
      </c>
      <c r="E56" s="289">
        <f>VLOOKUP(B56,'ВРП 2015-2020'!$A$3:$H$98,3,FALSE)</f>
        <v>433560.1</v>
      </c>
      <c r="F56" s="311">
        <f>VLOOKUP(B56,'Трансферты 2016'!$A$10:$N$102,2,FALSE)</f>
        <v>8613.49</v>
      </c>
      <c r="G56" s="289">
        <f>VLOOKUP(B56,'Численность 2016-2017'!$B$5:$D$89,2,FALSE)</f>
        <v>1156093</v>
      </c>
      <c r="H56" s="183">
        <f>VLOOKUP(B56,'Трансферты 16-21'!$A$2:$S$102,14,FALSE)</f>
        <v>6599.4035671800011</v>
      </c>
      <c r="I56" s="183">
        <f>D56-VLOOKUP(B56,'Трансферты 16-21'!$A$1:$M$86,8,FALSE)</f>
        <v>59583.258000000002</v>
      </c>
      <c r="J56" s="311">
        <f t="shared" si="0"/>
        <v>13.960556774805536</v>
      </c>
      <c r="K56" s="424">
        <f>VLOOKUP(B56,'БО 15-17'!$A$11:$L$103,6,FALSE)</f>
        <v>89.6</v>
      </c>
      <c r="L56" s="425">
        <f>VLOOKUP(B56,'Own Rev16'!$A$10:$B$94,2,FALSE)/1000</f>
        <v>50915.997000000003</v>
      </c>
      <c r="M56" s="429">
        <f>VLOOKUP(B56,Безв16!$A$10:$B$95,2,FALSE)/1000</f>
        <v>10490.986999999999</v>
      </c>
      <c r="N56" s="251">
        <f>VLOOKUP(B56,'Трансферты 16-21'!$A$1:$M$86,8,FALSE)</f>
        <v>2105.4699999999998</v>
      </c>
      <c r="O56" s="251">
        <v>0</v>
      </c>
      <c r="P56" s="251">
        <f t="shared" si="1"/>
        <v>8385.5169999999998</v>
      </c>
      <c r="Q56" s="251">
        <f t="shared" si="2"/>
        <v>59583.258000000002</v>
      </c>
      <c r="R56" s="251">
        <v>0</v>
      </c>
      <c r="S56" s="251">
        <v>0</v>
      </c>
      <c r="T56" s="251">
        <v>0</v>
      </c>
      <c r="U56" s="251">
        <v>0</v>
      </c>
      <c r="V56" s="251">
        <v>0</v>
      </c>
      <c r="W56" s="251">
        <v>0</v>
      </c>
      <c r="X56" s="251">
        <f>VLOOKUP(B56,'2016'!$A$1:$J$86,3,FALSE)</f>
        <v>0.14000000000000001</v>
      </c>
      <c r="Y56" s="251">
        <f>VLOOKUP(B56,'2016'!$A$1:$J$86,4,FALSE)/1000</f>
        <v>1750.4083999999998</v>
      </c>
      <c r="Z56" s="251">
        <f>VLOOKUP(B56,'2016'!$A$1:$J$86,5,FALSE)/1000</f>
        <v>1018.8351</v>
      </c>
      <c r="AA56" s="251">
        <f>VLOOKUP(B56,'2016'!$A$1:$J$86,6,FALSE)/1000</f>
        <v>731.57330000000002</v>
      </c>
      <c r="AB56" s="251">
        <f>VLOOKUP(B56,'2016'!$A$1:$J$86,7,FALSE)/1000</f>
        <v>6383.4763499999999</v>
      </c>
      <c r="AC56" s="251">
        <f>VLOOKUP(B56,'2016'!$A$1:$J$86,10,FALSE)/1000</f>
        <v>251.63404</v>
      </c>
      <c r="AD56" s="251">
        <v>0</v>
      </c>
      <c r="AE56">
        <v>0</v>
      </c>
    </row>
    <row r="57" spans="1:31">
      <c r="A57" s="289">
        <v>2017</v>
      </c>
      <c r="B57" s="289" t="s">
        <v>183</v>
      </c>
      <c r="C57" s="125">
        <v>10</v>
      </c>
      <c r="D57" s="289">
        <f>VLOOKUP(B56,'Доходы регионов17'!$A$10:$C$94,2,FALSE)/1000</f>
        <v>65116.675000000003</v>
      </c>
      <c r="E57" s="289">
        <f>VLOOKUP(B56,'ВРП 2015-2020'!$A$3:$H$98,4,FALSE)</f>
        <v>452880</v>
      </c>
      <c r="F57" s="311">
        <f>VLOOKUP(B57,'Трансферты 2017'!$A$10:$N$102,2,FALSE)</f>
        <v>4733.28</v>
      </c>
      <c r="G57" s="289">
        <f>VLOOKUP(B56,'Численность 2016-2017'!$B$5:$D$89,3,FALSE)</f>
        <v>1156221</v>
      </c>
      <c r="H57" s="183">
        <f>VLOOKUP(B56,'Трансферты 16-21'!$A$2:$S$102,15,FALSE)</f>
        <v>6698.893064580001</v>
      </c>
      <c r="I57" s="183">
        <f>D57-VLOOKUP(B57,'Трансферты 16-21'!$A$1:$M$86,9,FALSE)</f>
        <v>63468.025000000001</v>
      </c>
      <c r="J57" s="311">
        <f t="shared" si="0"/>
        <v>13.960667486413156</v>
      </c>
      <c r="K57" s="424">
        <f>VLOOKUP(B57,'БО 15-17'!$A$11:$L$103,10,FALSE)</f>
        <v>93.7</v>
      </c>
      <c r="L57" s="425">
        <f>VLOOKUP(B57,'Own Rev17'!$A$10:$B$94,2,FALSE)/1000</f>
        <v>54147.324000000001</v>
      </c>
      <c r="M57" s="429">
        <f>VLOOKUP(B57,Безв17!$A$10:$B$94,2,FALSE)/1000</f>
        <v>11003.036</v>
      </c>
      <c r="N57" s="251">
        <f>VLOOKUP(B57,'Трансферты 16-21'!$A$1:$M$86,9,FALSE)</f>
        <v>1648.65</v>
      </c>
      <c r="O57" s="251">
        <v>0</v>
      </c>
      <c r="P57" s="251">
        <f t="shared" si="1"/>
        <v>9354.3860000000004</v>
      </c>
      <c r="Q57" s="251">
        <f t="shared" si="2"/>
        <v>63468.025000000001</v>
      </c>
      <c r="R57" s="251">
        <v>0</v>
      </c>
      <c r="S57" s="251">
        <v>0</v>
      </c>
      <c r="T57" s="251">
        <v>0</v>
      </c>
      <c r="U57" s="251">
        <v>0</v>
      </c>
      <c r="V57" s="251">
        <v>0</v>
      </c>
      <c r="W57" s="251">
        <v>0</v>
      </c>
      <c r="X57" s="251">
        <f>VLOOKUP(B57,'2017'!$A$1:$J$86,3,FALSE)</f>
        <v>0.14000000000000001</v>
      </c>
      <c r="Y57" s="251">
        <f>VLOOKUP(B57,'2017'!$A$1:$J$86,4,FALSE)/1000</f>
        <v>2623.0177999999996</v>
      </c>
      <c r="Z57" s="251">
        <f>VLOOKUP(B57,'2017'!$A$1:$J$86,5,FALSE)/1000</f>
        <v>1949.4322999999999</v>
      </c>
      <c r="AA57" s="251">
        <f>VLOOKUP(B57,'2017'!$A$1:$J$86,6,FALSE)/1000</f>
        <v>0</v>
      </c>
      <c r="AB57" s="251">
        <f>VLOOKUP(B57,'2017'!$A$1:$J$86,7,FALSE)/1000</f>
        <v>5174.8798499999994</v>
      </c>
      <c r="AC57" s="251">
        <f>VLOOKUP(B57,'2017'!$A$1:$J$86,10,FALSE)/1000</f>
        <v>1032.18424</v>
      </c>
      <c r="AD57" s="251">
        <v>0</v>
      </c>
      <c r="AE57">
        <v>0</v>
      </c>
    </row>
    <row r="58" spans="1:31">
      <c r="A58" s="289">
        <v>2018</v>
      </c>
      <c r="B58" s="289" t="s">
        <v>183</v>
      </c>
      <c r="C58" s="125">
        <v>10</v>
      </c>
      <c r="D58" s="289">
        <f>VLOOKUP(B56,'Доходы регионов18'!$A$10:$C$94,2,FALSE)/1000</f>
        <v>75267.308000000005</v>
      </c>
      <c r="E58" s="289">
        <f>VLOOKUP(B56,'ВРП 2015-2020'!$A$3:$H$98,5,FALSE)</f>
        <v>526882.4</v>
      </c>
      <c r="F58" s="311">
        <f>VLOOKUP(B58,'Трансферты 2018'!$A$10:$N$102,2,FALSE)</f>
        <v>7467.58</v>
      </c>
      <c r="G58" s="289">
        <f>VLOOKUP(B58,'Численность 2018'!$A$7:$B$91,2,FALSE)</f>
        <v>1150201</v>
      </c>
      <c r="H58" s="183">
        <f>VLOOKUP(B56,'Трансферты 16-21'!$A$2:$S$102,16,FALSE)</f>
        <v>9310.6000256400002</v>
      </c>
      <c r="I58" s="183">
        <f>D58-VLOOKUP(B58,'Трансферты 16-21'!$A$1:$M$86,10,FALSE)</f>
        <v>74348.018000000011</v>
      </c>
      <c r="J58" s="311">
        <f t="shared" si="0"/>
        <v>13.955447267675428</v>
      </c>
      <c r="K58" s="424">
        <f>VLOOKUP(B58,'БО 17-19'!$A$11:$L$103,6,FALSE)</f>
        <v>95.2</v>
      </c>
      <c r="L58" s="425">
        <f>VLOOKUP(B58,'Own Rev18'!$A$10:$B$94,2,FALSE)/1000</f>
        <v>62766.398000000001</v>
      </c>
      <c r="M58" s="429">
        <f>VLOOKUP(B58,Безв18!$A$10:$B$94,2,FALSE)/1000</f>
        <v>12700.156999999999</v>
      </c>
      <c r="N58" s="251">
        <f>VLOOKUP(B58,'Трансферты 16-21'!$A$1:$M$86,10,FALSE)</f>
        <v>919.29</v>
      </c>
      <c r="O58" s="251">
        <v>0</v>
      </c>
      <c r="P58" s="251">
        <f t="shared" si="1"/>
        <v>11780.866999999998</v>
      </c>
      <c r="Q58" s="251">
        <f t="shared" si="2"/>
        <v>74348.018000000011</v>
      </c>
      <c r="R58" s="251">
        <f>VLOOKUP(B58,Путин!$B$2:$C$87,2,FALSE)</f>
        <v>0.80830000000000002</v>
      </c>
      <c r="S58" s="251">
        <v>0</v>
      </c>
      <c r="T58" s="251">
        <v>0</v>
      </c>
      <c r="U58" s="251">
        <v>0</v>
      </c>
      <c r="V58" s="251">
        <v>0</v>
      </c>
      <c r="W58" s="251">
        <v>0</v>
      </c>
      <c r="X58" s="251">
        <f>VLOOKUP(B58,'2018'!$A$1:$J$86,3,FALSE)</f>
        <v>0.14000000000000001</v>
      </c>
      <c r="Y58" s="251">
        <f>VLOOKUP(B58,'2018'!$A$1:$J$86,4,FALSE)/1000</f>
        <v>2465.6332000000002</v>
      </c>
      <c r="Z58" s="251">
        <f>VLOOKUP(B58,'2018'!$A$1:$J$86,5,FALSE)/1000</f>
        <v>794.28340000000003</v>
      </c>
      <c r="AA58" s="251">
        <f>VLOOKUP(B58,'2018'!$A$1:$J$86,6,FALSE)/1000</f>
        <v>845.05600000000004</v>
      </c>
      <c r="AB58" s="251">
        <f>VLOOKUP(B58,'2018'!$A$1:$J$86,7,FALSE)/1000</f>
        <v>3563.8193199999996</v>
      </c>
      <c r="AC58" s="251">
        <f>VLOOKUP(B58,'2018'!$A$1:$J$86,10,FALSE)/1000</f>
        <v>4440.6347500000002</v>
      </c>
      <c r="AD58" s="251">
        <v>0</v>
      </c>
      <c r="AE58">
        <v>0</v>
      </c>
    </row>
    <row r="59" spans="1:31">
      <c r="A59" s="289">
        <v>2019</v>
      </c>
      <c r="B59" s="289" t="s">
        <v>183</v>
      </c>
      <c r="C59" s="125">
        <v>10</v>
      </c>
      <c r="D59" s="289">
        <f>VLOOKUP(B56,'Доходы регионов19'!$A$10:$C$94,2,FALSE)/1000</f>
        <v>75943.186000000002</v>
      </c>
      <c r="E59" s="289">
        <f>VLOOKUP(B56,'ВРП 2015-2020'!$A$3:$H$98,6,FALSE)</f>
        <v>499587</v>
      </c>
      <c r="F59" s="311">
        <f>VLOOKUP(B59,'Трансферты 2019'!$A$4:$N$102,2,FALSE)</f>
        <v>10296.17</v>
      </c>
      <c r="G59" s="289">
        <f>VLOOKUP(B59,'Численность 2019'!$A$7:$B$91,2,FALSE)</f>
        <v>1144035</v>
      </c>
      <c r="H59" s="183">
        <f>VLOOKUP(B56,'Трансферты 16-21'!$A$2:$S$102,17,FALSE)</f>
        <v>9890.1400994699998</v>
      </c>
      <c r="I59" s="183">
        <f>D59-VLOOKUP(B59,'Трансферты 16-21'!$A$1:$M$86,11,FALSE)</f>
        <v>73307.906000000003</v>
      </c>
      <c r="J59" s="311">
        <f t="shared" si="0"/>
        <v>13.950072044859475</v>
      </c>
      <c r="K59" s="424">
        <f>VLOOKUP(B59,'БО 17-19'!$A$11:$L$103,10,FALSE)</f>
        <v>93.1</v>
      </c>
      <c r="L59" s="425">
        <f>VLOOKUP(B59,'Own Rev19'!$A$10:$B$94,2,FALSE)/1000</f>
        <v>60436.154000000002</v>
      </c>
      <c r="M59" s="429">
        <f>VLOOKUP(B59,Безв19!$A$10:$B$94,2,FALSE)/1000</f>
        <v>15197.552</v>
      </c>
      <c r="N59" s="251">
        <f>VLOOKUP(B59,'Трансферты 16-21'!$A$1:$M$86,11,FALSE)</f>
        <v>2635.28</v>
      </c>
      <c r="O59" s="251">
        <v>0</v>
      </c>
      <c r="P59" s="251">
        <f t="shared" si="1"/>
        <v>12562.271999999999</v>
      </c>
      <c r="Q59" s="251">
        <f t="shared" si="2"/>
        <v>73307.906000000003</v>
      </c>
      <c r="R59" s="251">
        <v>0</v>
      </c>
      <c r="S59" s="251">
        <v>0</v>
      </c>
      <c r="T59" s="251">
        <v>0</v>
      </c>
      <c r="U59" s="251">
        <v>0</v>
      </c>
      <c r="V59" s="251">
        <v>0</v>
      </c>
      <c r="W59" s="251">
        <v>0</v>
      </c>
      <c r="X59" s="251">
        <f>VLOOKUP(B59,'2019'!$A$1:$J$86,3,FALSE)</f>
        <v>0.17</v>
      </c>
      <c r="Y59" s="251">
        <f>VLOOKUP(B59,'2019'!$A$1:$J$86,4,FALSE)/1000</f>
        <v>2671.7307000000001</v>
      </c>
      <c r="Z59" s="251">
        <f>VLOOKUP(B59,'2019'!$A$1:$J$86,5,FALSE)/1000</f>
        <v>863.59940000000006</v>
      </c>
      <c r="AA59" s="251">
        <f>VLOOKUP(B59,'2019'!$A$1:$J$86,6,FALSE)/1000</f>
        <v>300</v>
      </c>
      <c r="AB59" s="251">
        <f>VLOOKUP(B59,'2019'!$A$1:$J$86,7,FALSE)/1000</f>
        <v>3960.8862400000003</v>
      </c>
      <c r="AC59" s="251">
        <f>VLOOKUP(B59,'2019'!$A$1:$J$86,10,FALSE)/1000</f>
        <v>5929.6519100000005</v>
      </c>
      <c r="AD59" s="251">
        <v>0</v>
      </c>
      <c r="AE59">
        <v>0</v>
      </c>
    </row>
    <row r="60" spans="1:31">
      <c r="A60" s="289">
        <v>2020</v>
      </c>
      <c r="B60" s="289" t="s">
        <v>183</v>
      </c>
      <c r="C60" s="125">
        <v>10</v>
      </c>
      <c r="D60" s="289">
        <f>VLOOKUP(B56,'Доходы регионов20'!$A$10:$C$94,2,FALSE)/1000</f>
        <v>85868.967999999993</v>
      </c>
      <c r="E60" s="289">
        <f>VLOOKUP(B56,'ВРП 2015-2020'!$A$3:$H$98,7,FALSE)</f>
        <v>546151.30000000005</v>
      </c>
      <c r="F60" s="311">
        <f>VLOOKUP(B60,'Трансферты 2020'!$A$4:$N$102,2,FALSE)</f>
        <v>13547.45</v>
      </c>
      <c r="G60" s="289">
        <f>VLOOKUP(B60,'Численность 2020'!$A$7:$B$91,2,FALSE)</f>
        <v>1139371</v>
      </c>
      <c r="H60" s="183">
        <f>VLOOKUP(B56,'Трансферты 16-21'!$A$2:$S$102,18,FALSE)</f>
        <v>14477.099683779999</v>
      </c>
      <c r="I60" s="183">
        <f>D60-VLOOKUP(B60,'Трансферты 16-21'!$A$1:$M$86,12,FALSE)</f>
        <v>82406.067999999999</v>
      </c>
      <c r="J60" s="311">
        <f t="shared" si="0"/>
        <v>13.945986913712249</v>
      </c>
      <c r="K60" s="424">
        <f>VLOOKUP(B60,'БО 19-21'!$A$11:$L$103,6,FALSE)</f>
        <v>94.1</v>
      </c>
      <c r="L60" s="425">
        <f>VLOOKUP(B60,'Own Rev20'!$A$10:$B$94,2,FALSE)/1000</f>
        <v>62054.671000000002</v>
      </c>
      <c r="M60" s="429">
        <f>VLOOKUP(B60,Безв20!$A$10:$B$94,2,FALSE)/1000</f>
        <v>23219.494999999999</v>
      </c>
      <c r="N60" s="251">
        <f>VLOOKUP(B60,'Трансферты 16-21'!$A$1:$M$86,12,FALSE)</f>
        <v>3462.9</v>
      </c>
      <c r="O60" s="251">
        <v>0</v>
      </c>
      <c r="P60" s="251">
        <f t="shared" si="1"/>
        <v>19756.594999999998</v>
      </c>
      <c r="Q60" s="251">
        <f t="shared" si="2"/>
        <v>82406.067999999999</v>
      </c>
      <c r="R60" s="251">
        <v>0</v>
      </c>
      <c r="S60" s="251">
        <f>VLOOKUP(B60,Конституция!$B$4:$C$90,2,FALSE)</f>
        <v>0.78559999999999997</v>
      </c>
      <c r="T60" s="251">
        <f>VLOOKUP(B60,DATA!$A$2:$X$86,23,FALSE)</f>
        <v>9.5</v>
      </c>
      <c r="U60" s="251">
        <f>VLOOKUP(B60,DATA!$A$2:$X$86,24,FALSE)</f>
        <v>19.29</v>
      </c>
      <c r="V60" s="251">
        <f>VLOOKUP(B60,'По статьям 2020'!$A$2:$AE$86,31,FALSE)</f>
        <v>1963.2899999999997</v>
      </c>
      <c r="W60" s="251">
        <v>0</v>
      </c>
      <c r="X60" s="251">
        <f>VLOOKUP(B60,'2020'!$A$1:$J$86,3,FALSE)</f>
        <v>0.24</v>
      </c>
      <c r="Y60" s="251">
        <f>VLOOKUP(B60,'2020'!$A$1:$J$86,4,FALSE)/1000</f>
        <v>5984.8051999999998</v>
      </c>
      <c r="Z60" s="251">
        <f>VLOOKUP(B60,'2020'!$A$1:$J$86,5,FALSE)/1000</f>
        <v>949.95940000000007</v>
      </c>
      <c r="AA60" s="251">
        <f>VLOOKUP(B60,'2020'!$A$1:$J$86,6,FALSE)/1000</f>
        <v>3278.7957999999999</v>
      </c>
      <c r="AB60" s="251">
        <f>VLOOKUP(B60,'2020'!$A$1:$J$86,7,FALSE)/1000</f>
        <v>8008.05026</v>
      </c>
      <c r="AC60" s="251">
        <f>VLOOKUP(B60,'2020'!$A$1:$J$86,10,FALSE)/1000</f>
        <v>5763.7419300000001</v>
      </c>
      <c r="AD60" s="452">
        <v>0</v>
      </c>
      <c r="AE60">
        <v>0</v>
      </c>
    </row>
    <row r="61" spans="1:31">
      <c r="A61" s="289">
        <v>2021</v>
      </c>
      <c r="B61" s="289" t="s">
        <v>183</v>
      </c>
      <c r="C61" s="125">
        <v>10</v>
      </c>
      <c r="D61" s="289">
        <f>VLOOKUP(B56,'Доходы регионов21'!$A$10:$C$94,2,FALSE)/1000</f>
        <v>127729.95600000001</v>
      </c>
      <c r="E61" s="289">
        <f>VLOOKUP(B56,'ВРП 2015-2020'!$A$3:$H$98,8,FALSE)</f>
        <v>752926</v>
      </c>
      <c r="F61" s="311">
        <f>VLOOKUP(B61,'Трансферты 2021'!$A$4:$N$93,2,FALSE)</f>
        <v>12574.86</v>
      </c>
      <c r="G61" s="289">
        <f>VLOOKUP(B61,'Численность 2021'!$A$6:$B$91,2,FALSE)</f>
        <v>1128192</v>
      </c>
      <c r="H61" s="183">
        <f>VLOOKUP(B56,'Трансферты 16-21'!$A$2:$S$102,19,FALSE)</f>
        <v>12513.299536300001</v>
      </c>
      <c r="I61" s="183">
        <f>D61-VLOOKUP(B61,'Трансферты 16-21'!$A$1:$M$86,13,FALSE)</f>
        <v>124435.14600000001</v>
      </c>
      <c r="J61" s="311">
        <f t="shared" si="0"/>
        <v>13.936126909321549</v>
      </c>
      <c r="K61" s="424">
        <f>VLOOKUP(B61,'БО 19-21'!$A$11:$L$103,10,FALSE)</f>
        <v>98.9</v>
      </c>
      <c r="L61" s="425">
        <f>VLOOKUP(B61,'Own Rev21'!$A$10:$B$94,2,FALSE)/1000</f>
        <v>108051.747</v>
      </c>
      <c r="M61" s="429">
        <f>VLOOKUP(B61,Безв21!$A$10:$B$94,2,FALSE)/1000</f>
        <v>18149.651999999998</v>
      </c>
      <c r="N61" s="251">
        <f>VLOOKUP(B61,'Трансферты 16-21'!$A$1:$M$86,13,FALSE)</f>
        <v>3294.81</v>
      </c>
      <c r="O61" s="251">
        <v>0</v>
      </c>
      <c r="P61" s="251">
        <f t="shared" si="1"/>
        <v>14854.841999999999</v>
      </c>
      <c r="Q61" s="251">
        <f t="shared" si="2"/>
        <v>124435.14600000001</v>
      </c>
      <c r="R61" s="251">
        <v>0</v>
      </c>
      <c r="S61" s="251">
        <v>0</v>
      </c>
      <c r="T61" s="251">
        <v>0</v>
      </c>
      <c r="U61" s="251">
        <v>0</v>
      </c>
      <c r="V61" s="251">
        <v>0</v>
      </c>
      <c r="W61" s="251">
        <f>VLOOKUP(B60,'По статьям 2021'!$A$2:$V$86,22,FALSE)</f>
        <v>1301.84185426</v>
      </c>
      <c r="X61" s="251">
        <f>VLOOKUP(B61,'2021'!$A$1:$J$86,3,FALSE)</f>
        <v>0.12</v>
      </c>
      <c r="Y61" s="251">
        <f>VLOOKUP(B61,'2021'!$A$1:$J$86,4,FALSE)/1000</f>
        <v>2325.4823999999999</v>
      </c>
      <c r="Z61" s="251">
        <f>VLOOKUP(B61,'2021'!$A$1:$J$86,5,FALSE)/1000</f>
        <v>949.95940000000007</v>
      </c>
      <c r="AA61" s="251">
        <f>VLOOKUP(B61,'2021'!$A$1:$J$86,6,FALSE)/1000</f>
        <v>712.46960000000001</v>
      </c>
      <c r="AB61" s="251">
        <f>VLOOKUP(B61,'2021'!$A$1:$J$86,7,FALSE)/1000</f>
        <v>7504.60844</v>
      </c>
      <c r="AC61" s="251">
        <f>VLOOKUP(B61,'2021'!$A$1:$J$86,10,FALSE)/1000</f>
        <v>5024.7484800000002</v>
      </c>
      <c r="AD61" t="e">
        <f>VLOOKUP(B61,#REF!,2,FALSE)</f>
        <v>#REF!</v>
      </c>
      <c r="AE61">
        <f>S60</f>
        <v>0.78559999999999997</v>
      </c>
    </row>
    <row r="62" spans="1:31">
      <c r="A62" s="289">
        <v>2016</v>
      </c>
      <c r="B62" s="289" t="s">
        <v>182</v>
      </c>
      <c r="C62" s="125">
        <v>11</v>
      </c>
      <c r="D62" s="289">
        <f>VLOOKUP(B62,'Доходы регионов16'!$A$10:$C$94,2,FALSE)/1000</f>
        <v>551731.15399999998</v>
      </c>
      <c r="E62" s="289">
        <f>VLOOKUP(B62,'ВРП 2015-2020'!$A$3:$H$98,3,FALSE)</f>
        <v>570678.69999999995</v>
      </c>
      <c r="F62" s="311">
        <f>VLOOKUP(B62,'Трансферты 2016'!$A$10:$N$102,2,FALSE)</f>
        <v>30441.71</v>
      </c>
      <c r="G62" s="289">
        <f>VLOOKUP(B62,'Численность 2016-2017'!$B$5:$D$89,2,FALSE)</f>
        <v>7318647</v>
      </c>
      <c r="H62" s="183">
        <f>VLOOKUP(B62,'Трансферты 16-21'!$A$2:$S$102,14,FALSE)</f>
        <v>20563.96782224</v>
      </c>
      <c r="I62" s="183">
        <f>D62-VLOOKUP(B62,'Трансферты 16-21'!$A$1:$M$86,8,FALSE)</f>
        <v>539807.06400000001</v>
      </c>
      <c r="J62" s="311">
        <f t="shared" si="0"/>
        <v>15.805936032787629</v>
      </c>
      <c r="K62" s="424">
        <f>VLOOKUP(B62,'БО 15-17'!$A$11:$L$103,6,FALSE)</f>
        <v>124.1</v>
      </c>
      <c r="L62" s="425">
        <f>VLOOKUP(B62,'Own Rev16'!$A$10:$B$94,2,FALSE)/1000</f>
        <v>523291.08399999997</v>
      </c>
      <c r="M62" s="429">
        <f>VLOOKUP(B62,Безв16!$A$10:$B$95,2,FALSE)/1000</f>
        <v>36565.476999999999</v>
      </c>
      <c r="N62" s="251">
        <f>VLOOKUP(B62,'Трансферты 16-21'!$A$1:$M$86,8,FALSE)</f>
        <v>11924.09</v>
      </c>
      <c r="O62" s="251">
        <v>0</v>
      </c>
      <c r="P62" s="251">
        <f t="shared" si="1"/>
        <v>24641.386999999999</v>
      </c>
      <c r="Q62" s="251">
        <f t="shared" si="2"/>
        <v>539807.06400000001</v>
      </c>
      <c r="R62" s="251">
        <v>0</v>
      </c>
      <c r="S62" s="251">
        <v>0</v>
      </c>
      <c r="T62" s="251">
        <v>0</v>
      </c>
      <c r="U62" s="251">
        <v>0</v>
      </c>
      <c r="V62" s="251">
        <v>0</v>
      </c>
      <c r="W62" s="251">
        <v>0</v>
      </c>
      <c r="X62" s="251">
        <f>VLOOKUP(B62,'2016'!$A$1:$J$86,3,FALSE)</f>
        <v>0.05</v>
      </c>
      <c r="Y62" s="251">
        <f>VLOOKUP(B62,'2016'!$A$1:$J$86,4,FALSE)/1000</f>
        <v>2709.5986000000003</v>
      </c>
      <c r="Z62" s="251">
        <f>VLOOKUP(B62,'2016'!$A$1:$J$86,5,FALSE)/1000</f>
        <v>0</v>
      </c>
      <c r="AA62" s="251">
        <f>VLOOKUP(B62,'2016'!$A$1:$J$86,6,FALSE)/1000</f>
        <v>2409.9626000000003</v>
      </c>
      <c r="AB62" s="251">
        <f>VLOOKUP(B62,'2016'!$A$1:$J$86,7,FALSE)/1000</f>
        <v>10443.93756</v>
      </c>
      <c r="AC62" s="251">
        <f>VLOOKUP(B62,'2016'!$A$1:$J$86,10,FALSE)/1000</f>
        <v>11487.84683</v>
      </c>
      <c r="AD62" s="251">
        <v>0</v>
      </c>
      <c r="AE62">
        <v>0</v>
      </c>
    </row>
    <row r="63" spans="1:31">
      <c r="A63" s="289">
        <v>2017</v>
      </c>
      <c r="B63" s="289" t="s">
        <v>182</v>
      </c>
      <c r="C63" s="125">
        <v>11</v>
      </c>
      <c r="D63" s="289">
        <f>VLOOKUP(B62,'Доходы регионов17'!$A$10:$C$94,2,FALSE)/1000</f>
        <v>604970.30200000003</v>
      </c>
      <c r="E63" s="289">
        <f>VLOOKUP(B62,'ВРП 2015-2020'!$A$3:$H$98,4,FALSE)</f>
        <v>574838</v>
      </c>
      <c r="F63" s="311">
        <f>VLOOKUP(B63,'Трансферты 2017'!$A$10:$N$102,2,FALSE)</f>
        <v>28641.7</v>
      </c>
      <c r="G63" s="289">
        <f>VLOOKUP(B62,'Численность 2016-2017'!$B$5:$D$89,3,FALSE)</f>
        <v>7423470</v>
      </c>
      <c r="H63" s="183">
        <f>VLOOKUP(B62,'Трансферты 16-21'!$A$2:$S$102,15,FALSE)</f>
        <v>27494.326043249999</v>
      </c>
      <c r="I63" s="183">
        <f>D63-VLOOKUP(B63,'Трансферты 16-21'!$A$1:$M$86,9,FALSE)</f>
        <v>601209.35200000007</v>
      </c>
      <c r="J63" s="311">
        <f t="shared" si="0"/>
        <v>15.820157160813574</v>
      </c>
      <c r="K63" s="424">
        <f>VLOOKUP(B63,'БО 15-17'!$A$11:$L$103,10,FALSE)</f>
        <v>121.5</v>
      </c>
      <c r="L63" s="425">
        <f>VLOOKUP(B63,'Own Rev17'!$A$10:$B$94,2,FALSE)/1000</f>
        <v>567938.18900000001</v>
      </c>
      <c r="M63" s="429">
        <f>VLOOKUP(B63,Безв17!$A$10:$B$94,2,FALSE)/1000</f>
        <v>36331.036</v>
      </c>
      <c r="N63" s="251">
        <f>VLOOKUP(B63,'Трансферты 16-21'!$A$1:$M$86,9,FALSE)</f>
        <v>3760.95</v>
      </c>
      <c r="O63" s="251">
        <v>0</v>
      </c>
      <c r="P63" s="251">
        <f t="shared" si="1"/>
        <v>32570.085999999999</v>
      </c>
      <c r="Q63" s="251">
        <f t="shared" si="2"/>
        <v>601209.35200000007</v>
      </c>
      <c r="R63" s="251">
        <v>0</v>
      </c>
      <c r="S63" s="251">
        <v>0</v>
      </c>
      <c r="T63" s="251">
        <v>0</v>
      </c>
      <c r="U63" s="251">
        <v>0</v>
      </c>
      <c r="V63" s="251">
        <v>0</v>
      </c>
      <c r="W63" s="251">
        <v>0</v>
      </c>
      <c r="X63" s="251">
        <f>VLOOKUP(B63,'2017'!$A$1:$J$86,3,FALSE)</f>
        <v>0.04</v>
      </c>
      <c r="Y63" s="251">
        <f>VLOOKUP(B63,'2017'!$A$1:$J$86,4,FALSE)/1000</f>
        <v>4162.3615</v>
      </c>
      <c r="Z63" s="251">
        <f>VLOOKUP(B63,'2017'!$A$1:$J$86,5,FALSE)/1000</f>
        <v>0</v>
      </c>
      <c r="AA63" s="251">
        <f>VLOOKUP(B63,'2017'!$A$1:$J$86,6,FALSE)/1000</f>
        <v>0</v>
      </c>
      <c r="AB63" s="251">
        <f>VLOOKUP(B63,'2017'!$A$1:$J$86,7,FALSE)/1000</f>
        <v>6215.6248399999995</v>
      </c>
      <c r="AC63" s="251">
        <f>VLOOKUP(B63,'2017'!$A$1:$J$86,10,FALSE)/1000</f>
        <v>13937.92971</v>
      </c>
      <c r="AD63" s="251">
        <v>0</v>
      </c>
      <c r="AE63">
        <v>0</v>
      </c>
    </row>
    <row r="64" spans="1:31">
      <c r="A64" s="289">
        <v>2018</v>
      </c>
      <c r="B64" s="289" t="s">
        <v>182</v>
      </c>
      <c r="C64" s="125">
        <v>11</v>
      </c>
      <c r="D64" s="289">
        <f>VLOOKUP(B62,'Доходы регионов18'!$A$10:$C$94,2,FALSE)/1000</f>
        <v>671792.86199999996</v>
      </c>
      <c r="E64" s="289">
        <f>VLOOKUP(B62,'ВРП 2015-2020'!$A$3:$H$98,5,FALSE)</f>
        <v>615059.9</v>
      </c>
      <c r="F64" s="311">
        <f>VLOOKUP(B64,'Трансферты 2018'!$A$10:$N$102,2,FALSE)</f>
        <v>20314.97</v>
      </c>
      <c r="G64" s="289">
        <f>VLOOKUP(B64,'Численность 2018'!$A$7:$B$91,2,FALSE)</f>
        <v>7503385</v>
      </c>
      <c r="H64" s="183">
        <f>VLOOKUP(B62,'Трансферты 16-21'!$A$2:$S$102,16,FALSE)</f>
        <v>19916.61866013</v>
      </c>
      <c r="I64" s="183">
        <f>D64-VLOOKUP(B64,'Трансферты 16-21'!$A$1:$M$86,10,FALSE)</f>
        <v>667803.97199999995</v>
      </c>
      <c r="J64" s="311">
        <f t="shared" si="0"/>
        <v>15.830864810019619</v>
      </c>
      <c r="K64" s="424">
        <f>VLOOKUP(B64,'БО 17-19'!$A$11:$L$103,6,FALSE)</f>
        <v>122</v>
      </c>
      <c r="L64" s="425">
        <f>VLOOKUP(B64,'Own Rev18'!$A$10:$B$94,2,FALSE)/1000</f>
        <v>619888.70200000005</v>
      </c>
      <c r="M64" s="429">
        <f>VLOOKUP(B64,Безв18!$A$10:$B$94,2,FALSE)/1000</f>
        <v>50036.642999999996</v>
      </c>
      <c r="N64" s="251">
        <f>VLOOKUP(B64,'Трансферты 16-21'!$A$1:$M$86,10,FALSE)</f>
        <v>3988.89</v>
      </c>
      <c r="O64" s="251">
        <v>0</v>
      </c>
      <c r="P64" s="251">
        <f t="shared" si="1"/>
        <v>46047.752999999997</v>
      </c>
      <c r="Q64" s="251">
        <f t="shared" si="2"/>
        <v>667803.97199999995</v>
      </c>
      <c r="R64" s="251">
        <f>VLOOKUP(B64,Путин!$B$2:$C$87,2,FALSE)</f>
        <v>0.74490000000000001</v>
      </c>
      <c r="S64" s="251">
        <v>0</v>
      </c>
      <c r="T64" s="251">
        <v>0</v>
      </c>
      <c r="U64" s="251">
        <v>0</v>
      </c>
      <c r="V64" s="251">
        <v>0</v>
      </c>
      <c r="W64" s="251">
        <v>0</v>
      </c>
      <c r="X64" s="251">
        <f>VLOOKUP(B64,'2018'!$A$1:$J$86,3,FALSE)</f>
        <v>0.06</v>
      </c>
      <c r="Y64" s="251">
        <f>VLOOKUP(B64,'2018'!$A$1:$J$86,4,FALSE)/1000</f>
        <v>15882.3879</v>
      </c>
      <c r="Z64" s="251">
        <f>VLOOKUP(B64,'2018'!$A$1:$J$86,5,FALSE)/1000</f>
        <v>0</v>
      </c>
      <c r="AA64" s="251">
        <f>VLOOKUP(B64,'2018'!$A$1:$J$86,6,FALSE)/1000</f>
        <v>6208.2259999999997</v>
      </c>
      <c r="AB64" s="251">
        <f>VLOOKUP(B64,'2018'!$A$1:$J$86,7,FALSE)/1000</f>
        <v>5714.3705199999995</v>
      </c>
      <c r="AC64" s="251">
        <f>VLOOKUP(B64,'2018'!$A$1:$J$86,10,FALSE)/1000</f>
        <v>16012.506670000001</v>
      </c>
      <c r="AD64" s="251">
        <v>0</v>
      </c>
      <c r="AE64">
        <v>0</v>
      </c>
    </row>
    <row r="65" spans="1:31">
      <c r="A65" s="289">
        <v>2019</v>
      </c>
      <c r="B65" s="289" t="s">
        <v>182</v>
      </c>
      <c r="C65" s="125">
        <v>11</v>
      </c>
      <c r="D65" s="289">
        <f>VLOOKUP(B62,'Доходы регионов19'!$A$10:$C$94,2,FALSE)/1000</f>
        <v>739341.86899999995</v>
      </c>
      <c r="E65" s="289">
        <f>VLOOKUP(B62,'ВРП 2015-2020'!$A$3:$H$98,6,FALSE)</f>
        <v>670800.30000000005</v>
      </c>
      <c r="F65" s="311">
        <f>VLOOKUP(B65,'Трансферты 2019'!$A$4:$N$102,2,FALSE)</f>
        <v>27002.58</v>
      </c>
      <c r="G65" s="289">
        <f>VLOOKUP(B65,'Численность 2019'!$A$7:$B$91,2,FALSE)</f>
        <v>7599647</v>
      </c>
      <c r="H65" s="183">
        <f>VLOOKUP(B62,'Трансферты 16-21'!$A$2:$S$102,17,FALSE)</f>
        <v>22221.339641480001</v>
      </c>
      <c r="I65" s="183">
        <f>D65-VLOOKUP(B65,'Трансферты 16-21'!$A$1:$M$86,11,FALSE)</f>
        <v>724887.82899999991</v>
      </c>
      <c r="J65" s="311">
        <f t="shared" si="0"/>
        <v>15.843612356809427</v>
      </c>
      <c r="K65" s="424">
        <f>VLOOKUP(B65,'БО 17-19'!$A$11:$L$103,10,FALSE)</f>
        <v>123.9</v>
      </c>
      <c r="L65" s="425">
        <f>VLOOKUP(B65,'Own Rev19'!$A$10:$B$94,2,FALSE)/1000</f>
        <v>667381.81499999994</v>
      </c>
      <c r="M65" s="429">
        <f>VLOOKUP(B65,Безв19!$A$10:$B$94,2,FALSE)/1000</f>
        <v>67244.115000000005</v>
      </c>
      <c r="N65" s="251">
        <f>VLOOKUP(B65,'Трансферты 16-21'!$A$1:$M$86,11,FALSE)</f>
        <v>14454.04</v>
      </c>
      <c r="O65" s="251">
        <v>0</v>
      </c>
      <c r="P65" s="251">
        <f t="shared" si="1"/>
        <v>52790.075000000004</v>
      </c>
      <c r="Q65" s="251">
        <f t="shared" si="2"/>
        <v>724887.82899999991</v>
      </c>
      <c r="R65" s="251">
        <v>0</v>
      </c>
      <c r="S65" s="251">
        <v>0</v>
      </c>
      <c r="T65" s="251">
        <v>0</v>
      </c>
      <c r="U65" s="251">
        <v>0</v>
      </c>
      <c r="V65" s="251">
        <v>0</v>
      </c>
      <c r="W65" s="251">
        <v>0</v>
      </c>
      <c r="X65" s="251">
        <f>VLOOKUP(B65,'2019'!$A$1:$J$86,3,FALSE)</f>
        <v>7.0000000000000007E-2</v>
      </c>
      <c r="Y65" s="251">
        <f>VLOOKUP(B65,'2019'!$A$1:$J$86,4,FALSE)/1000</f>
        <v>237.05199999999999</v>
      </c>
      <c r="Z65" s="251">
        <f>VLOOKUP(B65,'2019'!$A$1:$J$86,5,FALSE)/1000</f>
        <v>0</v>
      </c>
      <c r="AA65" s="251">
        <f>VLOOKUP(B65,'2019'!$A$1:$J$86,6,FALSE)/1000</f>
        <v>0</v>
      </c>
      <c r="AB65" s="251">
        <f>VLOOKUP(B65,'2019'!$A$1:$J$86,7,FALSE)/1000</f>
        <v>12793.20707</v>
      </c>
      <c r="AC65" s="251">
        <f>VLOOKUP(B65,'2019'!$A$1:$J$86,10,FALSE)/1000</f>
        <v>39759.819329999998</v>
      </c>
      <c r="AD65" s="251">
        <v>0</v>
      </c>
      <c r="AE65">
        <v>0</v>
      </c>
    </row>
    <row r="66" spans="1:31">
      <c r="A66" s="289">
        <v>2020</v>
      </c>
      <c r="B66" s="289" t="s">
        <v>182</v>
      </c>
      <c r="C66" s="125">
        <v>11</v>
      </c>
      <c r="D66" s="289">
        <f>VLOOKUP(B62,'Доходы регионов20'!$A$10:$C$94,2,FALSE)/1000</f>
        <v>805481.06499999994</v>
      </c>
      <c r="E66" s="289">
        <f>VLOOKUP(B62,'ВРП 2015-2020'!$A$3:$H$98,7,FALSE)</f>
        <v>683845.1</v>
      </c>
      <c r="F66" s="311">
        <f>VLOOKUP(B66,'Трансферты 2020'!$A$4:$N$102,2,FALSE)</f>
        <v>57449.93</v>
      </c>
      <c r="G66" s="289">
        <f>VLOOKUP(B66,'Численность 2020'!$A$7:$B$91,2,FALSE)</f>
        <v>7690863</v>
      </c>
      <c r="H66" s="183">
        <f>VLOOKUP(B62,'Трансферты 16-21'!$A$2:$S$102,18,FALSE)</f>
        <v>56653.30152411</v>
      </c>
      <c r="I66" s="183">
        <f>D66-VLOOKUP(B66,'Трансферты 16-21'!$A$1:$M$86,12,FALSE)</f>
        <v>782852.21499999997</v>
      </c>
      <c r="J66" s="311">
        <f t="shared" si="0"/>
        <v>15.855543558852322</v>
      </c>
      <c r="K66" s="424">
        <f>VLOOKUP(B66,'БО 19-21'!$A$11:$L$103,6,FALSE)</f>
        <v>124.3</v>
      </c>
      <c r="L66" s="425">
        <f>VLOOKUP(B66,'Own Rev20'!$A$10:$B$94,2,FALSE)/1000</f>
        <v>683312.446</v>
      </c>
      <c r="M66" s="429">
        <f>VLOOKUP(B66,Безв20!$A$10:$B$94,2,FALSE)/1000</f>
        <v>118627.806</v>
      </c>
      <c r="N66" s="251">
        <f>VLOOKUP(B66,'Трансферты 16-21'!$A$1:$M$86,12,FALSE)</f>
        <v>22628.85</v>
      </c>
      <c r="O66" s="251">
        <v>0</v>
      </c>
      <c r="P66" s="251">
        <f t="shared" si="1"/>
        <v>95998.956000000006</v>
      </c>
      <c r="Q66" s="251">
        <f t="shared" si="2"/>
        <v>782852.21499999997</v>
      </c>
      <c r="R66" s="251">
        <v>0</v>
      </c>
      <c r="S66" s="251">
        <f>VLOOKUP(B66,Конституция!$B$4:$C$90,2,FALSE)</f>
        <v>0.78959999999999997</v>
      </c>
      <c r="T66" s="251">
        <f>VLOOKUP(B66,DATA!$A$2:$X$86,23,FALSE)</f>
        <v>17.5</v>
      </c>
      <c r="U66" s="251">
        <f>VLOOKUP(B66,DATA!$A$2:$X$86,24,FALSE)</f>
        <v>20.45</v>
      </c>
      <c r="V66" s="251">
        <f>VLOOKUP(B66,'По статьям 2020'!$A$2:$AE$86,31,FALSE)</f>
        <v>26098.17</v>
      </c>
      <c r="W66" s="251">
        <v>0</v>
      </c>
      <c r="X66" s="251">
        <f>VLOOKUP(B66,'2020'!$A$1:$J$86,3,FALSE)</f>
        <v>0.12</v>
      </c>
      <c r="Y66" s="251">
        <f>VLOOKUP(B66,'2020'!$A$1:$J$86,4,FALSE)/1000</f>
        <v>25745.706180000001</v>
      </c>
      <c r="Z66" s="251">
        <f>VLOOKUP(B66,'2020'!$A$1:$J$86,5,FALSE)/1000</f>
        <v>0</v>
      </c>
      <c r="AA66" s="251">
        <f>VLOOKUP(B66,'2020'!$A$1:$J$86,6,FALSE)/1000</f>
        <v>15405.4043</v>
      </c>
      <c r="AB66" s="251">
        <f>VLOOKUP(B66,'2020'!$A$1:$J$86,7,FALSE)/1000</f>
        <v>22371.019469999999</v>
      </c>
      <c r="AC66" s="251">
        <f>VLOOKUP(B66,'2020'!$A$1:$J$86,10,FALSE)/1000</f>
        <v>47881.854670000001</v>
      </c>
      <c r="AD66" s="452">
        <v>0</v>
      </c>
      <c r="AE66">
        <v>0</v>
      </c>
    </row>
    <row r="67" spans="1:31">
      <c r="A67" s="289">
        <v>2021</v>
      </c>
      <c r="B67" s="289" t="s">
        <v>182</v>
      </c>
      <c r="C67" s="125">
        <v>11</v>
      </c>
      <c r="D67" s="289">
        <f>VLOOKUP(B62,'Доходы регионов21'!$A$10:$C$94,2,FALSE)/1000</f>
        <v>927292.11300000001</v>
      </c>
      <c r="E67" s="289">
        <f>VLOOKUP(B62,'ВРП 2015-2020'!$A$3:$H$98,8,FALSE)</f>
        <v>882875.6</v>
      </c>
      <c r="F67" s="311">
        <f>VLOOKUP(B67,'Трансферты 2021'!$A$4:$N$93,2,FALSE)</f>
        <v>61692.81</v>
      </c>
      <c r="G67" s="289">
        <f>VLOOKUP(B67,'Численность 2021'!$A$6:$B$91,2,FALSE)</f>
        <v>7708499</v>
      </c>
      <c r="H67" s="183">
        <f>VLOOKUP(B62,'Трансферты 16-21'!$A$2:$S$102,19,FALSE)</f>
        <v>58965.688010619997</v>
      </c>
      <c r="I67" s="183">
        <f>D67-VLOOKUP(B67,'Трансферты 16-21'!$A$1:$M$86,13,FALSE)</f>
        <v>908133.223</v>
      </c>
      <c r="J67" s="311">
        <f t="shared" ref="J67:J130" si="3">LN(G67)</f>
        <v>15.857834044355597</v>
      </c>
      <c r="K67" s="424">
        <f>VLOOKUP(B67,'БО 19-21'!$A$11:$L$103,10,FALSE)</f>
        <v>126.3</v>
      </c>
      <c r="L67" s="425">
        <f>VLOOKUP(B67,'Own Rev21'!$A$10:$B$94,2,FALSE)/1000</f>
        <v>832634.60499999998</v>
      </c>
      <c r="M67" s="429">
        <f>VLOOKUP(B67,Безв21!$A$10:$B$94,2,FALSE)/1000</f>
        <v>91945.880999999994</v>
      </c>
      <c r="N67" s="251">
        <f>VLOOKUP(B67,'Трансферты 16-21'!$A$1:$M$86,13,FALSE)</f>
        <v>19158.89</v>
      </c>
      <c r="O67" s="251">
        <v>0</v>
      </c>
      <c r="P67" s="251">
        <f t="shared" ref="P67:P130" si="4">M67-N67</f>
        <v>72786.990999999995</v>
      </c>
      <c r="Q67" s="251">
        <f t="shared" ref="Q67:Q130" si="5">D67-N67</f>
        <v>908133.223</v>
      </c>
      <c r="R67" s="251">
        <v>0</v>
      </c>
      <c r="S67" s="251">
        <v>0</v>
      </c>
      <c r="T67" s="251">
        <v>0</v>
      </c>
      <c r="U67" s="251">
        <v>0</v>
      </c>
      <c r="V67" s="251">
        <v>0</v>
      </c>
      <c r="W67" s="251">
        <f>VLOOKUP(B66,'По статьям 2021'!$A$2:$V$86,22,FALSE)</f>
        <v>16437.1652374</v>
      </c>
      <c r="X67" s="251">
        <f>VLOOKUP(B67,'2021'!$A$1:$J$86,3,FALSE)</f>
        <v>0.08</v>
      </c>
      <c r="Y67" s="251">
        <f>VLOOKUP(B67,'2021'!$A$1:$J$86,4,FALSE)/1000</f>
        <v>1058.6024</v>
      </c>
      <c r="Z67" s="251">
        <f>VLOOKUP(B67,'2021'!$A$1:$J$86,5,FALSE)/1000</f>
        <v>0</v>
      </c>
      <c r="AA67" s="251">
        <f>VLOOKUP(B67,'2021'!$A$1:$J$86,6,FALSE)/1000</f>
        <v>0</v>
      </c>
      <c r="AB67" s="251">
        <f>VLOOKUP(B67,'2021'!$A$1:$J$86,7,FALSE)/1000</f>
        <v>31051.494409999999</v>
      </c>
      <c r="AC67" s="251">
        <f>VLOOKUP(B67,'2021'!$A$1:$J$86,10,FALSE)/1000</f>
        <v>40676.804109999997</v>
      </c>
      <c r="AD67" t="e">
        <f>VLOOKUP(B67,#REF!,2,FALSE)</f>
        <v>#REF!</v>
      </c>
      <c r="AE67">
        <f>S66</f>
        <v>0.78959999999999997</v>
      </c>
    </row>
    <row r="68" spans="1:31">
      <c r="A68" s="289">
        <v>2016</v>
      </c>
      <c r="B68" s="289" t="s">
        <v>181</v>
      </c>
      <c r="C68" s="125">
        <v>12</v>
      </c>
      <c r="D68" s="289">
        <f>VLOOKUP(B68,'Доходы регионов16'!$A$10:$C$94,2,FALSE)/1000</f>
        <v>32646.173999999999</v>
      </c>
      <c r="E68" s="289">
        <f>VLOOKUP(B68,'ВРП 2015-2020'!$A$3:$H$98,3,FALSE)</f>
        <v>301851.90000000002</v>
      </c>
      <c r="F68" s="311">
        <f>VLOOKUP(B68,'Трансферты 2016'!$A$10:$N$102,2,FALSE)</f>
        <v>6123.55</v>
      </c>
      <c r="G68" s="289">
        <f>VLOOKUP(B68,'Численность 2016-2017'!$B$5:$D$89,2,FALSE)</f>
        <v>759721</v>
      </c>
      <c r="H68" s="183">
        <f>VLOOKUP(B68,'Трансферты 16-21'!$A$2:$S$102,14,FALSE)</f>
        <v>3649.3820015800002</v>
      </c>
      <c r="I68" s="183">
        <f>D68-VLOOKUP(B68,'Трансферты 16-21'!$A$1:$M$86,8,FALSE)</f>
        <v>30097.583999999999</v>
      </c>
      <c r="J68" s="311">
        <f t="shared" si="3"/>
        <v>13.540706539599723</v>
      </c>
      <c r="K68" s="424">
        <f>VLOOKUP(B68,'БО 15-17'!$A$11:$L$103,6,FALSE)</f>
        <v>58</v>
      </c>
      <c r="L68" s="425">
        <f>VLOOKUP(B68,'Own Rev16'!$A$10:$B$94,2,FALSE)/1000</f>
        <v>22260.478999999999</v>
      </c>
      <c r="M68" s="429">
        <f>VLOOKUP(B68,Безв16!$A$10:$B$95,2,FALSE)/1000</f>
        <v>10353.439</v>
      </c>
      <c r="N68" s="251">
        <f>VLOOKUP(B68,'Трансферты 16-21'!$A$1:$M$86,8,FALSE)</f>
        <v>2548.59</v>
      </c>
      <c r="O68" s="251">
        <v>0</v>
      </c>
      <c r="P68" s="251">
        <f t="shared" si="4"/>
        <v>7804.8490000000002</v>
      </c>
      <c r="Q68" s="251">
        <f t="shared" si="5"/>
        <v>30097.583999999999</v>
      </c>
      <c r="R68" s="251">
        <v>0</v>
      </c>
      <c r="S68" s="251">
        <v>0</v>
      </c>
      <c r="T68" s="251">
        <v>0</v>
      </c>
      <c r="U68" s="251">
        <v>0</v>
      </c>
      <c r="V68" s="251">
        <v>0</v>
      </c>
      <c r="W68" s="251">
        <v>0</v>
      </c>
      <c r="X68" s="251">
        <f>VLOOKUP(B68,'2016'!$A$1:$J$86,3,FALSE)</f>
        <v>0.26</v>
      </c>
      <c r="Y68" s="251">
        <f>VLOOKUP(B68,'2016'!$A$1:$J$86,4,FALSE)/1000</f>
        <v>4098.6882999999998</v>
      </c>
      <c r="Z68" s="251">
        <f>VLOOKUP(B68,'2016'!$A$1:$J$86,5,FALSE)/1000</f>
        <v>3434.8445000000002</v>
      </c>
      <c r="AA68" s="251">
        <f>VLOOKUP(B68,'2016'!$A$1:$J$86,6,FALSE)/1000</f>
        <v>663.8438000000001</v>
      </c>
      <c r="AB68" s="251">
        <f>VLOOKUP(B68,'2016'!$A$1:$J$86,7,FALSE)/1000</f>
        <v>3480.6896400000001</v>
      </c>
      <c r="AC68" s="251">
        <f>VLOOKUP(B68,'2016'!$A$1:$J$86,10,FALSE)/1000</f>
        <v>225.46729000000002</v>
      </c>
      <c r="AD68" s="251">
        <v>0</v>
      </c>
      <c r="AE68">
        <v>0</v>
      </c>
    </row>
    <row r="69" spans="1:31">
      <c r="A69" s="289">
        <v>2017</v>
      </c>
      <c r="B69" s="289" t="s">
        <v>181</v>
      </c>
      <c r="C69" s="125">
        <v>12</v>
      </c>
      <c r="D69" s="289">
        <f>VLOOKUP(B68,'Доходы регионов17'!$A$10:$C$94,2,FALSE)/1000</f>
        <v>33969.826999999997</v>
      </c>
      <c r="E69" s="289">
        <f>VLOOKUP(B68,'ВРП 2015-2020'!$A$3:$H$98,4,FALSE)</f>
        <v>307734.40000000002</v>
      </c>
      <c r="F69" s="311">
        <f>VLOOKUP(B69,'Трансферты 2017'!$A$10:$N$102,2,FALSE)</f>
        <v>3715.63</v>
      </c>
      <c r="G69" s="289">
        <f>VLOOKUP(B68,'Численность 2016-2017'!$B$5:$D$89,3,FALSE)</f>
        <v>754816</v>
      </c>
      <c r="H69" s="183">
        <f>VLOOKUP(B68,'Трансферты 16-21'!$A$2:$S$102,15,FALSE)</f>
        <v>4652.4984795700002</v>
      </c>
      <c r="I69" s="183">
        <f>D69-VLOOKUP(B69,'Трансферты 16-21'!$A$1:$M$86,9,FALSE)</f>
        <v>33142.966999999997</v>
      </c>
      <c r="J69" s="311">
        <f t="shared" si="3"/>
        <v>13.534229289920122</v>
      </c>
      <c r="K69" s="424">
        <f>VLOOKUP(B69,'БО 15-17'!$A$11:$L$103,10,FALSE)</f>
        <v>57.7</v>
      </c>
      <c r="L69" s="425">
        <f>VLOOKUP(B69,'Own Rev17'!$A$10:$B$94,2,FALSE)/1000</f>
        <v>23030.084999999999</v>
      </c>
      <c r="M69" s="429">
        <f>VLOOKUP(B69,Безв17!$A$10:$B$94,2,FALSE)/1000</f>
        <v>11079.743</v>
      </c>
      <c r="N69" s="251">
        <f>VLOOKUP(B69,'Трансферты 16-21'!$A$1:$M$86,9,FALSE)</f>
        <v>826.86</v>
      </c>
      <c r="O69" s="251">
        <v>0</v>
      </c>
      <c r="P69" s="251">
        <f t="shared" si="4"/>
        <v>10252.883</v>
      </c>
      <c r="Q69" s="251">
        <f t="shared" si="5"/>
        <v>33142.966999999997</v>
      </c>
      <c r="R69" s="251">
        <v>0</v>
      </c>
      <c r="S69" s="251">
        <v>0</v>
      </c>
      <c r="T69" s="251">
        <v>0</v>
      </c>
      <c r="U69" s="251">
        <v>0</v>
      </c>
      <c r="V69" s="251">
        <v>0</v>
      </c>
      <c r="W69" s="251">
        <v>0</v>
      </c>
      <c r="X69" s="251">
        <f>VLOOKUP(B69,'2017'!$A$1:$J$86,3,FALSE)</f>
        <v>0.27</v>
      </c>
      <c r="Y69" s="251">
        <f>VLOOKUP(B69,'2017'!$A$1:$J$86,4,FALSE)/1000</f>
        <v>5337.2897000000003</v>
      </c>
      <c r="Z69" s="251">
        <f>VLOOKUP(B69,'2017'!$A$1:$J$86,5,FALSE)/1000</f>
        <v>4775.0359000000008</v>
      </c>
      <c r="AA69" s="251">
        <f>VLOOKUP(B69,'2017'!$A$1:$J$86,6,FALSE)/1000</f>
        <v>311.19059999999996</v>
      </c>
      <c r="AB69" s="251">
        <f>VLOOKUP(B69,'2017'!$A$1:$J$86,7,FALSE)/1000</f>
        <v>2582.0234999999998</v>
      </c>
      <c r="AC69" s="251">
        <f>VLOOKUP(B69,'2017'!$A$1:$J$86,10,FALSE)/1000</f>
        <v>603.42286999999999</v>
      </c>
      <c r="AD69" s="251">
        <v>0</v>
      </c>
      <c r="AE69">
        <v>0</v>
      </c>
    </row>
    <row r="70" spans="1:31">
      <c r="A70" s="289">
        <v>2018</v>
      </c>
      <c r="B70" s="289" t="s">
        <v>181</v>
      </c>
      <c r="C70" s="125">
        <v>12</v>
      </c>
      <c r="D70" s="289">
        <f>VLOOKUP(B68,'Доходы регионов18'!$A$10:$C$94,2,FALSE)/1000</f>
        <v>39351.455999999998</v>
      </c>
      <c r="E70" s="289">
        <f>VLOOKUP(B68,'ВРП 2015-2020'!$A$3:$H$98,5,FALSE)</f>
        <v>332418.3</v>
      </c>
      <c r="F70" s="311">
        <f>VLOOKUP(B70,'Трансферты 2018'!$A$10:$N$102,2,FALSE)</f>
        <v>4236.9799999999996</v>
      </c>
      <c r="G70" s="289">
        <f>VLOOKUP(B70,'Численность 2018'!$A$7:$B$91,2,FALSE)</f>
        <v>747247</v>
      </c>
      <c r="H70" s="183">
        <f>VLOOKUP(B68,'Трансферты 16-21'!$A$2:$S$102,16,FALSE)</f>
        <v>4445.02419878</v>
      </c>
      <c r="I70" s="183">
        <f>D70-VLOOKUP(B70,'Трансферты 16-21'!$A$1:$M$86,10,FALSE)</f>
        <v>37983.525999999998</v>
      </c>
      <c r="J70" s="311">
        <f t="shared" si="3"/>
        <v>13.524151065417483</v>
      </c>
      <c r="K70" s="424">
        <f>VLOOKUP(B70,'БО 17-19'!$A$11:$L$103,6,FALSE)</f>
        <v>55.1</v>
      </c>
      <c r="L70" s="425">
        <f>VLOOKUP(B70,'Own Rev18'!$A$10:$B$94,2,FALSE)/1000</f>
        <v>25270.81</v>
      </c>
      <c r="M70" s="429">
        <f>VLOOKUP(B70,Безв18!$A$10:$B$94,2,FALSE)/1000</f>
        <v>14076.201999999999</v>
      </c>
      <c r="N70" s="251">
        <f>VLOOKUP(B70,'Трансферты 16-21'!$A$1:$M$86,10,FALSE)</f>
        <v>1367.93</v>
      </c>
      <c r="O70" s="251">
        <v>0</v>
      </c>
      <c r="P70" s="251">
        <f t="shared" si="4"/>
        <v>12708.271999999999</v>
      </c>
      <c r="Q70" s="251">
        <f t="shared" si="5"/>
        <v>37983.525999999998</v>
      </c>
      <c r="R70" s="251">
        <f>VLOOKUP(B70,Путин!$B$2:$C$87,2,FALSE)</f>
        <v>0.76770000000000005</v>
      </c>
      <c r="S70" s="251">
        <v>0</v>
      </c>
      <c r="T70" s="251">
        <v>0</v>
      </c>
      <c r="U70" s="251">
        <v>0</v>
      </c>
      <c r="V70" s="251">
        <v>0</v>
      </c>
      <c r="W70" s="251">
        <v>0</v>
      </c>
      <c r="X70" s="251">
        <f>VLOOKUP(B70,'2018'!$A$1:$J$86,3,FALSE)</f>
        <v>0.32</v>
      </c>
      <c r="Y70" s="251">
        <f>VLOOKUP(B70,'2018'!$A$1:$J$86,4,FALSE)/1000</f>
        <v>7809.5690999999997</v>
      </c>
      <c r="Z70" s="251">
        <f>VLOOKUP(B70,'2018'!$A$1:$J$86,5,FALSE)/1000</f>
        <v>5697.0034999999998</v>
      </c>
      <c r="AA70" s="251">
        <f>VLOOKUP(B70,'2018'!$A$1:$J$86,6,FALSE)/1000</f>
        <v>1225.8406</v>
      </c>
      <c r="AB70" s="251">
        <f>VLOOKUP(B70,'2018'!$A$1:$J$86,7,FALSE)/1000</f>
        <v>2751.0721699999999</v>
      </c>
      <c r="AC70" s="251">
        <f>VLOOKUP(B70,'2018'!$A$1:$J$86,10,FALSE)/1000</f>
        <v>1360.8644899999999</v>
      </c>
      <c r="AD70" s="251">
        <v>0</v>
      </c>
      <c r="AE70">
        <v>0</v>
      </c>
    </row>
    <row r="71" spans="1:31">
      <c r="A71" s="289">
        <v>2019</v>
      </c>
      <c r="B71" s="289" t="s">
        <v>181</v>
      </c>
      <c r="C71" s="125">
        <v>12</v>
      </c>
      <c r="D71" s="289">
        <f>VLOOKUP(B68,'Доходы регионов19'!$A$10:$C$94,2,FALSE)/1000</f>
        <v>41378.383000000002</v>
      </c>
      <c r="E71" s="289">
        <f>VLOOKUP(B68,'ВРП 2015-2020'!$A$3:$H$98,6,FALSE)</f>
        <v>360731.6</v>
      </c>
      <c r="F71" s="311">
        <f>VLOOKUP(B71,'Трансферты 2019'!$A$4:$N$102,2,FALSE)</f>
        <v>6303.71</v>
      </c>
      <c r="G71" s="289">
        <f>VLOOKUP(B71,'Численность 2019'!$A$7:$B$91,2,FALSE)</f>
        <v>739467</v>
      </c>
      <c r="H71" s="183">
        <f>VLOOKUP(B68,'Трансферты 16-21'!$A$2:$S$102,17,FALSE)</f>
        <v>5511.5809008800006</v>
      </c>
      <c r="I71" s="183">
        <f>D71-VLOOKUP(B71,'Трансферты 16-21'!$A$1:$M$86,11,FALSE)</f>
        <v>39086.573000000004</v>
      </c>
      <c r="J71" s="311">
        <f t="shared" si="3"/>
        <v>13.513684935390827</v>
      </c>
      <c r="K71" s="424">
        <f>VLOOKUP(B71,'БО 17-19'!$A$11:$L$103,10,FALSE)</f>
        <v>56.9</v>
      </c>
      <c r="L71" s="425">
        <f>VLOOKUP(B71,'Own Rev19'!$A$10:$B$94,2,FALSE)/1000</f>
        <v>26221.707999999999</v>
      </c>
      <c r="M71" s="429">
        <f>VLOOKUP(B71,Безв19!$A$10:$B$94,2,FALSE)/1000</f>
        <v>15053.9</v>
      </c>
      <c r="N71" s="251">
        <f>VLOOKUP(B71,'Трансферты 16-21'!$A$1:$M$86,11,FALSE)</f>
        <v>2291.81</v>
      </c>
      <c r="O71" s="251">
        <v>0</v>
      </c>
      <c r="P71" s="251">
        <f t="shared" si="4"/>
        <v>12762.09</v>
      </c>
      <c r="Q71" s="251">
        <f t="shared" si="5"/>
        <v>39086.573000000004</v>
      </c>
      <c r="R71" s="251">
        <v>0</v>
      </c>
      <c r="S71" s="251">
        <v>0</v>
      </c>
      <c r="T71" s="251">
        <v>0</v>
      </c>
      <c r="U71" s="251">
        <v>0</v>
      </c>
      <c r="V71" s="251">
        <v>0</v>
      </c>
      <c r="W71" s="251">
        <v>0</v>
      </c>
      <c r="X71" s="251">
        <f>VLOOKUP(B71,'2019'!$A$1:$J$86,3,FALSE)</f>
        <v>0.33</v>
      </c>
      <c r="Y71" s="251">
        <f>VLOOKUP(B71,'2019'!$A$1:$J$86,4,FALSE)/1000</f>
        <v>7250.5089000000007</v>
      </c>
      <c r="Z71" s="251">
        <f>VLOOKUP(B71,'2019'!$A$1:$J$86,5,FALSE)/1000</f>
        <v>5443.5409</v>
      </c>
      <c r="AA71" s="251">
        <f>VLOOKUP(B71,'2019'!$A$1:$J$86,6,FALSE)/1000</f>
        <v>1267.7729999999999</v>
      </c>
      <c r="AB71" s="251">
        <f>VLOOKUP(B71,'2019'!$A$1:$J$86,7,FALSE)/1000</f>
        <v>2962.7680800000003</v>
      </c>
      <c r="AC71" s="251">
        <f>VLOOKUP(B71,'2019'!$A$1:$J$86,10,FALSE)/1000</f>
        <v>2548.8158900000003</v>
      </c>
      <c r="AD71" s="251">
        <v>0</v>
      </c>
      <c r="AE71">
        <v>0</v>
      </c>
    </row>
    <row r="72" spans="1:31">
      <c r="A72" s="289">
        <v>2020</v>
      </c>
      <c r="B72" s="289" t="s">
        <v>181</v>
      </c>
      <c r="C72" s="125">
        <v>12</v>
      </c>
      <c r="D72" s="289">
        <f>VLOOKUP(B68,'Доходы регионов20'!$A$10:$C$94,2,FALSE)/1000</f>
        <v>48823.652000000002</v>
      </c>
      <c r="E72" s="289">
        <f>VLOOKUP(B68,'ВРП 2015-2020'!$A$3:$H$98,7,FALSE)</f>
        <v>390170.2</v>
      </c>
      <c r="F72" s="311">
        <f>VLOOKUP(B72,'Трансферты 2020'!$A$4:$N$102,2,FALSE)</f>
        <v>10689.06</v>
      </c>
      <c r="G72" s="289">
        <f>VLOOKUP(B72,'Численность 2020'!$A$7:$B$91,2,FALSE)</f>
        <v>733498</v>
      </c>
      <c r="H72" s="183">
        <f>VLOOKUP(B68,'Трансферты 16-21'!$A$2:$S$102,18,FALSE)</f>
        <v>10134.352351080001</v>
      </c>
      <c r="I72" s="183">
        <f>D72-VLOOKUP(B72,'Трансферты 16-21'!$A$1:$M$86,12,FALSE)</f>
        <v>45638.862000000001</v>
      </c>
      <c r="J72" s="311">
        <f t="shared" si="3"/>
        <v>13.505580149908424</v>
      </c>
      <c r="K72" s="424">
        <f>VLOOKUP(B72,'БО 19-21'!$A$11:$L$103,6,FALSE)</f>
        <v>56.8</v>
      </c>
      <c r="L72" s="425">
        <f>VLOOKUP(B72,'Own Rev20'!$A$10:$B$94,2,FALSE)/1000</f>
        <v>27252.15</v>
      </c>
      <c r="M72" s="429">
        <f>VLOOKUP(B72,Безв20!$A$10:$B$94,2,FALSE)/1000</f>
        <v>21279.4</v>
      </c>
      <c r="N72" s="251">
        <f>VLOOKUP(B72,'Трансферты 16-21'!$A$1:$M$86,12,FALSE)</f>
        <v>3184.79</v>
      </c>
      <c r="O72" s="251">
        <v>0</v>
      </c>
      <c r="P72" s="251">
        <f t="shared" si="4"/>
        <v>18094.61</v>
      </c>
      <c r="Q72" s="251">
        <f t="shared" si="5"/>
        <v>45638.862000000001</v>
      </c>
      <c r="R72" s="251">
        <v>0</v>
      </c>
      <c r="S72" s="251">
        <f>VLOOKUP(B72,Конституция!$B$4:$C$90,2,FALSE)</f>
        <v>0.7974</v>
      </c>
      <c r="T72" s="251">
        <f>VLOOKUP(B72,DATA!$A$2:$X$86,23,FALSE)</f>
        <v>7.9</v>
      </c>
      <c r="U72" s="251">
        <f>VLOOKUP(B72,DATA!$A$2:$X$86,24,FALSE)</f>
        <v>11.84</v>
      </c>
      <c r="V72" s="251">
        <f>VLOOKUP(B72,'По статьям 2020'!$A$2:$AE$86,31,FALSE)</f>
        <v>1694.63</v>
      </c>
      <c r="W72" s="251">
        <v>0</v>
      </c>
      <c r="X72" s="251">
        <f>VLOOKUP(B72,'2020'!$A$1:$J$86,3,FALSE)</f>
        <v>0.4</v>
      </c>
      <c r="Y72" s="251">
        <f>VLOOKUP(B72,'2020'!$A$1:$J$86,4,FALSE)/1000</f>
        <v>8836.0679999999993</v>
      </c>
      <c r="Z72" s="251">
        <f>VLOOKUP(B72,'2020'!$A$1:$J$86,5,FALSE)/1000</f>
        <v>5987.8950000000004</v>
      </c>
      <c r="AA72" s="251">
        <f>VLOOKUP(B72,'2020'!$A$1:$J$86,6,FALSE)/1000</f>
        <v>1408.2588999999998</v>
      </c>
      <c r="AB72" s="251">
        <f>VLOOKUP(B72,'2020'!$A$1:$J$86,7,FALSE)/1000</f>
        <v>4968.9843600000004</v>
      </c>
      <c r="AC72" s="251">
        <f>VLOOKUP(B72,'2020'!$A$1:$J$86,10,FALSE)/1000</f>
        <v>4289.5625700000001</v>
      </c>
      <c r="AD72" s="452">
        <v>0</v>
      </c>
      <c r="AE72">
        <v>0</v>
      </c>
    </row>
    <row r="73" spans="1:31">
      <c r="A73" s="289">
        <v>2021</v>
      </c>
      <c r="B73" s="289" t="s">
        <v>181</v>
      </c>
      <c r="C73" s="125">
        <v>12</v>
      </c>
      <c r="D73" s="289">
        <f>VLOOKUP(B68,'Доходы регионов21'!$A$10:$C$94,2,FALSE)/1000</f>
        <v>56301.156000000003</v>
      </c>
      <c r="E73" s="289">
        <f>VLOOKUP(B68,'ВРП 2015-2020'!$A$3:$H$98,8,FALSE)</f>
        <v>468018.5</v>
      </c>
      <c r="F73" s="311">
        <f>VLOOKUP(B73,'Трансферты 2021'!$A$4:$N$93,2,FALSE)</f>
        <v>10387.74</v>
      </c>
      <c r="G73" s="289">
        <f>VLOOKUP(B73,'Численность 2021'!$A$6:$B$91,2,FALSE)</f>
        <v>724686</v>
      </c>
      <c r="H73" s="183">
        <f>VLOOKUP(B68,'Трансферты 16-21'!$A$2:$S$102,19,FALSE)</f>
        <v>9848.2048187199998</v>
      </c>
      <c r="I73" s="183">
        <f>D73-VLOOKUP(B73,'Трансферты 16-21'!$A$1:$M$86,13,FALSE)</f>
        <v>53583.896000000001</v>
      </c>
      <c r="J73" s="311">
        <f t="shared" si="3"/>
        <v>13.493493736572148</v>
      </c>
      <c r="K73" s="424">
        <f>VLOOKUP(B73,'БО 19-21'!$A$11:$L$103,10,FALSE)</f>
        <v>55.7</v>
      </c>
      <c r="L73" s="425">
        <f>VLOOKUP(B73,'Own Rev21'!$A$10:$B$94,2,FALSE)/1000</f>
        <v>34561.851999999999</v>
      </c>
      <c r="M73" s="429">
        <f>VLOOKUP(B73,Безв21!$A$10:$B$94,2,FALSE)/1000</f>
        <v>21385.746999999999</v>
      </c>
      <c r="N73" s="251">
        <f>VLOOKUP(B73,'Трансферты 16-21'!$A$1:$M$86,13,FALSE)</f>
        <v>2717.26</v>
      </c>
      <c r="O73" s="251">
        <v>0</v>
      </c>
      <c r="P73" s="251">
        <f t="shared" si="4"/>
        <v>18668.487000000001</v>
      </c>
      <c r="Q73" s="251">
        <f t="shared" si="5"/>
        <v>53583.896000000001</v>
      </c>
      <c r="R73" s="251">
        <v>0</v>
      </c>
      <c r="S73" s="251">
        <v>0</v>
      </c>
      <c r="T73" s="251">
        <v>0</v>
      </c>
      <c r="U73" s="251">
        <v>0</v>
      </c>
      <c r="V73" s="251">
        <v>0</v>
      </c>
      <c r="W73" s="251">
        <f>VLOOKUP(B72,'По статьям 2021'!$A$2:$V$86,22,FALSE)</f>
        <v>1706.7791820699999</v>
      </c>
      <c r="X73" s="251">
        <f>VLOOKUP(B73,'2021'!$A$1:$J$86,3,FALSE)</f>
        <v>0.35</v>
      </c>
      <c r="Y73" s="251">
        <f>VLOOKUP(B73,'2021'!$A$1:$J$86,4,FALSE)/1000</f>
        <v>8921.1376999999993</v>
      </c>
      <c r="Z73" s="251">
        <f>VLOOKUP(B73,'2021'!$A$1:$J$86,5,FALSE)/1000</f>
        <v>5987.8950000000004</v>
      </c>
      <c r="AA73" s="251">
        <f>VLOOKUP(B73,'2021'!$A$1:$J$86,6,FALSE)/1000</f>
        <v>1650</v>
      </c>
      <c r="AB73" s="251">
        <f>VLOOKUP(B73,'2021'!$A$1:$J$86,7,FALSE)/1000</f>
        <v>5962.86319</v>
      </c>
      <c r="AC73" s="251">
        <f>VLOOKUP(B73,'2021'!$A$1:$J$86,10,FALSE)/1000</f>
        <v>3784.4825599999999</v>
      </c>
      <c r="AD73" t="e">
        <f>VLOOKUP(B73,#REF!,2,FALSE)</f>
        <v>#REF!</v>
      </c>
      <c r="AE73">
        <f>S72</f>
        <v>0.7974</v>
      </c>
    </row>
    <row r="74" spans="1:31">
      <c r="A74" s="289">
        <v>2016</v>
      </c>
      <c r="B74" s="289" t="s">
        <v>180</v>
      </c>
      <c r="C74" s="125">
        <v>13</v>
      </c>
      <c r="D74" s="289">
        <f>VLOOKUP(B74,'Доходы регионов16'!$A$10:$C$94,2,FALSE)/1000</f>
        <v>54276.652000000002</v>
      </c>
      <c r="E74" s="289">
        <f>VLOOKUP(B74,'ВРП 2015-2020'!$A$3:$H$98,3,FALSE)</f>
        <v>324534.3</v>
      </c>
      <c r="F74" s="311">
        <f>VLOOKUP(B74,'Трансферты 2016'!$A$10:$N$102,2,FALSE)</f>
        <v>8074.56</v>
      </c>
      <c r="G74" s="289">
        <f>VLOOKUP(B74,'Численность 2016-2017'!$B$5:$D$89,2,FALSE)</f>
        <v>1130103</v>
      </c>
      <c r="H74" s="183">
        <f>VLOOKUP(B74,'Трансферты 16-21'!$A$2:$S$102,14,FALSE)</f>
        <v>4900.2089846899999</v>
      </c>
      <c r="I74" s="183">
        <f>D74-VLOOKUP(B74,'Трансферты 16-21'!$A$1:$M$86,8,FALSE)</f>
        <v>50994.012000000002</v>
      </c>
      <c r="J74" s="311">
        <f t="shared" si="3"/>
        <v>13.937819336977052</v>
      </c>
      <c r="K74" s="424">
        <f>VLOOKUP(B74,'БО 15-17'!$A$11:$L$103,6,FALSE)</f>
        <v>76</v>
      </c>
      <c r="L74" s="425">
        <f>VLOOKUP(B74,'Own Rev16'!$A$10:$B$94,2,FALSE)/1000</f>
        <v>42144.703999999998</v>
      </c>
      <c r="M74" s="429">
        <f>VLOOKUP(B74,Безв16!$A$10:$B$95,2,FALSE)/1000</f>
        <v>11668.842000000001</v>
      </c>
      <c r="N74" s="251">
        <f>VLOOKUP(B74,'Трансферты 16-21'!$A$1:$M$86,8,FALSE)</f>
        <v>3282.64</v>
      </c>
      <c r="O74" s="251">
        <v>0</v>
      </c>
      <c r="P74" s="251">
        <f t="shared" si="4"/>
        <v>8386.2020000000011</v>
      </c>
      <c r="Q74" s="251">
        <f t="shared" si="5"/>
        <v>50994.012000000002</v>
      </c>
      <c r="R74" s="251">
        <v>0</v>
      </c>
      <c r="S74" s="251">
        <v>0</v>
      </c>
      <c r="T74" s="251">
        <v>0</v>
      </c>
      <c r="U74" s="251">
        <v>0</v>
      </c>
      <c r="V74" s="251">
        <v>0</v>
      </c>
      <c r="W74" s="251">
        <v>0</v>
      </c>
      <c r="X74" s="251">
        <f>VLOOKUP(B74,'2016'!$A$1:$J$86,3,FALSE)</f>
        <v>0.16</v>
      </c>
      <c r="Y74" s="251">
        <f>VLOOKUP(B74,'2016'!$A$1:$J$86,4,FALSE)/1000</f>
        <v>3468.5377000000003</v>
      </c>
      <c r="Z74" s="251">
        <f>VLOOKUP(B74,'2016'!$A$1:$J$86,5,FALSE)/1000</f>
        <v>2526.9148999999998</v>
      </c>
      <c r="AA74" s="251">
        <f>VLOOKUP(B74,'2016'!$A$1:$J$86,6,FALSE)/1000</f>
        <v>941.6228000000001</v>
      </c>
      <c r="AB74" s="251">
        <f>VLOOKUP(B74,'2016'!$A$1:$J$86,7,FALSE)/1000</f>
        <v>4645.9007300000003</v>
      </c>
      <c r="AC74" s="251">
        <f>VLOOKUP(B74,'2016'!$A$1:$J$86,10,FALSE)/1000</f>
        <v>271.17331000000001</v>
      </c>
      <c r="AD74" s="251">
        <v>0</v>
      </c>
      <c r="AE74">
        <v>0</v>
      </c>
    </row>
    <row r="75" spans="1:31">
      <c r="A75" s="289">
        <v>2017</v>
      </c>
      <c r="B75" s="289" t="s">
        <v>180</v>
      </c>
      <c r="C75" s="125">
        <v>13</v>
      </c>
      <c r="D75" s="289">
        <f>VLOOKUP(B74,'Доходы регионов17'!$A$10:$C$94,2,FALSE)/1000</f>
        <v>59398.836000000003</v>
      </c>
      <c r="E75" s="289">
        <f>VLOOKUP(B74,'ВРП 2015-2020'!$A$3:$H$98,4,FALSE)</f>
        <v>351636.4</v>
      </c>
      <c r="F75" s="311">
        <f>VLOOKUP(B75,'Трансферты 2017'!$A$10:$N$102,2,FALSE)</f>
        <v>5939.66</v>
      </c>
      <c r="G75" s="289">
        <f>VLOOKUP(B74,'Численность 2016-2017'!$B$5:$D$89,3,FALSE)</f>
        <v>1126739</v>
      </c>
      <c r="H75" s="183">
        <f>VLOOKUP(B74,'Трансферты 16-21'!$A$2:$S$102,15,FALSE)</f>
        <v>6279.8932829599999</v>
      </c>
      <c r="I75" s="183">
        <f>D75-VLOOKUP(B75,'Трансферты 16-21'!$A$1:$M$86,9,FALSE)</f>
        <v>57592.616000000002</v>
      </c>
      <c r="J75" s="311">
        <f t="shared" si="3"/>
        <v>13.934838177913717</v>
      </c>
      <c r="K75" s="424">
        <f>VLOOKUP(B75,'БО 15-17'!$A$11:$L$103,10,FALSE)</f>
        <v>74.3</v>
      </c>
      <c r="L75" s="425">
        <f>VLOOKUP(B75,'Own Rev17'!$A$10:$B$94,2,FALSE)/1000</f>
        <v>47027.639000000003</v>
      </c>
      <c r="M75" s="429">
        <f>VLOOKUP(B75,Безв17!$A$10:$B$94,2,FALSE)/1000</f>
        <v>12190.798000000001</v>
      </c>
      <c r="N75" s="251">
        <f>VLOOKUP(B75,'Трансферты 16-21'!$A$1:$M$86,9,FALSE)</f>
        <v>1806.22</v>
      </c>
      <c r="O75" s="251">
        <v>0</v>
      </c>
      <c r="P75" s="251">
        <f t="shared" si="4"/>
        <v>10384.578000000001</v>
      </c>
      <c r="Q75" s="251">
        <f t="shared" si="5"/>
        <v>57592.616000000002</v>
      </c>
      <c r="R75" s="251">
        <v>0</v>
      </c>
      <c r="S75" s="251">
        <v>0</v>
      </c>
      <c r="T75" s="251">
        <v>0</v>
      </c>
      <c r="U75" s="251">
        <v>0</v>
      </c>
      <c r="V75" s="251">
        <v>0</v>
      </c>
      <c r="W75" s="251">
        <v>0</v>
      </c>
      <c r="X75" s="251">
        <f>VLOOKUP(B75,'2017'!$A$1:$J$86,3,FALSE)</f>
        <v>0.16</v>
      </c>
      <c r="Y75" s="251">
        <f>VLOOKUP(B75,'2017'!$A$1:$J$86,4,FALSE)/1000</f>
        <v>3888.3434999999999</v>
      </c>
      <c r="Z75" s="251">
        <f>VLOOKUP(B75,'2017'!$A$1:$J$86,5,FALSE)/1000</f>
        <v>3543.4683</v>
      </c>
      <c r="AA75" s="251">
        <f>VLOOKUP(B75,'2017'!$A$1:$J$86,6,FALSE)/1000</f>
        <v>0</v>
      </c>
      <c r="AB75" s="251">
        <f>VLOOKUP(B75,'2017'!$A$1:$J$86,7,FALSE)/1000</f>
        <v>3759.07519</v>
      </c>
      <c r="AC75" s="251">
        <f>VLOOKUP(B75,'2017'!$A$1:$J$86,10,FALSE)/1000</f>
        <v>1307.1767500000001</v>
      </c>
      <c r="AD75" s="251">
        <v>0</v>
      </c>
      <c r="AE75">
        <v>0</v>
      </c>
    </row>
    <row r="76" spans="1:31">
      <c r="A76" s="289">
        <v>2018</v>
      </c>
      <c r="B76" s="289" t="s">
        <v>180</v>
      </c>
      <c r="C76" s="125">
        <v>13</v>
      </c>
      <c r="D76" s="289">
        <f>VLOOKUP(B74,'Доходы регионов18'!$A$10:$C$94,2,FALSE)/1000</f>
        <v>63930.98</v>
      </c>
      <c r="E76" s="289">
        <f>VLOOKUP(B74,'ВРП 2015-2020'!$A$3:$H$98,5,FALSE)</f>
        <v>372321.8</v>
      </c>
      <c r="F76" s="311">
        <f>VLOOKUP(B76,'Трансферты 2018'!$A$10:$N$102,2,FALSE)</f>
        <v>8147.77</v>
      </c>
      <c r="G76" s="289">
        <f>VLOOKUP(B76,'Численность 2018'!$A$7:$B$91,2,FALSE)</f>
        <v>1121474</v>
      </c>
      <c r="H76" s="183">
        <f>VLOOKUP(B74,'Трансферты 16-21'!$A$2:$S$102,16,FALSE)</f>
        <v>6351.8282513300001</v>
      </c>
      <c r="I76" s="183">
        <f>D76-VLOOKUP(B76,'Трансферты 16-21'!$A$1:$M$86,10,FALSE)</f>
        <v>60696.66</v>
      </c>
      <c r="J76" s="311">
        <f t="shared" si="3"/>
        <v>13.930154449436928</v>
      </c>
      <c r="K76" s="424">
        <f>VLOOKUP(B76,'БО 17-19'!$A$11:$L$103,6,FALSE)</f>
        <v>75.5</v>
      </c>
      <c r="L76" s="425">
        <f>VLOOKUP(B76,'Own Rev18'!$A$10:$B$94,2,FALSE)/1000</f>
        <v>48932.951000000001</v>
      </c>
      <c r="M76" s="429">
        <f>VLOOKUP(B76,Безв18!$A$10:$B$94,2,FALSE)/1000</f>
        <v>15021.278</v>
      </c>
      <c r="N76" s="251">
        <f>VLOOKUP(B76,'Трансферты 16-21'!$A$1:$M$86,10,FALSE)</f>
        <v>3234.32</v>
      </c>
      <c r="O76" s="251">
        <v>0</v>
      </c>
      <c r="P76" s="251">
        <f t="shared" si="4"/>
        <v>11786.958000000001</v>
      </c>
      <c r="Q76" s="251">
        <f t="shared" si="5"/>
        <v>60696.66</v>
      </c>
      <c r="R76" s="251">
        <f>VLOOKUP(B76,Путин!$B$2:$C$87,2,FALSE)</f>
        <v>0.76339999999999997</v>
      </c>
      <c r="S76" s="251">
        <v>0</v>
      </c>
      <c r="T76" s="251">
        <v>0</v>
      </c>
      <c r="U76" s="251">
        <v>0</v>
      </c>
      <c r="V76" s="251">
        <v>0</v>
      </c>
      <c r="W76" s="251">
        <v>0</v>
      </c>
      <c r="X76" s="251">
        <f>VLOOKUP(B76,'2018'!$A$1:$J$86,3,FALSE)</f>
        <v>0.2</v>
      </c>
      <c r="Y76" s="251">
        <f>VLOOKUP(B76,'2018'!$A$1:$J$86,4,FALSE)/1000</f>
        <v>5431.1349</v>
      </c>
      <c r="Z76" s="251">
        <f>VLOOKUP(B76,'2018'!$A$1:$J$86,5,FALSE)/1000</f>
        <v>3468.5292999999997</v>
      </c>
      <c r="AA76" s="251">
        <f>VLOOKUP(B76,'2018'!$A$1:$J$86,6,FALSE)/1000</f>
        <v>595.38699999999994</v>
      </c>
      <c r="AB76" s="251">
        <f>VLOOKUP(B76,'2018'!$A$1:$J$86,7,FALSE)/1000</f>
        <v>4415.7569999999996</v>
      </c>
      <c r="AC76" s="251">
        <f>VLOOKUP(B76,'2018'!$A$1:$J$86,10,FALSE)/1000</f>
        <v>2081.1361400000001</v>
      </c>
      <c r="AD76" s="251">
        <v>0</v>
      </c>
      <c r="AE76">
        <v>0</v>
      </c>
    </row>
    <row r="77" spans="1:31">
      <c r="A77" s="289">
        <v>2019</v>
      </c>
      <c r="B77" s="289" t="s">
        <v>180</v>
      </c>
      <c r="C77" s="125">
        <v>13</v>
      </c>
      <c r="D77" s="289">
        <f>VLOOKUP(B74,'Доходы регионов19'!$A$10:$C$94,2,FALSE)/1000</f>
        <v>71127.350000000006</v>
      </c>
      <c r="E77" s="289">
        <f>VLOOKUP(B74,'ВРП 2015-2020'!$A$3:$H$98,6,FALSE)</f>
        <v>392304.4</v>
      </c>
      <c r="F77" s="311">
        <f>VLOOKUP(B77,'Трансферты 2019'!$A$4:$N$102,2,FALSE)</f>
        <v>11224.29</v>
      </c>
      <c r="G77" s="289">
        <f>VLOOKUP(B77,'Численность 2019'!$A$7:$B$91,2,FALSE)</f>
        <v>1114137</v>
      </c>
      <c r="H77" s="183">
        <f>VLOOKUP(B74,'Трансферты 16-21'!$A$2:$S$102,17,FALSE)</f>
        <v>10154.293602780001</v>
      </c>
      <c r="I77" s="183">
        <f>D77-VLOOKUP(B77,'Трансферты 16-21'!$A$1:$M$86,11,FALSE)</f>
        <v>67741.37000000001</v>
      </c>
      <c r="J77" s="311">
        <f t="shared" si="3"/>
        <v>13.923590672159262</v>
      </c>
      <c r="K77" s="424">
        <f>VLOOKUP(B77,'БО 17-19'!$A$11:$L$103,10,FALSE)</f>
        <v>68.8</v>
      </c>
      <c r="L77" s="425">
        <f>VLOOKUP(B77,'Own Rev19'!$A$10:$B$94,2,FALSE)/1000</f>
        <v>51925.220999999998</v>
      </c>
      <c r="M77" s="429">
        <f>VLOOKUP(B77,Безв19!$A$10:$B$94,2,FALSE)/1000</f>
        <v>19091.367999999999</v>
      </c>
      <c r="N77" s="251">
        <f>VLOOKUP(B77,'Трансферты 16-21'!$A$1:$M$86,11,FALSE)</f>
        <v>3385.98</v>
      </c>
      <c r="O77" s="251">
        <v>0</v>
      </c>
      <c r="P77" s="251">
        <f t="shared" si="4"/>
        <v>15705.387999999999</v>
      </c>
      <c r="Q77" s="251">
        <f t="shared" si="5"/>
        <v>67741.37000000001</v>
      </c>
      <c r="R77" s="251">
        <v>0</v>
      </c>
      <c r="S77" s="251">
        <v>0</v>
      </c>
      <c r="T77" s="251">
        <v>0</v>
      </c>
      <c r="U77" s="251">
        <v>0</v>
      </c>
      <c r="V77" s="251">
        <v>0</v>
      </c>
      <c r="W77" s="251">
        <v>0</v>
      </c>
      <c r="X77" s="251">
        <f>VLOOKUP(B77,'2019'!$A$1:$J$86,3,FALSE)</f>
        <v>0.23</v>
      </c>
      <c r="Y77" s="251">
        <f>VLOOKUP(B77,'2019'!$A$1:$J$86,4,FALSE)/1000</f>
        <v>5550.9452000000001</v>
      </c>
      <c r="Z77" s="251">
        <f>VLOOKUP(B77,'2019'!$A$1:$J$86,5,FALSE)/1000</f>
        <v>3967.3915999999999</v>
      </c>
      <c r="AA77" s="251">
        <f>VLOOKUP(B77,'2019'!$A$1:$J$86,6,FALSE)/1000</f>
        <v>0</v>
      </c>
      <c r="AB77" s="251">
        <f>VLOOKUP(B77,'2019'!$A$1:$J$86,7,FALSE)/1000</f>
        <v>5891.9500099999996</v>
      </c>
      <c r="AC77" s="251">
        <f>VLOOKUP(B77,'2019'!$A$1:$J$86,10,FALSE)/1000</f>
        <v>4262.3452800000005</v>
      </c>
      <c r="AD77" s="251">
        <v>0</v>
      </c>
      <c r="AE77">
        <v>0</v>
      </c>
    </row>
    <row r="78" spans="1:31">
      <c r="A78" s="289">
        <v>2020</v>
      </c>
      <c r="B78" s="289" t="s">
        <v>180</v>
      </c>
      <c r="C78" s="125">
        <v>13</v>
      </c>
      <c r="D78" s="289">
        <f>VLOOKUP(B74,'Доходы регионов20'!$A$10:$C$94,2,FALSE)/1000</f>
        <v>78388.892000000007</v>
      </c>
      <c r="E78" s="289">
        <f>VLOOKUP(B74,'ВРП 2015-2020'!$A$3:$H$98,7,FALSE)</f>
        <v>412845.1</v>
      </c>
      <c r="F78" s="311">
        <f>VLOOKUP(B78,'Трансферты 2020'!$A$4:$N$102,2,FALSE)</f>
        <v>13889.72</v>
      </c>
      <c r="G78" s="289">
        <f>VLOOKUP(B78,'Численность 2020'!$A$7:$B$91,2,FALSE)</f>
        <v>1108847</v>
      </c>
      <c r="H78" s="183">
        <f>VLOOKUP(B74,'Трансферты 16-21'!$A$2:$S$102,18,FALSE)</f>
        <v>12968.065957589999</v>
      </c>
      <c r="I78" s="183">
        <f>D78-VLOOKUP(B78,'Трансферты 16-21'!$A$1:$M$86,12,FALSE)</f>
        <v>73974.782000000007</v>
      </c>
      <c r="J78" s="311">
        <f t="shared" si="3"/>
        <v>13.918831294686811</v>
      </c>
      <c r="K78" s="424">
        <f>VLOOKUP(B78,'БО 19-21'!$A$11:$L$103,6,FALSE)</f>
        <v>75.3</v>
      </c>
      <c r="L78" s="425">
        <f>VLOOKUP(B78,'Own Rev20'!$A$10:$B$94,2,FALSE)/1000</f>
        <v>53694.192999999999</v>
      </c>
      <c r="M78" s="429">
        <f>VLOOKUP(B78,Безв20!$A$10:$B$94,2,FALSE)/1000</f>
        <v>24372.506000000001</v>
      </c>
      <c r="N78" s="251">
        <f>VLOOKUP(B78,'Трансферты 16-21'!$A$1:$M$86,12,FALSE)</f>
        <v>4414.1099999999997</v>
      </c>
      <c r="O78" s="251">
        <v>0</v>
      </c>
      <c r="P78" s="251">
        <f t="shared" si="4"/>
        <v>19958.396000000001</v>
      </c>
      <c r="Q78" s="251">
        <f t="shared" si="5"/>
        <v>73974.782000000007</v>
      </c>
      <c r="R78" s="251">
        <v>0</v>
      </c>
      <c r="S78" s="251">
        <f>VLOOKUP(B78,Конституция!$B$4:$C$90,2,FALSE)</f>
        <v>0.78810000000000002</v>
      </c>
      <c r="T78" s="251">
        <f>VLOOKUP(B78,DATA!$A$2:$X$86,23,FALSE)</f>
        <v>11.1</v>
      </c>
      <c r="U78" s="251">
        <f>VLOOKUP(B78,DATA!$A$2:$X$86,24,FALSE)</f>
        <v>14.49</v>
      </c>
      <c r="V78" s="251">
        <f>VLOOKUP(B78,'По статьям 2020'!$A$2:$AE$86,31,FALSE)</f>
        <v>2284.66</v>
      </c>
      <c r="W78" s="251">
        <v>0</v>
      </c>
      <c r="X78" s="251">
        <f>VLOOKUP(B78,'2020'!$A$1:$J$86,3,FALSE)</f>
        <v>0.27</v>
      </c>
      <c r="Y78" s="251">
        <f>VLOOKUP(B78,'2020'!$A$1:$J$86,4,FALSE)/1000</f>
        <v>7721.5406299999995</v>
      </c>
      <c r="Z78" s="251">
        <f>VLOOKUP(B78,'2020'!$A$1:$J$86,5,FALSE)/1000</f>
        <v>4342.8339999999998</v>
      </c>
      <c r="AA78" s="251">
        <f>VLOOKUP(B78,'2020'!$A$1:$J$86,6,FALSE)/1000</f>
        <v>1582.1518999999998</v>
      </c>
      <c r="AB78" s="251">
        <f>VLOOKUP(B78,'2020'!$A$1:$J$86,7,FALSE)/1000</f>
        <v>7530.5405799999999</v>
      </c>
      <c r="AC78" s="251">
        <f>VLOOKUP(B78,'2020'!$A$1:$J$86,10,FALSE)/1000</f>
        <v>4706.3172100000002</v>
      </c>
      <c r="AD78" s="452">
        <v>0</v>
      </c>
      <c r="AE78">
        <v>0</v>
      </c>
    </row>
    <row r="79" spans="1:31">
      <c r="A79" s="289">
        <v>2021</v>
      </c>
      <c r="B79" s="289" t="s">
        <v>180</v>
      </c>
      <c r="C79" s="125">
        <v>13</v>
      </c>
      <c r="D79" s="289">
        <f>VLOOKUP(B74,'Доходы регионов21'!$A$10:$C$94,2,FALSE)/1000</f>
        <v>92085.608999999997</v>
      </c>
      <c r="E79" s="289">
        <f>VLOOKUP(B74,'ВРП 2015-2020'!$A$3:$H$98,8,FALSE)</f>
        <v>487276.4</v>
      </c>
      <c r="F79" s="311">
        <f>VLOOKUP(B79,'Трансферты 2021'!$A$4:$N$93,2,FALSE)</f>
        <v>15729.68</v>
      </c>
      <c r="G79" s="289">
        <f>VLOOKUP(B79,'Численность 2021'!$A$6:$B$91,2,FALSE)</f>
        <v>1098257</v>
      </c>
      <c r="H79" s="183">
        <f>VLOOKUP(B74,'Трансферты 16-21'!$A$2:$S$102,19,FALSE)</f>
        <v>15946.807260990001</v>
      </c>
      <c r="I79" s="183">
        <f>D79-VLOOKUP(B79,'Трансферты 16-21'!$A$1:$M$86,13,FALSE)</f>
        <v>88032.998999999996</v>
      </c>
      <c r="J79" s="311">
        <f t="shared" si="3"/>
        <v>13.909234935594176</v>
      </c>
      <c r="K79" s="424">
        <f>VLOOKUP(B79,'БО 19-21'!$A$11:$L$103,10,FALSE)</f>
        <v>78.7</v>
      </c>
      <c r="L79" s="425">
        <f>VLOOKUP(B79,'Own Rev21'!$A$10:$B$94,2,FALSE)/1000</f>
        <v>64998.983999999997</v>
      </c>
      <c r="M79" s="429">
        <f>VLOOKUP(B79,Безв21!$A$10:$B$94,2,FALSE)/1000</f>
        <v>26388.675999999999</v>
      </c>
      <c r="N79" s="251">
        <f>VLOOKUP(B79,'Трансферты 16-21'!$A$1:$M$86,13,FALSE)</f>
        <v>4052.61</v>
      </c>
      <c r="O79" s="251">
        <v>0</v>
      </c>
      <c r="P79" s="251">
        <f t="shared" si="4"/>
        <v>22336.065999999999</v>
      </c>
      <c r="Q79" s="251">
        <f t="shared" si="5"/>
        <v>88032.998999999996</v>
      </c>
      <c r="R79" s="251">
        <v>0</v>
      </c>
      <c r="S79" s="251">
        <v>0</v>
      </c>
      <c r="T79" s="251">
        <v>0</v>
      </c>
      <c r="U79" s="251">
        <v>0</v>
      </c>
      <c r="V79" s="251">
        <v>0</v>
      </c>
      <c r="W79" s="251">
        <f>VLOOKUP(B78,'По статьям 2021'!$A$2:$V$86,22,FALSE)</f>
        <v>1763.1738540900001</v>
      </c>
      <c r="X79" s="251">
        <f>VLOOKUP(B79,'2021'!$A$1:$J$86,3,FALSE)</f>
        <v>0.25</v>
      </c>
      <c r="Y79" s="251">
        <f>VLOOKUP(B79,'2021'!$A$1:$J$86,4,FALSE)/1000</f>
        <v>6534.6655999999994</v>
      </c>
      <c r="Z79" s="251">
        <f>VLOOKUP(B79,'2021'!$A$1:$J$86,5,FALSE)/1000</f>
        <v>4342.8339999999998</v>
      </c>
      <c r="AA79" s="251">
        <f>VLOOKUP(B79,'2021'!$A$1:$J$86,6,FALSE)/1000</f>
        <v>1101.5899999999999</v>
      </c>
      <c r="AB79" s="251">
        <f>VLOOKUP(B79,'2021'!$A$1:$J$86,7,FALSE)/1000</f>
        <v>10336.90293</v>
      </c>
      <c r="AC79" s="251">
        <f>VLOOKUP(B79,'2021'!$A$1:$J$86,10,FALSE)/1000</f>
        <v>5464.5004800000006</v>
      </c>
      <c r="AD79" t="e">
        <f>VLOOKUP(B79,#REF!,2,FALSE)</f>
        <v>#REF!</v>
      </c>
      <c r="AE79">
        <f>S78</f>
        <v>0.78810000000000002</v>
      </c>
    </row>
    <row r="80" spans="1:31">
      <c r="A80" s="289">
        <v>2016</v>
      </c>
      <c r="B80" s="289" t="s">
        <v>179</v>
      </c>
      <c r="C80" s="125">
        <v>14</v>
      </c>
      <c r="D80" s="289">
        <f>VLOOKUP(B80,'Доходы регионов16'!$A$10:$C$94,2,FALSE)/1000</f>
        <v>43320.207000000002</v>
      </c>
      <c r="E80" s="289">
        <f>VLOOKUP(B80,'ВРП 2015-2020'!$A$3:$H$98,3,FALSE)</f>
        <v>296810.09999999998</v>
      </c>
      <c r="F80" s="311">
        <f>VLOOKUP(B80,'Трансферты 2016'!$A$10:$N$102,2,FALSE)</f>
        <v>4118.88</v>
      </c>
      <c r="G80" s="289">
        <f>VLOOKUP(B80,'Численность 2016-2017'!$B$5:$D$89,2,FALSE)</f>
        <v>958630</v>
      </c>
      <c r="H80" s="183">
        <f>VLOOKUP(B80,'Трансферты 16-21'!$A$2:$S$102,14,FALSE)</f>
        <v>2452.0744130000003</v>
      </c>
      <c r="I80" s="183">
        <f>D80-VLOOKUP(B80,'Трансферты 16-21'!$A$1:$M$86,8,FALSE)</f>
        <v>41518.167000000001</v>
      </c>
      <c r="J80" s="311">
        <f t="shared" si="3"/>
        <v>13.773260460857443</v>
      </c>
      <c r="K80" s="424">
        <f>VLOOKUP(B80,'БО 15-17'!$A$11:$L$103,6,FALSE)</f>
        <v>72.8</v>
      </c>
      <c r="L80" s="425">
        <f>VLOOKUP(B80,'Own Rev16'!$A$10:$B$94,2,FALSE)/1000</f>
        <v>35726.358</v>
      </c>
      <c r="M80" s="429">
        <f>VLOOKUP(B80,Безв16!$A$10:$B$95,2,FALSE)/1000</f>
        <v>7697.232</v>
      </c>
      <c r="N80" s="251">
        <f>VLOOKUP(B80,'Трансферты 16-21'!$A$1:$M$86,8,FALSE)</f>
        <v>1802.04</v>
      </c>
      <c r="O80" s="251">
        <v>0</v>
      </c>
      <c r="P80" s="251">
        <f t="shared" si="4"/>
        <v>5895.192</v>
      </c>
      <c r="Q80" s="251">
        <f t="shared" si="5"/>
        <v>41518.167000000001</v>
      </c>
      <c r="R80" s="251">
        <v>0</v>
      </c>
      <c r="S80" s="251">
        <v>0</v>
      </c>
      <c r="T80" s="251">
        <v>0</v>
      </c>
      <c r="U80" s="251">
        <v>0</v>
      </c>
      <c r="V80" s="251">
        <v>0</v>
      </c>
      <c r="W80" s="251">
        <v>0</v>
      </c>
      <c r="X80" s="251">
        <f>VLOOKUP(B80,'2016'!$A$1:$J$86,3,FALSE)</f>
        <v>0.14000000000000001</v>
      </c>
      <c r="Y80" s="251">
        <f>VLOOKUP(B80,'2016'!$A$1:$J$86,4,FALSE)/1000</f>
        <v>3122.8427999999999</v>
      </c>
      <c r="Z80" s="251">
        <f>VLOOKUP(B80,'2016'!$A$1:$J$86,5,FALSE)/1000</f>
        <v>2458.5320999999999</v>
      </c>
      <c r="AA80" s="251">
        <f>VLOOKUP(B80,'2016'!$A$1:$J$86,6,FALSE)/1000</f>
        <v>664.3107</v>
      </c>
      <c r="AB80" s="251">
        <f>VLOOKUP(B80,'2016'!$A$1:$J$86,7,FALSE)/1000</f>
        <v>2280.3391900000001</v>
      </c>
      <c r="AC80" s="251">
        <f>VLOOKUP(B80,'2016'!$A$1:$J$86,10,FALSE)/1000</f>
        <v>492.00538</v>
      </c>
      <c r="AD80" s="251">
        <v>0</v>
      </c>
      <c r="AE80">
        <v>0</v>
      </c>
    </row>
    <row r="81" spans="1:31">
      <c r="A81" s="289">
        <v>2017</v>
      </c>
      <c r="B81" s="289" t="s">
        <v>179</v>
      </c>
      <c r="C81" s="125">
        <v>14</v>
      </c>
      <c r="D81" s="289">
        <f>VLOOKUP(B80,'Доходы регионов17'!$A$10:$C$94,2,FALSE)/1000</f>
        <v>45305.16</v>
      </c>
      <c r="E81" s="289">
        <f>VLOOKUP(B80,'ВРП 2015-2020'!$A$3:$H$98,4,FALSE)</f>
        <v>329679.7</v>
      </c>
      <c r="F81" s="311">
        <f>VLOOKUP(B81,'Трансферты 2017'!$A$10:$N$102,2,FALSE)</f>
        <v>3554.9</v>
      </c>
      <c r="G81" s="289">
        <f>VLOOKUP(B80,'Численность 2016-2017'!$B$5:$D$89,3,FALSE)</f>
        <v>953201</v>
      </c>
      <c r="H81" s="183">
        <f>VLOOKUP(B80,'Трансферты 16-21'!$A$2:$S$102,15,FALSE)</f>
        <v>3264.0487729000006</v>
      </c>
      <c r="I81" s="183">
        <f>D81-VLOOKUP(B81,'Трансферты 16-21'!$A$1:$M$86,9,FALSE)</f>
        <v>44339.460000000006</v>
      </c>
      <c r="J81" s="311">
        <f t="shared" si="3"/>
        <v>13.767581073303949</v>
      </c>
      <c r="K81" s="424">
        <f>VLOOKUP(B81,'БО 15-17'!$A$11:$L$103,10,FALSE)</f>
        <v>71.5</v>
      </c>
      <c r="L81" s="425">
        <f>VLOOKUP(B81,'Own Rev17'!$A$10:$B$94,2,FALSE)/1000</f>
        <v>36630.495000000003</v>
      </c>
      <c r="M81" s="429">
        <f>VLOOKUP(B81,Безв17!$A$10:$B$94,2,FALSE)/1000</f>
        <v>8786.6919999999991</v>
      </c>
      <c r="N81" s="251">
        <f>VLOOKUP(B81,'Трансферты 16-21'!$A$1:$M$86,9,FALSE)</f>
        <v>965.7</v>
      </c>
      <c r="O81" s="251">
        <v>0</v>
      </c>
      <c r="P81" s="251">
        <f t="shared" si="4"/>
        <v>7820.9919999999993</v>
      </c>
      <c r="Q81" s="251">
        <f t="shared" si="5"/>
        <v>44339.460000000006</v>
      </c>
      <c r="R81" s="251">
        <v>0</v>
      </c>
      <c r="S81" s="251">
        <v>0</v>
      </c>
      <c r="T81" s="251">
        <v>0</v>
      </c>
      <c r="U81" s="251">
        <v>0</v>
      </c>
      <c r="V81" s="251">
        <v>0</v>
      </c>
      <c r="W81" s="251">
        <v>0</v>
      </c>
      <c r="X81" s="251">
        <f>VLOOKUP(B81,'2017'!$A$1:$J$86,3,FALSE)</f>
        <v>0.16</v>
      </c>
      <c r="Y81" s="251">
        <f>VLOOKUP(B81,'2017'!$A$1:$J$86,4,FALSE)/1000</f>
        <v>4491.0240999999996</v>
      </c>
      <c r="Z81" s="251">
        <f>VLOOKUP(B81,'2017'!$A$1:$J$86,5,FALSE)/1000</f>
        <v>3438.2092000000002</v>
      </c>
      <c r="AA81" s="251">
        <f>VLOOKUP(B81,'2017'!$A$1:$J$86,6,FALSE)/1000</f>
        <v>593.84289999999999</v>
      </c>
      <c r="AB81" s="251">
        <f>VLOOKUP(B81,'2017'!$A$1:$J$86,7,FALSE)/1000</f>
        <v>1621.76062</v>
      </c>
      <c r="AC81" s="251">
        <f>VLOOKUP(B81,'2017'!$A$1:$J$86,10,FALSE)/1000</f>
        <v>1024.3334600000001</v>
      </c>
      <c r="AD81" s="251">
        <v>0</v>
      </c>
      <c r="AE81">
        <v>0</v>
      </c>
    </row>
    <row r="82" spans="1:31">
      <c r="A82" s="289">
        <v>2018</v>
      </c>
      <c r="B82" s="289" t="s">
        <v>179</v>
      </c>
      <c r="C82" s="125">
        <v>14</v>
      </c>
      <c r="D82" s="289">
        <f>VLOOKUP(B80,'Доходы регионов18'!$A$10:$C$94,2,FALSE)/1000</f>
        <v>49590.983999999997</v>
      </c>
      <c r="E82" s="289">
        <f>VLOOKUP(B80,'ВРП 2015-2020'!$A$3:$H$98,5,FALSE)</f>
        <v>354239.9</v>
      </c>
      <c r="F82" s="311">
        <f>VLOOKUP(B82,'Трансферты 2018'!$A$10:$N$102,2,FALSE)</f>
        <v>3379.74</v>
      </c>
      <c r="G82" s="289">
        <f>VLOOKUP(B82,'Численность 2018'!$A$7:$B$91,2,FALSE)</f>
        <v>949348</v>
      </c>
      <c r="H82" s="183">
        <f>VLOOKUP(B80,'Трансферты 16-21'!$A$2:$S$102,16,FALSE)</f>
        <v>2903.5229284300003</v>
      </c>
      <c r="I82" s="183">
        <f>D82-VLOOKUP(B82,'Трансферты 16-21'!$A$1:$M$86,10,FALSE)</f>
        <v>48165.983999999997</v>
      </c>
      <c r="J82" s="311">
        <f t="shared" si="3"/>
        <v>13.763530712164755</v>
      </c>
      <c r="K82" s="424">
        <f>VLOOKUP(B82,'БО 17-19'!$A$11:$L$103,6,FALSE)</f>
        <v>74.2</v>
      </c>
      <c r="L82" s="425">
        <f>VLOOKUP(B82,'Own Rev18'!$A$10:$B$94,2,FALSE)/1000</f>
        <v>39863.385999999999</v>
      </c>
      <c r="M82" s="429">
        <f>VLOOKUP(B82,Безв18!$A$10:$B$94,2,FALSE)/1000</f>
        <v>9737.2379999999994</v>
      </c>
      <c r="N82" s="251">
        <f>VLOOKUP(B82,'Трансферты 16-21'!$A$1:$M$86,10,FALSE)</f>
        <v>1425</v>
      </c>
      <c r="O82" s="251">
        <v>0</v>
      </c>
      <c r="P82" s="251">
        <f t="shared" si="4"/>
        <v>8312.2379999999994</v>
      </c>
      <c r="Q82" s="251">
        <f t="shared" si="5"/>
        <v>48165.983999999997</v>
      </c>
      <c r="R82" s="251">
        <f>VLOOKUP(B82,Путин!$B$2:$C$87,2,FALSE)</f>
        <v>0.7349</v>
      </c>
      <c r="S82" s="251">
        <v>0</v>
      </c>
      <c r="T82" s="251">
        <v>0</v>
      </c>
      <c r="U82" s="251">
        <v>0</v>
      </c>
      <c r="V82" s="251">
        <v>0</v>
      </c>
      <c r="W82" s="251">
        <v>0</v>
      </c>
      <c r="X82" s="251">
        <f>VLOOKUP(B82,'2018'!$A$1:$J$86,3,FALSE)</f>
        <v>0.17</v>
      </c>
      <c r="Y82" s="251">
        <f>VLOOKUP(B82,'2018'!$A$1:$J$86,4,FALSE)/1000</f>
        <v>5132.0259000000005</v>
      </c>
      <c r="Z82" s="251">
        <f>VLOOKUP(B82,'2018'!$A$1:$J$86,5,FALSE)/1000</f>
        <v>3245.9182000000001</v>
      </c>
      <c r="AA82" s="251">
        <f>VLOOKUP(B82,'2018'!$A$1:$J$86,6,FALSE)/1000</f>
        <v>620.09219999999993</v>
      </c>
      <c r="AB82" s="251">
        <f>VLOOKUP(B82,'2018'!$A$1:$J$86,7,FALSE)/1000</f>
        <v>2190.9652000000001</v>
      </c>
      <c r="AC82" s="251">
        <f>VLOOKUP(B82,'2018'!$A$1:$J$86,10,FALSE)/1000</f>
        <v>754.12797</v>
      </c>
      <c r="AD82" s="251">
        <v>0</v>
      </c>
      <c r="AE82">
        <v>0</v>
      </c>
    </row>
    <row r="83" spans="1:31">
      <c r="A83" s="289">
        <v>2019</v>
      </c>
      <c r="B83" s="289" t="s">
        <v>179</v>
      </c>
      <c r="C83" s="125">
        <v>14</v>
      </c>
      <c r="D83" s="289">
        <f>VLOOKUP(B80,'Доходы регионов19'!$A$10:$C$94,2,FALSE)/1000</f>
        <v>53997.705000000002</v>
      </c>
      <c r="E83" s="289">
        <f>VLOOKUP(B80,'ВРП 2015-2020'!$A$3:$H$98,6,FALSE)</f>
        <v>370820.2</v>
      </c>
      <c r="F83" s="311">
        <f>VLOOKUP(B83,'Трансферты 2019'!$A$4:$N$102,2,FALSE)</f>
        <v>5809.28</v>
      </c>
      <c r="G83" s="289">
        <f>VLOOKUP(B83,'Численность 2019'!$A$7:$B$91,2,FALSE)</f>
        <v>942363</v>
      </c>
      <c r="H83" s="183">
        <f>VLOOKUP(B80,'Трансферты 16-21'!$A$2:$S$102,17,FALSE)</f>
        <v>5570.1756803500002</v>
      </c>
      <c r="I83" s="183">
        <f>D83-VLOOKUP(B83,'Трансферты 16-21'!$A$1:$M$86,11,FALSE)</f>
        <v>51861.955000000002</v>
      </c>
      <c r="J83" s="311">
        <f t="shared" si="3"/>
        <v>13.756145829648606</v>
      </c>
      <c r="K83" s="424">
        <f>VLOOKUP(B83,'БО 17-19'!$A$11:$L$103,10,FALSE)</f>
        <v>73.599999999999994</v>
      </c>
      <c r="L83" s="425">
        <f>VLOOKUP(B83,'Own Rev19'!$A$10:$B$94,2,FALSE)/1000</f>
        <v>41103.930999999997</v>
      </c>
      <c r="M83" s="429">
        <f>VLOOKUP(B83,Безв19!$A$10:$B$94,2,FALSE)/1000</f>
        <v>12798.635</v>
      </c>
      <c r="N83" s="251">
        <f>VLOOKUP(B83,'Трансферты 16-21'!$A$1:$M$86,11,FALSE)</f>
        <v>2135.75</v>
      </c>
      <c r="O83" s="251">
        <v>0</v>
      </c>
      <c r="P83" s="251">
        <f t="shared" si="4"/>
        <v>10662.885</v>
      </c>
      <c r="Q83" s="251">
        <f t="shared" si="5"/>
        <v>51861.955000000002</v>
      </c>
      <c r="R83" s="251">
        <v>0</v>
      </c>
      <c r="S83" s="251">
        <v>0</v>
      </c>
      <c r="T83" s="251">
        <v>0</v>
      </c>
      <c r="U83" s="251">
        <v>0</v>
      </c>
      <c r="V83" s="251">
        <v>0</v>
      </c>
      <c r="W83" s="251">
        <v>0</v>
      </c>
      <c r="X83" s="251">
        <f>VLOOKUP(B83,'2019'!$A$1:$J$86,3,FALSE)</f>
        <v>0.21</v>
      </c>
      <c r="Y83" s="251">
        <f>VLOOKUP(B83,'2019'!$A$1:$J$86,4,FALSE)/1000</f>
        <v>5080.0388000000003</v>
      </c>
      <c r="Z83" s="251">
        <f>VLOOKUP(B83,'2019'!$A$1:$J$86,5,FALSE)/1000</f>
        <v>3268.3678</v>
      </c>
      <c r="AA83" s="251">
        <f>VLOOKUP(B83,'2019'!$A$1:$J$86,6,FALSE)/1000</f>
        <v>1212.9110000000001</v>
      </c>
      <c r="AB83" s="251">
        <f>VLOOKUP(B83,'2019'!$A$1:$J$86,7,FALSE)/1000</f>
        <v>2978.3146699999998</v>
      </c>
      <c r="AC83" s="251">
        <f>VLOOKUP(B83,'2019'!$A$1:$J$86,10,FALSE)/1000</f>
        <v>2604.5345499999999</v>
      </c>
      <c r="AD83" s="251">
        <v>0</v>
      </c>
      <c r="AE83">
        <v>0</v>
      </c>
    </row>
    <row r="84" spans="1:31">
      <c r="A84" s="289">
        <v>2020</v>
      </c>
      <c r="B84" s="289" t="s">
        <v>179</v>
      </c>
      <c r="C84" s="125">
        <v>14</v>
      </c>
      <c r="D84" s="289">
        <f>VLOOKUP(B80,'Доходы регионов20'!$A$10:$C$94,2,FALSE)/1000</f>
        <v>64383.377</v>
      </c>
      <c r="E84" s="289">
        <f>VLOOKUP(B80,'ВРП 2015-2020'!$A$3:$H$98,7,FALSE)</f>
        <v>386274.8</v>
      </c>
      <c r="F84" s="311">
        <f>VLOOKUP(B84,'Трансферты 2020'!$A$4:$N$102,2,FALSE)</f>
        <v>11108.28</v>
      </c>
      <c r="G84" s="289">
        <f>VLOOKUP(B84,'Численность 2020'!$A$7:$B$91,2,FALSE)</f>
        <v>934889</v>
      </c>
      <c r="H84" s="183">
        <f>VLOOKUP(B80,'Трансферты 16-21'!$A$2:$S$102,18,FALSE)</f>
        <v>10886.936073110001</v>
      </c>
      <c r="I84" s="183">
        <f>D84-VLOOKUP(B84,'Трансферты 16-21'!$A$1:$M$86,12,FALSE)</f>
        <v>61056.957000000002</v>
      </c>
      <c r="J84" s="311">
        <f t="shared" si="3"/>
        <v>13.748183084645913</v>
      </c>
      <c r="K84" s="424">
        <f>VLOOKUP(B84,'БО 19-21'!$A$11:$L$103,6,FALSE)</f>
        <v>77.400000000000006</v>
      </c>
      <c r="L84" s="425">
        <f>VLOOKUP(B84,'Own Rev20'!$A$10:$B$94,2,FALSE)/1000</f>
        <v>44524.635999999999</v>
      </c>
      <c r="M84" s="429">
        <f>VLOOKUP(B84,Безв20!$A$10:$B$94,2,FALSE)/1000</f>
        <v>19714.031999999999</v>
      </c>
      <c r="N84" s="251">
        <f>VLOOKUP(B84,'Трансферты 16-21'!$A$1:$M$86,12,FALSE)</f>
        <v>3326.42</v>
      </c>
      <c r="O84" s="251">
        <v>0</v>
      </c>
      <c r="P84" s="251">
        <f t="shared" si="4"/>
        <v>16387.612000000001</v>
      </c>
      <c r="Q84" s="251">
        <f t="shared" si="5"/>
        <v>61056.957000000002</v>
      </c>
      <c r="R84" s="251">
        <v>0</v>
      </c>
      <c r="S84" s="251">
        <f>VLOOKUP(B84,Конституция!$B$4:$C$90,2,FALSE)</f>
        <v>0.71970000000000001</v>
      </c>
      <c r="T84" s="251">
        <f>VLOOKUP(B84,DATA!$A$2:$X$86,23,FALSE)</f>
        <v>16</v>
      </c>
      <c r="U84" s="251">
        <f>VLOOKUP(B84,DATA!$A$2:$X$86,24,FALSE)</f>
        <v>7.31</v>
      </c>
      <c r="V84" s="251">
        <f>VLOOKUP(B84,'По статьям 2020'!$A$2:$AE$86,31,FALSE)</f>
        <v>2098.58</v>
      </c>
      <c r="W84" s="251">
        <v>0</v>
      </c>
      <c r="X84" s="251">
        <f>VLOOKUP(B84,'2020'!$A$1:$J$86,3,FALSE)</f>
        <v>0.27</v>
      </c>
      <c r="Y84" s="251">
        <f>VLOOKUP(B84,'2020'!$A$1:$J$86,4,FALSE)/1000</f>
        <v>5850.0605999999998</v>
      </c>
      <c r="Z84" s="251">
        <f>VLOOKUP(B84,'2020'!$A$1:$J$86,5,FALSE)/1000</f>
        <v>3474.7130000000002</v>
      </c>
      <c r="AA84" s="251">
        <f>VLOOKUP(B84,'2020'!$A$1:$J$86,6,FALSE)/1000</f>
        <v>877.60410000000002</v>
      </c>
      <c r="AB84" s="251">
        <f>VLOOKUP(B84,'2020'!$A$1:$J$86,7,FALSE)/1000</f>
        <v>6524.1822000000002</v>
      </c>
      <c r="AC84" s="251">
        <f>VLOOKUP(B84,'2020'!$A$1:$J$86,10,FALSE)/1000</f>
        <v>4013.3648599999997</v>
      </c>
      <c r="AD84" s="452">
        <v>0</v>
      </c>
      <c r="AE84">
        <v>0</v>
      </c>
    </row>
    <row r="85" spans="1:31">
      <c r="A85" s="289">
        <v>2021</v>
      </c>
      <c r="B85" s="289" t="s">
        <v>179</v>
      </c>
      <c r="C85" s="125">
        <v>14</v>
      </c>
      <c r="D85" s="289">
        <f>VLOOKUP(B80,'Доходы регионов21'!$A$10:$C$94,2,FALSE)/1000</f>
        <v>71790.888999999996</v>
      </c>
      <c r="E85" s="289">
        <f>VLOOKUP(B80,'ВРП 2015-2020'!$A$3:$H$98,8,FALSE)</f>
        <v>460597</v>
      </c>
      <c r="F85" s="311">
        <f>VLOOKUP(B85,'Трансферты 2021'!$A$4:$N$93,2,FALSE)</f>
        <v>9712.67</v>
      </c>
      <c r="G85" s="289">
        <f>VLOOKUP(B85,'Численность 2021'!$A$6:$B$91,2,FALSE)</f>
        <v>921127</v>
      </c>
      <c r="H85" s="183">
        <f>VLOOKUP(B80,'Трансферты 16-21'!$A$2:$S$102,19,FALSE)</f>
        <v>9383.5577027300005</v>
      </c>
      <c r="I85" s="183">
        <f>D85-VLOOKUP(B85,'Трансферты 16-21'!$A$1:$M$86,13,FALSE)</f>
        <v>69046.03899999999</v>
      </c>
      <c r="J85" s="311">
        <f t="shared" si="3"/>
        <v>13.733353199324917</v>
      </c>
      <c r="K85" s="424">
        <f>VLOOKUP(B85,'БО 19-21'!$A$11:$L$103,10,FALSE)</f>
        <v>75.7</v>
      </c>
      <c r="L85" s="425">
        <f>VLOOKUP(B85,'Own Rev21'!$A$10:$B$94,2,FALSE)/1000</f>
        <v>54238.296000000002</v>
      </c>
      <c r="M85" s="429">
        <f>VLOOKUP(B85,Безв21!$A$10:$B$94,2,FALSE)/1000</f>
        <v>17257.098999999998</v>
      </c>
      <c r="N85" s="251">
        <f>VLOOKUP(B85,'Трансферты 16-21'!$A$1:$M$86,13,FALSE)</f>
        <v>2744.85</v>
      </c>
      <c r="O85" s="251">
        <v>0</v>
      </c>
      <c r="P85" s="251">
        <f t="shared" si="4"/>
        <v>14512.248999999998</v>
      </c>
      <c r="Q85" s="251">
        <f t="shared" si="5"/>
        <v>69046.03899999999</v>
      </c>
      <c r="R85" s="251">
        <v>0</v>
      </c>
      <c r="S85" s="251">
        <v>0</v>
      </c>
      <c r="T85" s="251">
        <v>0</v>
      </c>
      <c r="U85" s="251">
        <v>0</v>
      </c>
      <c r="V85" s="251">
        <v>0</v>
      </c>
      <c r="W85" s="251">
        <f>VLOOKUP(B84,'По статьям 2021'!$A$2:$V$86,22,FALSE)</f>
        <v>1721.8249178000001</v>
      </c>
      <c r="X85" s="251">
        <f>VLOOKUP(B85,'2021'!$A$1:$J$86,3,FALSE)</f>
        <v>0.21</v>
      </c>
      <c r="Y85" s="251">
        <f>VLOOKUP(B85,'2021'!$A$1:$J$86,4,FALSE)/1000</f>
        <v>5225.9309999999996</v>
      </c>
      <c r="Z85" s="251">
        <f>VLOOKUP(B85,'2021'!$A$1:$J$86,5,FALSE)/1000</f>
        <v>3474.7130000000002</v>
      </c>
      <c r="AA85" s="251">
        <f>VLOOKUP(B85,'2021'!$A$1:$J$86,6,FALSE)/1000</f>
        <v>400</v>
      </c>
      <c r="AB85" s="251">
        <f>VLOOKUP(B85,'2021'!$A$1:$J$86,7,FALSE)/1000</f>
        <v>5873.5620899999994</v>
      </c>
      <c r="AC85" s="251">
        <f>VLOOKUP(B85,'2021'!$A$1:$J$86,10,FALSE)/1000</f>
        <v>3412.7600699999998</v>
      </c>
      <c r="AD85" t="e">
        <f>VLOOKUP(B85,#REF!,2,FALSE)</f>
        <v>#REF!</v>
      </c>
      <c r="AE85">
        <f>S84</f>
        <v>0.71970000000000001</v>
      </c>
    </row>
    <row r="86" spans="1:31">
      <c r="A86" s="289">
        <v>2016</v>
      </c>
      <c r="B86" s="289" t="s">
        <v>178</v>
      </c>
      <c r="C86" s="125">
        <v>15</v>
      </c>
      <c r="D86" s="289">
        <f>VLOOKUP(B86,'Доходы регионов16'!$A$10:$C$94,2,FALSE)/1000</f>
        <v>51504.697</v>
      </c>
      <c r="E86" s="289">
        <f>VLOOKUP(B86,'ВРП 2015-2020'!$A$3:$H$98,3,FALSE)</f>
        <v>306725.3</v>
      </c>
      <c r="F86" s="311">
        <f>VLOOKUP(B86,'Трансферты 2016'!$A$10:$N$102,2,FALSE)</f>
        <v>10162.030000000001</v>
      </c>
      <c r="G86" s="289">
        <f>VLOOKUP(B86,'Численность 2016-2017'!$B$5:$D$89,2,FALSE)</f>
        <v>1050295</v>
      </c>
      <c r="H86" s="183">
        <f>VLOOKUP(B86,'Трансферты 16-21'!$A$2:$S$102,14,FALSE)</f>
        <v>7421.2659955499994</v>
      </c>
      <c r="I86" s="183">
        <f>D86-VLOOKUP(B86,'Трансферты 16-21'!$A$1:$M$86,8,FALSE)</f>
        <v>48687.817000000003</v>
      </c>
      <c r="J86" s="311">
        <f t="shared" si="3"/>
        <v>13.864581635054929</v>
      </c>
      <c r="K86" s="424">
        <f>VLOOKUP(B86,'БО 15-17'!$A$11:$L$103,6,FALSE)</f>
        <v>51.6</v>
      </c>
      <c r="L86" s="425">
        <f>VLOOKUP(B86,'Own Rev16'!$A$10:$B$94,2,FALSE)/1000</f>
        <v>32020.537</v>
      </c>
      <c r="M86" s="429">
        <f>VLOOKUP(B86,Безв16!$A$10:$B$95,2,FALSE)/1000</f>
        <v>19612.276000000002</v>
      </c>
      <c r="N86" s="251">
        <f>VLOOKUP(B86,'Трансферты 16-21'!$A$1:$M$86,8,FALSE)</f>
        <v>2816.88</v>
      </c>
      <c r="O86" s="251">
        <v>0</v>
      </c>
      <c r="P86" s="251">
        <f t="shared" si="4"/>
        <v>16795.396000000001</v>
      </c>
      <c r="Q86" s="251">
        <f t="shared" si="5"/>
        <v>48687.817000000003</v>
      </c>
      <c r="R86" s="251">
        <v>0</v>
      </c>
      <c r="S86" s="251">
        <v>0</v>
      </c>
      <c r="T86" s="251">
        <v>0</v>
      </c>
      <c r="U86" s="251">
        <v>0</v>
      </c>
      <c r="V86" s="251">
        <v>0</v>
      </c>
      <c r="W86" s="251">
        <v>0</v>
      </c>
      <c r="X86" s="251">
        <f>VLOOKUP(B86,'2016'!$A$1:$J$86,3,FALSE)</f>
        <v>0.34</v>
      </c>
      <c r="Y86" s="251">
        <f>VLOOKUP(B86,'2016'!$A$1:$J$86,4,FALSE)/1000</f>
        <v>9107.3758000000016</v>
      </c>
      <c r="Z86" s="251">
        <f>VLOOKUP(B86,'2016'!$A$1:$J$86,5,FALSE)/1000</f>
        <v>7864.549</v>
      </c>
      <c r="AA86" s="251">
        <f>VLOOKUP(B86,'2016'!$A$1:$J$86,6,FALSE)/1000</f>
        <v>1242.8268</v>
      </c>
      <c r="AB86" s="251">
        <f>VLOOKUP(B86,'2016'!$A$1:$J$86,7,FALSE)/1000</f>
        <v>7228.7612800000006</v>
      </c>
      <c r="AC86" s="251">
        <f>VLOOKUP(B86,'2016'!$A$1:$J$86,10,FALSE)/1000</f>
        <v>459.26229999999998</v>
      </c>
      <c r="AD86" s="251">
        <v>0</v>
      </c>
      <c r="AE86">
        <v>0</v>
      </c>
    </row>
    <row r="87" spans="1:31">
      <c r="A87" s="289">
        <v>2017</v>
      </c>
      <c r="B87" s="289" t="s">
        <v>178</v>
      </c>
      <c r="C87" s="125">
        <v>15</v>
      </c>
      <c r="D87" s="289">
        <f>VLOOKUP(B86,'Доходы регионов17'!$A$10:$C$94,2,FALSE)/1000</f>
        <v>48854.559999999998</v>
      </c>
      <c r="E87" s="289">
        <f>VLOOKUP(B86,'ВРП 2015-2020'!$A$3:$H$98,4,FALSE)</f>
        <v>309152.59999999998</v>
      </c>
      <c r="F87" s="311">
        <f>VLOOKUP(B87,'Трансферты 2017'!$A$10:$N$102,2,FALSE)</f>
        <v>5404.48</v>
      </c>
      <c r="G87" s="289">
        <f>VLOOKUP(B86,'Численность 2016-2017'!$B$5:$D$89,3,FALSE)</f>
        <v>1040327</v>
      </c>
      <c r="H87" s="183">
        <f>VLOOKUP(B86,'Трансферты 16-21'!$A$2:$S$102,15,FALSE)</f>
        <v>5777.6431735799997</v>
      </c>
      <c r="I87" s="183">
        <f>D87-VLOOKUP(B87,'Трансферты 16-21'!$A$1:$M$86,9,FALSE)</f>
        <v>46062.79</v>
      </c>
      <c r="J87" s="311">
        <f t="shared" si="3"/>
        <v>13.855045644773902</v>
      </c>
      <c r="K87" s="424">
        <f>VLOOKUP(B87,'БО 15-17'!$A$11:$L$103,10,FALSE)</f>
        <v>53.2</v>
      </c>
      <c r="L87" s="425">
        <f>VLOOKUP(B87,'Own Rev17'!$A$10:$B$94,2,FALSE)/1000</f>
        <v>29461.898000000001</v>
      </c>
      <c r="M87" s="429">
        <f>VLOOKUP(B87,Безв17!$A$10:$B$94,2,FALSE)/1000</f>
        <v>18835.370999999999</v>
      </c>
      <c r="N87" s="251">
        <f>VLOOKUP(B87,'Трансферты 16-21'!$A$1:$M$86,9,FALSE)</f>
        <v>2791.77</v>
      </c>
      <c r="O87" s="251">
        <v>0</v>
      </c>
      <c r="P87" s="251">
        <f t="shared" si="4"/>
        <v>16043.600999999999</v>
      </c>
      <c r="Q87" s="251">
        <f t="shared" si="5"/>
        <v>46062.79</v>
      </c>
      <c r="R87" s="251">
        <v>0</v>
      </c>
      <c r="S87" s="251">
        <v>0</v>
      </c>
      <c r="T87" s="251">
        <v>0</v>
      </c>
      <c r="U87" s="251">
        <v>0</v>
      </c>
      <c r="V87" s="251">
        <v>0</v>
      </c>
      <c r="W87" s="251">
        <v>0</v>
      </c>
      <c r="X87" s="251">
        <f>VLOOKUP(B87,'2017'!$A$1:$J$86,3,FALSE)</f>
        <v>0.36</v>
      </c>
      <c r="Y87" s="251">
        <f>VLOOKUP(B87,'2017'!$A$1:$J$86,4,FALSE)/1000</f>
        <v>10223.3621</v>
      </c>
      <c r="Z87" s="251">
        <f>VLOOKUP(B87,'2017'!$A$1:$J$86,5,FALSE)/1000</f>
        <v>9076.222099999999</v>
      </c>
      <c r="AA87" s="251">
        <f>VLOOKUP(B87,'2017'!$A$1:$J$86,6,FALSE)/1000</f>
        <v>643.83900000000006</v>
      </c>
      <c r="AB87" s="251">
        <f>VLOOKUP(B87,'2017'!$A$1:$J$86,7,FALSE)/1000</f>
        <v>5929.8920199999993</v>
      </c>
      <c r="AC87" s="251">
        <f>VLOOKUP(B87,'2017'!$A$1:$J$86,10,FALSE)/1000</f>
        <v>437.83688000000001</v>
      </c>
      <c r="AD87" s="251">
        <v>0</v>
      </c>
      <c r="AE87">
        <v>0</v>
      </c>
    </row>
    <row r="88" spans="1:31">
      <c r="A88" s="289">
        <v>2018</v>
      </c>
      <c r="B88" s="289" t="s">
        <v>178</v>
      </c>
      <c r="C88" s="125">
        <v>15</v>
      </c>
      <c r="D88" s="289">
        <f>VLOOKUP(B86,'Доходы регионов18'!$A$10:$C$94,2,FALSE)/1000</f>
        <v>52692.370999999999</v>
      </c>
      <c r="E88" s="289">
        <f>VLOOKUP(B86,'ВРП 2015-2020'!$A$3:$H$98,5,FALSE)</f>
        <v>343693.1</v>
      </c>
      <c r="F88" s="311">
        <f>VLOOKUP(B88,'Трансферты 2018'!$A$10:$N$102,2,FALSE)</f>
        <v>4919.4799999999996</v>
      </c>
      <c r="G88" s="289">
        <f>VLOOKUP(B88,'Численность 2018'!$A$7:$B$91,2,FALSE)</f>
        <v>1033552</v>
      </c>
      <c r="H88" s="183">
        <f>VLOOKUP(B86,'Трансферты 16-21'!$A$2:$S$102,16,FALSE)</f>
        <v>6812.8420248400007</v>
      </c>
      <c r="I88" s="183">
        <f>D88-VLOOKUP(B88,'Трансферты 16-21'!$A$1:$M$86,10,FALSE)</f>
        <v>51270.741000000002</v>
      </c>
      <c r="J88" s="311">
        <f t="shared" si="3"/>
        <v>13.848511971303639</v>
      </c>
      <c r="K88" s="424">
        <f>VLOOKUP(B88,'БО 17-19'!$A$11:$L$103,6,FALSE)</f>
        <v>55.5</v>
      </c>
      <c r="L88" s="425">
        <f>VLOOKUP(B88,'Own Rev18'!$A$10:$B$94,2,FALSE)/1000</f>
        <v>31924.892</v>
      </c>
      <c r="M88" s="429">
        <f>VLOOKUP(B88,Безв18!$A$10:$B$94,2,FALSE)/1000</f>
        <v>20753.098999999998</v>
      </c>
      <c r="N88" s="251">
        <f>VLOOKUP(B88,'Трансферты 16-21'!$A$1:$M$86,10,FALSE)</f>
        <v>1421.63</v>
      </c>
      <c r="O88" s="251">
        <v>0</v>
      </c>
      <c r="P88" s="251">
        <f t="shared" si="4"/>
        <v>19331.468999999997</v>
      </c>
      <c r="Q88" s="251">
        <f t="shared" si="5"/>
        <v>51270.741000000002</v>
      </c>
      <c r="R88" s="251">
        <f>VLOOKUP(B88,Путин!$B$2:$C$87,2,FALSE)</f>
        <v>0.81810000000000005</v>
      </c>
      <c r="S88" s="251">
        <v>0</v>
      </c>
      <c r="T88" s="251">
        <v>0</v>
      </c>
      <c r="U88" s="251">
        <v>0</v>
      </c>
      <c r="V88" s="251">
        <v>0</v>
      </c>
      <c r="W88" s="251">
        <v>0</v>
      </c>
      <c r="X88" s="251">
        <f>VLOOKUP(B88,'2018'!$A$1:$J$86,3,FALSE)</f>
        <v>0.37</v>
      </c>
      <c r="Y88" s="251">
        <f>VLOOKUP(B88,'2018'!$A$1:$J$86,4,FALSE)/1000</f>
        <v>12426.361800000001</v>
      </c>
      <c r="Z88" s="251">
        <f>VLOOKUP(B88,'2018'!$A$1:$J$86,5,FALSE)/1000</f>
        <v>9112.8528000000006</v>
      </c>
      <c r="AA88" s="251">
        <f>VLOOKUP(B88,'2018'!$A$1:$J$86,6,FALSE)/1000</f>
        <v>405.30799999999999</v>
      </c>
      <c r="AB88" s="251">
        <f>VLOOKUP(B88,'2018'!$A$1:$J$86,7,FALSE)/1000</f>
        <v>4677.9910399999999</v>
      </c>
      <c r="AC88" s="251">
        <f>VLOOKUP(B88,'2018'!$A$1:$J$86,10,FALSE)/1000</f>
        <v>1530.16535</v>
      </c>
      <c r="AD88" s="251">
        <v>0</v>
      </c>
      <c r="AE88">
        <v>0</v>
      </c>
    </row>
    <row r="89" spans="1:31">
      <c r="A89" s="289">
        <v>2019</v>
      </c>
      <c r="B89" s="289" t="s">
        <v>178</v>
      </c>
      <c r="C89" s="125">
        <v>15</v>
      </c>
      <c r="D89" s="289">
        <f>VLOOKUP(B86,'Доходы регионов19'!$A$10:$C$94,2,FALSE)/1000</f>
        <v>54575.523999999998</v>
      </c>
      <c r="E89" s="289">
        <f>VLOOKUP(B86,'ВРП 2015-2020'!$A$3:$H$98,6,FALSE)</f>
        <v>350323.20000000001</v>
      </c>
      <c r="F89" s="311">
        <f>VLOOKUP(B89,'Трансферты 2019'!$A$4:$N$102,2,FALSE)</f>
        <v>7859.01</v>
      </c>
      <c r="G89" s="289">
        <f>VLOOKUP(B89,'Численность 2019'!$A$7:$B$91,2,FALSE)</f>
        <v>1015966</v>
      </c>
      <c r="H89" s="183">
        <f>VLOOKUP(B86,'Трансферты 16-21'!$A$2:$S$102,17,FALSE)</f>
        <v>8236.2503263500003</v>
      </c>
      <c r="I89" s="183">
        <f>D89-VLOOKUP(B89,'Трансферты 16-21'!$A$1:$M$86,11,FALSE)</f>
        <v>51995.593999999997</v>
      </c>
      <c r="J89" s="311">
        <f t="shared" si="3"/>
        <v>13.831350441993685</v>
      </c>
      <c r="K89" s="424">
        <f>VLOOKUP(B89,'БО 17-19'!$A$11:$L$103,10,FALSE)</f>
        <v>54.3</v>
      </c>
      <c r="L89" s="425">
        <f>VLOOKUP(B89,'Own Rev19'!$A$10:$B$94,2,FALSE)/1000</f>
        <v>32490.648000000001</v>
      </c>
      <c r="M89" s="429">
        <f>VLOOKUP(B89,Безв19!$A$10:$B$94,2,FALSE)/1000</f>
        <v>22161.541000000001</v>
      </c>
      <c r="N89" s="251">
        <f>VLOOKUP(B89,'Трансферты 16-21'!$A$1:$M$86,11,FALSE)</f>
        <v>2579.9299999999998</v>
      </c>
      <c r="O89" s="251">
        <v>0</v>
      </c>
      <c r="P89" s="251">
        <f t="shared" si="4"/>
        <v>19581.611000000001</v>
      </c>
      <c r="Q89" s="251">
        <f t="shared" si="5"/>
        <v>51995.593999999997</v>
      </c>
      <c r="R89" s="251">
        <v>0</v>
      </c>
      <c r="S89" s="251">
        <v>0</v>
      </c>
      <c r="T89" s="251">
        <v>0</v>
      </c>
      <c r="U89" s="251">
        <v>0</v>
      </c>
      <c r="V89" s="251">
        <v>0</v>
      </c>
      <c r="W89" s="251">
        <v>0</v>
      </c>
      <c r="X89" s="251">
        <f>VLOOKUP(B89,'2019'!$A$1:$J$86,3,FALSE)</f>
        <v>0.38</v>
      </c>
      <c r="Y89" s="251">
        <f>VLOOKUP(B89,'2019'!$A$1:$J$86,4,FALSE)/1000</f>
        <v>11258.493199999999</v>
      </c>
      <c r="Z89" s="251">
        <f>VLOOKUP(B89,'2019'!$A$1:$J$86,5,FALSE)/1000</f>
        <v>8657.2101999999995</v>
      </c>
      <c r="AA89" s="251">
        <f>VLOOKUP(B89,'2019'!$A$1:$J$86,6,FALSE)/1000</f>
        <v>507.04500000000002</v>
      </c>
      <c r="AB89" s="251">
        <f>VLOOKUP(B89,'2019'!$A$1:$J$86,7,FALSE)/1000</f>
        <v>5064.0394000000006</v>
      </c>
      <c r="AC89" s="251">
        <f>VLOOKUP(B89,'2019'!$A$1:$J$86,10,FALSE)/1000</f>
        <v>3259.08005</v>
      </c>
      <c r="AD89" s="251">
        <v>0</v>
      </c>
      <c r="AE89">
        <v>0</v>
      </c>
    </row>
    <row r="90" spans="1:31">
      <c r="A90" s="289">
        <v>2020</v>
      </c>
      <c r="B90" s="289" t="s">
        <v>178</v>
      </c>
      <c r="C90" s="125">
        <v>15</v>
      </c>
      <c r="D90" s="289">
        <f>VLOOKUP(B86,'Доходы регионов20'!$A$10:$C$94,2,FALSE)/1000</f>
        <v>64058.824999999997</v>
      </c>
      <c r="E90" s="289">
        <f>VLOOKUP(B86,'ВРП 2015-2020'!$A$3:$H$98,7,FALSE)</f>
        <v>378455.8</v>
      </c>
      <c r="F90" s="311">
        <f>VLOOKUP(B90,'Трансферты 2020'!$A$4:$N$102,2,FALSE)</f>
        <v>12677.83</v>
      </c>
      <c r="G90" s="289">
        <f>VLOOKUP(B90,'Численность 2020'!$A$7:$B$91,2,FALSE)</f>
        <v>1006748</v>
      </c>
      <c r="H90" s="183">
        <f>VLOOKUP(B86,'Трансферты 16-21'!$A$2:$S$102,18,FALSE)</f>
        <v>13199.52890944</v>
      </c>
      <c r="I90" s="183">
        <f>D90-VLOOKUP(B90,'Трансферты 16-21'!$A$1:$M$86,12,FALSE)</f>
        <v>60621.195</v>
      </c>
      <c r="J90" s="311">
        <f t="shared" si="3"/>
        <v>13.822235892121213</v>
      </c>
      <c r="K90" s="424">
        <f>VLOOKUP(B90,'БО 19-21'!$A$11:$L$103,6,FALSE)</f>
        <v>52.2</v>
      </c>
      <c r="L90" s="425">
        <f>VLOOKUP(B90,'Own Rev20'!$A$10:$B$94,2,FALSE)/1000</f>
        <v>34374.591999999997</v>
      </c>
      <c r="M90" s="429">
        <f>VLOOKUP(B90,Безв20!$A$10:$B$94,2,FALSE)/1000</f>
        <v>29331.376</v>
      </c>
      <c r="N90" s="251">
        <f>VLOOKUP(B90,'Трансферты 16-21'!$A$1:$M$86,12,FALSE)</f>
        <v>3437.63</v>
      </c>
      <c r="O90" s="251">
        <v>0</v>
      </c>
      <c r="P90" s="251">
        <f t="shared" si="4"/>
        <v>25893.745999999999</v>
      </c>
      <c r="Q90" s="251">
        <f t="shared" si="5"/>
        <v>60621.195</v>
      </c>
      <c r="R90" s="251">
        <v>0</v>
      </c>
      <c r="S90" s="251">
        <f>VLOOKUP(B90,Конституция!$B$4:$C$90,2,FALSE)</f>
        <v>0.87409999999999999</v>
      </c>
      <c r="T90" s="251">
        <f>VLOOKUP(B90,DATA!$A$2:$X$86,23,FALSE)</f>
        <v>9.1999999999999993</v>
      </c>
      <c r="U90" s="251">
        <f>VLOOKUP(B90,DATA!$A$2:$X$86,24,FALSE)</f>
        <v>12.25</v>
      </c>
      <c r="V90" s="251">
        <f>VLOOKUP(B90,'По статьям 2020'!$A$2:$AE$86,31,FALSE)</f>
        <v>1889.7100000000003</v>
      </c>
      <c r="W90" s="251">
        <v>0</v>
      </c>
      <c r="X90" s="251">
        <f>VLOOKUP(B90,'2020'!$A$1:$J$86,3,FALSE)</f>
        <v>0.43</v>
      </c>
      <c r="Y90" s="251">
        <f>VLOOKUP(B90,'2020'!$A$1:$J$86,4,FALSE)/1000</f>
        <v>13358.224560000001</v>
      </c>
      <c r="Z90" s="251">
        <f>VLOOKUP(B90,'2020'!$A$1:$J$86,5,FALSE)/1000</f>
        <v>9522.9311999999991</v>
      </c>
      <c r="AA90" s="251">
        <f>VLOOKUP(B90,'2020'!$A$1:$J$86,6,FALSE)/1000</f>
        <v>2000.7566000000002</v>
      </c>
      <c r="AB90" s="251">
        <f>VLOOKUP(B90,'2020'!$A$1:$J$86,7,FALSE)/1000</f>
        <v>8183.9759599999998</v>
      </c>
      <c r="AC90" s="251">
        <f>VLOOKUP(B90,'2020'!$A$1:$J$86,10,FALSE)/1000</f>
        <v>4351.5477799999999</v>
      </c>
      <c r="AD90" s="452">
        <v>0</v>
      </c>
      <c r="AE90">
        <v>0</v>
      </c>
    </row>
    <row r="91" spans="1:31">
      <c r="A91" s="289">
        <v>2021</v>
      </c>
      <c r="B91" s="289" t="s">
        <v>178</v>
      </c>
      <c r="C91" s="125">
        <v>15</v>
      </c>
      <c r="D91" s="289">
        <f>VLOOKUP(B86,'Доходы регионов21'!$A$10:$C$94,2,FALSE)/1000</f>
        <v>71152.214999999997</v>
      </c>
      <c r="E91" s="289">
        <f>VLOOKUP(B86,'ВРП 2015-2020'!$A$3:$H$98,8,FALSE)</f>
        <v>434612.8</v>
      </c>
      <c r="F91" s="311">
        <f>VLOOKUP(B91,'Трансферты 2021'!$A$4:$N$93,2,FALSE)</f>
        <v>13416.9</v>
      </c>
      <c r="G91" s="289">
        <f>VLOOKUP(B91,'Численность 2021'!$A$6:$B$91,2,FALSE)</f>
        <v>994420</v>
      </c>
      <c r="H91" s="183">
        <f>VLOOKUP(B86,'Трансферты 16-21'!$A$2:$S$102,19,FALSE)</f>
        <v>14239.068306190002</v>
      </c>
      <c r="I91" s="183">
        <f>D91-VLOOKUP(B91,'Трансферты 16-21'!$A$1:$M$86,13,FALSE)</f>
        <v>68003.554999999993</v>
      </c>
      <c r="J91" s="311">
        <f t="shared" si="3"/>
        <v>13.809914931607114</v>
      </c>
      <c r="K91" s="424">
        <f>VLOOKUP(B91,'БО 19-21'!$A$11:$L$103,10,FALSE)</f>
        <v>51.5</v>
      </c>
      <c r="L91" s="425">
        <f>VLOOKUP(B91,'Own Rev21'!$A$10:$B$94,2,FALSE)/1000</f>
        <v>41214.546000000002</v>
      </c>
      <c r="M91" s="429">
        <f>VLOOKUP(B91,Безв21!$A$10:$B$94,2,FALSE)/1000</f>
        <v>29763.087</v>
      </c>
      <c r="N91" s="251">
        <f>VLOOKUP(B91,'Трансферты 16-21'!$A$1:$M$86,13,FALSE)</f>
        <v>3148.66</v>
      </c>
      <c r="O91" s="251">
        <v>0</v>
      </c>
      <c r="P91" s="251">
        <f t="shared" si="4"/>
        <v>26614.427</v>
      </c>
      <c r="Q91" s="251">
        <f t="shared" si="5"/>
        <v>68003.554999999993</v>
      </c>
      <c r="R91" s="251">
        <v>0</v>
      </c>
      <c r="S91" s="251">
        <v>0</v>
      </c>
      <c r="T91" s="251">
        <v>0</v>
      </c>
      <c r="U91" s="251">
        <v>0</v>
      </c>
      <c r="V91" s="251">
        <v>0</v>
      </c>
      <c r="W91" s="251">
        <f>VLOOKUP(B90,'По статьям 2021'!$A$2:$V$86,22,FALSE)</f>
        <v>2008.5365998400002</v>
      </c>
      <c r="X91" s="251">
        <f>VLOOKUP(B91,'2021'!$A$1:$J$86,3,FALSE)</f>
        <v>0.39</v>
      </c>
      <c r="Y91" s="251">
        <f>VLOOKUP(B91,'2021'!$A$1:$J$86,4,FALSE)/1000</f>
        <v>12506.6263</v>
      </c>
      <c r="Z91" s="251">
        <f>VLOOKUP(B91,'2021'!$A$1:$J$86,5,FALSE)/1000</f>
        <v>9522.9311999999991</v>
      </c>
      <c r="AA91" s="251">
        <f>VLOOKUP(B91,'2021'!$A$1:$J$86,6,FALSE)/1000</f>
        <v>1493.1</v>
      </c>
      <c r="AB91" s="251">
        <f>VLOOKUP(B91,'2021'!$A$1:$J$86,7,FALSE)/1000</f>
        <v>9413.0314399999988</v>
      </c>
      <c r="AC91" s="251">
        <f>VLOOKUP(B91,'2021'!$A$1:$J$86,10,FALSE)/1000</f>
        <v>4694.7730099999999</v>
      </c>
      <c r="AD91" t="e">
        <f>VLOOKUP(B91,#REF!,2,FALSE)</f>
        <v>#REF!</v>
      </c>
      <c r="AE91">
        <f>S90</f>
        <v>0.87409999999999999</v>
      </c>
    </row>
    <row r="92" spans="1:31">
      <c r="A92" s="289">
        <v>2016</v>
      </c>
      <c r="B92" s="289" t="s">
        <v>176</v>
      </c>
      <c r="C92" s="125">
        <v>16</v>
      </c>
      <c r="D92" s="289">
        <f>VLOOKUP(B92,'Доходы регионов16'!$A$10:$C$94,2,FALSE)/1000</f>
        <v>79903.187000000005</v>
      </c>
      <c r="E92" s="289">
        <f>VLOOKUP(B92,'ВРП 2015-2020'!$A$3:$H$98,3,FALSE)</f>
        <v>367487.5</v>
      </c>
      <c r="F92" s="311">
        <f>VLOOKUP(B92,'Трансферты 2016'!$A$10:$N$102,2,FALSE)</f>
        <v>8560.6</v>
      </c>
      <c r="G92" s="289">
        <f>VLOOKUP(B92,'Численность 2016-2017'!$B$5:$D$89,2,FALSE)</f>
        <v>1506446</v>
      </c>
      <c r="H92" s="183">
        <f>VLOOKUP(B92,'Трансферты 16-21'!$A$2:$S$102,14,FALSE)</f>
        <v>2813.5677997500006</v>
      </c>
      <c r="I92" s="183">
        <f>D92-VLOOKUP(B92,'Трансферты 16-21'!$A$1:$M$86,8,FALSE)</f>
        <v>74046.767000000007</v>
      </c>
      <c r="J92" s="311">
        <f t="shared" si="3"/>
        <v>14.225263792236975</v>
      </c>
      <c r="K92" s="424">
        <f>VLOOKUP(B92,'БО 15-17'!$A$11:$L$103,6,FALSE)</f>
        <v>91.1</v>
      </c>
      <c r="L92" s="425">
        <f>VLOOKUP(B92,'Own Rev16'!$A$10:$B$94,2,FALSE)/1000</f>
        <v>67101.38</v>
      </c>
      <c r="M92" s="429">
        <f>VLOOKUP(B92,Безв16!$A$10:$B$95,2,FALSE)/1000</f>
        <v>11580.843000000001</v>
      </c>
      <c r="N92" s="251">
        <f>VLOOKUP(B92,'Трансферты 16-21'!$A$1:$M$86,8,FALSE)</f>
        <v>5856.42</v>
      </c>
      <c r="O92" s="251">
        <v>0</v>
      </c>
      <c r="P92" s="251">
        <f t="shared" si="4"/>
        <v>5724.4230000000007</v>
      </c>
      <c r="Q92" s="251">
        <f t="shared" si="5"/>
        <v>74046.767000000007</v>
      </c>
      <c r="R92" s="251">
        <v>0</v>
      </c>
      <c r="S92" s="251">
        <v>0</v>
      </c>
      <c r="T92" s="251">
        <v>0</v>
      </c>
      <c r="U92" s="251">
        <v>0</v>
      </c>
      <c r="V92" s="251">
        <v>0</v>
      </c>
      <c r="W92" s="251">
        <v>0</v>
      </c>
      <c r="X92" s="251">
        <f>VLOOKUP(B92,'2016'!$A$1:$J$86,3,FALSE)</f>
        <v>0.08</v>
      </c>
      <c r="Y92" s="251">
        <f>VLOOKUP(B92,'2016'!$A$1:$J$86,4,FALSE)/1000</f>
        <v>2378.0848999999998</v>
      </c>
      <c r="Z92" s="251">
        <f>VLOOKUP(B92,'2016'!$A$1:$J$86,5,FALSE)/1000</f>
        <v>1253.6882000000001</v>
      </c>
      <c r="AA92" s="251">
        <f>VLOOKUP(B92,'2016'!$A$1:$J$86,6,FALSE)/1000</f>
        <v>1124.3967</v>
      </c>
      <c r="AB92" s="251">
        <f>VLOOKUP(B92,'2016'!$A$1:$J$86,7,FALSE)/1000</f>
        <v>2262.9714399999998</v>
      </c>
      <c r="AC92" s="251">
        <f>VLOOKUP(B92,'2016'!$A$1:$J$86,10,FALSE)/1000</f>
        <v>1082.85562</v>
      </c>
      <c r="AD92" s="251">
        <v>0</v>
      </c>
      <c r="AE92">
        <v>0</v>
      </c>
    </row>
    <row r="93" spans="1:31">
      <c r="A93" s="289">
        <v>2017</v>
      </c>
      <c r="B93" s="289" t="s">
        <v>176</v>
      </c>
      <c r="C93" s="125">
        <v>16</v>
      </c>
      <c r="D93" s="289">
        <f>VLOOKUP(B92,'Доходы регионов17'!$A$10:$C$94,2,FALSE)/1000</f>
        <v>82921.926999999996</v>
      </c>
      <c r="E93" s="289">
        <f>VLOOKUP(B92,'ВРП 2015-2020'!$A$3:$H$98,4,FALSE)</f>
        <v>397428</v>
      </c>
      <c r="F93" s="311">
        <f>VLOOKUP(B93,'Трансферты 2017'!$A$10:$N$102,2,FALSE)</f>
        <v>8694.42</v>
      </c>
      <c r="G93" s="289">
        <f>VLOOKUP(B92,'Численность 2016-2017'!$B$5:$D$89,3,FALSE)</f>
        <v>1499417</v>
      </c>
      <c r="H93" s="183">
        <f>VLOOKUP(B92,'Трансферты 16-21'!$A$2:$S$102,15,FALSE)</f>
        <v>8627.1019222600007</v>
      </c>
      <c r="I93" s="183">
        <f>D93-VLOOKUP(B93,'Трансферты 16-21'!$A$1:$M$86,9,FALSE)</f>
        <v>81506.337</v>
      </c>
      <c r="J93" s="311">
        <f t="shared" si="3"/>
        <v>14.220586923855306</v>
      </c>
      <c r="K93" s="424">
        <f>VLOOKUP(B93,'БО 15-17'!$A$11:$L$103,10,FALSE)</f>
        <v>93.8</v>
      </c>
      <c r="L93" s="425">
        <f>VLOOKUP(B93,'Own Rev17'!$A$10:$B$94,2,FALSE)/1000</f>
        <v>68961.736000000004</v>
      </c>
      <c r="M93" s="429">
        <f>VLOOKUP(B93,Безв17!$A$10:$B$94,2,FALSE)/1000</f>
        <v>13546.86</v>
      </c>
      <c r="N93" s="251">
        <f>VLOOKUP(B93,'Трансферты 16-21'!$A$1:$M$86,9,FALSE)</f>
        <v>1415.59</v>
      </c>
      <c r="O93" s="251">
        <v>0</v>
      </c>
      <c r="P93" s="251">
        <f t="shared" si="4"/>
        <v>12131.27</v>
      </c>
      <c r="Q93" s="251">
        <f t="shared" si="5"/>
        <v>81506.337</v>
      </c>
      <c r="R93" s="251">
        <v>0</v>
      </c>
      <c r="S93" s="251">
        <v>0</v>
      </c>
      <c r="T93" s="251">
        <v>0</v>
      </c>
      <c r="U93" s="251">
        <v>0</v>
      </c>
      <c r="V93" s="251">
        <v>0</v>
      </c>
      <c r="W93" s="251">
        <v>0</v>
      </c>
      <c r="X93" s="251">
        <f>VLOOKUP(B93,'2017'!$A$1:$J$86,3,FALSE)</f>
        <v>0.1</v>
      </c>
      <c r="Y93" s="251">
        <f>VLOOKUP(B93,'2017'!$A$1:$J$86,4,FALSE)/1000</f>
        <v>3074.3510000000001</v>
      </c>
      <c r="Z93" s="251">
        <f>VLOOKUP(B93,'2017'!$A$1:$J$86,5,FALSE)/1000</f>
        <v>2193.5637000000002</v>
      </c>
      <c r="AA93" s="251">
        <f>VLOOKUP(B93,'2017'!$A$1:$J$86,6,FALSE)/1000</f>
        <v>150</v>
      </c>
      <c r="AB93" s="251">
        <f>VLOOKUP(B93,'2017'!$A$1:$J$86,7,FALSE)/1000</f>
        <v>2697.8027400000001</v>
      </c>
      <c r="AC93" s="251">
        <f>VLOOKUP(B93,'2017'!$A$1:$J$86,10,FALSE)/1000</f>
        <v>1712.94658</v>
      </c>
      <c r="AD93" s="251">
        <v>0</v>
      </c>
      <c r="AE93">
        <v>0</v>
      </c>
    </row>
    <row r="94" spans="1:31">
      <c r="A94" s="289">
        <v>2018</v>
      </c>
      <c r="B94" s="289" t="s">
        <v>176</v>
      </c>
      <c r="C94" s="125">
        <v>16</v>
      </c>
      <c r="D94" s="289">
        <f>VLOOKUP(B92,'Доходы регионов18'!$A$10:$C$94,2,FALSE)/1000</f>
        <v>92181.839000000007</v>
      </c>
      <c r="E94" s="289">
        <f>VLOOKUP(B92,'ВРП 2015-2020'!$A$3:$H$98,5,FALSE)</f>
        <v>448896.8</v>
      </c>
      <c r="F94" s="311">
        <f>VLOOKUP(B94,'Трансферты 2018'!$A$10:$N$102,2,FALSE)</f>
        <v>8366.7800000000007</v>
      </c>
      <c r="G94" s="289">
        <f>VLOOKUP(B94,'Численность 2018'!$A$7:$B$91,2,FALSE)</f>
        <v>1491855</v>
      </c>
      <c r="H94" s="183">
        <f>VLOOKUP(B92,'Трансферты 16-21'!$A$2:$S$102,16,FALSE)</f>
        <v>8698.8427158499999</v>
      </c>
      <c r="I94" s="183">
        <f>D94-VLOOKUP(B94,'Трансферты 16-21'!$A$1:$M$86,10,FALSE)</f>
        <v>90744.27900000001</v>
      </c>
      <c r="J94" s="311">
        <f t="shared" si="3"/>
        <v>14.215530870036481</v>
      </c>
      <c r="K94" s="424">
        <f>VLOOKUP(B94,'БО 17-19'!$A$11:$L$103,6,FALSE)</f>
        <v>89.8</v>
      </c>
      <c r="L94" s="425">
        <f>VLOOKUP(B94,'Own Rev18'!$A$10:$B$94,2,FALSE)/1000</f>
        <v>76822.735000000001</v>
      </c>
      <c r="M94" s="429">
        <f>VLOOKUP(B94,Безв18!$A$10:$B$94,2,FALSE)/1000</f>
        <v>14819.361000000001</v>
      </c>
      <c r="N94" s="251">
        <f>VLOOKUP(B94,'Трансферты 16-21'!$A$1:$M$86,10,FALSE)</f>
        <v>1437.56</v>
      </c>
      <c r="O94" s="251">
        <v>0</v>
      </c>
      <c r="P94" s="251">
        <f t="shared" si="4"/>
        <v>13381.801000000001</v>
      </c>
      <c r="Q94" s="251">
        <f t="shared" si="5"/>
        <v>90744.27900000001</v>
      </c>
      <c r="R94" s="251">
        <f>VLOOKUP(B94,Путин!$B$2:$C$87,2,FALSE)</f>
        <v>0.79200000000000004</v>
      </c>
      <c r="S94" s="251">
        <v>0</v>
      </c>
      <c r="T94" s="251">
        <v>0</v>
      </c>
      <c r="U94" s="251">
        <v>0</v>
      </c>
      <c r="V94" s="251">
        <v>0</v>
      </c>
      <c r="W94" s="251">
        <v>0</v>
      </c>
      <c r="X94" s="251">
        <f>VLOOKUP(B94,'2018'!$A$1:$J$86,3,FALSE)</f>
        <v>0.1</v>
      </c>
      <c r="Y94" s="251">
        <f>VLOOKUP(B94,'2018'!$A$1:$J$86,4,FALSE)/1000</f>
        <v>3752.8968999999997</v>
      </c>
      <c r="Z94" s="251">
        <f>VLOOKUP(B94,'2018'!$A$1:$J$86,5,FALSE)/1000</f>
        <v>1845.0521000000001</v>
      </c>
      <c r="AA94" s="251">
        <f>VLOOKUP(B94,'2018'!$A$1:$J$86,6,FALSE)/1000</f>
        <v>702.46400000000006</v>
      </c>
      <c r="AB94" s="251">
        <f>VLOOKUP(B94,'2018'!$A$1:$J$86,7,FALSE)/1000</f>
        <v>2510.8937700000001</v>
      </c>
      <c r="AC94" s="251">
        <f>VLOOKUP(B94,'2018'!$A$1:$J$86,10,FALSE)/1000</f>
        <v>2783.2281400000002</v>
      </c>
      <c r="AD94" s="251">
        <v>0</v>
      </c>
      <c r="AE94">
        <v>0</v>
      </c>
    </row>
    <row r="95" spans="1:31">
      <c r="A95" s="289">
        <v>2019</v>
      </c>
      <c r="B95" s="289" t="s">
        <v>176</v>
      </c>
      <c r="C95" s="125">
        <v>16</v>
      </c>
      <c r="D95" s="289">
        <f>VLOOKUP(B92,'Доходы регионов19'!$A$10:$C$94,2,FALSE)/1000</f>
        <v>100697.61900000001</v>
      </c>
      <c r="E95" s="289">
        <f>VLOOKUP(B92,'ВРП 2015-2020'!$A$3:$H$98,6,FALSE)</f>
        <v>462903.4</v>
      </c>
      <c r="F95" s="311">
        <f>VLOOKUP(B95,'Трансферты 2019'!$A$4:$N$102,2,FALSE)</f>
        <v>10537.54</v>
      </c>
      <c r="G95" s="289">
        <f>VLOOKUP(B95,'Численность 2019'!$A$7:$B$91,2,FALSE)</f>
        <v>1478818</v>
      </c>
      <c r="H95" s="183">
        <f>VLOOKUP(B92,'Трансферты 16-21'!$A$2:$S$102,17,FALSE)</f>
        <v>6743.0982744399998</v>
      </c>
      <c r="I95" s="183">
        <f>D95-VLOOKUP(B95,'Трансферты 16-21'!$A$1:$M$86,11,FALSE)</f>
        <v>95176.309000000008</v>
      </c>
      <c r="J95" s="311">
        <f t="shared" si="3"/>
        <v>14.206753678001911</v>
      </c>
      <c r="K95" s="424">
        <f>VLOOKUP(B95,'БО 17-19'!$A$11:$L$103,10,FALSE)</f>
        <v>93.9</v>
      </c>
      <c r="L95" s="425">
        <f>VLOOKUP(B95,'Own Rev19'!$A$10:$B$94,2,FALSE)/1000</f>
        <v>83784.623999999996</v>
      </c>
      <c r="M95" s="429">
        <f>VLOOKUP(B95,Безв19!$A$10:$B$94,2,FALSE)/1000</f>
        <v>16257.808999999999</v>
      </c>
      <c r="N95" s="251">
        <f>VLOOKUP(B95,'Трансферты 16-21'!$A$1:$M$86,11,FALSE)</f>
        <v>5521.31</v>
      </c>
      <c r="O95" s="251">
        <v>0</v>
      </c>
      <c r="P95" s="251">
        <f t="shared" si="4"/>
        <v>10736.499</v>
      </c>
      <c r="Q95" s="251">
        <f t="shared" si="5"/>
        <v>95176.309000000008</v>
      </c>
      <c r="R95" s="251">
        <v>0</v>
      </c>
      <c r="S95" s="251">
        <v>0</v>
      </c>
      <c r="T95" s="251">
        <v>0</v>
      </c>
      <c r="U95" s="251">
        <v>0</v>
      </c>
      <c r="V95" s="251">
        <v>0</v>
      </c>
      <c r="W95" s="251">
        <v>0</v>
      </c>
      <c r="X95" s="251">
        <f>VLOOKUP(B95,'2019'!$A$1:$J$86,3,FALSE)</f>
        <v>0.11</v>
      </c>
      <c r="Y95" s="251">
        <f>VLOOKUP(B95,'2019'!$A$1:$J$86,4,FALSE)/1000</f>
        <v>3243.2393999999999</v>
      </c>
      <c r="Z95" s="251">
        <f>VLOOKUP(B95,'2019'!$A$1:$J$86,5,FALSE)/1000</f>
        <v>1109.5601999999999</v>
      </c>
      <c r="AA95" s="251">
        <f>VLOOKUP(B95,'2019'!$A$1:$J$86,6,FALSE)/1000</f>
        <v>0</v>
      </c>
      <c r="AB95" s="251">
        <f>VLOOKUP(B95,'2019'!$A$1:$J$86,7,FALSE)/1000</f>
        <v>4103.2046300000002</v>
      </c>
      <c r="AC95" s="251">
        <f>VLOOKUP(B95,'2019'!$A$1:$J$86,10,FALSE)/1000</f>
        <v>3389.8919100000003</v>
      </c>
      <c r="AD95" s="251">
        <v>0</v>
      </c>
      <c r="AE95">
        <v>0</v>
      </c>
    </row>
    <row r="96" spans="1:31">
      <c r="A96" s="289">
        <v>2020</v>
      </c>
      <c r="B96" s="289" t="s">
        <v>176</v>
      </c>
      <c r="C96" s="125">
        <v>16</v>
      </c>
      <c r="D96" s="289">
        <f>VLOOKUP(B92,'Доходы регионов20'!$A$10:$C$94,2,FALSE)/1000</f>
        <v>112533.88499999999</v>
      </c>
      <c r="E96" s="289">
        <f>VLOOKUP(B92,'ВРП 2015-2020'!$A$3:$H$98,7,FALSE)</f>
        <v>486544.2</v>
      </c>
      <c r="F96" s="311">
        <f>VLOOKUP(B96,'Трансферты 2020'!$A$4:$N$102,2,FALSE)</f>
        <v>18688.72</v>
      </c>
      <c r="G96" s="289">
        <f>VLOOKUP(B96,'Численность 2020'!$A$7:$B$91,2,FALSE)</f>
        <v>1466127</v>
      </c>
      <c r="H96" s="183">
        <f>VLOOKUP(B92,'Трансферты 16-21'!$A$2:$S$102,18,FALSE)</f>
        <v>15312.461344609999</v>
      </c>
      <c r="I96" s="183">
        <f>D96-VLOOKUP(B96,'Трансферты 16-21'!$A$1:$M$86,12,FALSE)</f>
        <v>105599.05499999999</v>
      </c>
      <c r="J96" s="311">
        <f t="shared" si="3"/>
        <v>14.198134787963042</v>
      </c>
      <c r="K96" s="424">
        <f>VLOOKUP(B96,'БО 19-21'!$A$11:$L$103,6,FALSE)</f>
        <v>93.9</v>
      </c>
      <c r="L96" s="425">
        <f>VLOOKUP(B96,'Own Rev20'!$A$10:$B$94,2,FALSE)/1000</f>
        <v>83272.567999999999</v>
      </c>
      <c r="M96" s="429">
        <f>VLOOKUP(B96,Безв20!$A$10:$B$94,2,FALSE)/1000</f>
        <v>28277.405999999999</v>
      </c>
      <c r="N96" s="251">
        <f>VLOOKUP(B96,'Трансферты 16-21'!$A$1:$M$86,12,FALSE)</f>
        <v>6934.83</v>
      </c>
      <c r="O96" s="251">
        <v>0</v>
      </c>
      <c r="P96" s="251">
        <f t="shared" si="4"/>
        <v>21342.576000000001</v>
      </c>
      <c r="Q96" s="251">
        <f t="shared" si="5"/>
        <v>105599.05499999999</v>
      </c>
      <c r="R96" s="251">
        <v>0</v>
      </c>
      <c r="S96" s="251">
        <f>VLOOKUP(B96,Конституция!$B$4:$C$90,2,FALSE)</f>
        <v>0.83089999999999997</v>
      </c>
      <c r="T96" s="251">
        <f>VLOOKUP(B96,DATA!$A$2:$X$86,23,FALSE)</f>
        <v>10.6</v>
      </c>
      <c r="U96" s="251">
        <f>VLOOKUP(B96,DATA!$A$2:$X$86,24,FALSE)</f>
        <v>11.46</v>
      </c>
      <c r="V96" s="251">
        <f>VLOOKUP(B96,'По статьям 2020'!$A$2:$AE$86,31,FALSE)</f>
        <v>3054.0699999999993</v>
      </c>
      <c r="W96" s="251">
        <v>0</v>
      </c>
      <c r="X96" s="251">
        <f>VLOOKUP(B96,'2020'!$A$1:$J$86,3,FALSE)</f>
        <v>0.2</v>
      </c>
      <c r="Y96" s="251">
        <f>VLOOKUP(B96,'2020'!$A$1:$J$86,4,FALSE)/1000</f>
        <v>6598.3108000000002</v>
      </c>
      <c r="Z96" s="251">
        <f>VLOOKUP(B96,'2020'!$A$1:$J$86,5,FALSE)/1000</f>
        <v>1220.5162</v>
      </c>
      <c r="AA96" s="251">
        <f>VLOOKUP(B96,'2020'!$A$1:$J$86,6,FALSE)/1000</f>
        <v>3455.8636000000001</v>
      </c>
      <c r="AB96" s="251">
        <f>VLOOKUP(B96,'2020'!$A$1:$J$86,7,FALSE)/1000</f>
        <v>8436.9665399999994</v>
      </c>
      <c r="AC96" s="251">
        <f>VLOOKUP(B96,'2020'!$A$1:$J$86,10,FALSE)/1000</f>
        <v>6307.29918</v>
      </c>
      <c r="AD96" s="452">
        <v>0</v>
      </c>
      <c r="AE96">
        <v>0</v>
      </c>
    </row>
    <row r="97" spans="1:31">
      <c r="A97" s="289">
        <v>2021</v>
      </c>
      <c r="B97" s="289" t="s">
        <v>176</v>
      </c>
      <c r="C97" s="125">
        <v>16</v>
      </c>
      <c r="D97" s="289">
        <f>VLOOKUP(B92,'Доходы регионов21'!$A$10:$C$94,2,FALSE)/1000</f>
        <v>131264.63699999999</v>
      </c>
      <c r="E97" s="289">
        <f>VLOOKUP(B92,'ВРП 2015-2020'!$A$3:$H$98,8,FALSE)</f>
        <v>602298.1</v>
      </c>
      <c r="F97" s="311">
        <f>VLOOKUP(B97,'Трансферты 2021'!$A$4:$N$93,2,FALSE)</f>
        <v>20770.89</v>
      </c>
      <c r="G97" s="289">
        <f>VLOOKUP(B97,'Численность 2021'!$A$6:$B$91,2,FALSE)</f>
        <v>1449115</v>
      </c>
      <c r="H97" s="183">
        <f>VLOOKUP(B92,'Трансферты 16-21'!$A$2:$S$102,19,FALSE)</f>
        <v>18053.362964029999</v>
      </c>
      <c r="I97" s="183">
        <f>D97-VLOOKUP(B97,'Трансферты 16-21'!$A$1:$M$86,13,FALSE)</f>
        <v>124783.09699999999</v>
      </c>
      <c r="J97" s="311">
        <f t="shared" si="3"/>
        <v>14.186463583232943</v>
      </c>
      <c r="K97" s="424">
        <f>VLOOKUP(B97,'БО 19-21'!$A$11:$L$103,10,FALSE)</f>
        <v>94.7</v>
      </c>
      <c r="L97" s="425">
        <f>VLOOKUP(B97,'Own Rev21'!$A$10:$B$94,2,FALSE)/1000</f>
        <v>98686.979000000007</v>
      </c>
      <c r="M97" s="429">
        <f>VLOOKUP(B97,Безв21!$A$10:$B$94,2,FALSE)/1000</f>
        <v>30694.959999999999</v>
      </c>
      <c r="N97" s="251">
        <f>VLOOKUP(B97,'Трансферты 16-21'!$A$1:$M$86,13,FALSE)</f>
        <v>6481.54</v>
      </c>
      <c r="O97" s="251">
        <v>0</v>
      </c>
      <c r="P97" s="251">
        <f t="shared" si="4"/>
        <v>24213.42</v>
      </c>
      <c r="Q97" s="251">
        <f t="shared" si="5"/>
        <v>124783.09699999999</v>
      </c>
      <c r="R97" s="251">
        <v>0</v>
      </c>
      <c r="S97" s="251">
        <v>0</v>
      </c>
      <c r="T97" s="251">
        <v>0</v>
      </c>
      <c r="U97" s="251">
        <v>0</v>
      </c>
      <c r="V97" s="251">
        <v>0</v>
      </c>
      <c r="W97" s="251">
        <f>VLOOKUP(B96,'По статьям 2021'!$A$2:$V$86,22,FALSE)</f>
        <v>2547.4157533899997</v>
      </c>
      <c r="X97" s="251">
        <f>VLOOKUP(B97,'2021'!$A$1:$J$86,3,FALSE)</f>
        <v>0.19</v>
      </c>
      <c r="Y97" s="251">
        <f>VLOOKUP(B97,'2021'!$A$1:$J$86,4,FALSE)/1000</f>
        <v>5673.0105000000003</v>
      </c>
      <c r="Z97" s="251">
        <f>VLOOKUP(B97,'2021'!$A$1:$J$86,5,FALSE)/1000</f>
        <v>1220.5162</v>
      </c>
      <c r="AA97" s="251">
        <f>VLOOKUP(B97,'2021'!$A$1:$J$86,6,FALSE)/1000</f>
        <v>2887.7852000000003</v>
      </c>
      <c r="AB97" s="251">
        <f>VLOOKUP(B97,'2021'!$A$1:$J$86,7,FALSE)/1000</f>
        <v>11696.339669999999</v>
      </c>
      <c r="AC97" s="251">
        <f>VLOOKUP(B97,'2021'!$A$1:$J$86,10,FALSE)/1000</f>
        <v>7434.1599500000002</v>
      </c>
      <c r="AD97" t="e">
        <f>VLOOKUP(B97,#REF!,2,FALSE)</f>
        <v>#REF!</v>
      </c>
      <c r="AE97">
        <f>S96</f>
        <v>0.83089999999999997</v>
      </c>
    </row>
    <row r="98" spans="1:31">
      <c r="A98" s="289">
        <v>2016</v>
      </c>
      <c r="B98" s="289" t="s">
        <v>175</v>
      </c>
      <c r="C98" s="125">
        <v>17</v>
      </c>
      <c r="D98" s="289">
        <f>VLOOKUP(B98,'Доходы регионов16'!$A$10:$C$94,2,FALSE)/1000</f>
        <v>65508.442999999999</v>
      </c>
      <c r="E98" s="289">
        <f>VLOOKUP(B98,'ВРП 2015-2020'!$A$3:$H$98,3,FALSE)</f>
        <v>392410.1</v>
      </c>
      <c r="F98" s="311">
        <f>VLOOKUP(B98,'Трансферты 2016'!$A$10:$N$102,2,FALSE)</f>
        <v>4875.2700000000004</v>
      </c>
      <c r="G98" s="289">
        <f>VLOOKUP(B98,'Численность 2016-2017'!$B$5:$D$89,2,FALSE)</f>
        <v>1271912</v>
      </c>
      <c r="H98" s="183">
        <f>VLOOKUP(B98,'Трансферты 16-21'!$A$2:$S$102,14,FALSE)</f>
        <v>2360.6869028400001</v>
      </c>
      <c r="I98" s="183">
        <f>D98-VLOOKUP(B98,'Трансферты 16-21'!$A$1:$M$86,8,FALSE)</f>
        <v>62912.262999999999</v>
      </c>
      <c r="J98" s="311">
        <f t="shared" si="3"/>
        <v>14.056031838099056</v>
      </c>
      <c r="K98" s="424">
        <f>VLOOKUP(B98,'БО 15-17'!$A$11:$L$103,6,FALSE)</f>
        <v>104.8</v>
      </c>
      <c r="L98" s="425">
        <f>VLOOKUP(B98,'Own Rev16'!$A$10:$B$94,2,FALSE)/1000</f>
        <v>58858.578000000001</v>
      </c>
      <c r="M98" s="429">
        <f>VLOOKUP(B98,Безв16!$A$10:$B$95,2,FALSE)/1000</f>
        <v>6032.924</v>
      </c>
      <c r="N98" s="251">
        <f>VLOOKUP(B98,'Трансферты 16-21'!$A$1:$M$86,8,FALSE)</f>
        <v>2596.1799999999998</v>
      </c>
      <c r="O98" s="251">
        <v>0</v>
      </c>
      <c r="P98" s="251">
        <f t="shared" si="4"/>
        <v>3436.7440000000001</v>
      </c>
      <c r="Q98" s="251">
        <f t="shared" si="5"/>
        <v>62912.262999999999</v>
      </c>
      <c r="R98" s="251">
        <v>0</v>
      </c>
      <c r="S98" s="251">
        <v>0</v>
      </c>
      <c r="T98" s="251">
        <v>0</v>
      </c>
      <c r="U98" s="251">
        <v>0</v>
      </c>
      <c r="V98" s="251">
        <v>0</v>
      </c>
      <c r="W98" s="251">
        <v>0</v>
      </c>
      <c r="X98" s="251">
        <f>VLOOKUP(B98,'2016'!$A$1:$J$86,3,FALSE)</f>
        <v>0.05</v>
      </c>
      <c r="Y98" s="251">
        <f>VLOOKUP(B98,'2016'!$A$1:$J$86,4,FALSE)/1000</f>
        <v>400.84409999999997</v>
      </c>
      <c r="Z98" s="251">
        <f>VLOOKUP(B98,'2016'!$A$1:$J$86,5,FALSE)/1000</f>
        <v>0</v>
      </c>
      <c r="AA98" s="251">
        <f>VLOOKUP(B98,'2016'!$A$1:$J$86,6,FALSE)/1000</f>
        <v>400.84409999999997</v>
      </c>
      <c r="AB98" s="251">
        <f>VLOOKUP(B98,'2016'!$A$1:$J$86,7,FALSE)/1000</f>
        <v>2014.0043999999998</v>
      </c>
      <c r="AC98" s="251">
        <f>VLOOKUP(B98,'2016'!$A$1:$J$86,10,FALSE)/1000</f>
        <v>1021.89404</v>
      </c>
      <c r="AD98" s="251">
        <v>0</v>
      </c>
      <c r="AE98">
        <v>0</v>
      </c>
    </row>
    <row r="99" spans="1:31">
      <c r="A99" s="289">
        <v>2017</v>
      </c>
      <c r="B99" s="289" t="s">
        <v>175</v>
      </c>
      <c r="C99" s="125">
        <v>17</v>
      </c>
      <c r="D99" s="289">
        <f>VLOOKUP(B98,'Доходы регионов17'!$A$10:$C$94,2,FALSE)/1000</f>
        <v>70416.425000000003</v>
      </c>
      <c r="E99" s="289">
        <f>VLOOKUP(B98,'ВРП 2015-2020'!$A$3:$H$98,4,FALSE)</f>
        <v>421499.3</v>
      </c>
      <c r="F99" s="311">
        <f>VLOOKUP(B99,'Трансферты 2017'!$A$10:$N$102,2,FALSE)</f>
        <v>4819.87</v>
      </c>
      <c r="G99" s="289">
        <f>VLOOKUP(B98,'Численность 2016-2017'!$B$5:$D$89,3,FALSE)</f>
        <v>1270736</v>
      </c>
      <c r="H99" s="183">
        <f>VLOOKUP(B98,'Трансферты 16-21'!$A$2:$S$102,15,FALSE)</f>
        <v>5100.0349697000001</v>
      </c>
      <c r="I99" s="183">
        <f>D99-VLOOKUP(B99,'Трансферты 16-21'!$A$1:$M$86,9,FALSE)</f>
        <v>69353.455000000002</v>
      </c>
      <c r="J99" s="311">
        <f t="shared" si="3"/>
        <v>14.055106818132584</v>
      </c>
      <c r="K99" s="424">
        <f>VLOOKUP(B99,'БО 15-17'!$A$11:$L$103,10,FALSE)</f>
        <v>97.6</v>
      </c>
      <c r="L99" s="425">
        <f>VLOOKUP(B99,'Own Rev17'!$A$10:$B$94,2,FALSE)/1000</f>
        <v>62983.72</v>
      </c>
      <c r="M99" s="429">
        <f>VLOOKUP(B99,Безв17!$A$10:$B$94,2,FALSE)/1000</f>
        <v>7719.6090000000004</v>
      </c>
      <c r="N99" s="251">
        <f>VLOOKUP(B99,'Трансферты 16-21'!$A$1:$M$86,9,FALSE)</f>
        <v>1062.97</v>
      </c>
      <c r="O99" s="251">
        <v>0</v>
      </c>
      <c r="P99" s="251">
        <f t="shared" si="4"/>
        <v>6656.6390000000001</v>
      </c>
      <c r="Q99" s="251">
        <f t="shared" si="5"/>
        <v>69353.455000000002</v>
      </c>
      <c r="R99" s="251">
        <v>0</v>
      </c>
      <c r="S99" s="251">
        <v>0</v>
      </c>
      <c r="T99" s="251">
        <v>0</v>
      </c>
      <c r="U99" s="251">
        <v>0</v>
      </c>
      <c r="V99" s="251">
        <v>0</v>
      </c>
      <c r="W99" s="251">
        <v>0</v>
      </c>
      <c r="X99" s="251">
        <f>VLOOKUP(B99,'2017'!$A$1:$J$86,3,FALSE)</f>
        <v>0.08</v>
      </c>
      <c r="Y99" s="251">
        <f>VLOOKUP(B99,'2017'!$A$1:$J$86,4,FALSE)/1000</f>
        <v>925.60649999999998</v>
      </c>
      <c r="Z99" s="251">
        <f>VLOOKUP(B99,'2017'!$A$1:$J$86,5,FALSE)/1000</f>
        <v>571.58399999999995</v>
      </c>
      <c r="AA99" s="251">
        <f>VLOOKUP(B99,'2017'!$A$1:$J$86,6,FALSE)/1000</f>
        <v>0</v>
      </c>
      <c r="AB99" s="251">
        <f>VLOOKUP(B99,'2017'!$A$1:$J$86,7,FALSE)/1000</f>
        <v>2193.8418700000002</v>
      </c>
      <c r="AC99" s="251">
        <f>VLOOKUP(B99,'2017'!$A$1:$J$86,10,FALSE)/1000</f>
        <v>2194.0937999999996</v>
      </c>
      <c r="AD99" s="251">
        <v>0</v>
      </c>
      <c r="AE99">
        <v>0</v>
      </c>
    </row>
    <row r="100" spans="1:31">
      <c r="A100" s="289">
        <v>2018</v>
      </c>
      <c r="B100" s="289" t="s">
        <v>175</v>
      </c>
      <c r="C100" s="125">
        <v>17</v>
      </c>
      <c r="D100" s="289">
        <f>VLOOKUP(B98,'Доходы регионов18'!$A$10:$C$94,2,FALSE)/1000</f>
        <v>78778.918999999994</v>
      </c>
      <c r="E100" s="289">
        <f>VLOOKUP(B98,'ВРП 2015-2020'!$A$3:$H$98,5,FALSE)</f>
        <v>462207.4</v>
      </c>
      <c r="F100" s="311">
        <f>VLOOKUP(B100,'Трансферты 2018'!$A$10:$N$102,2,FALSE)</f>
        <v>5632.34</v>
      </c>
      <c r="G100" s="289">
        <f>VLOOKUP(B100,'Численность 2018'!$A$7:$B$91,2,FALSE)</f>
        <v>1265684</v>
      </c>
      <c r="H100" s="183">
        <f>VLOOKUP(B98,'Трансферты 16-21'!$A$2:$S$102,16,FALSE)</f>
        <v>5368.6813631499999</v>
      </c>
      <c r="I100" s="183">
        <f>D100-VLOOKUP(B100,'Трансферты 16-21'!$A$1:$M$86,10,FALSE)</f>
        <v>77708.468999999997</v>
      </c>
      <c r="J100" s="311">
        <f t="shared" si="3"/>
        <v>14.051123245474439</v>
      </c>
      <c r="K100" s="424">
        <f>VLOOKUP(B100,'БО 17-19'!$A$11:$L$103,6,FALSE)</f>
        <v>93.5</v>
      </c>
      <c r="L100" s="425">
        <f>VLOOKUP(B100,'Own Rev18'!$A$10:$B$94,2,FALSE)/1000</f>
        <v>68835.918000000005</v>
      </c>
      <c r="M100" s="429">
        <f>VLOOKUP(B100,Безв18!$A$10:$B$94,2,FALSE)/1000</f>
        <v>9918.6039999999994</v>
      </c>
      <c r="N100" s="251">
        <f>VLOOKUP(B100,'Трансферты 16-21'!$A$1:$M$86,10,FALSE)</f>
        <v>1070.45</v>
      </c>
      <c r="O100" s="251">
        <v>0</v>
      </c>
      <c r="P100" s="251">
        <f t="shared" si="4"/>
        <v>8848.1539999999986</v>
      </c>
      <c r="Q100" s="251">
        <f t="shared" si="5"/>
        <v>77708.468999999997</v>
      </c>
      <c r="R100" s="251">
        <f>VLOOKUP(B100,Путин!$B$2:$C$87,2,FALSE)</f>
        <v>0.71840000000000004</v>
      </c>
      <c r="S100" s="251">
        <v>0</v>
      </c>
      <c r="T100" s="251">
        <v>0</v>
      </c>
      <c r="U100" s="251">
        <v>0</v>
      </c>
      <c r="V100" s="251">
        <v>0</v>
      </c>
      <c r="W100" s="251">
        <v>0</v>
      </c>
      <c r="X100" s="251">
        <f>VLOOKUP(B100,'2018'!$A$1:$J$86,3,FALSE)</f>
        <v>0.1</v>
      </c>
      <c r="Y100" s="251">
        <f>VLOOKUP(B100,'2018'!$A$1:$J$86,4,FALSE)/1000</f>
        <v>2968.1439</v>
      </c>
      <c r="Z100" s="251">
        <f>VLOOKUP(B100,'2018'!$A$1:$J$86,5,FALSE)/1000</f>
        <v>685.9008</v>
      </c>
      <c r="AA100" s="251">
        <f>VLOOKUP(B100,'2018'!$A$1:$J$86,6,FALSE)/1000</f>
        <v>1409.7211000000002</v>
      </c>
      <c r="AB100" s="251">
        <f>VLOOKUP(B100,'2018'!$A$1:$J$86,7,FALSE)/1000</f>
        <v>1645.9801499999999</v>
      </c>
      <c r="AC100" s="251">
        <f>VLOOKUP(B100,'2018'!$A$1:$J$86,10,FALSE)/1000</f>
        <v>2950.1028500000002</v>
      </c>
      <c r="AD100" s="251">
        <v>0</v>
      </c>
      <c r="AE100">
        <v>0</v>
      </c>
    </row>
    <row r="101" spans="1:31">
      <c r="A101" s="289">
        <v>2019</v>
      </c>
      <c r="B101" s="289" t="s">
        <v>175</v>
      </c>
      <c r="C101" s="125">
        <v>17</v>
      </c>
      <c r="D101" s="289">
        <f>VLOOKUP(B98,'Доходы регионов19'!$A$10:$C$94,2,FALSE)/1000</f>
        <v>82011.380999999994</v>
      </c>
      <c r="E101" s="289">
        <f>VLOOKUP(B98,'ВРП 2015-2020'!$A$3:$H$98,6,FALSE)</f>
        <v>482944.9</v>
      </c>
      <c r="F101" s="311">
        <f>VLOOKUP(B101,'Трансферты 2019'!$A$4:$N$102,2,FALSE)</f>
        <v>8178.39</v>
      </c>
      <c r="G101" s="289">
        <f>VLOOKUP(B101,'Численность 2019'!$A$7:$B$91,2,FALSE)</f>
        <v>1259612</v>
      </c>
      <c r="H101" s="183">
        <f>VLOOKUP(B98,'Трансферты 16-21'!$A$2:$S$102,17,FALSE)</f>
        <v>6987.1906092499994</v>
      </c>
      <c r="I101" s="183">
        <f>D101-VLOOKUP(B101,'Трансферты 16-21'!$A$1:$M$86,11,FALSE)</f>
        <v>79027.790999999997</v>
      </c>
      <c r="J101" s="311">
        <f t="shared" si="3"/>
        <v>14.046314294997542</v>
      </c>
      <c r="K101" s="424">
        <f>VLOOKUP(B101,'БО 17-19'!$A$11:$L$103,10,FALSE)</f>
        <v>94.2</v>
      </c>
      <c r="L101" s="425">
        <f>VLOOKUP(B101,'Own Rev19'!$A$10:$B$94,2,FALSE)/1000</f>
        <v>69976.3</v>
      </c>
      <c r="M101" s="429">
        <f>VLOOKUP(B101,Безв19!$A$10:$B$94,2,FALSE)/1000</f>
        <v>11614.795</v>
      </c>
      <c r="N101" s="251">
        <f>VLOOKUP(B101,'Трансферты 16-21'!$A$1:$M$86,11,FALSE)</f>
        <v>2983.59</v>
      </c>
      <c r="O101" s="251">
        <v>0</v>
      </c>
      <c r="P101" s="251">
        <f t="shared" si="4"/>
        <v>8631.2049999999999</v>
      </c>
      <c r="Q101" s="251">
        <f t="shared" si="5"/>
        <v>79027.790999999997</v>
      </c>
      <c r="R101" s="251">
        <v>0</v>
      </c>
      <c r="S101" s="251">
        <v>0</v>
      </c>
      <c r="T101" s="251">
        <v>0</v>
      </c>
      <c r="U101" s="251">
        <v>0</v>
      </c>
      <c r="V101" s="251">
        <v>0</v>
      </c>
      <c r="W101" s="251">
        <v>0</v>
      </c>
      <c r="X101" s="251">
        <f>VLOOKUP(B101,'2019'!$A$1:$J$86,3,FALSE)</f>
        <v>0.11</v>
      </c>
      <c r="Y101" s="251">
        <f>VLOOKUP(B101,'2019'!$A$1:$J$86,4,FALSE)/1000</f>
        <v>1532.8718999999999</v>
      </c>
      <c r="Z101" s="251">
        <f>VLOOKUP(B101,'2019'!$A$1:$J$86,5,FALSE)/1000</f>
        <v>788.78589999999997</v>
      </c>
      <c r="AA101" s="251">
        <f>VLOOKUP(B101,'2019'!$A$1:$J$86,6,FALSE)/1000</f>
        <v>0</v>
      </c>
      <c r="AB101" s="251">
        <f>VLOOKUP(B101,'2019'!$A$1:$J$86,7,FALSE)/1000</f>
        <v>3450.5198799999998</v>
      </c>
      <c r="AC101" s="251">
        <f>VLOOKUP(B101,'2019'!$A$1:$J$86,10,FALSE)/1000</f>
        <v>3647.8091600000002</v>
      </c>
      <c r="AD101" s="251">
        <v>0</v>
      </c>
      <c r="AE101">
        <v>0</v>
      </c>
    </row>
    <row r="102" spans="1:31">
      <c r="A102" s="289">
        <v>2020</v>
      </c>
      <c r="B102" s="289" t="s">
        <v>175</v>
      </c>
      <c r="C102" s="125">
        <v>17</v>
      </c>
      <c r="D102" s="289">
        <f>VLOOKUP(B98,'Доходы регионов20'!$A$10:$C$94,2,FALSE)/1000</f>
        <v>96012.528000000006</v>
      </c>
      <c r="E102" s="289">
        <f>VLOOKUP(B98,'ВРП 2015-2020'!$A$3:$H$98,7,FALSE)</f>
        <v>495102.2</v>
      </c>
      <c r="F102" s="311">
        <f>VLOOKUP(B102,'Трансферты 2020'!$A$4:$N$102,2,FALSE)</f>
        <v>13470.14</v>
      </c>
      <c r="G102" s="289">
        <f>VLOOKUP(B102,'Численность 2020'!$A$7:$B$91,2,FALSE)</f>
        <v>1253389</v>
      </c>
      <c r="H102" s="183">
        <f>VLOOKUP(B98,'Трансферты 16-21'!$A$2:$S$102,18,FALSE)</f>
        <v>13989.737169309999</v>
      </c>
      <c r="I102" s="183">
        <f>D102-VLOOKUP(B102,'Трансферты 16-21'!$A$1:$M$86,12,FALSE)</f>
        <v>91350.028000000006</v>
      </c>
      <c r="J102" s="311">
        <f t="shared" si="3"/>
        <v>14.041361640605272</v>
      </c>
      <c r="K102" s="424">
        <f>VLOOKUP(B102,'БО 19-21'!$A$11:$L$103,6,FALSE)</f>
        <v>96.4</v>
      </c>
      <c r="L102" s="425">
        <f>VLOOKUP(B102,'Own Rev20'!$A$10:$B$94,2,FALSE)/1000</f>
        <v>71768.565000000002</v>
      </c>
      <c r="M102" s="429">
        <f>VLOOKUP(B102,Безв20!$A$10:$B$94,2,FALSE)/1000</f>
        <v>23789.297999999999</v>
      </c>
      <c r="N102" s="251">
        <f>VLOOKUP(B102,'Трансферты 16-21'!$A$1:$M$86,12,FALSE)</f>
        <v>4662.5</v>
      </c>
      <c r="O102" s="251">
        <v>0</v>
      </c>
      <c r="P102" s="251">
        <f t="shared" si="4"/>
        <v>19126.797999999999</v>
      </c>
      <c r="Q102" s="251">
        <f t="shared" si="5"/>
        <v>91350.028000000006</v>
      </c>
      <c r="R102" s="251">
        <v>0</v>
      </c>
      <c r="S102" s="251">
        <f>VLOOKUP(B102,Конституция!$B$4:$C$90,2,FALSE)</f>
        <v>0.68289999999999995</v>
      </c>
      <c r="T102" s="251">
        <f>VLOOKUP(B102,DATA!$A$2:$X$86,23,FALSE)</f>
        <v>7.9</v>
      </c>
      <c r="U102" s="251">
        <f>VLOOKUP(B102,DATA!$A$2:$X$86,24,FALSE)</f>
        <v>11.93</v>
      </c>
      <c r="V102" s="251">
        <f>VLOOKUP(B102,'По статьям 2020'!$A$2:$AE$86,31,FALSE)</f>
        <v>2335.5500000000002</v>
      </c>
      <c r="W102" s="251">
        <v>0</v>
      </c>
      <c r="X102" s="251">
        <f>VLOOKUP(B102,'2020'!$A$1:$J$86,3,FALSE)</f>
        <v>0.21</v>
      </c>
      <c r="Y102" s="251">
        <f>VLOOKUP(B102,'2020'!$A$1:$J$86,4,FALSE)/1000</f>
        <v>5531.7129999999997</v>
      </c>
      <c r="Z102" s="251">
        <f>VLOOKUP(B102,'2020'!$A$1:$J$86,5,FALSE)/1000</f>
        <v>703.52509999999995</v>
      </c>
      <c r="AA102" s="251">
        <f>VLOOKUP(B102,'2020'!$A$1:$J$86,6,FALSE)/1000</f>
        <v>3085.8098</v>
      </c>
      <c r="AB102" s="251">
        <f>VLOOKUP(B102,'2020'!$A$1:$J$86,7,FALSE)/1000</f>
        <v>8727.8371500000012</v>
      </c>
      <c r="AC102" s="251">
        <f>VLOOKUP(B102,'2020'!$A$1:$J$86,10,FALSE)/1000</f>
        <v>4867.2493099999992</v>
      </c>
      <c r="AD102" s="452">
        <v>0</v>
      </c>
      <c r="AE102">
        <v>0</v>
      </c>
    </row>
    <row r="103" spans="1:31">
      <c r="A103" s="289">
        <v>2021</v>
      </c>
      <c r="B103" s="289" t="s">
        <v>175</v>
      </c>
      <c r="C103" s="125">
        <v>17</v>
      </c>
      <c r="D103" s="289">
        <f>VLOOKUP(B98,'Доходы регионов21'!$A$10:$C$94,2,FALSE)/1000</f>
        <v>109227.226</v>
      </c>
      <c r="E103" s="289">
        <f>VLOOKUP(B98,'ВРП 2015-2020'!$A$3:$H$98,8,FALSE)</f>
        <v>559179.80000000005</v>
      </c>
      <c r="F103" s="311">
        <f>VLOOKUP(B103,'Трансферты 2021'!$A$4:$N$93,2,FALSE)</f>
        <v>15558.09</v>
      </c>
      <c r="G103" s="289">
        <f>VLOOKUP(B103,'Численность 2021'!$A$6:$B$91,2,FALSE)</f>
        <v>1241424</v>
      </c>
      <c r="H103" s="183">
        <f>VLOOKUP(B98,'Трансферты 16-21'!$A$2:$S$102,19,FALSE)</f>
        <v>16318.755802389998</v>
      </c>
      <c r="I103" s="183">
        <f>D103-VLOOKUP(B103,'Трансферты 16-21'!$A$1:$M$86,13,FALSE)</f>
        <v>105592.886</v>
      </c>
      <c r="J103" s="311">
        <f t="shared" si="3"/>
        <v>14.031769665785925</v>
      </c>
      <c r="K103" s="424">
        <f>VLOOKUP(B103,'БО 19-21'!$A$11:$L$103,10,FALSE)</f>
        <v>99.7</v>
      </c>
      <c r="L103" s="425">
        <f>VLOOKUP(B103,'Own Rev21'!$A$10:$B$94,2,FALSE)/1000</f>
        <v>86509.206999999995</v>
      </c>
      <c r="M103" s="429">
        <f>VLOOKUP(B103,Безв21!$A$10:$B$94,2,FALSE)/1000</f>
        <v>21928.528999999999</v>
      </c>
      <c r="N103" s="251">
        <f>VLOOKUP(B103,'Трансферты 16-21'!$A$1:$M$86,13,FALSE)</f>
        <v>3634.34</v>
      </c>
      <c r="O103" s="251">
        <v>0</v>
      </c>
      <c r="P103" s="251">
        <f t="shared" si="4"/>
        <v>18294.188999999998</v>
      </c>
      <c r="Q103" s="251">
        <f t="shared" si="5"/>
        <v>105592.886</v>
      </c>
      <c r="R103" s="251">
        <v>0</v>
      </c>
      <c r="S103" s="251">
        <v>0</v>
      </c>
      <c r="T103" s="251">
        <v>0</v>
      </c>
      <c r="U103" s="251">
        <v>0</v>
      </c>
      <c r="V103" s="251">
        <v>0</v>
      </c>
      <c r="W103" s="251">
        <f>VLOOKUP(B102,'По статьям 2021'!$A$2:$V$86,22,FALSE)</f>
        <v>2984.0428494299999</v>
      </c>
      <c r="X103" s="251">
        <f>VLOOKUP(B103,'2021'!$A$1:$J$86,3,FALSE)</f>
        <v>0.17</v>
      </c>
      <c r="Y103" s="251">
        <f>VLOOKUP(B103,'2021'!$A$1:$J$86,4,FALSE)/1000</f>
        <v>1931.1688999999999</v>
      </c>
      <c r="Z103" s="251">
        <f>VLOOKUP(B103,'2021'!$A$1:$J$86,5,FALSE)/1000</f>
        <v>703.52509999999995</v>
      </c>
      <c r="AA103" s="251">
        <f>VLOOKUP(B103,'2021'!$A$1:$J$86,6,FALSE)/1000</f>
        <v>1227.6438000000001</v>
      </c>
      <c r="AB103" s="251">
        <f>VLOOKUP(B103,'2021'!$A$1:$J$86,7,FALSE)/1000</f>
        <v>9644.7993800000004</v>
      </c>
      <c r="AC103" s="251">
        <f>VLOOKUP(B103,'2021'!$A$1:$J$86,10,FALSE)/1000</f>
        <v>6718.2197400000005</v>
      </c>
      <c r="AD103" t="e">
        <f>VLOOKUP(B103,#REF!,2,FALSE)</f>
        <v>#REF!</v>
      </c>
      <c r="AE103">
        <f>S102</f>
        <v>0.68289999999999995</v>
      </c>
    </row>
    <row r="104" spans="1:31">
      <c r="A104" s="289">
        <v>2016</v>
      </c>
      <c r="B104" s="289" t="s">
        <v>174</v>
      </c>
      <c r="C104" s="125">
        <v>18</v>
      </c>
      <c r="D104" s="289">
        <f>VLOOKUP(B104,'Доходы регионов16'!$A$10:$C$94,2,FALSE)/1000</f>
        <v>1861674.9339999999</v>
      </c>
      <c r="E104" s="289">
        <f>VLOOKUP(B104,'ВРП 2015-2020'!$A$3:$H$98,3,FALSE)</f>
        <v>1223881.1000000001</v>
      </c>
      <c r="F104" s="311">
        <f>VLOOKUP(B104,'Трансферты 2016'!$A$10:$N$102,2,FALSE)</f>
        <v>70236.179999999993</v>
      </c>
      <c r="G104" s="289">
        <f>VLOOKUP(B104,'Численность 2016-2017'!$B$5:$D$89,2,FALSE)</f>
        <v>12330126</v>
      </c>
      <c r="H104" s="183">
        <f>VLOOKUP(B104,'Трансферты 16-21'!$A$2:$S$102,14,FALSE)</f>
        <v>44026.973904259998</v>
      </c>
      <c r="I104" s="183">
        <f>D104-VLOOKUP(B104,'Трансферты 16-21'!$A$1:$M$86,8,FALSE)</f>
        <v>1834433.264</v>
      </c>
      <c r="J104" s="311">
        <f t="shared" si="3"/>
        <v>16.327556094066416</v>
      </c>
      <c r="K104" s="424">
        <f>VLOOKUP(B104,'БО 15-17'!$A$11:$L$103,6,FALSE)</f>
        <v>277.2</v>
      </c>
      <c r="L104" s="425">
        <f>VLOOKUP(B104,'Own Rev16'!$A$10:$B$94,2,FALSE)/1000</f>
        <v>1783883.43</v>
      </c>
      <c r="M104" s="429">
        <f>VLOOKUP(B104,Безв16!$A$10:$B$95,2,FALSE)/1000</f>
        <v>72667.44</v>
      </c>
      <c r="N104" s="251">
        <f>VLOOKUP(B104,'Трансферты 16-21'!$A$1:$M$86,8,FALSE)</f>
        <v>27241.67</v>
      </c>
      <c r="O104" s="251">
        <v>0</v>
      </c>
      <c r="P104" s="251">
        <f t="shared" si="4"/>
        <v>45425.770000000004</v>
      </c>
      <c r="Q104" s="251">
        <f t="shared" si="5"/>
        <v>1834433.264</v>
      </c>
      <c r="R104" s="251">
        <v>0</v>
      </c>
      <c r="S104" s="251">
        <v>0</v>
      </c>
      <c r="T104" s="251">
        <v>0</v>
      </c>
      <c r="U104" s="251">
        <v>0</v>
      </c>
      <c r="V104" s="251">
        <v>0</v>
      </c>
      <c r="W104" s="251">
        <v>0</v>
      </c>
      <c r="X104" s="251">
        <f>VLOOKUP(B104,'2016'!$A$1:$J$86,3,FALSE)</f>
        <v>0.02</v>
      </c>
      <c r="Y104" s="251">
        <f>VLOOKUP(B104,'2016'!$A$1:$J$86,4,FALSE)/1000</f>
        <v>0</v>
      </c>
      <c r="Z104" s="251">
        <f>VLOOKUP(B104,'2016'!$A$1:$J$86,5,FALSE)/1000</f>
        <v>0</v>
      </c>
      <c r="AA104" s="251">
        <f>VLOOKUP(B104,'2016'!$A$1:$J$86,6,FALSE)/1000</f>
        <v>0</v>
      </c>
      <c r="AB104" s="251">
        <f>VLOOKUP(B104,'2016'!$A$1:$J$86,7,FALSE)/1000</f>
        <v>7206.4393099999998</v>
      </c>
      <c r="AC104" s="251">
        <f>VLOOKUP(B104,'2016'!$A$1:$J$86,10,FALSE)/1000</f>
        <v>38219.32849</v>
      </c>
      <c r="AD104" s="251">
        <v>0</v>
      </c>
      <c r="AE104">
        <v>0</v>
      </c>
    </row>
    <row r="105" spans="1:31">
      <c r="A105" s="289">
        <v>2017</v>
      </c>
      <c r="B105" s="289" t="s">
        <v>174</v>
      </c>
      <c r="C105" s="125">
        <v>18</v>
      </c>
      <c r="D105" s="289">
        <f>VLOOKUP(B104,'Доходы регионов17'!$A$10:$C$94,2,FALSE)/1000</f>
        <v>2107014.7310000001</v>
      </c>
      <c r="E105" s="289">
        <f>VLOOKUP(B104,'ВРП 2015-2020'!$A$3:$H$98,4,FALSE)</f>
        <v>1329055.5</v>
      </c>
      <c r="F105" s="311">
        <f>VLOOKUP(B105,'Трансферты 2017'!$A$10:$N$102,2,FALSE)</f>
        <v>32936.839999999997</v>
      </c>
      <c r="G105" s="289">
        <f>VLOOKUP(B104,'Численность 2016-2017'!$B$5:$D$89,3,FALSE)</f>
        <v>12380664</v>
      </c>
      <c r="H105" s="183">
        <f>VLOOKUP(B104,'Трансферты 16-21'!$A$2:$S$102,15,FALSE)</f>
        <v>32905.730795969997</v>
      </c>
      <c r="I105" s="183">
        <f>D105-VLOOKUP(B105,'Трансферты 16-21'!$A$1:$M$86,9,FALSE)</f>
        <v>2106433.3710000003</v>
      </c>
      <c r="J105" s="311">
        <f t="shared" si="3"/>
        <v>16.331646458677415</v>
      </c>
      <c r="K105" s="424">
        <f>VLOOKUP(B105,'БО 15-17'!$A$11:$L$103,10,FALSE)</f>
        <v>263.8</v>
      </c>
      <c r="L105" s="425">
        <f>VLOOKUP(B105,'Own Rev17'!$A$10:$B$94,2,FALSE)/1000</f>
        <v>2059995.7930000001</v>
      </c>
      <c r="M105" s="429">
        <f>VLOOKUP(B105,Безв17!$A$10:$B$94,2,FALSE)/1000</f>
        <v>34143.612000000001</v>
      </c>
      <c r="N105" s="251">
        <f>VLOOKUP(B105,'Трансферты 16-21'!$A$1:$M$86,9,FALSE)</f>
        <v>581.36</v>
      </c>
      <c r="O105" s="251">
        <v>0</v>
      </c>
      <c r="P105" s="251">
        <f t="shared" si="4"/>
        <v>33562.252</v>
      </c>
      <c r="Q105" s="251">
        <f t="shared" si="5"/>
        <v>2106433.3710000003</v>
      </c>
      <c r="R105" s="251">
        <v>0</v>
      </c>
      <c r="S105" s="251">
        <v>0</v>
      </c>
      <c r="T105" s="251">
        <v>0</v>
      </c>
      <c r="U105" s="251">
        <v>0</v>
      </c>
      <c r="V105" s="251">
        <v>0</v>
      </c>
      <c r="W105" s="251">
        <v>0</v>
      </c>
      <c r="X105" s="251">
        <f>VLOOKUP(B105,'2017'!$A$1:$J$86,3,FALSE)</f>
        <v>0</v>
      </c>
      <c r="Y105" s="251">
        <f>VLOOKUP(B105,'2017'!$A$1:$J$86,4,FALSE)/1000</f>
        <v>0</v>
      </c>
      <c r="Z105" s="251">
        <f>VLOOKUP(B105,'2017'!$A$1:$J$86,5,FALSE)/1000</f>
        <v>0</v>
      </c>
      <c r="AA105" s="251">
        <f>VLOOKUP(B105,'2017'!$A$1:$J$86,6,FALSE)/1000</f>
        <v>0</v>
      </c>
      <c r="AB105" s="251">
        <f>VLOOKUP(B105,'2017'!$A$1:$J$86,7,FALSE)/1000</f>
        <v>1071.31583</v>
      </c>
      <c r="AC105" s="251">
        <f>VLOOKUP(B105,'2017'!$A$1:$J$86,10,FALSE)/1000</f>
        <v>2328.3900299999996</v>
      </c>
      <c r="AD105" s="251">
        <v>0</v>
      </c>
      <c r="AE105">
        <v>0</v>
      </c>
    </row>
    <row r="106" spans="1:31">
      <c r="A106" s="289">
        <v>2018</v>
      </c>
      <c r="B106" s="289" t="s">
        <v>174</v>
      </c>
      <c r="C106" s="125">
        <v>18</v>
      </c>
      <c r="D106" s="289">
        <f>VLOOKUP(B104,'Доходы регионов18'!$A$10:$C$94,2,FALSE)/1000</f>
        <v>2386855.9780000001</v>
      </c>
      <c r="E106" s="289">
        <f>VLOOKUP(B104,'ВРП 2015-2020'!$A$3:$H$98,5,FALSE)</f>
        <v>1494938</v>
      </c>
      <c r="F106" s="311">
        <f>VLOOKUP(B106,'Трансферты 2018'!$A$10:$N$102,2,FALSE)</f>
        <v>32964.800000000003</v>
      </c>
      <c r="G106" s="289">
        <f>VLOOKUP(B106,'Численность 2018'!$A$7:$B$91,2,FALSE)</f>
        <v>12506468</v>
      </c>
      <c r="H106" s="183">
        <f>VLOOKUP(B104,'Трансферты 16-21'!$A$2:$S$102,16,FALSE)</f>
        <v>33387.653910840003</v>
      </c>
      <c r="I106" s="183">
        <f>D106-VLOOKUP(B106,'Трансферты 16-21'!$A$1:$M$86,10,FALSE)</f>
        <v>2386475.7080000001</v>
      </c>
      <c r="J106" s="311">
        <f t="shared" si="3"/>
        <v>16.341756508446615</v>
      </c>
      <c r="K106" s="424">
        <f>VLOOKUP(B106,'БО 17-19'!$A$11:$L$103,6,FALSE)</f>
        <v>266.60000000000002</v>
      </c>
      <c r="L106" s="425">
        <f>VLOOKUP(B106,'Own Rev18'!$A$10:$B$94,2,FALSE)/1000</f>
        <v>2310149.5460000001</v>
      </c>
      <c r="M106" s="429">
        <f>VLOOKUP(B106,Безв18!$A$10:$B$94,2,FALSE)/1000</f>
        <v>63349.343999999997</v>
      </c>
      <c r="N106" s="251">
        <f>VLOOKUP(B106,'Трансферты 16-21'!$A$1:$M$86,10,FALSE)</f>
        <v>380.27</v>
      </c>
      <c r="O106" s="251">
        <v>0</v>
      </c>
      <c r="P106" s="251">
        <f t="shared" si="4"/>
        <v>62969.074000000001</v>
      </c>
      <c r="Q106" s="251">
        <f t="shared" si="5"/>
        <v>2386475.7080000001</v>
      </c>
      <c r="R106" s="251">
        <f>VLOOKUP(B106,Путин!$B$2:$C$87,2,FALSE)</f>
        <v>0.7087</v>
      </c>
      <c r="S106" s="251">
        <v>0</v>
      </c>
      <c r="T106" s="251">
        <v>0</v>
      </c>
      <c r="U106" s="251">
        <v>0</v>
      </c>
      <c r="V106" s="251">
        <v>0</v>
      </c>
      <c r="W106" s="251">
        <v>0</v>
      </c>
      <c r="X106" s="251">
        <f>VLOOKUP(B106,'2018'!$A$1:$J$86,3,FALSE)</f>
        <v>0.01</v>
      </c>
      <c r="Y106" s="251">
        <f>VLOOKUP(B106,'2018'!$A$1:$J$86,4,FALSE)/1000</f>
        <v>27651.8478</v>
      </c>
      <c r="Z106" s="251">
        <f>VLOOKUP(B106,'2018'!$A$1:$J$86,5,FALSE)/1000</f>
        <v>0</v>
      </c>
      <c r="AA106" s="251">
        <f>VLOOKUP(B106,'2018'!$A$1:$J$86,6,FALSE)/1000</f>
        <v>21299.885999999999</v>
      </c>
      <c r="AB106" s="251">
        <f>VLOOKUP(B106,'2018'!$A$1:$J$86,7,FALSE)/1000</f>
        <v>420.92382000000003</v>
      </c>
      <c r="AC106" s="251">
        <f>VLOOKUP(B106,'2018'!$A$1:$J$86,10,FALSE)/1000</f>
        <v>4295.2961599999999</v>
      </c>
      <c r="AD106" s="251">
        <v>0</v>
      </c>
      <c r="AE106">
        <v>0</v>
      </c>
    </row>
    <row r="107" spans="1:31">
      <c r="A107" s="289">
        <v>2019</v>
      </c>
      <c r="B107" s="289" t="s">
        <v>174</v>
      </c>
      <c r="C107" s="125">
        <v>18</v>
      </c>
      <c r="D107" s="289">
        <f>VLOOKUP(B104,'Доходы регионов19'!$A$10:$C$94,2,FALSE)/1000</f>
        <v>2641504.6090000002</v>
      </c>
      <c r="E107" s="289">
        <f>VLOOKUP(B104,'ВРП 2015-2020'!$A$3:$H$98,6,FALSE)</f>
        <v>1555586.6</v>
      </c>
      <c r="F107" s="311">
        <f>VLOOKUP(B107,'Трансферты 2019'!$A$4:$N$102,2,FALSE)</f>
        <v>35793.699999999997</v>
      </c>
      <c r="G107" s="289">
        <f>VLOOKUP(B107,'Численность 2019'!$A$7:$B$91,2,FALSE)</f>
        <v>12615279</v>
      </c>
      <c r="H107" s="183">
        <f>VLOOKUP(B104,'Трансферты 16-21'!$A$2:$S$102,17,FALSE)</f>
        <v>2569.2571986000039</v>
      </c>
      <c r="I107" s="183">
        <f>D107-VLOOKUP(B107,'Трансферты 16-21'!$A$1:$M$86,11,FALSE)</f>
        <v>2608224.409</v>
      </c>
      <c r="J107" s="311">
        <f t="shared" si="3"/>
        <v>16.350419256340672</v>
      </c>
      <c r="K107" s="424">
        <f>VLOOKUP(B107,'БО 17-19'!$A$11:$L$103,10,FALSE)</f>
        <v>272</v>
      </c>
      <c r="L107" s="425">
        <f>VLOOKUP(B107,'Own Rev19'!$A$10:$B$94,2,FALSE)/1000</f>
        <v>2568943.4649999999</v>
      </c>
      <c r="M107" s="429">
        <f>VLOOKUP(B107,Безв19!$A$10:$B$94,2,FALSE)/1000</f>
        <v>39158.050000000003</v>
      </c>
      <c r="N107" s="251">
        <f>VLOOKUP(B107,'Трансферты 16-21'!$A$1:$M$86,11,FALSE)</f>
        <v>33280.199999999997</v>
      </c>
      <c r="O107" s="251">
        <v>0</v>
      </c>
      <c r="P107" s="251">
        <f t="shared" si="4"/>
        <v>5877.8500000000058</v>
      </c>
      <c r="Q107" s="251">
        <f t="shared" si="5"/>
        <v>2608224.409</v>
      </c>
      <c r="R107" s="251">
        <v>0</v>
      </c>
      <c r="S107" s="251">
        <v>0</v>
      </c>
      <c r="T107" s="251">
        <v>0</v>
      </c>
      <c r="U107" s="251">
        <v>0</v>
      </c>
      <c r="V107" s="251">
        <v>0</v>
      </c>
      <c r="W107" s="251">
        <v>0</v>
      </c>
      <c r="X107" s="251">
        <f>VLOOKUP(B107,'2019'!$A$1:$J$86,3,FALSE)</f>
        <v>0</v>
      </c>
      <c r="Y107" s="251">
        <f>VLOOKUP(B107,'2019'!$A$1:$J$86,4,FALSE)/1000</f>
        <v>0</v>
      </c>
      <c r="Z107" s="251">
        <f>VLOOKUP(B107,'2019'!$A$1:$J$86,5,FALSE)/1000</f>
        <v>0</v>
      </c>
      <c r="AA107" s="251">
        <f>VLOOKUP(B107,'2019'!$A$1:$J$86,6,FALSE)/1000</f>
        <v>0</v>
      </c>
      <c r="AB107" s="251">
        <f>VLOOKUP(B107,'2019'!$A$1:$J$86,7,FALSE)/1000</f>
        <v>337.59515000000005</v>
      </c>
      <c r="AC107" s="251">
        <f>VLOOKUP(B107,'2019'!$A$1:$J$86,10,FALSE)/1000</f>
        <v>5540.2518300000002</v>
      </c>
      <c r="AD107" s="251">
        <v>0</v>
      </c>
      <c r="AE107">
        <v>0</v>
      </c>
    </row>
    <row r="108" spans="1:31">
      <c r="A108" s="289">
        <v>2020</v>
      </c>
      <c r="B108" s="289" t="s">
        <v>174</v>
      </c>
      <c r="C108" s="125">
        <v>18</v>
      </c>
      <c r="D108" s="289">
        <f>VLOOKUP(B104,'Доходы регионов20'!$A$10:$C$94,2,FALSE)/1000</f>
        <v>2880723.7119999998</v>
      </c>
      <c r="E108" s="289">
        <f>VLOOKUP(B104,'ВРП 2015-2020'!$A$3:$H$98,7,FALSE)</f>
        <v>1567644.8</v>
      </c>
      <c r="F108" s="311">
        <f>VLOOKUP(B108,'Трансферты 2020'!$A$4:$N$102,2,FALSE)</f>
        <v>78480.960000000006</v>
      </c>
      <c r="G108" s="289">
        <f>VLOOKUP(B108,'Численность 2020'!$A$7:$B$91,2,FALSE)</f>
        <v>12678079</v>
      </c>
      <c r="H108" s="183">
        <f>VLOOKUP(B104,'Трансферты 16-21'!$A$2:$S$102,18,FALSE)</f>
        <v>31040.312152230006</v>
      </c>
      <c r="I108" s="183">
        <f>D108-VLOOKUP(B108,'Трансферты 16-21'!$A$1:$M$86,12,FALSE)</f>
        <v>2832507.682</v>
      </c>
      <c r="J108" s="311">
        <f t="shared" si="3"/>
        <v>16.355384997073596</v>
      </c>
      <c r="K108" s="424">
        <f>VLOOKUP(B108,'БО 19-21'!$A$11:$L$103,6,FALSE)</f>
        <v>292.2</v>
      </c>
      <c r="L108" s="425">
        <f>VLOOKUP(B108,'Own Rev20'!$A$10:$B$94,2,FALSE)/1000</f>
        <v>2592260.2239999999</v>
      </c>
      <c r="M108" s="429">
        <f>VLOOKUP(B108,Безв20!$A$10:$B$94,2,FALSE)/1000</f>
        <v>81083.962</v>
      </c>
      <c r="N108" s="251">
        <f>VLOOKUP(B108,'Трансферты 16-21'!$A$1:$M$86,12,FALSE)</f>
        <v>48216.03</v>
      </c>
      <c r="O108" s="251">
        <v>0</v>
      </c>
      <c r="P108" s="251">
        <f t="shared" si="4"/>
        <v>32867.932000000001</v>
      </c>
      <c r="Q108" s="251">
        <f t="shared" si="5"/>
        <v>2832507.682</v>
      </c>
      <c r="R108" s="251">
        <v>0</v>
      </c>
      <c r="S108" s="251">
        <f>VLOOKUP(B108,Конституция!$B$4:$C$90,2,FALSE)</f>
        <v>0.65290000000000004</v>
      </c>
      <c r="T108" s="251">
        <f>VLOOKUP(B108,DATA!$A$2:$X$86,23,FALSE)</f>
        <v>31.2</v>
      </c>
      <c r="U108" s="251">
        <f>VLOOKUP(B108,DATA!$A$2:$X$86,24,FALSE)</f>
        <v>23.07</v>
      </c>
      <c r="V108" s="251">
        <f>VLOOKUP(B108,'По статьям 2020'!$A$2:$AE$86,31,FALSE)</f>
        <v>27972.86</v>
      </c>
      <c r="W108" s="251">
        <v>0</v>
      </c>
      <c r="X108" s="251">
        <f>VLOOKUP(B108,'2020'!$A$1:$J$86,3,FALSE)</f>
        <v>0.01</v>
      </c>
      <c r="Y108" s="251">
        <f>VLOOKUP(B108,'2020'!$A$1:$J$86,4,FALSE)/1000</f>
        <v>843.0435500000001</v>
      </c>
      <c r="Z108" s="251">
        <f>VLOOKUP(B108,'2020'!$A$1:$J$86,5,FALSE)/1000</f>
        <v>0</v>
      </c>
      <c r="AA108" s="251">
        <f>VLOOKUP(B108,'2020'!$A$1:$J$86,6,FALSE)/1000</f>
        <v>0</v>
      </c>
      <c r="AB108" s="251">
        <f>VLOOKUP(B108,'2020'!$A$1:$J$86,7,FALSE)/1000</f>
        <v>187.88667000000001</v>
      </c>
      <c r="AC108" s="251">
        <f>VLOOKUP(B108,'2020'!$A$1:$J$86,10,FALSE)/1000</f>
        <v>31837.00231</v>
      </c>
      <c r="AD108" s="452">
        <v>0</v>
      </c>
      <c r="AE108">
        <v>0</v>
      </c>
    </row>
    <row r="109" spans="1:31">
      <c r="A109" s="289">
        <v>2021</v>
      </c>
      <c r="B109" s="289" t="s">
        <v>174</v>
      </c>
      <c r="C109" s="125">
        <v>18</v>
      </c>
      <c r="D109" s="289">
        <f>VLOOKUP(B104,'Доходы регионов21'!$A$10:$C$94,2,FALSE)/1000</f>
        <v>3349408.0120000001</v>
      </c>
      <c r="E109" s="289">
        <f>VLOOKUP(B104,'ВРП 2015-2020'!$A$3:$H$98,8,FALSE)</f>
        <v>1935204.5</v>
      </c>
      <c r="F109" s="311">
        <f>VLOOKUP(B109,'Трансферты 2021'!$A$4:$N$93,2,FALSE)</f>
        <v>89432.27</v>
      </c>
      <c r="G109" s="289">
        <f>VLOOKUP(B109,'Численность 2021'!$A$6:$B$91,2,FALSE)</f>
        <v>12655050</v>
      </c>
      <c r="H109" s="183">
        <f>VLOOKUP(B104,'Трансферты 16-21'!$A$2:$S$102,19,FALSE)</f>
        <v>47237.320752650005</v>
      </c>
      <c r="I109" s="183">
        <f>D109-VLOOKUP(B109,'Трансферты 16-21'!$A$1:$M$86,13,FALSE)</f>
        <v>3307198.2320000003</v>
      </c>
      <c r="J109" s="311">
        <f t="shared" si="3"/>
        <v>16.353566902961063</v>
      </c>
      <c r="K109" s="424">
        <f>VLOOKUP(B109,'БО 19-21'!$A$11:$L$103,10,FALSE)</f>
        <v>294.60000000000002</v>
      </c>
      <c r="L109" s="425">
        <f>VLOOKUP(B109,'Own Rev21'!$A$10:$B$94,2,FALSE)/1000</f>
        <v>3212033.73</v>
      </c>
      <c r="M109" s="429">
        <f>VLOOKUP(B109,Безв21!$A$10:$B$94,2,FALSE)/1000</f>
        <v>91768.712</v>
      </c>
      <c r="N109" s="251">
        <f>VLOOKUP(B109,'Трансферты 16-21'!$A$1:$M$86,13,FALSE)</f>
        <v>42209.78</v>
      </c>
      <c r="O109" s="251">
        <v>0</v>
      </c>
      <c r="P109" s="251">
        <f t="shared" si="4"/>
        <v>49558.932000000001</v>
      </c>
      <c r="Q109" s="251">
        <f t="shared" si="5"/>
        <v>3307198.2320000003</v>
      </c>
      <c r="R109" s="251">
        <v>0</v>
      </c>
      <c r="S109" s="251">
        <v>0</v>
      </c>
      <c r="T109" s="251">
        <v>0</v>
      </c>
      <c r="U109" s="251">
        <v>0</v>
      </c>
      <c r="V109" s="251">
        <v>0</v>
      </c>
      <c r="W109" s="251">
        <f>VLOOKUP(B108,'По статьям 2021'!$A$2:$V$86,22,FALSE)</f>
        <v>42131.131980600003</v>
      </c>
      <c r="X109" s="251">
        <f>VLOOKUP(B109,'2021'!$A$1:$J$86,3,FALSE)</f>
        <v>0.01</v>
      </c>
      <c r="Y109" s="251">
        <f>VLOOKUP(B109,'2021'!$A$1:$J$86,4,FALSE)/1000</f>
        <v>189.613</v>
      </c>
      <c r="Z109" s="251">
        <f>VLOOKUP(B109,'2021'!$A$1:$J$86,5,FALSE)/1000</f>
        <v>0</v>
      </c>
      <c r="AA109" s="251">
        <f>VLOOKUP(B109,'2021'!$A$1:$J$86,6,FALSE)/1000</f>
        <v>0</v>
      </c>
      <c r="AB109" s="251">
        <f>VLOOKUP(B109,'2021'!$A$1:$J$86,7,FALSE)/1000</f>
        <v>181.59202999999999</v>
      </c>
      <c r="AC109" s="251">
        <f>VLOOKUP(B109,'2021'!$A$1:$J$86,10,FALSE)/1000</f>
        <v>49187.722679999999</v>
      </c>
      <c r="AD109" t="e">
        <f>VLOOKUP(B109,#REF!,2,FALSE)</f>
        <v>#REF!</v>
      </c>
      <c r="AE109">
        <f>S108</f>
        <v>0.65290000000000004</v>
      </c>
    </row>
    <row r="110" spans="1:31">
      <c r="A110" s="289">
        <v>2016</v>
      </c>
      <c r="B110" s="289" t="s">
        <v>173</v>
      </c>
      <c r="C110" s="125">
        <v>19</v>
      </c>
      <c r="D110" s="289">
        <f>VLOOKUP(B110,'Доходы регионов16'!$A$10:$C$94,2,FALSE)/1000</f>
        <v>39323.607000000004</v>
      </c>
      <c r="E110" s="289">
        <f>VLOOKUP(B110,'ВРП 2015-2020'!$A$3:$H$98,3,FALSE)</f>
        <v>394826.9</v>
      </c>
      <c r="F110" s="311">
        <f>VLOOKUP(B110,'Трансферты 2016'!$A$10:$N$102,2,FALSE)</f>
        <v>4977.7700000000004</v>
      </c>
      <c r="G110" s="289">
        <f>VLOOKUP(B110,'Численность 2016-2017'!$B$5:$D$89,2,FALSE)</f>
        <v>629875</v>
      </c>
      <c r="H110" s="183">
        <f>VLOOKUP(B110,'Трансферты 16-21'!$A$2:$S$102,14,FALSE)</f>
        <v>2598.7703977500005</v>
      </c>
      <c r="I110" s="183">
        <f>D110-VLOOKUP(B110,'Трансферты 16-21'!$A$1:$M$86,8,FALSE)</f>
        <v>36896.737000000001</v>
      </c>
      <c r="J110" s="311">
        <f t="shared" si="3"/>
        <v>13.3532766659829</v>
      </c>
      <c r="K110" s="424">
        <f>VLOOKUP(B110,'БО 15-17'!$A$11:$L$103,6,FALSE)</f>
        <v>55.7</v>
      </c>
      <c r="L110" s="425">
        <f>VLOOKUP(B110,'Own Rev16'!$A$10:$B$94,2,FALSE)/1000</f>
        <v>26448.678</v>
      </c>
      <c r="M110" s="429">
        <f>VLOOKUP(B110,Безв16!$A$10:$B$95,2,FALSE)/1000</f>
        <v>10816.941000000001</v>
      </c>
      <c r="N110" s="251">
        <f>VLOOKUP(B110,'Трансферты 16-21'!$A$1:$M$86,8,FALSE)</f>
        <v>2426.87</v>
      </c>
      <c r="O110" s="251">
        <v>1</v>
      </c>
      <c r="P110" s="251">
        <f t="shared" si="4"/>
        <v>8390.0709999999999</v>
      </c>
      <c r="Q110" s="251">
        <f t="shared" si="5"/>
        <v>36896.737000000001</v>
      </c>
      <c r="R110" s="251">
        <v>0</v>
      </c>
      <c r="S110" s="251">
        <v>0</v>
      </c>
      <c r="T110" s="251">
        <v>0</v>
      </c>
      <c r="U110" s="251">
        <v>0</v>
      </c>
      <c r="V110" s="251">
        <v>0</v>
      </c>
      <c r="W110" s="251">
        <v>0</v>
      </c>
      <c r="X110" s="251">
        <f>VLOOKUP(B110,'2016'!$A$1:$J$86,3,FALSE)</f>
        <v>0.23</v>
      </c>
      <c r="Y110" s="251">
        <f>VLOOKUP(B110,'2016'!$A$1:$J$86,4,FALSE)/1000</f>
        <v>5778.1093000000001</v>
      </c>
      <c r="Z110" s="251">
        <f>VLOOKUP(B110,'2016'!$A$1:$J$86,5,FALSE)/1000</f>
        <v>5014.8872000000001</v>
      </c>
      <c r="AA110" s="251">
        <f>VLOOKUP(B110,'2016'!$A$1:$J$86,6,FALSE)/1000</f>
        <v>763.22209999999995</v>
      </c>
      <c r="AB110" s="251">
        <f>VLOOKUP(B110,'2016'!$A$1:$J$86,7,FALSE)/1000</f>
        <v>2384.6857999999997</v>
      </c>
      <c r="AC110" s="251">
        <f>VLOOKUP(B110,'2016'!$A$1:$J$86,10,FALSE)/1000</f>
        <v>227.27958999999998</v>
      </c>
      <c r="AD110" s="251">
        <v>0</v>
      </c>
      <c r="AE110">
        <v>0</v>
      </c>
    </row>
    <row r="111" spans="1:31">
      <c r="A111" s="289">
        <v>2017</v>
      </c>
      <c r="B111" s="289" t="s">
        <v>173</v>
      </c>
      <c r="C111" s="125">
        <v>19</v>
      </c>
      <c r="D111" s="289">
        <f>VLOOKUP(B110,'Доходы регионов17'!$A$10:$C$94,2,FALSE)/1000</f>
        <v>41108.608</v>
      </c>
      <c r="E111" s="289">
        <f>VLOOKUP(B110,'ВРП 2015-2020'!$A$3:$H$98,4,FALSE)</f>
        <v>433433.9</v>
      </c>
      <c r="F111" s="311">
        <f>VLOOKUP(B111,'Трансферты 2017'!$A$10:$N$102,2,FALSE)</f>
        <v>4105.83</v>
      </c>
      <c r="G111" s="289">
        <f>VLOOKUP(B110,'Численность 2016-2017'!$B$5:$D$89,3,FALSE)</f>
        <v>627083</v>
      </c>
      <c r="H111" s="183">
        <f>VLOOKUP(B110,'Трансферты 16-21'!$A$2:$S$102,15,FALSE)</f>
        <v>3328.1471047599998</v>
      </c>
      <c r="I111" s="183">
        <f>D111-VLOOKUP(B111,'Трансферты 16-21'!$A$1:$M$86,9,FALSE)</f>
        <v>39838.158000000003</v>
      </c>
      <c r="J111" s="311">
        <f t="shared" si="3"/>
        <v>13.34883418724961</v>
      </c>
      <c r="K111" s="424">
        <f>VLOOKUP(B111,'БО 15-17'!$A$11:$L$103,10,FALSE)</f>
        <v>54.9</v>
      </c>
      <c r="L111" s="425">
        <f>VLOOKUP(B111,'Own Rev17'!$A$10:$B$94,2,FALSE)/1000</f>
        <v>26842.351999999999</v>
      </c>
      <c r="M111" s="429">
        <f>VLOOKUP(B111,Безв17!$A$10:$B$94,2,FALSE)/1000</f>
        <v>13470.222</v>
      </c>
      <c r="N111" s="251">
        <f>VLOOKUP(B111,'Трансферты 16-21'!$A$1:$M$86,9,FALSE)</f>
        <v>1270.45</v>
      </c>
      <c r="O111" s="251">
        <v>1</v>
      </c>
      <c r="P111" s="251">
        <f t="shared" si="4"/>
        <v>12199.771999999999</v>
      </c>
      <c r="Q111" s="251">
        <f t="shared" si="5"/>
        <v>39838.158000000003</v>
      </c>
      <c r="R111" s="251">
        <v>0</v>
      </c>
      <c r="S111" s="251">
        <v>0</v>
      </c>
      <c r="T111" s="251">
        <v>0</v>
      </c>
      <c r="U111" s="251">
        <v>0</v>
      </c>
      <c r="V111" s="251">
        <v>0</v>
      </c>
      <c r="W111" s="251">
        <v>0</v>
      </c>
      <c r="X111" s="251">
        <f>VLOOKUP(B111,'2017'!$A$1:$J$86,3,FALSE)</f>
        <v>0.28999999999999998</v>
      </c>
      <c r="Y111" s="251">
        <f>VLOOKUP(B111,'2017'!$A$1:$J$86,4,FALSE)/1000</f>
        <v>8753.4074000000001</v>
      </c>
      <c r="Z111" s="251">
        <f>VLOOKUP(B111,'2017'!$A$1:$J$86,5,FALSE)/1000</f>
        <v>7195.4412999999995</v>
      </c>
      <c r="AA111" s="251">
        <f>VLOOKUP(B111,'2017'!$A$1:$J$86,6,FALSE)/1000</f>
        <v>1343.6197999999999</v>
      </c>
      <c r="AB111" s="251">
        <f>VLOOKUP(B111,'2017'!$A$1:$J$86,7,FALSE)/1000</f>
        <v>1502.80557</v>
      </c>
      <c r="AC111" s="251">
        <f>VLOOKUP(B111,'2017'!$A$1:$J$86,10,FALSE)/1000</f>
        <v>908.57231999999999</v>
      </c>
      <c r="AD111" s="251">
        <v>0</v>
      </c>
      <c r="AE111">
        <v>0</v>
      </c>
    </row>
    <row r="112" spans="1:31">
      <c r="A112" s="289">
        <v>2018</v>
      </c>
      <c r="B112" s="289" t="s">
        <v>173</v>
      </c>
      <c r="C112" s="125">
        <v>19</v>
      </c>
      <c r="D112" s="289">
        <f>VLOOKUP(B110,'Доходы регионов18'!$A$10:$C$94,2,FALSE)/1000</f>
        <v>54378.04</v>
      </c>
      <c r="E112" s="289">
        <f>VLOOKUP(B110,'ВРП 2015-2020'!$A$3:$H$98,5,FALSE)</f>
        <v>485235.6</v>
      </c>
      <c r="F112" s="311">
        <f>VLOOKUP(B112,'Трансферты 2018'!$A$10:$N$102,2,FALSE)</f>
        <v>6091.7</v>
      </c>
      <c r="G112" s="289">
        <f>VLOOKUP(B112,'Численность 2018'!$A$7:$B$91,2,FALSE)</f>
        <v>622484</v>
      </c>
      <c r="H112" s="183">
        <f>VLOOKUP(B110,'Трансферты 16-21'!$A$2:$S$102,16,FALSE)</f>
        <v>3200.7696869199999</v>
      </c>
      <c r="I112" s="183">
        <f>D112-VLOOKUP(B112,'Трансферты 16-21'!$A$1:$M$86,10,FALSE)</f>
        <v>51001.130000000005</v>
      </c>
      <c r="J112" s="311">
        <f t="shared" si="3"/>
        <v>13.341473204179431</v>
      </c>
      <c r="K112" s="424">
        <f>VLOOKUP(B112,'БО 17-19'!$A$11:$L$103,6,FALSE)</f>
        <v>52.9</v>
      </c>
      <c r="L112" s="425">
        <f>VLOOKUP(B112,'Own Rev18'!$A$10:$B$94,2,FALSE)/1000</f>
        <v>33694.315000000002</v>
      </c>
      <c r="M112" s="429">
        <f>VLOOKUP(B112,Безв18!$A$10:$B$94,2,FALSE)/1000</f>
        <v>20140.203000000001</v>
      </c>
      <c r="N112" s="251">
        <f>VLOOKUP(B112,'Трансферты 16-21'!$A$1:$M$86,10,FALSE)</f>
        <v>3376.91</v>
      </c>
      <c r="O112" s="251">
        <v>1</v>
      </c>
      <c r="P112" s="251">
        <f t="shared" si="4"/>
        <v>16763.293000000001</v>
      </c>
      <c r="Q112" s="251">
        <f t="shared" si="5"/>
        <v>51001.130000000005</v>
      </c>
      <c r="R112" s="251">
        <f>VLOOKUP(B112,Путин!$B$2:$C$87,2,FALSE)</f>
        <v>0.73040000000000005</v>
      </c>
      <c r="S112" s="251">
        <v>0</v>
      </c>
      <c r="T112" s="251">
        <v>0</v>
      </c>
      <c r="U112" s="251">
        <v>0</v>
      </c>
      <c r="V112" s="251">
        <v>0</v>
      </c>
      <c r="W112" s="251">
        <v>0</v>
      </c>
      <c r="X112" s="251">
        <f>VLOOKUP(B112,'2018'!$A$1:$J$86,3,FALSE)</f>
        <v>0.34</v>
      </c>
      <c r="Y112" s="251">
        <f>VLOOKUP(B112,'2018'!$A$1:$J$86,4,FALSE)/1000</f>
        <v>13560.650800000001</v>
      </c>
      <c r="Z112" s="251">
        <f>VLOOKUP(B112,'2018'!$A$1:$J$86,5,FALSE)/1000</f>
        <v>8542.5414000000001</v>
      </c>
      <c r="AA112" s="251">
        <f>VLOOKUP(B112,'2018'!$A$1:$J$86,6,FALSE)/1000</f>
        <v>1223.2813999999998</v>
      </c>
      <c r="AB112" s="251">
        <f>VLOOKUP(B112,'2018'!$A$1:$J$86,7,FALSE)/1000</f>
        <v>3713.9509700000003</v>
      </c>
      <c r="AC112" s="251">
        <f>VLOOKUP(B112,'2018'!$A$1:$J$86,10,FALSE)/1000</f>
        <v>461.29226</v>
      </c>
      <c r="AD112" s="251">
        <v>0</v>
      </c>
      <c r="AE112">
        <v>0</v>
      </c>
    </row>
    <row r="113" spans="1:31">
      <c r="A113" s="289">
        <v>2019</v>
      </c>
      <c r="B113" s="289" t="s">
        <v>173</v>
      </c>
      <c r="C113" s="125">
        <v>19</v>
      </c>
      <c r="D113" s="289">
        <f>VLOOKUP(B110,'Доходы регионов19'!$A$10:$C$94,2,FALSE)/1000</f>
        <v>58543.527999999998</v>
      </c>
      <c r="E113" s="289">
        <f>VLOOKUP(B110,'ВРП 2015-2020'!$A$3:$H$98,6,FALSE)</f>
        <v>527845.9</v>
      </c>
      <c r="F113" s="311">
        <f>VLOOKUP(B113,'Трансферты 2019'!$A$4:$N$102,2,FALSE)</f>
        <v>8590.41</v>
      </c>
      <c r="G113" s="289">
        <f>VLOOKUP(B113,'Численность 2019'!$A$7:$B$91,2,FALSE)</f>
        <v>618056</v>
      </c>
      <c r="H113" s="183">
        <f>VLOOKUP(B110,'Трансферты 16-21'!$A$2:$S$102,17,FALSE)</f>
        <v>7574.0079545600001</v>
      </c>
      <c r="I113" s="183">
        <f>D113-VLOOKUP(B113,'Трансферты 16-21'!$A$1:$M$86,11,FALSE)</f>
        <v>55738.788</v>
      </c>
      <c r="J113" s="311">
        <f t="shared" si="3"/>
        <v>13.334334347221278</v>
      </c>
      <c r="K113" s="424">
        <f>VLOOKUP(B113,'БО 17-19'!$A$11:$L$103,10,FALSE)</f>
        <v>53.8</v>
      </c>
      <c r="L113" s="425">
        <f>VLOOKUP(B113,'Own Rev19'!$A$10:$B$94,2,FALSE)/1000</f>
        <v>35035.212</v>
      </c>
      <c r="M113" s="429">
        <f>VLOOKUP(B113,Безв19!$A$10:$B$94,2,FALSE)/1000</f>
        <v>23435.66</v>
      </c>
      <c r="N113" s="251">
        <f>VLOOKUP(B113,'Трансферты 16-21'!$A$1:$M$86,11,FALSE)</f>
        <v>2804.74</v>
      </c>
      <c r="O113" s="251">
        <v>1</v>
      </c>
      <c r="P113" s="251">
        <f t="shared" si="4"/>
        <v>20630.919999999998</v>
      </c>
      <c r="Q113" s="251">
        <f t="shared" si="5"/>
        <v>55738.788</v>
      </c>
      <c r="R113" s="251">
        <v>0</v>
      </c>
      <c r="S113" s="251">
        <v>0</v>
      </c>
      <c r="T113" s="251">
        <v>0</v>
      </c>
      <c r="U113" s="251">
        <v>0</v>
      </c>
      <c r="V113" s="251">
        <v>0</v>
      </c>
      <c r="W113" s="251">
        <v>0</v>
      </c>
      <c r="X113" s="251">
        <f>VLOOKUP(B113,'2019'!$A$1:$J$86,3,FALSE)</f>
        <v>0.37</v>
      </c>
      <c r="Y113" s="251">
        <f>VLOOKUP(B113,'2019'!$A$1:$J$86,4,FALSE)/1000</f>
        <v>13052.412199999999</v>
      </c>
      <c r="Z113" s="251">
        <f>VLOOKUP(B113,'2019'!$A$1:$J$86,5,FALSE)/1000</f>
        <v>8115.4142999999995</v>
      </c>
      <c r="AA113" s="251">
        <f>VLOOKUP(B113,'2019'!$A$1:$J$86,6,FALSE)/1000</f>
        <v>1270.3620000000001</v>
      </c>
      <c r="AB113" s="251">
        <f>VLOOKUP(B113,'2019'!$A$1:$J$86,7,FALSE)/1000</f>
        <v>4241.3315899999998</v>
      </c>
      <c r="AC113" s="251">
        <f>VLOOKUP(B113,'2019'!$A$1:$J$86,10,FALSE)/1000</f>
        <v>3337.1724399999998</v>
      </c>
      <c r="AD113" s="251">
        <v>0</v>
      </c>
      <c r="AE113">
        <v>0</v>
      </c>
    </row>
    <row r="114" spans="1:31">
      <c r="A114" s="289">
        <v>2020</v>
      </c>
      <c r="B114" s="289" t="s">
        <v>173</v>
      </c>
      <c r="C114" s="125">
        <v>19</v>
      </c>
      <c r="D114" s="289">
        <f>VLOOKUP(B110,'Доходы регионов20'!$A$10:$C$94,2,FALSE)/1000</f>
        <v>68182.142999999996</v>
      </c>
      <c r="E114" s="289">
        <f>VLOOKUP(B110,'ВРП 2015-2020'!$A$3:$H$98,7,FALSE)</f>
        <v>522245.3</v>
      </c>
      <c r="F114" s="311">
        <f>VLOOKUP(B114,'Трансферты 2020'!$A$4:$N$102,2,FALSE)</f>
        <v>15808.4</v>
      </c>
      <c r="G114" s="289">
        <f>VLOOKUP(B114,'Численность 2020'!$A$7:$B$91,2,FALSE)</f>
        <v>614064</v>
      </c>
      <c r="H114" s="183">
        <f>VLOOKUP(B110,'Трансферты 16-21'!$A$2:$S$102,18,FALSE)</f>
        <v>14736.524246210001</v>
      </c>
      <c r="I114" s="183">
        <f>D114-VLOOKUP(B114,'Трансферты 16-21'!$A$1:$M$86,12,FALSE)</f>
        <v>64241.972999999998</v>
      </c>
      <c r="J114" s="311">
        <f t="shared" si="3"/>
        <v>13.327854436224927</v>
      </c>
      <c r="K114" s="424">
        <f>VLOOKUP(B114,'БО 19-21'!$A$11:$L$103,6,FALSE)</f>
        <v>58.9</v>
      </c>
      <c r="L114" s="425">
        <f>VLOOKUP(B114,'Own Rev20'!$A$10:$B$94,2,FALSE)/1000</f>
        <v>34708.991000000002</v>
      </c>
      <c r="M114" s="429">
        <f>VLOOKUP(B114,Безв20!$A$10:$B$94,2,FALSE)/1000</f>
        <v>32334.412</v>
      </c>
      <c r="N114" s="251">
        <f>VLOOKUP(B114,'Трансферты 16-21'!$A$1:$M$86,12,FALSE)</f>
        <v>3940.17</v>
      </c>
      <c r="O114" s="251">
        <v>1</v>
      </c>
      <c r="P114" s="251">
        <f t="shared" si="4"/>
        <v>28394.241999999998</v>
      </c>
      <c r="Q114" s="251">
        <f t="shared" si="5"/>
        <v>64241.972999999998</v>
      </c>
      <c r="R114" s="251">
        <v>0</v>
      </c>
      <c r="S114" s="251">
        <f>VLOOKUP(B114,Конституция!$B$4:$C$90,2,FALSE)</f>
        <v>0.7046</v>
      </c>
      <c r="T114" s="251">
        <f>VLOOKUP(B114,DATA!$A$2:$X$86,23,FALSE)</f>
        <v>8.4</v>
      </c>
      <c r="U114" s="251">
        <f>VLOOKUP(B114,DATA!$A$2:$X$86,24,FALSE)</f>
        <v>10.87</v>
      </c>
      <c r="V114" s="251">
        <f>VLOOKUP(B114,'По статьям 2020'!$A$2:$AE$86,31,FALSE)</f>
        <v>1950.1200000000001</v>
      </c>
      <c r="W114" s="251">
        <v>0</v>
      </c>
      <c r="X114" s="251">
        <f>VLOOKUP(B114,'2020'!$A$1:$J$86,3,FALSE)</f>
        <v>0.44</v>
      </c>
      <c r="Y114" s="251">
        <f>VLOOKUP(B114,'2020'!$A$1:$J$86,4,FALSE)/1000</f>
        <v>14152.1859</v>
      </c>
      <c r="Z114" s="251">
        <f>VLOOKUP(B114,'2020'!$A$1:$J$86,5,FALSE)/1000</f>
        <v>7709.6435999999994</v>
      </c>
      <c r="AA114" s="251">
        <f>VLOOKUP(B114,'2020'!$A$1:$J$86,6,FALSE)/1000</f>
        <v>4638.6217000000006</v>
      </c>
      <c r="AB114" s="251">
        <f>VLOOKUP(B114,'2020'!$A$1:$J$86,7,FALSE)/1000</f>
        <v>8446.1674700000003</v>
      </c>
      <c r="AC114" s="251">
        <f>VLOOKUP(B114,'2020'!$A$1:$J$86,10,FALSE)/1000</f>
        <v>5795.8881700000002</v>
      </c>
      <c r="AD114" s="452">
        <v>0</v>
      </c>
      <c r="AE114">
        <v>0</v>
      </c>
    </row>
    <row r="115" spans="1:31">
      <c r="A115" s="289">
        <v>2021</v>
      </c>
      <c r="B115" s="289" t="s">
        <v>173</v>
      </c>
      <c r="C115" s="125">
        <v>19</v>
      </c>
      <c r="D115" s="289">
        <f>VLOOKUP(B110,'Доходы регионов21'!$A$10:$C$94,2,FALSE)/1000</f>
        <v>80993.619000000006</v>
      </c>
      <c r="E115" s="289">
        <f>VLOOKUP(B110,'ВРП 2015-2020'!$A$3:$H$98,8,FALSE)</f>
        <v>737781.9</v>
      </c>
      <c r="F115" s="311">
        <f>VLOOKUP(B115,'Трансферты 2021'!$A$4:$N$93,2,FALSE)</f>
        <v>16673.07</v>
      </c>
      <c r="G115" s="289">
        <f>VLOOKUP(B115,'Численность 2021'!$A$6:$B$91,2,FALSE)</f>
        <v>609071</v>
      </c>
      <c r="H115" s="183">
        <f>VLOOKUP(B110,'Трансферты 16-21'!$A$2:$S$102,19,FALSE)</f>
        <v>16133.843679710002</v>
      </c>
      <c r="I115" s="183">
        <f>D115-VLOOKUP(B115,'Трансферты 16-21'!$A$1:$M$86,13,FALSE)</f>
        <v>77694.649000000005</v>
      </c>
      <c r="J115" s="311">
        <f t="shared" si="3"/>
        <v>13.319690124461442</v>
      </c>
      <c r="K115" s="424">
        <f>VLOOKUP(B115,'БО 19-21'!$A$11:$L$103,10,FALSE)</f>
        <v>57.5</v>
      </c>
      <c r="L115" s="425">
        <f>VLOOKUP(B115,'Own Rev21'!$A$10:$B$94,2,FALSE)/1000</f>
        <v>47972.688999999998</v>
      </c>
      <c r="M115" s="429">
        <f>VLOOKUP(B115,Безв21!$A$10:$B$94,2,FALSE)/1000</f>
        <v>31134.365000000002</v>
      </c>
      <c r="N115" s="251">
        <f>VLOOKUP(B115,'Трансферты 16-21'!$A$1:$M$86,13,FALSE)</f>
        <v>3298.97</v>
      </c>
      <c r="O115" s="251">
        <v>1</v>
      </c>
      <c r="P115" s="251">
        <f t="shared" si="4"/>
        <v>27835.395</v>
      </c>
      <c r="Q115" s="251">
        <f t="shared" si="5"/>
        <v>77694.649000000005</v>
      </c>
      <c r="R115" s="251">
        <v>0</v>
      </c>
      <c r="S115" s="251">
        <v>0</v>
      </c>
      <c r="T115" s="251">
        <v>0</v>
      </c>
      <c r="U115" s="251">
        <v>0</v>
      </c>
      <c r="V115" s="251">
        <v>0</v>
      </c>
      <c r="W115" s="251">
        <f>VLOOKUP(B114,'По статьям 2021'!$A$2:$V$86,22,FALSE)</f>
        <v>3002.2601037600002</v>
      </c>
      <c r="X115" s="251">
        <f>VLOOKUP(B115,'2021'!$A$1:$J$86,3,FALSE)</f>
        <v>0.36</v>
      </c>
      <c r="Y115" s="251">
        <f>VLOOKUP(B115,'2021'!$A$1:$J$86,4,FALSE)/1000</f>
        <v>11685.0134</v>
      </c>
      <c r="Z115" s="251">
        <f>VLOOKUP(B115,'2021'!$A$1:$J$86,5,FALSE)/1000</f>
        <v>7709.6435999999994</v>
      </c>
      <c r="AA115" s="251">
        <f>VLOOKUP(B115,'2021'!$A$1:$J$86,6,FALSE)/1000</f>
        <v>2477.9</v>
      </c>
      <c r="AB115" s="251">
        <f>VLOOKUP(B115,'2021'!$A$1:$J$86,7,FALSE)/1000</f>
        <v>9367.4005199999992</v>
      </c>
      <c r="AC115" s="251">
        <f>VLOOKUP(B115,'2021'!$A$1:$J$86,10,FALSE)/1000</f>
        <v>6782.9847199999995</v>
      </c>
      <c r="AD115" t="e">
        <f>VLOOKUP(B115,#REF!,2,FALSE)</f>
        <v>#REF!</v>
      </c>
      <c r="AE115">
        <f>S114</f>
        <v>0.7046</v>
      </c>
    </row>
    <row r="116" spans="1:31">
      <c r="A116" s="289">
        <v>2016</v>
      </c>
      <c r="B116" s="289" t="s">
        <v>172</v>
      </c>
      <c r="C116" s="125">
        <v>20</v>
      </c>
      <c r="D116" s="289">
        <f>VLOOKUP(B116,'Доходы регионов16'!$A$10:$C$94,2,FALSE)/1000</f>
        <v>71849.919999999998</v>
      </c>
      <c r="E116" s="289">
        <f>VLOOKUP(B116,'ВРП 2015-2020'!$A$3:$H$98,3,FALSE)</f>
        <v>677818.8</v>
      </c>
      <c r="F116" s="311">
        <f>VLOOKUP(B116,'Трансферты 2016'!$A$10:$N$102,2,FALSE)</f>
        <v>4396.4399999999996</v>
      </c>
      <c r="G116" s="289">
        <f>VLOOKUP(B116,'Численность 2016-2017'!$B$5:$D$89,2,FALSE)</f>
        <v>856831</v>
      </c>
      <c r="H116" s="183">
        <f>VLOOKUP(B116,'Трансферты 16-21'!$A$2:$S$102,14,FALSE)</f>
        <v>2251.6604556700004</v>
      </c>
      <c r="I116" s="183">
        <f>D116-VLOOKUP(B116,'Трансферты 16-21'!$A$1:$M$86,8,FALSE)</f>
        <v>69610.05</v>
      </c>
      <c r="J116" s="311">
        <f t="shared" si="3"/>
        <v>13.660995978600276</v>
      </c>
      <c r="K116" s="424">
        <f>VLOOKUP(B116,'БО 15-17'!$A$11:$L$103,6,FALSE)</f>
        <v>95.7</v>
      </c>
      <c r="L116" s="425">
        <f>VLOOKUP(B116,'Own Rev16'!$A$10:$B$94,2,FALSE)/1000</f>
        <v>64895.305</v>
      </c>
      <c r="M116" s="429">
        <f>VLOOKUP(B116,Безв16!$A$10:$B$95,2,FALSE)/1000</f>
        <v>5633.2370000000001</v>
      </c>
      <c r="N116" s="251">
        <f>VLOOKUP(B116,'Трансферты 16-21'!$A$1:$M$86,8,FALSE)</f>
        <v>2239.87</v>
      </c>
      <c r="O116" s="251">
        <v>1</v>
      </c>
      <c r="P116" s="251">
        <f t="shared" si="4"/>
        <v>3393.3670000000002</v>
      </c>
      <c r="Q116" s="251">
        <f t="shared" si="5"/>
        <v>69610.05</v>
      </c>
      <c r="R116" s="251">
        <v>0</v>
      </c>
      <c r="S116" s="251">
        <v>0</v>
      </c>
      <c r="T116" s="251">
        <v>0</v>
      </c>
      <c r="U116" s="251">
        <v>0</v>
      </c>
      <c r="V116" s="251">
        <v>0</v>
      </c>
      <c r="W116" s="251">
        <v>0</v>
      </c>
      <c r="X116" s="251">
        <f>VLOOKUP(B116,'2016'!$A$1:$J$86,3,FALSE)</f>
        <v>0.05</v>
      </c>
      <c r="Y116" s="251">
        <f>VLOOKUP(B116,'2016'!$A$1:$J$86,4,FALSE)/1000</f>
        <v>1111.6103999999998</v>
      </c>
      <c r="Z116" s="251">
        <f>VLOOKUP(B116,'2016'!$A$1:$J$86,5,FALSE)/1000</f>
        <v>582.07659999999998</v>
      </c>
      <c r="AA116" s="251">
        <f>VLOOKUP(B116,'2016'!$A$1:$J$86,6,FALSE)/1000</f>
        <v>529.53380000000004</v>
      </c>
      <c r="AB116" s="251">
        <f>VLOOKUP(B116,'2016'!$A$1:$J$86,7,FALSE)/1000</f>
        <v>1573.99126</v>
      </c>
      <c r="AC116" s="251">
        <f>VLOOKUP(B116,'2016'!$A$1:$J$86,10,FALSE)/1000</f>
        <v>707.76131000000009</v>
      </c>
      <c r="AD116" s="251">
        <v>0</v>
      </c>
      <c r="AE116">
        <v>0</v>
      </c>
    </row>
    <row r="117" spans="1:31">
      <c r="A117" s="289">
        <v>2017</v>
      </c>
      <c r="B117" s="289" t="s">
        <v>172</v>
      </c>
      <c r="C117" s="125">
        <v>20</v>
      </c>
      <c r="D117" s="289">
        <f>VLOOKUP(B116,'Доходы регионов17'!$A$10:$C$94,2,FALSE)/1000</f>
        <v>82654.543999999994</v>
      </c>
      <c r="E117" s="289">
        <f>VLOOKUP(B116,'ВРП 2015-2020'!$A$3:$H$98,4,FALSE)</f>
        <v>719599.3</v>
      </c>
      <c r="F117" s="311">
        <f>VLOOKUP(B117,'Трансферты 2017'!$A$10:$N$102,2,FALSE)</f>
        <v>5053.25</v>
      </c>
      <c r="G117" s="289">
        <f>VLOOKUP(B116,'Численность 2016-2017'!$B$5:$D$89,3,FALSE)</f>
        <v>850554</v>
      </c>
      <c r="H117" s="183">
        <f>VLOOKUP(B116,'Трансферты 16-21'!$A$2:$S$102,15,FALSE)</f>
        <v>4098.18805883</v>
      </c>
      <c r="I117" s="183">
        <f>D117-VLOOKUP(B117,'Трансферты 16-21'!$A$1:$M$86,9,FALSE)</f>
        <v>81464.723999999987</v>
      </c>
      <c r="J117" s="311">
        <f t="shared" si="3"/>
        <v>13.653643180866009</v>
      </c>
      <c r="K117" s="424">
        <f>VLOOKUP(B117,'БО 15-17'!$A$11:$L$103,10,FALSE)</f>
        <v>99.6</v>
      </c>
      <c r="L117" s="425">
        <f>VLOOKUP(B117,'Own Rev17'!$A$10:$B$94,2,FALSE)/1000</f>
        <v>75847.831999999995</v>
      </c>
      <c r="M117" s="429">
        <f>VLOOKUP(B117,Безв17!$A$10:$B$94,2,FALSE)/1000</f>
        <v>6233.7489999999998</v>
      </c>
      <c r="N117" s="251">
        <f>VLOOKUP(B117,'Трансферты 16-21'!$A$1:$M$86,9,FALSE)</f>
        <v>1189.82</v>
      </c>
      <c r="O117" s="251">
        <v>1</v>
      </c>
      <c r="P117" s="251">
        <f t="shared" si="4"/>
        <v>5043.9290000000001</v>
      </c>
      <c r="Q117" s="251">
        <f t="shared" si="5"/>
        <v>81464.723999999987</v>
      </c>
      <c r="R117" s="251">
        <v>0</v>
      </c>
      <c r="S117" s="251">
        <v>0</v>
      </c>
      <c r="T117" s="251">
        <v>0</v>
      </c>
      <c r="U117" s="251">
        <v>0</v>
      </c>
      <c r="V117" s="251">
        <v>0</v>
      </c>
      <c r="W117" s="251">
        <v>0</v>
      </c>
      <c r="X117" s="251">
        <f>VLOOKUP(B117,'2017'!$A$1:$J$86,3,FALSE)</f>
        <v>0.05</v>
      </c>
      <c r="Y117" s="251">
        <f>VLOOKUP(B117,'2017'!$A$1:$J$86,4,FALSE)/1000</f>
        <v>895.93110000000001</v>
      </c>
      <c r="Z117" s="251">
        <f>VLOOKUP(B117,'2017'!$A$1:$J$86,5,FALSE)/1000</f>
        <v>295.4948</v>
      </c>
      <c r="AA117" s="251">
        <f>VLOOKUP(B117,'2017'!$A$1:$J$86,6,FALSE)/1000</f>
        <v>0</v>
      </c>
      <c r="AB117" s="251">
        <f>VLOOKUP(B117,'2017'!$A$1:$J$86,7,FALSE)/1000</f>
        <v>1383.3406599999998</v>
      </c>
      <c r="AC117" s="251">
        <f>VLOOKUP(B117,'2017'!$A$1:$J$86,10,FALSE)/1000</f>
        <v>1768.1933200000001</v>
      </c>
      <c r="AD117" s="251">
        <v>0</v>
      </c>
      <c r="AE117">
        <v>0</v>
      </c>
    </row>
    <row r="118" spans="1:31">
      <c r="A118" s="289">
        <v>2018</v>
      </c>
      <c r="B118" s="289" t="s">
        <v>172</v>
      </c>
      <c r="C118" s="125">
        <v>20</v>
      </c>
      <c r="D118" s="289">
        <f>VLOOKUP(B116,'Доходы регионов18'!$A$10:$C$94,2,FALSE)/1000</f>
        <v>95970.349000000002</v>
      </c>
      <c r="E118" s="289">
        <f>VLOOKUP(B116,'ВРП 2015-2020'!$A$3:$H$98,5,FALSE)</f>
        <v>833270.1</v>
      </c>
      <c r="F118" s="311">
        <f>VLOOKUP(B118,'Трансферты 2018'!$A$10:$N$102,2,FALSE)</f>
        <v>3695.52</v>
      </c>
      <c r="G118" s="289">
        <f>VLOOKUP(B118,'Численность 2018'!$A$7:$B$91,2,FALSE)</f>
        <v>840873</v>
      </c>
      <c r="H118" s="183">
        <f>VLOOKUP(B116,'Трансферты 16-21'!$A$2:$S$102,16,FALSE)</f>
        <v>3474.51742104</v>
      </c>
      <c r="I118" s="183">
        <f>D118-VLOOKUP(B118,'Трансферты 16-21'!$A$1:$M$86,10,FALSE)</f>
        <v>95075.349000000002</v>
      </c>
      <c r="J118" s="311">
        <f t="shared" si="3"/>
        <v>13.642195916850275</v>
      </c>
      <c r="K118" s="424">
        <f>VLOOKUP(B118,'БО 17-19'!$A$11:$L$103,6,FALSE)</f>
        <v>98.1</v>
      </c>
      <c r="L118" s="425">
        <f>VLOOKUP(B118,'Own Rev18'!$A$10:$B$94,2,FALSE)/1000</f>
        <v>87097.471999999994</v>
      </c>
      <c r="M118" s="429">
        <f>VLOOKUP(B118,Безв18!$A$10:$B$94,2,FALSE)/1000</f>
        <v>8191.7460000000001</v>
      </c>
      <c r="N118" s="251">
        <f>VLOOKUP(B118,'Трансферты 16-21'!$A$1:$M$86,10,FALSE)</f>
        <v>895</v>
      </c>
      <c r="O118" s="251">
        <v>1</v>
      </c>
      <c r="P118" s="251">
        <f t="shared" si="4"/>
        <v>7296.7460000000001</v>
      </c>
      <c r="Q118" s="251">
        <f t="shared" si="5"/>
        <v>95075.349000000002</v>
      </c>
      <c r="R118" s="251">
        <f>VLOOKUP(B118,Путин!$B$2:$C$87,2,FALSE)</f>
        <v>0.71440000000000003</v>
      </c>
      <c r="S118" s="251">
        <v>0</v>
      </c>
      <c r="T118" s="251">
        <v>0</v>
      </c>
      <c r="U118" s="251">
        <v>0</v>
      </c>
      <c r="V118" s="251">
        <v>0</v>
      </c>
      <c r="W118" s="251">
        <v>0</v>
      </c>
      <c r="X118" s="251">
        <f>VLOOKUP(B118,'2018'!$A$1:$J$86,3,FALSE)</f>
        <v>0.06</v>
      </c>
      <c r="Y118" s="251">
        <f>VLOOKUP(B118,'2018'!$A$1:$J$86,4,FALSE)/1000</f>
        <v>3819.8220000000001</v>
      </c>
      <c r="Z118" s="251">
        <f>VLOOKUP(B118,'2018'!$A$1:$J$86,5,FALSE)/1000</f>
        <v>299.71479999999997</v>
      </c>
      <c r="AA118" s="251">
        <f>VLOOKUP(B118,'2018'!$A$1:$J$86,6,FALSE)/1000</f>
        <v>2909.0562</v>
      </c>
      <c r="AB118" s="251">
        <f>VLOOKUP(B118,'2018'!$A$1:$J$86,7,FALSE)/1000</f>
        <v>1419.5381499999999</v>
      </c>
      <c r="AC118" s="251">
        <f>VLOOKUP(B118,'2018'!$A$1:$J$86,10,FALSE)/1000</f>
        <v>650.04423999999995</v>
      </c>
      <c r="AD118" s="251">
        <v>0</v>
      </c>
      <c r="AE118">
        <v>0</v>
      </c>
    </row>
    <row r="119" spans="1:31">
      <c r="A119" s="289">
        <v>2019</v>
      </c>
      <c r="B119" s="289" t="s">
        <v>172</v>
      </c>
      <c r="C119" s="125">
        <v>20</v>
      </c>
      <c r="D119" s="289">
        <f>VLOOKUP(B116,'Доходы регионов19'!$A$10:$C$94,2,FALSE)/1000</f>
        <v>99128.445999999996</v>
      </c>
      <c r="E119" s="289">
        <f>VLOOKUP(B116,'ВРП 2015-2020'!$A$3:$H$98,6,FALSE)</f>
        <v>873159</v>
      </c>
      <c r="F119" s="311">
        <f>VLOOKUP(B119,'Трансферты 2019'!$A$4:$N$102,2,FALSE)</f>
        <v>5809.02</v>
      </c>
      <c r="G119" s="289">
        <f>VLOOKUP(B119,'Численность 2019'!$A$7:$B$91,2,FALSE)</f>
        <v>830235</v>
      </c>
      <c r="H119" s="183">
        <f>VLOOKUP(B116,'Трансферты 16-21'!$A$2:$S$102,17,FALSE)</f>
        <v>4094.8974046899993</v>
      </c>
      <c r="I119" s="183">
        <f>D119-VLOOKUP(B119,'Трансферты 16-21'!$A$1:$M$86,11,FALSE)</f>
        <v>96269.186000000002</v>
      </c>
      <c r="J119" s="311">
        <f t="shared" si="3"/>
        <v>13.629464072228451</v>
      </c>
      <c r="K119" s="424">
        <f>VLOOKUP(B119,'БО 17-19'!$A$11:$L$103,10,FALSE)</f>
        <v>95.9</v>
      </c>
      <c r="L119" s="425">
        <f>VLOOKUP(B119,'Own Rev19'!$A$10:$B$94,2,FALSE)/1000</f>
        <v>89751.839000000007</v>
      </c>
      <c r="M119" s="429">
        <f>VLOOKUP(B119,Безв19!$A$10:$B$94,2,FALSE)/1000</f>
        <v>8715.3410000000003</v>
      </c>
      <c r="N119" s="251">
        <f>VLOOKUP(B119,'Трансферты 16-21'!$A$1:$M$86,11,FALSE)</f>
        <v>2859.26</v>
      </c>
      <c r="O119" s="251">
        <v>1</v>
      </c>
      <c r="P119" s="251">
        <f t="shared" si="4"/>
        <v>5856.0810000000001</v>
      </c>
      <c r="Q119" s="251">
        <f t="shared" si="5"/>
        <v>96269.186000000002</v>
      </c>
      <c r="R119" s="251">
        <v>0</v>
      </c>
      <c r="S119" s="251">
        <v>0</v>
      </c>
      <c r="T119" s="251">
        <v>0</v>
      </c>
      <c r="U119" s="251">
        <v>0</v>
      </c>
      <c r="V119" s="251">
        <v>0</v>
      </c>
      <c r="W119" s="251">
        <v>0</v>
      </c>
      <c r="X119" s="251">
        <f>VLOOKUP(B119,'2019'!$A$1:$J$86,3,FALSE)</f>
        <v>0.06</v>
      </c>
      <c r="Y119" s="251">
        <f>VLOOKUP(B119,'2019'!$A$1:$J$86,4,FALSE)/1000</f>
        <v>1761.1831999999999</v>
      </c>
      <c r="Z119" s="251">
        <f>VLOOKUP(B119,'2019'!$A$1:$J$86,5,FALSE)/1000</f>
        <v>344.67200000000003</v>
      </c>
      <c r="AA119" s="251">
        <f>VLOOKUP(B119,'2019'!$A$1:$J$86,6,FALSE)/1000</f>
        <v>326.88720000000001</v>
      </c>
      <c r="AB119" s="251">
        <f>VLOOKUP(B119,'2019'!$A$1:$J$86,7,FALSE)/1000</f>
        <v>2289.9486000000002</v>
      </c>
      <c r="AC119" s="251">
        <f>VLOOKUP(B119,'2019'!$A$1:$J$86,10,FALSE)/1000</f>
        <v>1804.9461799999999</v>
      </c>
      <c r="AD119" s="251">
        <v>0</v>
      </c>
      <c r="AE119">
        <v>0</v>
      </c>
    </row>
    <row r="120" spans="1:31">
      <c r="A120" s="289">
        <v>2020</v>
      </c>
      <c r="B120" s="289" t="s">
        <v>172</v>
      </c>
      <c r="C120" s="125">
        <v>20</v>
      </c>
      <c r="D120" s="289">
        <f>VLOOKUP(B116,'Доходы регионов20'!$A$10:$C$94,2,FALSE)/1000</f>
        <v>102417.11500000001</v>
      </c>
      <c r="E120" s="289">
        <f>VLOOKUP(B116,'ВРП 2015-2020'!$A$3:$H$98,7,FALSE)</f>
        <v>749219.3</v>
      </c>
      <c r="F120" s="311">
        <f>VLOOKUP(B120,'Трансферты 2020'!$A$4:$N$102,2,FALSE)</f>
        <v>14103.54</v>
      </c>
      <c r="G120" s="289">
        <f>VLOOKUP(B120,'Численность 2020'!$A$7:$B$91,2,FALSE)</f>
        <v>820473</v>
      </c>
      <c r="H120" s="183">
        <f>VLOOKUP(B116,'Трансферты 16-21'!$A$2:$S$102,18,FALSE)</f>
        <v>11852.73243756</v>
      </c>
      <c r="I120" s="183">
        <f>D120-VLOOKUP(B120,'Трансферты 16-21'!$A$1:$M$86,12,FALSE)</f>
        <v>98232.345000000001</v>
      </c>
      <c r="J120" s="311">
        <f t="shared" si="3"/>
        <v>13.617636282206675</v>
      </c>
      <c r="K120" s="424">
        <f>VLOOKUP(B120,'БО 19-21'!$A$11:$L$103,6,FALSE)</f>
        <v>105.7</v>
      </c>
      <c r="L120" s="425">
        <f>VLOOKUP(B120,'Own Rev20'!$A$10:$B$94,2,FALSE)/1000</f>
        <v>75275.982999999993</v>
      </c>
      <c r="M120" s="429">
        <f>VLOOKUP(B120,Безв20!$A$10:$B$94,2,FALSE)/1000</f>
        <v>26111.692999999999</v>
      </c>
      <c r="N120" s="251">
        <f>VLOOKUP(B120,'Трансферты 16-21'!$A$1:$M$86,12,FALSE)</f>
        <v>4184.7700000000004</v>
      </c>
      <c r="O120" s="251">
        <v>1</v>
      </c>
      <c r="P120" s="251">
        <f t="shared" si="4"/>
        <v>21926.922999999999</v>
      </c>
      <c r="Q120" s="251">
        <f t="shared" si="5"/>
        <v>98232.345000000001</v>
      </c>
      <c r="R120" s="251">
        <v>0</v>
      </c>
      <c r="S120" s="251">
        <f>VLOOKUP(B120,Конституция!$B$4:$C$90,2,FALSE)</f>
        <v>0.65080000000000005</v>
      </c>
      <c r="T120" s="251">
        <f>VLOOKUP(B120,DATA!$A$2:$X$86,23,FALSE)</f>
        <v>3.3</v>
      </c>
      <c r="U120" s="251">
        <f>VLOOKUP(B120,DATA!$A$2:$X$86,24,FALSE)</f>
        <v>8.9499999999999993</v>
      </c>
      <c r="V120" s="251">
        <f>VLOOKUP(B120,'По статьям 2020'!$A$2:$AE$86,31,FALSE)</f>
        <v>4536.91</v>
      </c>
      <c r="W120" s="251">
        <v>0</v>
      </c>
      <c r="X120" s="251">
        <f>VLOOKUP(B120,'2020'!$A$1:$J$86,3,FALSE)</f>
        <v>0.22</v>
      </c>
      <c r="Y120" s="251">
        <f>VLOOKUP(B120,'2020'!$A$1:$J$86,4,FALSE)/1000</f>
        <v>10823.12019</v>
      </c>
      <c r="Z120" s="251">
        <f>VLOOKUP(B120,'2020'!$A$1:$J$86,5,FALSE)/1000</f>
        <v>311.09340000000003</v>
      </c>
      <c r="AA120" s="251">
        <f>VLOOKUP(B120,'2020'!$A$1:$J$86,6,FALSE)/1000</f>
        <v>9763.0975999999991</v>
      </c>
      <c r="AB120" s="251">
        <f>VLOOKUP(B120,'2020'!$A$1:$J$86,7,FALSE)/1000</f>
        <v>5331.3547900000003</v>
      </c>
      <c r="AC120" s="251">
        <f>VLOOKUP(B120,'2020'!$A$1:$J$86,10,FALSE)/1000</f>
        <v>5772.4436500000002</v>
      </c>
      <c r="AD120" s="452">
        <v>0</v>
      </c>
      <c r="AE120">
        <v>0</v>
      </c>
    </row>
    <row r="121" spans="1:31">
      <c r="A121" s="289">
        <v>2021</v>
      </c>
      <c r="B121" s="289" t="s">
        <v>172</v>
      </c>
      <c r="C121" s="125">
        <v>20</v>
      </c>
      <c r="D121" s="289">
        <f>VLOOKUP(B116,'Доходы регионов21'!$A$10:$C$94,2,FALSE)/1000</f>
        <v>118579.144</v>
      </c>
      <c r="E121" s="289">
        <f>VLOOKUP(B116,'ВРП 2015-2020'!$A$3:$H$98,8,FALSE)</f>
        <v>1059960.3999999999</v>
      </c>
      <c r="F121" s="311">
        <f>VLOOKUP(B121,'Трансферты 2021'!$A$4:$N$93,2,FALSE)</f>
        <v>14199.81</v>
      </c>
      <c r="G121" s="289">
        <f>VLOOKUP(B121,'Численность 2021'!$A$6:$B$91,2,FALSE)</f>
        <v>813590</v>
      </c>
      <c r="H121" s="183">
        <f>VLOOKUP(B116,'Трансферты 16-21'!$A$2:$S$102,19,FALSE)</f>
        <v>12221.57982004</v>
      </c>
      <c r="I121" s="183">
        <f>D121-VLOOKUP(B121,'Трансферты 16-21'!$A$1:$M$86,13,FALSE)</f>
        <v>114988.46400000001</v>
      </c>
      <c r="J121" s="311">
        <f t="shared" si="3"/>
        <v>13.609211832588837</v>
      </c>
      <c r="K121" s="424">
        <f>VLOOKUP(B121,'БО 19-21'!$A$11:$L$103,10,FALSE)</f>
        <v>96.1</v>
      </c>
      <c r="L121" s="425">
        <f>VLOOKUP(B121,'Own Rev21'!$A$10:$B$94,2,FALSE)/1000</f>
        <v>98923.978000000003</v>
      </c>
      <c r="M121" s="429">
        <f>VLOOKUP(B121,Безв21!$A$10:$B$94,2,FALSE)/1000</f>
        <v>18444.833999999999</v>
      </c>
      <c r="N121" s="251">
        <f>VLOOKUP(B121,'Трансферты 16-21'!$A$1:$M$86,13,FALSE)</f>
        <v>3590.68</v>
      </c>
      <c r="O121" s="251">
        <v>1</v>
      </c>
      <c r="P121" s="251">
        <f t="shared" si="4"/>
        <v>14854.153999999999</v>
      </c>
      <c r="Q121" s="251">
        <f t="shared" si="5"/>
        <v>114988.46400000001</v>
      </c>
      <c r="R121" s="251">
        <v>0</v>
      </c>
      <c r="S121" s="251">
        <v>0</v>
      </c>
      <c r="T121" s="251">
        <v>0</v>
      </c>
      <c r="U121" s="251">
        <v>0</v>
      </c>
      <c r="V121" s="251">
        <v>0</v>
      </c>
      <c r="W121" s="251">
        <f>VLOOKUP(B120,'По статьям 2021'!$A$2:$V$86,22,FALSE)</f>
        <v>3571.7748435499998</v>
      </c>
      <c r="X121" s="251">
        <f>VLOOKUP(B121,'2021'!$A$1:$J$86,3,FALSE)</f>
        <v>0.13</v>
      </c>
      <c r="Y121" s="251">
        <f>VLOOKUP(B121,'2021'!$A$1:$J$86,4,FALSE)/1000</f>
        <v>2613.9160999999999</v>
      </c>
      <c r="Z121" s="251">
        <f>VLOOKUP(B121,'2021'!$A$1:$J$86,5,FALSE)/1000</f>
        <v>311.09340000000003</v>
      </c>
      <c r="AA121" s="251">
        <f>VLOOKUP(B121,'2021'!$A$1:$J$86,6,FALSE)/1000</f>
        <v>700</v>
      </c>
      <c r="AB121" s="251">
        <f>VLOOKUP(B121,'2021'!$A$1:$J$86,7,FALSE)/1000</f>
        <v>6532.3731900000002</v>
      </c>
      <c r="AC121" s="251">
        <f>VLOOKUP(B121,'2021'!$A$1:$J$86,10,FALSE)/1000</f>
        <v>5707.8595999999998</v>
      </c>
      <c r="AD121" t="e">
        <f>VLOOKUP(B121,#REF!,2,FALSE)</f>
        <v>#REF!</v>
      </c>
      <c r="AE121">
        <f>S120</f>
        <v>0.65080000000000005</v>
      </c>
    </row>
    <row r="122" spans="1:31">
      <c r="A122" s="289">
        <v>2016</v>
      </c>
      <c r="B122" s="289" t="s">
        <v>171</v>
      </c>
      <c r="C122" s="125">
        <v>21</v>
      </c>
      <c r="D122" s="289">
        <f>VLOOKUP(B122,'Доходы регионов16'!$A$10:$C$94,2,FALSE)/1000</f>
        <v>76277.868000000002</v>
      </c>
      <c r="E122" s="289">
        <f>VLOOKUP(B122,'ВРП 2015-2020'!$A$3:$H$98,3,FALSE)</f>
        <v>400764.6</v>
      </c>
      <c r="F122" s="311">
        <f>VLOOKUP(B122,'Трансферты 2016'!$A$10:$N$102,2,FALSE)</f>
        <v>7155.04</v>
      </c>
      <c r="G122" s="289">
        <f>VLOOKUP(B122,'Численность 2016-2017'!$B$5:$D$89,2,FALSE)</f>
        <v>1130240</v>
      </c>
      <c r="H122" s="183">
        <f>VLOOKUP(B122,'Трансферты 16-21'!$A$2:$S$102,14,FALSE)</f>
        <v>4088.9686903699999</v>
      </c>
      <c r="I122" s="183">
        <f>D122-VLOOKUP(B122,'Трансферты 16-21'!$A$1:$M$86,8,FALSE)</f>
        <v>73152.847999999998</v>
      </c>
      <c r="J122" s="311">
        <f t="shared" si="3"/>
        <v>13.937940557517623</v>
      </c>
      <c r="K122" s="424">
        <f>VLOOKUP(B122,'БО 15-17'!$A$11:$L$103,6,FALSE)</f>
        <v>62.3</v>
      </c>
      <c r="L122" s="425">
        <f>VLOOKUP(B122,'Own Rev16'!$A$10:$B$94,2,FALSE)/1000</f>
        <v>58493.945</v>
      </c>
      <c r="M122" s="429">
        <f>VLOOKUP(B122,Безв16!$A$10:$B$95,2,FALSE)/1000</f>
        <v>15423.713</v>
      </c>
      <c r="N122" s="251">
        <f>VLOOKUP(B122,'Трансферты 16-21'!$A$1:$M$86,8,FALSE)</f>
        <v>3125.02</v>
      </c>
      <c r="O122" s="251">
        <v>0</v>
      </c>
      <c r="P122" s="251">
        <f t="shared" si="4"/>
        <v>12298.692999999999</v>
      </c>
      <c r="Q122" s="251">
        <f t="shared" si="5"/>
        <v>73152.847999999998</v>
      </c>
      <c r="R122" s="251">
        <v>0</v>
      </c>
      <c r="S122" s="251">
        <v>0</v>
      </c>
      <c r="T122" s="251">
        <v>0</v>
      </c>
      <c r="U122" s="251">
        <v>0</v>
      </c>
      <c r="V122" s="251">
        <v>0</v>
      </c>
      <c r="W122" s="251">
        <v>0</v>
      </c>
      <c r="X122" s="251">
        <f>VLOOKUP(B122,'2016'!$A$1:$J$86,3,FALSE)</f>
        <v>0.17</v>
      </c>
      <c r="Y122" s="251">
        <f>VLOOKUP(B122,'2016'!$A$1:$J$86,4,FALSE)/1000</f>
        <v>8182.6682999999994</v>
      </c>
      <c r="Z122" s="251">
        <f>VLOOKUP(B122,'2016'!$A$1:$J$86,5,FALSE)/1000</f>
        <v>6854.1364000000003</v>
      </c>
      <c r="AA122" s="251">
        <f>VLOOKUP(B122,'2016'!$A$1:$J$86,6,FALSE)/1000</f>
        <v>1215.8742</v>
      </c>
      <c r="AB122" s="251">
        <f>VLOOKUP(B122,'2016'!$A$1:$J$86,7,FALSE)/1000</f>
        <v>3073.7658099999999</v>
      </c>
      <c r="AC122" s="251">
        <f>VLOOKUP(B122,'2016'!$A$1:$J$86,10,FALSE)/1000</f>
        <v>1042.25874</v>
      </c>
      <c r="AD122" s="251">
        <v>0</v>
      </c>
      <c r="AE122">
        <v>0</v>
      </c>
    </row>
    <row r="123" spans="1:31">
      <c r="A123" s="289">
        <v>2017</v>
      </c>
      <c r="B123" s="289" t="s">
        <v>171</v>
      </c>
      <c r="C123" s="125">
        <v>21</v>
      </c>
      <c r="D123" s="289">
        <f>VLOOKUP(B122,'Доходы регионов17'!$A$10:$C$94,2,FALSE)/1000</f>
        <v>83409.243000000002</v>
      </c>
      <c r="E123" s="289">
        <f>VLOOKUP(B122,'ВРП 2015-2020'!$A$3:$H$98,4,FALSE)</f>
        <v>441961.6</v>
      </c>
      <c r="F123" s="311">
        <f>VLOOKUP(B123,'Трансферты 2017'!$A$10:$N$102,2,FALSE)</f>
        <v>6538.36</v>
      </c>
      <c r="G123" s="289">
        <f>VLOOKUP(B122,'Численность 2016-2017'!$B$5:$D$89,3,FALSE)</f>
        <v>1121813</v>
      </c>
      <c r="H123" s="183">
        <f>VLOOKUP(B122,'Трансферты 16-21'!$A$2:$S$102,15,FALSE)</f>
        <v>4972.1853204600002</v>
      </c>
      <c r="I123" s="183">
        <f>D123-VLOOKUP(B123,'Трансферты 16-21'!$A$1:$M$86,9,FALSE)</f>
        <v>81411.463000000003</v>
      </c>
      <c r="J123" s="311">
        <f t="shared" si="3"/>
        <v>13.93045668450768</v>
      </c>
      <c r="K123" s="424">
        <f>VLOOKUP(B123,'БО 15-17'!$A$11:$L$103,10,FALSE)</f>
        <v>63</v>
      </c>
      <c r="L123" s="425">
        <f>VLOOKUP(B123,'Own Rev17'!$A$10:$B$94,2,FALSE)/1000</f>
        <v>65349.610999999997</v>
      </c>
      <c r="M123" s="429">
        <f>VLOOKUP(B123,Безв17!$A$10:$B$94,2,FALSE)/1000</f>
        <v>17291.322</v>
      </c>
      <c r="N123" s="251">
        <f>VLOOKUP(B123,'Трансферты 16-21'!$A$1:$M$86,9,FALSE)</f>
        <v>1997.78</v>
      </c>
      <c r="O123" s="251">
        <v>0</v>
      </c>
      <c r="P123" s="251">
        <f t="shared" si="4"/>
        <v>15293.541999999999</v>
      </c>
      <c r="Q123" s="251">
        <f t="shared" si="5"/>
        <v>81411.463000000003</v>
      </c>
      <c r="R123" s="251">
        <v>0</v>
      </c>
      <c r="S123" s="251">
        <v>0</v>
      </c>
      <c r="T123" s="251">
        <v>0</v>
      </c>
      <c r="U123" s="251">
        <v>0</v>
      </c>
      <c r="V123" s="251">
        <v>0</v>
      </c>
      <c r="W123" s="251">
        <v>0</v>
      </c>
      <c r="X123" s="251">
        <f>VLOOKUP(B123,'2017'!$A$1:$J$86,3,FALSE)</f>
        <v>0.18</v>
      </c>
      <c r="Y123" s="251">
        <f>VLOOKUP(B123,'2017'!$A$1:$J$86,4,FALSE)/1000</f>
        <v>10298.739599999999</v>
      </c>
      <c r="Z123" s="251">
        <f>VLOOKUP(B123,'2017'!$A$1:$J$86,5,FALSE)/1000</f>
        <v>8998.7129000000004</v>
      </c>
      <c r="AA123" s="251">
        <f>VLOOKUP(B123,'2017'!$A$1:$J$86,6,FALSE)/1000</f>
        <v>610.24860000000001</v>
      </c>
      <c r="AB123" s="251">
        <f>VLOOKUP(B123,'2017'!$A$1:$J$86,7,FALSE)/1000</f>
        <v>2408.0850699999996</v>
      </c>
      <c r="AC123" s="251">
        <f>VLOOKUP(B123,'2017'!$A$1:$J$86,10,FALSE)/1000</f>
        <v>1492.0113700000002</v>
      </c>
      <c r="AD123" s="251">
        <v>0</v>
      </c>
      <c r="AE123">
        <v>0</v>
      </c>
    </row>
    <row r="124" spans="1:31">
      <c r="A124" s="289">
        <v>2018</v>
      </c>
      <c r="B124" s="289" t="s">
        <v>171</v>
      </c>
      <c r="C124" s="125">
        <v>21</v>
      </c>
      <c r="D124" s="289">
        <f>VLOOKUP(B122,'Доходы регионов18'!$A$10:$C$94,2,FALSE)/1000</f>
        <v>93150.994999999995</v>
      </c>
      <c r="E124" s="289">
        <f>VLOOKUP(B122,'ВРП 2015-2020'!$A$3:$H$98,5,FALSE)</f>
        <v>493205.1</v>
      </c>
      <c r="F124" s="311">
        <f>VLOOKUP(B124,'Трансферты 2018'!$A$10:$N$102,2,FALSE)</f>
        <v>6378.91</v>
      </c>
      <c r="G124" s="289">
        <f>VLOOKUP(B124,'Численность 2018'!$A$7:$B$91,2,FALSE)</f>
        <v>1111031</v>
      </c>
      <c r="H124" s="183">
        <f>VLOOKUP(B122,'Трансферты 16-21'!$A$2:$S$102,16,FALSE)</f>
        <v>5590.6872424399999</v>
      </c>
      <c r="I124" s="183">
        <f>D124-VLOOKUP(B124,'Трансферты 16-21'!$A$1:$M$86,10,FALSE)</f>
        <v>91180.924999999988</v>
      </c>
      <c r="J124" s="311">
        <f t="shared" si="3"/>
        <v>13.920798971022771</v>
      </c>
      <c r="K124" s="424">
        <f>VLOOKUP(B124,'БО 17-19'!$A$11:$L$103,6,FALSE)</f>
        <v>63.6</v>
      </c>
      <c r="L124" s="425">
        <f>VLOOKUP(B124,'Own Rev18'!$A$10:$B$94,2,FALSE)/1000</f>
        <v>73658.138999999996</v>
      </c>
      <c r="M124" s="429">
        <f>VLOOKUP(B124,Безв18!$A$10:$B$94,2,FALSE)/1000</f>
        <v>19388.429</v>
      </c>
      <c r="N124" s="251">
        <f>VLOOKUP(B124,'Трансферты 16-21'!$A$1:$M$86,10,FALSE)</f>
        <v>1970.07</v>
      </c>
      <c r="O124" s="251">
        <v>0</v>
      </c>
      <c r="P124" s="251">
        <f t="shared" si="4"/>
        <v>17418.359</v>
      </c>
      <c r="Q124" s="251">
        <f t="shared" si="5"/>
        <v>91180.924999999988</v>
      </c>
      <c r="R124" s="251">
        <f>VLOOKUP(B124,Путин!$B$2:$C$87,2,FALSE)</f>
        <v>0.75270000000000004</v>
      </c>
      <c r="S124" s="251">
        <v>0</v>
      </c>
      <c r="T124" s="251">
        <v>0</v>
      </c>
      <c r="U124" s="251">
        <v>0</v>
      </c>
      <c r="V124" s="251">
        <v>0</v>
      </c>
      <c r="W124" s="251">
        <v>0</v>
      </c>
      <c r="X124" s="251">
        <f>VLOOKUP(B124,'2018'!$A$1:$J$86,3,FALSE)</f>
        <v>0.18</v>
      </c>
      <c r="Y124" s="251">
        <f>VLOOKUP(B124,'2018'!$A$1:$J$86,4,FALSE)/1000</f>
        <v>11808.276099999999</v>
      </c>
      <c r="Z124" s="251">
        <f>VLOOKUP(B124,'2018'!$A$1:$J$86,5,FALSE)/1000</f>
        <v>8824.4358000000011</v>
      </c>
      <c r="AA124" s="251">
        <f>VLOOKUP(B124,'2018'!$A$1:$J$86,6,FALSE)/1000</f>
        <v>1826.5823</v>
      </c>
      <c r="AB124" s="251">
        <f>VLOOKUP(B124,'2018'!$A$1:$J$86,7,FALSE)/1000</f>
        <v>2920.5614700000001</v>
      </c>
      <c r="AC124" s="251">
        <f>VLOOKUP(B124,'2018'!$A$1:$J$86,10,FALSE)/1000</f>
        <v>1376.4007799999999</v>
      </c>
      <c r="AD124" s="251">
        <v>0</v>
      </c>
      <c r="AE124">
        <v>0</v>
      </c>
    </row>
    <row r="125" spans="1:31">
      <c r="A125" s="289">
        <v>2019</v>
      </c>
      <c r="B125" s="289" t="s">
        <v>171</v>
      </c>
      <c r="C125" s="125">
        <v>21</v>
      </c>
      <c r="D125" s="289">
        <f>VLOOKUP(B122,'Доходы регионов19'!$A$10:$C$94,2,FALSE)/1000</f>
        <v>107888.594</v>
      </c>
      <c r="E125" s="289">
        <f>VLOOKUP(B122,'ВРП 2015-2020'!$A$3:$H$98,6,FALSE)</f>
        <v>509917</v>
      </c>
      <c r="F125" s="311">
        <f>VLOOKUP(B125,'Трансферты 2019'!$A$4:$N$102,2,FALSE)</f>
        <v>11823.76</v>
      </c>
      <c r="G125" s="289">
        <f>VLOOKUP(B125,'Численность 2019'!$A$7:$B$91,2,FALSE)</f>
        <v>1100290</v>
      </c>
      <c r="H125" s="183">
        <f>VLOOKUP(B122,'Трансферты 16-21'!$A$2:$S$102,17,FALSE)</f>
        <v>9580.2770536799999</v>
      </c>
      <c r="I125" s="183">
        <f>D125-VLOOKUP(B125,'Трансферты 16-21'!$A$1:$M$86,11,FALSE)</f>
        <v>104063.954</v>
      </c>
      <c r="J125" s="311">
        <f t="shared" si="3"/>
        <v>13.911084339386276</v>
      </c>
      <c r="K125" s="424">
        <f>VLOOKUP(B125,'БО 17-19'!$A$11:$L$103,10,FALSE)</f>
        <v>61.7</v>
      </c>
      <c r="L125" s="425">
        <f>VLOOKUP(B125,'Own Rev19'!$A$10:$B$94,2,FALSE)/1000</f>
        <v>79025.013000000006</v>
      </c>
      <c r="M125" s="429">
        <f>VLOOKUP(B125,Безв19!$A$10:$B$94,2,FALSE)/1000</f>
        <v>26333.22</v>
      </c>
      <c r="N125" s="251">
        <f>VLOOKUP(B125,'Трансферты 16-21'!$A$1:$M$86,11,FALSE)</f>
        <v>3824.64</v>
      </c>
      <c r="O125" s="251">
        <v>0</v>
      </c>
      <c r="P125" s="251">
        <f t="shared" si="4"/>
        <v>22508.58</v>
      </c>
      <c r="Q125" s="251">
        <f t="shared" si="5"/>
        <v>104063.954</v>
      </c>
      <c r="R125" s="251">
        <v>0</v>
      </c>
      <c r="S125" s="251">
        <v>0</v>
      </c>
      <c r="T125" s="251">
        <v>0</v>
      </c>
      <c r="U125" s="251">
        <v>0</v>
      </c>
      <c r="V125" s="251">
        <v>0</v>
      </c>
      <c r="W125" s="251">
        <v>0</v>
      </c>
      <c r="X125" s="251">
        <f>VLOOKUP(B125,'2019'!$A$1:$J$86,3,FALSE)</f>
        <v>0.22</v>
      </c>
      <c r="Y125" s="251">
        <f>VLOOKUP(B125,'2019'!$A$1:$J$86,4,FALSE)/1000</f>
        <v>10928.237800000001</v>
      </c>
      <c r="Z125" s="251">
        <f>VLOOKUP(B125,'2019'!$A$1:$J$86,5,FALSE)/1000</f>
        <v>9058.5898000000016</v>
      </c>
      <c r="AA125" s="251">
        <f>VLOOKUP(B125,'2019'!$A$1:$J$86,6,FALSE)/1000</f>
        <v>0</v>
      </c>
      <c r="AB125" s="251">
        <f>VLOOKUP(B125,'2019'!$A$1:$J$86,7,FALSE)/1000</f>
        <v>5255.9574299999995</v>
      </c>
      <c r="AC125" s="251">
        <f>VLOOKUP(B125,'2019'!$A$1:$J$86,10,FALSE)/1000</f>
        <v>6324.3834500000003</v>
      </c>
      <c r="AD125" s="251">
        <v>0</v>
      </c>
      <c r="AE125">
        <v>0</v>
      </c>
    </row>
    <row r="126" spans="1:31">
      <c r="A126" s="289">
        <v>2020</v>
      </c>
      <c r="B126" s="289" t="s">
        <v>171</v>
      </c>
      <c r="C126" s="125">
        <v>21</v>
      </c>
      <c r="D126" s="289">
        <f>VLOOKUP(B122,'Доходы регионов20'!$A$10:$C$94,2,FALSE)/1000</f>
        <v>113301.393</v>
      </c>
      <c r="E126" s="289">
        <f>VLOOKUP(B122,'ВРП 2015-2020'!$A$3:$H$98,7,FALSE)</f>
        <v>514200.4</v>
      </c>
      <c r="F126" s="311">
        <f>VLOOKUP(B126,'Трансферты 2020'!$A$4:$N$102,2,FALSE)</f>
        <v>19455.900000000001</v>
      </c>
      <c r="G126" s="289">
        <f>VLOOKUP(B126,'Численность 2020'!$A$7:$B$91,2,FALSE)</f>
        <v>1092424</v>
      </c>
      <c r="H126" s="183">
        <f>VLOOKUP(B122,'Трансферты 16-21'!$A$2:$S$102,18,FALSE)</f>
        <v>18499.611059089999</v>
      </c>
      <c r="I126" s="183">
        <f>D126-VLOOKUP(B126,'Трансферты 16-21'!$A$1:$M$86,12,FALSE)</f>
        <v>107649.71299999999</v>
      </c>
      <c r="J126" s="311">
        <f t="shared" si="3"/>
        <v>13.903909638314719</v>
      </c>
      <c r="K126" s="424">
        <f>VLOOKUP(B126,'БО 19-21'!$A$11:$L$103,6,FALSE)</f>
        <v>69</v>
      </c>
      <c r="L126" s="425">
        <f>VLOOKUP(B126,'Own Rev20'!$A$10:$B$94,2,FALSE)/1000</f>
        <v>70853.440000000002</v>
      </c>
      <c r="M126" s="429">
        <f>VLOOKUP(B126,Безв20!$A$10:$B$94,2,FALSE)/1000</f>
        <v>42675.252</v>
      </c>
      <c r="N126" s="251">
        <f>VLOOKUP(B126,'Трансферты 16-21'!$A$1:$M$86,12,FALSE)</f>
        <v>5651.68</v>
      </c>
      <c r="O126" s="251">
        <v>0</v>
      </c>
      <c r="P126" s="251">
        <f t="shared" si="4"/>
        <v>37023.572</v>
      </c>
      <c r="Q126" s="251">
        <f t="shared" si="5"/>
        <v>107649.71299999999</v>
      </c>
      <c r="R126" s="251">
        <v>0</v>
      </c>
      <c r="S126" s="251">
        <f>VLOOKUP(B126,Конституция!$B$4:$C$90,2,FALSE)</f>
        <v>0.65780000000000005</v>
      </c>
      <c r="T126" s="251">
        <f>VLOOKUP(B126,DATA!$A$2:$X$86,23,FALSE)</f>
        <v>3.5</v>
      </c>
      <c r="U126" s="251">
        <f>VLOOKUP(B126,DATA!$A$2:$X$86,24,FALSE)</f>
        <v>8.9700000000000006</v>
      </c>
      <c r="V126" s="251">
        <f>VLOOKUP(B126,'По статьям 2020'!$A$2:$AE$86,31,FALSE)</f>
        <v>3477.2900000000004</v>
      </c>
      <c r="W126" s="251">
        <v>0</v>
      </c>
      <c r="X126" s="251">
        <f>VLOOKUP(B126,'2020'!$A$1:$J$86,3,FALSE)</f>
        <v>0.34</v>
      </c>
      <c r="Y126" s="251">
        <f>VLOOKUP(B126,'2020'!$A$1:$J$86,4,FALSE)/1000</f>
        <v>19354.241399999999</v>
      </c>
      <c r="Z126" s="251">
        <f>VLOOKUP(B126,'2020'!$A$1:$J$86,5,FALSE)/1000</f>
        <v>9557.0965999999989</v>
      </c>
      <c r="AA126" s="251">
        <f>VLOOKUP(B126,'2020'!$A$1:$J$86,6,FALSE)/1000</f>
        <v>6745.3700999999992</v>
      </c>
      <c r="AB126" s="251">
        <f>VLOOKUP(B126,'2020'!$A$1:$J$86,7,FALSE)/1000</f>
        <v>10943.3325</v>
      </c>
      <c r="AC126" s="251">
        <f>VLOOKUP(B126,'2020'!$A$1:$J$86,10,FALSE)/1000</f>
        <v>6725.9959400000007</v>
      </c>
      <c r="AD126" s="452">
        <v>0</v>
      </c>
      <c r="AE126">
        <v>0</v>
      </c>
    </row>
    <row r="127" spans="1:31">
      <c r="A127" s="289">
        <v>2021</v>
      </c>
      <c r="B127" s="289" t="s">
        <v>171</v>
      </c>
      <c r="C127" s="125">
        <v>21</v>
      </c>
      <c r="D127" s="289">
        <f>VLOOKUP(B122,'Доходы регионов21'!$A$10:$C$94,2,FALSE)/1000</f>
        <v>134048.008</v>
      </c>
      <c r="E127" s="289">
        <f>VLOOKUP(B122,'ВРП 2015-2020'!$A$3:$H$98,8,FALSE)</f>
        <v>602647.9</v>
      </c>
      <c r="F127" s="311">
        <f>VLOOKUP(B127,'Трансферты 2021'!$A$4:$N$93,2,FALSE)</f>
        <v>20519.810000000001</v>
      </c>
      <c r="G127" s="289">
        <f>VLOOKUP(B127,'Численность 2021'!$A$6:$B$91,2,FALSE)</f>
        <v>1082662</v>
      </c>
      <c r="H127" s="183">
        <f>VLOOKUP(B122,'Трансферты 16-21'!$A$2:$S$102,19,FALSE)</f>
        <v>20701.05461798</v>
      </c>
      <c r="I127" s="183">
        <f>D127-VLOOKUP(B127,'Трансферты 16-21'!$A$1:$M$86,13,FALSE)</f>
        <v>129057.52800000001</v>
      </c>
      <c r="J127" s="311">
        <f t="shared" si="3"/>
        <v>13.894933381241479</v>
      </c>
      <c r="K127" s="424">
        <f>VLOOKUP(B127,'БО 19-21'!$A$11:$L$103,10,FALSE)</f>
        <v>66.900000000000006</v>
      </c>
      <c r="L127" s="425">
        <f>VLOOKUP(B127,'Own Rev21'!$A$10:$B$94,2,FALSE)/1000</f>
        <v>91789.835000000006</v>
      </c>
      <c r="M127" s="429">
        <f>VLOOKUP(B127,Безв21!$A$10:$B$94,2,FALSE)/1000</f>
        <v>38801.730000000003</v>
      </c>
      <c r="N127" s="251">
        <f>VLOOKUP(B127,'Трансферты 16-21'!$A$1:$M$86,13,FALSE)</f>
        <v>4990.4799999999996</v>
      </c>
      <c r="O127" s="251">
        <v>0</v>
      </c>
      <c r="P127" s="251">
        <f t="shared" si="4"/>
        <v>33811.25</v>
      </c>
      <c r="Q127" s="251">
        <f t="shared" si="5"/>
        <v>129057.52800000001</v>
      </c>
      <c r="R127" s="251">
        <v>0</v>
      </c>
      <c r="S127" s="251">
        <v>0</v>
      </c>
      <c r="T127" s="251">
        <v>0</v>
      </c>
      <c r="U127" s="251">
        <v>0</v>
      </c>
      <c r="V127" s="251">
        <v>0</v>
      </c>
      <c r="W127" s="251">
        <f>VLOOKUP(B126,'По статьям 2021'!$A$2:$V$86,22,FALSE)</f>
        <v>3491.1664694999999</v>
      </c>
      <c r="X127" s="251">
        <f>VLOOKUP(B127,'2021'!$A$1:$J$86,3,FALSE)</f>
        <v>0.26</v>
      </c>
      <c r="Y127" s="251">
        <f>VLOOKUP(B127,'2021'!$A$1:$J$86,4,FALSE)/1000</f>
        <v>13245.054099999999</v>
      </c>
      <c r="Z127" s="251">
        <f>VLOOKUP(B127,'2021'!$A$1:$J$86,5,FALSE)/1000</f>
        <v>9557.0965999999989</v>
      </c>
      <c r="AA127" s="251">
        <f>VLOOKUP(B127,'2021'!$A$1:$J$86,6,FALSE)/1000</f>
        <v>1000</v>
      </c>
      <c r="AB127" s="251">
        <f>VLOOKUP(B127,'2021'!$A$1:$J$86,7,FALSE)/1000</f>
        <v>13298.485369999999</v>
      </c>
      <c r="AC127" s="251">
        <f>VLOOKUP(B127,'2021'!$A$1:$J$86,10,FALSE)/1000</f>
        <v>7267.7147300000006</v>
      </c>
      <c r="AD127" t="e">
        <f>VLOOKUP(B127,#REF!,2,FALSE)</f>
        <v>#REF!</v>
      </c>
      <c r="AE127">
        <f>S126</f>
        <v>0.65780000000000005</v>
      </c>
    </row>
    <row r="128" spans="1:31">
      <c r="A128" s="289">
        <v>2016</v>
      </c>
      <c r="B128" s="289" t="s">
        <v>169</v>
      </c>
      <c r="C128" s="125">
        <v>22</v>
      </c>
      <c r="D128" s="289">
        <f>VLOOKUP(B128,'Доходы регионов16'!$A$10:$C$94,2,FALSE)/1000</f>
        <v>67218.937999999995</v>
      </c>
      <c r="E128" s="289">
        <f>VLOOKUP(B128,'ВРП 2015-2020'!$A$3:$H$98,3,FALSE)</f>
        <v>430041.5</v>
      </c>
      <c r="F128" s="311">
        <f>VLOOKUP(B128,'Трансферты 2016'!$A$10:$N$102,2,FALSE)</f>
        <v>6072.71</v>
      </c>
      <c r="G128" s="289">
        <f>VLOOKUP(B128,'Численность 2016-2017'!$B$5:$D$89,2,FALSE)</f>
        <v>1187685</v>
      </c>
      <c r="H128" s="183">
        <f>VLOOKUP(B128,'Трансферты 16-21'!$A$2:$S$102,14,FALSE)</f>
        <v>3900.3958319800004</v>
      </c>
      <c r="I128" s="183">
        <f>D128-VLOOKUP(B128,'Трансферты 16-21'!$A$1:$M$86,8,FALSE)</f>
        <v>64255.517999999996</v>
      </c>
      <c r="J128" s="311">
        <f t="shared" si="3"/>
        <v>13.987516592230698</v>
      </c>
      <c r="K128" s="424">
        <f>VLOOKUP(B128,'БО 15-17'!$A$11:$L$103,6,FALSE)</f>
        <v>79.3</v>
      </c>
      <c r="L128" s="425">
        <f>VLOOKUP(B128,'Own Rev16'!$A$10:$B$94,2,FALSE)/1000</f>
        <v>55412.042999999998</v>
      </c>
      <c r="M128" s="429">
        <f>VLOOKUP(B128,Безв16!$A$10:$B$95,2,FALSE)/1000</f>
        <v>9959.2890000000007</v>
      </c>
      <c r="N128" s="251">
        <f>VLOOKUP(B128,'Трансферты 16-21'!$A$1:$M$86,8,FALSE)</f>
        <v>2963.42</v>
      </c>
      <c r="O128" s="251">
        <v>0</v>
      </c>
      <c r="P128" s="251">
        <f t="shared" si="4"/>
        <v>6995.8690000000006</v>
      </c>
      <c r="Q128" s="251">
        <f t="shared" si="5"/>
        <v>64255.517999999996</v>
      </c>
      <c r="R128" s="251">
        <v>0</v>
      </c>
      <c r="S128" s="251">
        <v>0</v>
      </c>
      <c r="T128" s="251">
        <v>0</v>
      </c>
      <c r="U128" s="251">
        <v>0</v>
      </c>
      <c r="V128" s="251">
        <v>0</v>
      </c>
      <c r="W128" s="251">
        <v>0</v>
      </c>
      <c r="X128" s="251">
        <f>VLOOKUP(B128,'2016'!$A$1:$J$86,3,FALSE)</f>
        <v>0.11</v>
      </c>
      <c r="Y128" s="251">
        <f>VLOOKUP(B128,'2016'!$A$1:$J$86,4,FALSE)/1000</f>
        <v>3058.8076000000001</v>
      </c>
      <c r="Z128" s="251">
        <f>VLOOKUP(B128,'2016'!$A$1:$J$86,5,FALSE)/1000</f>
        <v>2524.5263999999997</v>
      </c>
      <c r="AA128" s="251">
        <f>VLOOKUP(B128,'2016'!$A$1:$J$86,6,FALSE)/1000</f>
        <v>534.2811999999999</v>
      </c>
      <c r="AB128" s="251">
        <f>VLOOKUP(B128,'2016'!$A$1:$J$86,7,FALSE)/1000</f>
        <v>2833.2615000000001</v>
      </c>
      <c r="AC128" s="251">
        <f>VLOOKUP(B128,'2016'!$A$1:$J$86,10,FALSE)/1000</f>
        <v>1103.7963400000001</v>
      </c>
      <c r="AD128" s="251">
        <v>0</v>
      </c>
      <c r="AE128">
        <v>0</v>
      </c>
    </row>
    <row r="129" spans="1:31">
      <c r="A129" s="289">
        <v>2017</v>
      </c>
      <c r="B129" s="289" t="s">
        <v>169</v>
      </c>
      <c r="C129" s="125">
        <v>22</v>
      </c>
      <c r="D129" s="289">
        <f>VLOOKUP(B128,'Доходы регионов17'!$A$10:$C$94,2,FALSE)/1000</f>
        <v>72109.092000000004</v>
      </c>
      <c r="E129" s="289">
        <f>VLOOKUP(B128,'ВРП 2015-2020'!$A$3:$H$98,4,FALSE)</f>
        <v>459777.5</v>
      </c>
      <c r="F129" s="311">
        <f>VLOOKUP(B129,'Трансферты 2017'!$A$10:$N$102,2,FALSE)</f>
        <v>4806.84</v>
      </c>
      <c r="G129" s="289">
        <f>VLOOKUP(B128,'Численность 2016-2017'!$B$5:$D$89,3,FALSE)</f>
        <v>1183860</v>
      </c>
      <c r="H129" s="183">
        <f>VLOOKUP(B128,'Трансферты 16-21'!$A$2:$S$102,15,FALSE)</f>
        <v>4208.2984367999998</v>
      </c>
      <c r="I129" s="183">
        <f>D129-VLOOKUP(B129,'Трансферты 16-21'!$A$1:$M$86,9,FALSE)</f>
        <v>70732.912000000011</v>
      </c>
      <c r="J129" s="311">
        <f t="shared" si="3"/>
        <v>13.984290844191561</v>
      </c>
      <c r="K129" s="424">
        <f>VLOOKUP(B129,'БО 15-17'!$A$11:$L$103,10,FALSE)</f>
        <v>84.6</v>
      </c>
      <c r="L129" s="425">
        <f>VLOOKUP(B129,'Own Rev17'!$A$10:$B$94,2,FALSE)/1000</f>
        <v>62522.328999999998</v>
      </c>
      <c r="M129" s="429">
        <f>VLOOKUP(B129,Безв17!$A$10:$B$94,2,FALSE)/1000</f>
        <v>9292.3220000000001</v>
      </c>
      <c r="N129" s="251">
        <f>VLOOKUP(B129,'Трансферты 16-21'!$A$1:$M$86,9,FALSE)</f>
        <v>1376.18</v>
      </c>
      <c r="O129" s="251">
        <v>0</v>
      </c>
      <c r="P129" s="251">
        <f t="shared" si="4"/>
        <v>7916.1419999999998</v>
      </c>
      <c r="Q129" s="251">
        <f t="shared" si="5"/>
        <v>70732.912000000011</v>
      </c>
      <c r="R129" s="251">
        <v>0</v>
      </c>
      <c r="S129" s="251">
        <v>0</v>
      </c>
      <c r="T129" s="251">
        <v>0</v>
      </c>
      <c r="U129" s="251">
        <v>0</v>
      </c>
      <c r="V129" s="251">
        <v>0</v>
      </c>
      <c r="W129" s="251">
        <v>0</v>
      </c>
      <c r="X129" s="251">
        <f>VLOOKUP(B129,'2017'!$A$1:$J$86,3,FALSE)</f>
        <v>0.09</v>
      </c>
      <c r="Y129" s="251">
        <f>VLOOKUP(B129,'2017'!$A$1:$J$86,4,FALSE)/1000</f>
        <v>3686.9027000000001</v>
      </c>
      <c r="Z129" s="251">
        <f>VLOOKUP(B129,'2017'!$A$1:$J$86,5,FALSE)/1000</f>
        <v>2888.3759</v>
      </c>
      <c r="AA129" s="251">
        <f>VLOOKUP(B129,'2017'!$A$1:$J$86,6,FALSE)/1000</f>
        <v>0</v>
      </c>
      <c r="AB129" s="251">
        <f>VLOOKUP(B129,'2017'!$A$1:$J$86,7,FALSE)/1000</f>
        <v>2061.10554</v>
      </c>
      <c r="AC129" s="251">
        <f>VLOOKUP(B129,'2017'!$A$1:$J$86,10,FALSE)/1000</f>
        <v>582.38202999999999</v>
      </c>
      <c r="AD129" s="251">
        <v>0</v>
      </c>
      <c r="AE129">
        <v>0</v>
      </c>
    </row>
    <row r="130" spans="1:31">
      <c r="A130" s="289">
        <v>2018</v>
      </c>
      <c r="B130" s="289" t="s">
        <v>169</v>
      </c>
      <c r="C130" s="125">
        <v>22</v>
      </c>
      <c r="D130" s="289">
        <f>VLOOKUP(B128,'Доходы регионов18'!$A$10:$C$94,2,FALSE)/1000</f>
        <v>89451.357000000004</v>
      </c>
      <c r="E130" s="289">
        <f>VLOOKUP(B128,'ВРП 2015-2020'!$A$3:$H$98,5,FALSE)</f>
        <v>525206.6</v>
      </c>
      <c r="F130" s="311">
        <f>VLOOKUP(B130,'Трансферты 2018'!$A$10:$N$102,2,FALSE)</f>
        <v>4714.0600000000004</v>
      </c>
      <c r="G130" s="289">
        <f>VLOOKUP(B130,'Численность 2018'!$A$7:$B$91,2,FALSE)</f>
        <v>1176689</v>
      </c>
      <c r="H130" s="183">
        <f>VLOOKUP(B128,'Трансферты 16-21'!$A$2:$S$102,16,FALSE)</f>
        <v>4950.5009323900003</v>
      </c>
      <c r="I130" s="183">
        <f>D130-VLOOKUP(B130,'Трансферты 16-21'!$A$1:$M$86,10,FALSE)</f>
        <v>88046.31700000001</v>
      </c>
      <c r="J130" s="311">
        <f t="shared" si="3"/>
        <v>13.978215120231221</v>
      </c>
      <c r="K130" s="424">
        <f>VLOOKUP(B130,'БО 17-19'!$A$11:$L$103,6,FALSE)</f>
        <v>82.1</v>
      </c>
      <c r="L130" s="425">
        <f>VLOOKUP(B130,'Own Rev18'!$A$10:$B$94,2,FALSE)/1000</f>
        <v>77793.562000000005</v>
      </c>
      <c r="M130" s="429">
        <f>VLOOKUP(B130,Безв18!$A$10:$B$94,2,FALSE)/1000</f>
        <v>11609.22</v>
      </c>
      <c r="N130" s="251">
        <f>VLOOKUP(B130,'Трансферты 16-21'!$A$1:$M$86,10,FALSE)</f>
        <v>1405.04</v>
      </c>
      <c r="O130" s="251">
        <v>0</v>
      </c>
      <c r="P130" s="251">
        <f t="shared" si="4"/>
        <v>10204.18</v>
      </c>
      <c r="Q130" s="251">
        <f t="shared" si="5"/>
        <v>88046.31700000001</v>
      </c>
      <c r="R130" s="251">
        <f>VLOOKUP(B130,Путин!$B$2:$C$87,2,FALSE)</f>
        <v>0.72409999999999997</v>
      </c>
      <c r="S130" s="251">
        <v>0</v>
      </c>
      <c r="T130" s="251">
        <v>0</v>
      </c>
      <c r="U130" s="251">
        <v>0</v>
      </c>
      <c r="V130" s="251">
        <v>0</v>
      </c>
      <c r="W130" s="251">
        <v>0</v>
      </c>
      <c r="X130" s="251">
        <f>VLOOKUP(B130,'2018'!$A$1:$J$86,3,FALSE)</f>
        <v>0.1</v>
      </c>
      <c r="Y130" s="251">
        <f>VLOOKUP(B130,'2018'!$A$1:$J$86,4,FALSE)/1000</f>
        <v>5250.2892000000002</v>
      </c>
      <c r="Z130" s="251">
        <f>VLOOKUP(B130,'2018'!$A$1:$J$86,5,FALSE)/1000</f>
        <v>2733.9888999999998</v>
      </c>
      <c r="AA130" s="251">
        <f>VLOOKUP(B130,'2018'!$A$1:$J$86,6,FALSE)/1000</f>
        <v>1235.345</v>
      </c>
      <c r="AB130" s="251">
        <f>VLOOKUP(B130,'2018'!$A$1:$J$86,7,FALSE)/1000</f>
        <v>2781.2961399999999</v>
      </c>
      <c r="AC130" s="251">
        <f>VLOOKUP(B130,'2018'!$A$1:$J$86,10,FALSE)/1000</f>
        <v>662.30074999999999</v>
      </c>
      <c r="AD130" s="251">
        <v>0</v>
      </c>
      <c r="AE130">
        <v>0</v>
      </c>
    </row>
    <row r="131" spans="1:31">
      <c r="A131" s="289">
        <v>2019</v>
      </c>
      <c r="B131" s="289" t="s">
        <v>169</v>
      </c>
      <c r="C131" s="125">
        <v>22</v>
      </c>
      <c r="D131" s="289">
        <f>VLOOKUP(B128,'Доходы регионов19'!$A$10:$C$94,2,FALSE)/1000</f>
        <v>105341.338</v>
      </c>
      <c r="E131" s="289">
        <f>VLOOKUP(B128,'ВРП 2015-2020'!$A$3:$H$98,6,FALSE)</f>
        <v>541318.69999999995</v>
      </c>
      <c r="F131" s="311">
        <f>VLOOKUP(B131,'Трансферты 2019'!$A$4:$N$102,2,FALSE)</f>
        <v>13078.59</v>
      </c>
      <c r="G131" s="289">
        <f>VLOOKUP(B131,'Численность 2019'!$A$7:$B$91,2,FALSE)</f>
        <v>1167713</v>
      </c>
      <c r="H131" s="183">
        <f>VLOOKUP(B128,'Трансферты 16-21'!$A$2:$S$102,17,FALSE)</f>
        <v>12837.382738860002</v>
      </c>
      <c r="I131" s="183">
        <f>D131-VLOOKUP(B131,'Трансферты 16-21'!$A$1:$M$86,11,FALSE)</f>
        <v>101638.27800000001</v>
      </c>
      <c r="J131" s="311">
        <f t="shared" ref="J131:J194" si="6">LN(G131)</f>
        <v>13.970557692998323</v>
      </c>
      <c r="K131" s="424">
        <f>VLOOKUP(B131,'БО 17-19'!$A$11:$L$103,10,FALSE)</f>
        <v>86.3</v>
      </c>
      <c r="L131" s="425">
        <f>VLOOKUP(B131,'Own Rev19'!$A$10:$B$94,2,FALSE)/1000</f>
        <v>83572.017000000007</v>
      </c>
      <c r="M131" s="429">
        <f>VLOOKUP(B131,Безв19!$A$10:$B$94,2,FALSE)/1000</f>
        <v>21173.968000000001</v>
      </c>
      <c r="N131" s="251">
        <f>VLOOKUP(B131,'Трансферты 16-21'!$A$1:$M$86,11,FALSE)</f>
        <v>3703.06</v>
      </c>
      <c r="O131" s="251">
        <v>0</v>
      </c>
      <c r="P131" s="251">
        <f t="shared" ref="P131:P194" si="7">M131-N131</f>
        <v>17470.907999999999</v>
      </c>
      <c r="Q131" s="251">
        <f t="shared" ref="Q131:Q194" si="8">D131-N131</f>
        <v>101638.27800000001</v>
      </c>
      <c r="R131" s="251">
        <v>0</v>
      </c>
      <c r="S131" s="251">
        <v>0</v>
      </c>
      <c r="T131" s="251">
        <v>0</v>
      </c>
      <c r="U131" s="251">
        <v>0</v>
      </c>
      <c r="V131" s="251">
        <v>0</v>
      </c>
      <c r="W131" s="251">
        <v>0</v>
      </c>
      <c r="X131" s="251">
        <f>VLOOKUP(B131,'2019'!$A$1:$J$86,3,FALSE)</f>
        <v>0.17</v>
      </c>
      <c r="Y131" s="251">
        <f>VLOOKUP(B131,'2019'!$A$1:$J$86,4,FALSE)/1000</f>
        <v>4633.4544000000005</v>
      </c>
      <c r="Z131" s="251">
        <f>VLOOKUP(B131,'2019'!$A$1:$J$86,5,FALSE)/1000</f>
        <v>2528.2622000000001</v>
      </c>
      <c r="AA131" s="251">
        <f>VLOOKUP(B131,'2019'!$A$1:$J$86,6,FALSE)/1000</f>
        <v>300</v>
      </c>
      <c r="AB131" s="251">
        <f>VLOOKUP(B131,'2019'!$A$1:$J$86,7,FALSE)/1000</f>
        <v>5774.4257400000006</v>
      </c>
      <c r="AC131" s="251">
        <f>VLOOKUP(B131,'2019'!$A$1:$J$86,10,FALSE)/1000</f>
        <v>7063.0283799999997</v>
      </c>
      <c r="AD131" s="251">
        <v>0</v>
      </c>
      <c r="AE131">
        <v>0</v>
      </c>
    </row>
    <row r="132" spans="1:31">
      <c r="A132" s="289">
        <v>2020</v>
      </c>
      <c r="B132" s="289" t="s">
        <v>169</v>
      </c>
      <c r="C132" s="125">
        <v>22</v>
      </c>
      <c r="D132" s="289">
        <f>VLOOKUP(B128,'Доходы регионов20'!$A$10:$C$94,2,FALSE)/1000</f>
        <v>114790.708</v>
      </c>
      <c r="E132" s="289">
        <f>VLOOKUP(B128,'ВРП 2015-2020'!$A$3:$H$98,7,FALSE)</f>
        <v>544379.19999999995</v>
      </c>
      <c r="F132" s="311">
        <f>VLOOKUP(B132,'Трансферты 2020'!$A$4:$N$102,2,FALSE)</f>
        <v>22826.11</v>
      </c>
      <c r="G132" s="289">
        <f>VLOOKUP(B132,'Численность 2020'!$A$7:$B$91,2,FALSE)</f>
        <v>1160445</v>
      </c>
      <c r="H132" s="183">
        <f>VLOOKUP(B128,'Трансферты 16-21'!$A$2:$S$102,18,FALSE)</f>
        <v>21082.490277769997</v>
      </c>
      <c r="I132" s="183">
        <f>D132-VLOOKUP(B132,'Трансферты 16-21'!$A$1:$M$86,12,FALSE)</f>
        <v>109018.32799999999</v>
      </c>
      <c r="J132" s="311">
        <f t="shared" si="6"/>
        <v>13.964314110208599</v>
      </c>
      <c r="K132" s="424">
        <f>VLOOKUP(B132,'БО 19-21'!$A$11:$L$103,6,FALSE)</f>
        <v>93.2</v>
      </c>
      <c r="L132" s="425">
        <f>VLOOKUP(B132,'Own Rev20'!$A$10:$B$94,2,FALSE)/1000</f>
        <v>78489.777000000002</v>
      </c>
      <c r="M132" s="429">
        <f>VLOOKUP(B132,Безв20!$A$10:$B$94,2,FALSE)/1000</f>
        <v>35410.010999999999</v>
      </c>
      <c r="N132" s="251">
        <f>VLOOKUP(B132,'Трансферты 16-21'!$A$1:$M$86,12,FALSE)</f>
        <v>5772.38</v>
      </c>
      <c r="O132" s="251">
        <v>0</v>
      </c>
      <c r="P132" s="251">
        <f t="shared" si="7"/>
        <v>29637.630999999998</v>
      </c>
      <c r="Q132" s="251">
        <f t="shared" si="8"/>
        <v>109018.32799999999</v>
      </c>
      <c r="R132" s="251">
        <v>0</v>
      </c>
      <c r="S132" s="251">
        <f>VLOOKUP(B132,Конституция!$B$4:$C$90,2,FALSE)</f>
        <v>0.71160000000000001</v>
      </c>
      <c r="T132" s="251">
        <f>VLOOKUP(B132,DATA!$A$2:$X$86,23,FALSE)</f>
        <v>3.5</v>
      </c>
      <c r="U132" s="251">
        <f>VLOOKUP(B132,DATA!$A$2:$X$86,24,FALSE)</f>
        <v>5.3</v>
      </c>
      <c r="V132" s="251">
        <f>VLOOKUP(B132,'По статьям 2020'!$A$2:$AE$86,31,FALSE)</f>
        <v>1941.25</v>
      </c>
      <c r="W132" s="251">
        <v>0</v>
      </c>
      <c r="X132" s="251">
        <f>VLOOKUP(B132,'2020'!$A$1:$J$86,3,FALSE)</f>
        <v>0.27</v>
      </c>
      <c r="Y132" s="251">
        <f>VLOOKUP(B132,'2020'!$A$1:$J$86,4,FALSE)/1000</f>
        <v>9271.8438200000001</v>
      </c>
      <c r="Z132" s="251">
        <f>VLOOKUP(B132,'2020'!$A$1:$J$86,5,FALSE)/1000</f>
        <v>1495.0248000000001</v>
      </c>
      <c r="AA132" s="251">
        <f>VLOOKUP(B132,'2020'!$A$1:$J$86,6,FALSE)/1000</f>
        <v>6014.7626</v>
      </c>
      <c r="AB132" s="251">
        <f>VLOOKUP(B132,'2020'!$A$1:$J$86,7,FALSE)/1000</f>
        <v>9584.2327100000002</v>
      </c>
      <c r="AC132" s="251">
        <f>VLOOKUP(B132,'2020'!$A$1:$J$86,10,FALSE)/1000</f>
        <v>10781.557210000001</v>
      </c>
      <c r="AD132" s="452">
        <v>0</v>
      </c>
      <c r="AE132">
        <v>0</v>
      </c>
    </row>
    <row r="133" spans="1:31">
      <c r="A133" s="289">
        <v>2021</v>
      </c>
      <c r="B133" s="289" t="s">
        <v>169</v>
      </c>
      <c r="C133" s="125">
        <v>22</v>
      </c>
      <c r="D133" s="289">
        <f>VLOOKUP(B128,'Доходы регионов21'!$A$10:$C$94,2,FALSE)/1000</f>
        <v>159397.38800000001</v>
      </c>
      <c r="E133" s="289">
        <f>VLOOKUP(B128,'ВРП 2015-2020'!$A$3:$H$98,8,FALSE)</f>
        <v>881815.5</v>
      </c>
      <c r="F133" s="311">
        <f>VLOOKUP(B133,'Трансферты 2021'!$A$4:$N$93,2,FALSE)</f>
        <v>22251.08</v>
      </c>
      <c r="G133" s="289">
        <f>VLOOKUP(B133,'Численность 2021'!$A$6:$B$91,2,FALSE)</f>
        <v>1151042</v>
      </c>
      <c r="H133" s="183">
        <f>VLOOKUP(B128,'Трансферты 16-21'!$A$2:$S$102,19,FALSE)</f>
        <v>21867.307600980002</v>
      </c>
      <c r="I133" s="183">
        <f>D133-VLOOKUP(B133,'Трансферты 16-21'!$A$1:$M$86,13,FALSE)</f>
        <v>154678.17800000001</v>
      </c>
      <c r="J133" s="311">
        <f t="shared" si="6"/>
        <v>13.956178177046963</v>
      </c>
      <c r="K133" s="424">
        <f>VLOOKUP(B133,'БО 19-21'!$A$11:$L$103,10,FALSE)</f>
        <v>100.1</v>
      </c>
      <c r="L133" s="425">
        <f>VLOOKUP(B133,'Own Rev21'!$A$10:$B$94,2,FALSE)/1000</f>
        <v>127566.827</v>
      </c>
      <c r="M133" s="429">
        <f>VLOOKUP(B133,Безв21!$A$10:$B$94,2,FALSE)/1000</f>
        <v>29785.463</v>
      </c>
      <c r="N133" s="251">
        <f>VLOOKUP(B133,'Трансферты 16-21'!$A$1:$M$86,13,FALSE)</f>
        <v>4719.21</v>
      </c>
      <c r="O133" s="251">
        <v>0</v>
      </c>
      <c r="P133" s="251">
        <f t="shared" si="7"/>
        <v>25066.253000000001</v>
      </c>
      <c r="Q133" s="251">
        <f t="shared" si="8"/>
        <v>154678.17800000001</v>
      </c>
      <c r="R133" s="251">
        <v>0</v>
      </c>
      <c r="S133" s="251">
        <v>0</v>
      </c>
      <c r="T133" s="251">
        <v>0</v>
      </c>
      <c r="U133" s="251">
        <v>0</v>
      </c>
      <c r="V133" s="251">
        <v>0</v>
      </c>
      <c r="W133" s="251">
        <f>VLOOKUP(B132,'По статьям 2021'!$A$2:$V$86,22,FALSE)</f>
        <v>2420.2787395400001</v>
      </c>
      <c r="X133" s="251">
        <f>VLOOKUP(B133,'2021'!$A$1:$J$86,3,FALSE)</f>
        <v>0.16</v>
      </c>
      <c r="Y133" s="251">
        <f>VLOOKUP(B133,'2021'!$A$1:$J$86,4,FALSE)/1000</f>
        <v>3185.5452</v>
      </c>
      <c r="Z133" s="251">
        <f>VLOOKUP(B133,'2021'!$A$1:$J$86,5,FALSE)/1000</f>
        <v>1495.0248000000001</v>
      </c>
      <c r="AA133" s="251">
        <f>VLOOKUP(B133,'2021'!$A$1:$J$86,6,FALSE)/1000</f>
        <v>1121.2686000000001</v>
      </c>
      <c r="AB133" s="251">
        <f>VLOOKUP(B133,'2021'!$A$1:$J$86,7,FALSE)/1000</f>
        <v>10673.26505</v>
      </c>
      <c r="AC133" s="251">
        <f>VLOOKUP(B133,'2021'!$A$1:$J$86,10,FALSE)/1000</f>
        <v>11207.445009999999</v>
      </c>
      <c r="AD133" t="e">
        <f>VLOOKUP(B133,#REF!,2,FALSE)</f>
        <v>#REF!</v>
      </c>
      <c r="AE133">
        <f>S132</f>
        <v>0.71160000000000001</v>
      </c>
    </row>
    <row r="134" spans="1:31">
      <c r="A134" s="289">
        <v>2016</v>
      </c>
      <c r="B134" s="289" t="s">
        <v>168</v>
      </c>
      <c r="C134" s="125">
        <v>23</v>
      </c>
      <c r="D134" s="289">
        <f>VLOOKUP(B134,'Доходы регионов16'!$A$10:$C$94,2,FALSE)/1000</f>
        <v>85509.274000000005</v>
      </c>
      <c r="E134" s="289">
        <f>VLOOKUP(B134,'ВРП 2015-2020'!$A$3:$H$98,3,FALSE)</f>
        <v>425021.5</v>
      </c>
      <c r="F134" s="311">
        <f>VLOOKUP(B134,'Трансферты 2016'!$A$10:$N$102,2,FALSE)</f>
        <v>41740.39</v>
      </c>
      <c r="G134" s="289">
        <f>VLOOKUP(B134,'Численность 2016-2017'!$B$5:$D$89,2,FALSE)</f>
        <v>976439</v>
      </c>
      <c r="H134" s="183">
        <f>VLOOKUP(B134,'Трансферты 16-21'!$A$2:$S$102,14,FALSE)</f>
        <v>40195.442498820004</v>
      </c>
      <c r="I134" s="183">
        <f>D134-VLOOKUP(B134,'Трансферты 16-21'!$A$1:$M$86,8,FALSE)</f>
        <v>83802.394</v>
      </c>
      <c r="J134" s="311">
        <f t="shared" si="6"/>
        <v>13.791667559349712</v>
      </c>
      <c r="K134" s="424">
        <f>VLOOKUP(B134,'БО 15-17'!$A$11:$L$103,6,FALSE)</f>
        <v>82.5</v>
      </c>
      <c r="L134" s="425">
        <f>VLOOKUP(B134,'Own Rev16'!$A$10:$B$94,2,FALSE)/1000</f>
        <v>41550.239000000001</v>
      </c>
      <c r="M134" s="429">
        <f>VLOOKUP(B134,Безв16!$A$10:$B$95,2,FALSE)/1000</f>
        <v>43771.451000000001</v>
      </c>
      <c r="N134" s="251">
        <f>VLOOKUP(B134,'Трансферты 16-21'!$A$1:$M$86,8,FALSE)</f>
        <v>1706.88</v>
      </c>
      <c r="O134" s="251">
        <v>0</v>
      </c>
      <c r="P134" s="251">
        <f t="shared" si="7"/>
        <v>42064.571000000004</v>
      </c>
      <c r="Q134" s="251">
        <f t="shared" si="8"/>
        <v>83802.394</v>
      </c>
      <c r="R134" s="251">
        <v>0</v>
      </c>
      <c r="S134" s="251">
        <v>0</v>
      </c>
      <c r="T134" s="251">
        <v>0</v>
      </c>
      <c r="U134" s="251">
        <v>0</v>
      </c>
      <c r="V134" s="251">
        <v>0</v>
      </c>
      <c r="W134" s="251">
        <v>0</v>
      </c>
      <c r="X134" s="251">
        <f>VLOOKUP(B134,'2016'!$A$1:$J$86,3,FALSE)</f>
        <v>0.5</v>
      </c>
      <c r="Y134" s="251">
        <f>VLOOKUP(B134,'2016'!$A$1:$J$86,4,FALSE)/1000</f>
        <v>1865.4045000000001</v>
      </c>
      <c r="Z134" s="251">
        <f>VLOOKUP(B134,'2016'!$A$1:$J$86,5,FALSE)/1000</f>
        <v>1485.25</v>
      </c>
      <c r="AA134" s="251">
        <f>VLOOKUP(B134,'2016'!$A$1:$J$86,6,FALSE)/1000</f>
        <v>380.15449999999998</v>
      </c>
      <c r="AB134" s="251">
        <f>VLOOKUP(B134,'2016'!$A$1:$J$86,7,FALSE)/1000</f>
        <v>13300.6286</v>
      </c>
      <c r="AC134" s="251">
        <f>VLOOKUP(B134,'2016'!$A$1:$J$86,10,FALSE)/1000</f>
        <v>26898.541300000001</v>
      </c>
      <c r="AD134" s="251">
        <v>0</v>
      </c>
      <c r="AE134">
        <v>0</v>
      </c>
    </row>
    <row r="135" spans="1:31">
      <c r="A135" s="289">
        <v>2017</v>
      </c>
      <c r="B135" s="289" t="s">
        <v>168</v>
      </c>
      <c r="C135" s="125">
        <v>23</v>
      </c>
      <c r="D135" s="289">
        <f>VLOOKUP(B134,'Доходы регионов17'!$A$10:$C$94,2,FALSE)/1000</f>
        <v>111024.09299999999</v>
      </c>
      <c r="E135" s="289">
        <f>VLOOKUP(B134,'ВРП 2015-2020'!$A$3:$H$98,4,FALSE)</f>
        <v>450993.6</v>
      </c>
      <c r="F135" s="311">
        <f>VLOOKUP(B135,'Трансферты 2017'!$A$10:$N$102,2,FALSE)</f>
        <v>61937.62</v>
      </c>
      <c r="G135" s="289">
        <f>VLOOKUP(B134,'Численность 2016-2017'!$B$5:$D$89,3,FALSE)</f>
        <v>986261</v>
      </c>
      <c r="H135" s="183">
        <f>VLOOKUP(B134,'Трансферты 16-21'!$A$2:$S$102,15,FALSE)</f>
        <v>55625.433354990004</v>
      </c>
      <c r="I135" s="183">
        <f>D135-VLOOKUP(B135,'Трансферты 16-21'!$A$1:$M$86,9,FALSE)</f>
        <v>102121.633</v>
      </c>
      <c r="J135" s="311">
        <f t="shared" si="6"/>
        <v>13.801676304438704</v>
      </c>
      <c r="K135" s="424">
        <f>VLOOKUP(B135,'БО 15-17'!$A$11:$L$103,10,FALSE)</f>
        <v>84.4</v>
      </c>
      <c r="L135" s="425">
        <f>VLOOKUP(B135,'Own Rev17'!$A$10:$B$94,2,FALSE)/1000</f>
        <v>44213.803</v>
      </c>
      <c r="M135" s="429">
        <f>VLOOKUP(B135,Безв17!$A$10:$B$94,2,FALSE)/1000</f>
        <v>66721.517999999996</v>
      </c>
      <c r="N135" s="251">
        <f>VLOOKUP(B135,'Трансферты 16-21'!$A$1:$M$86,9,FALSE)</f>
        <v>8902.4599999999991</v>
      </c>
      <c r="O135" s="251">
        <v>0</v>
      </c>
      <c r="P135" s="251">
        <f t="shared" si="7"/>
        <v>57819.057999999997</v>
      </c>
      <c r="Q135" s="251">
        <f t="shared" si="8"/>
        <v>102121.633</v>
      </c>
      <c r="R135" s="251">
        <v>0</v>
      </c>
      <c r="S135" s="251">
        <v>0</v>
      </c>
      <c r="T135" s="251">
        <v>0</v>
      </c>
      <c r="U135" s="251">
        <v>0</v>
      </c>
      <c r="V135" s="251">
        <v>0</v>
      </c>
      <c r="W135" s="251">
        <v>0</v>
      </c>
      <c r="X135" s="251">
        <f>VLOOKUP(B135,'2017'!$A$1:$J$86,3,FALSE)</f>
        <v>0.59</v>
      </c>
      <c r="Y135" s="251">
        <f>VLOOKUP(B135,'2017'!$A$1:$J$86,4,FALSE)/1000</f>
        <v>2185.5612999999998</v>
      </c>
      <c r="Z135" s="251">
        <f>VLOOKUP(B135,'2017'!$A$1:$J$86,5,FALSE)/1000</f>
        <v>1866.7660000000001</v>
      </c>
      <c r="AA135" s="251">
        <f>VLOOKUP(B135,'2017'!$A$1:$J$86,6,FALSE)/1000</f>
        <v>0</v>
      </c>
      <c r="AB135" s="251">
        <f>VLOOKUP(B135,'2017'!$A$1:$J$86,7,FALSE)/1000</f>
        <v>11325.39344</v>
      </c>
      <c r="AC135" s="251">
        <f>VLOOKUP(B135,'2017'!$A$1:$J$86,10,FALSE)/1000</f>
        <v>51537.346149999998</v>
      </c>
      <c r="AD135" s="251">
        <v>0</v>
      </c>
      <c r="AE135">
        <v>0</v>
      </c>
    </row>
    <row r="136" spans="1:31">
      <c r="A136" s="289">
        <v>2018</v>
      </c>
      <c r="B136" s="289" t="s">
        <v>168</v>
      </c>
      <c r="C136" s="125">
        <v>23</v>
      </c>
      <c r="D136" s="289">
        <f>VLOOKUP(B134,'Доходы регионов18'!$A$10:$C$94,2,FALSE)/1000</f>
        <v>126339.68700000001</v>
      </c>
      <c r="E136" s="289">
        <f>VLOOKUP(B134,'ВРП 2015-2020'!$A$3:$H$98,5,FALSE)</f>
        <v>494096.4</v>
      </c>
      <c r="F136" s="311">
        <f>VLOOKUP(B136,'Трансферты 2018'!$A$10:$N$102,2,FALSE)</f>
        <v>70333.34</v>
      </c>
      <c r="G136" s="289">
        <f>VLOOKUP(B136,'Численность 2018'!$A$7:$B$91,2,FALSE)</f>
        <v>994599</v>
      </c>
      <c r="H136" s="183">
        <f>VLOOKUP(B134,'Трансферты 16-21'!$A$2:$S$102,16,FALSE)</f>
        <v>66070.522461700006</v>
      </c>
      <c r="I136" s="183">
        <f>D136-VLOOKUP(B136,'Трансферты 16-21'!$A$1:$M$86,10,FALSE)</f>
        <v>120125.717</v>
      </c>
      <c r="J136" s="311">
        <f t="shared" si="6"/>
        <v>13.810094919832952</v>
      </c>
      <c r="K136" s="424">
        <f>VLOOKUP(B136,'БО 17-19'!$A$11:$L$103,6,FALSE)</f>
        <v>77.599999999999994</v>
      </c>
      <c r="L136" s="425">
        <f>VLOOKUP(B136,'Own Rev18'!$A$10:$B$94,2,FALSE)/1000</f>
        <v>50485.993999999999</v>
      </c>
      <c r="M136" s="429">
        <f>VLOOKUP(B136,Безв18!$A$10:$B$94,2,FALSE)/1000</f>
        <v>76237.466</v>
      </c>
      <c r="N136" s="251">
        <f>VLOOKUP(B136,'Трансферты 16-21'!$A$1:$M$86,10,FALSE)</f>
        <v>6213.97</v>
      </c>
      <c r="O136" s="251">
        <v>0</v>
      </c>
      <c r="P136" s="251">
        <f t="shared" si="7"/>
        <v>70023.495999999999</v>
      </c>
      <c r="Q136" s="251">
        <f t="shared" si="8"/>
        <v>120125.717</v>
      </c>
      <c r="R136" s="251">
        <f>VLOOKUP(B136,Путин!$B$2:$C$87,2,FALSE)</f>
        <v>0.76339999999999997</v>
      </c>
      <c r="S136" s="251">
        <v>0</v>
      </c>
      <c r="T136" s="251">
        <v>0</v>
      </c>
      <c r="U136" s="251">
        <v>0</v>
      </c>
      <c r="V136" s="251">
        <v>0</v>
      </c>
      <c r="W136" s="251">
        <v>0</v>
      </c>
      <c r="X136" s="251">
        <f>VLOOKUP(B136,'2018'!$A$1:$J$86,3,FALSE)</f>
        <v>0.6</v>
      </c>
      <c r="Y136" s="251">
        <f>VLOOKUP(B136,'2018'!$A$1:$J$86,4,FALSE)/1000</f>
        <v>3930.9270000000001</v>
      </c>
      <c r="Z136" s="251">
        <f>VLOOKUP(B136,'2018'!$A$1:$J$86,5,FALSE)/1000</f>
        <v>2166.9829</v>
      </c>
      <c r="AA136" s="251">
        <f>VLOOKUP(B136,'2018'!$A$1:$J$86,6,FALSE)/1000</f>
        <v>571.71199999999999</v>
      </c>
      <c r="AB136" s="251">
        <f>VLOOKUP(B136,'2018'!$A$1:$J$86,7,FALSE)/1000</f>
        <v>7986.02927</v>
      </c>
      <c r="AC136" s="251">
        <f>VLOOKUP(B136,'2018'!$A$1:$J$86,10,FALSE)/1000</f>
        <v>62599.813259999995</v>
      </c>
      <c r="AD136" s="251">
        <v>0</v>
      </c>
      <c r="AE136">
        <v>0</v>
      </c>
    </row>
    <row r="137" spans="1:31">
      <c r="A137" s="289">
        <v>2019</v>
      </c>
      <c r="B137" s="289" t="s">
        <v>168</v>
      </c>
      <c r="C137" s="125">
        <v>23</v>
      </c>
      <c r="D137" s="289">
        <f>VLOOKUP(B134,'Доходы регионов19'!$A$10:$C$94,2,FALSE)/1000</f>
        <v>131473.95800000001</v>
      </c>
      <c r="E137" s="289">
        <f>VLOOKUP(B134,'ВРП 2015-2020'!$A$3:$H$98,6,FALSE)</f>
        <v>515933</v>
      </c>
      <c r="F137" s="311">
        <f>VLOOKUP(B137,'Трансферты 2019'!$A$4:$N$102,2,FALSE)</f>
        <v>69577.37</v>
      </c>
      <c r="G137" s="289">
        <f>VLOOKUP(B137,'Численность 2019'!$A$7:$B$91,2,FALSE)</f>
        <v>1002187</v>
      </c>
      <c r="H137" s="183">
        <f>VLOOKUP(B134,'Трансферты 16-21'!$A$2:$S$102,17,FALSE)</f>
        <v>69627.488029589993</v>
      </c>
      <c r="I137" s="183">
        <f>D137-VLOOKUP(B137,'Трансферты 16-21'!$A$1:$M$86,11,FALSE)</f>
        <v>129335.96800000001</v>
      </c>
      <c r="J137" s="311">
        <f t="shared" si="6"/>
        <v>13.817695169960849</v>
      </c>
      <c r="K137" s="424">
        <f>VLOOKUP(B137,'БО 17-19'!$A$11:$L$103,10,FALSE)</f>
        <v>74.099999999999994</v>
      </c>
      <c r="L137" s="425">
        <f>VLOOKUP(B137,'Own Rev19'!$A$10:$B$94,2,FALSE)/1000</f>
        <v>55199.101000000002</v>
      </c>
      <c r="M137" s="429">
        <f>VLOOKUP(B137,Безв19!$A$10:$B$94,2,FALSE)/1000</f>
        <v>75708.269</v>
      </c>
      <c r="N137" s="251">
        <f>VLOOKUP(B137,'Трансферты 16-21'!$A$1:$M$86,11,FALSE)</f>
        <v>2137.9899999999998</v>
      </c>
      <c r="O137" s="251">
        <v>0</v>
      </c>
      <c r="P137" s="251">
        <f t="shared" si="7"/>
        <v>73570.278999999995</v>
      </c>
      <c r="Q137" s="251">
        <f t="shared" si="8"/>
        <v>129335.96800000001</v>
      </c>
      <c r="R137" s="251">
        <v>0</v>
      </c>
      <c r="S137" s="251">
        <v>0</v>
      </c>
      <c r="T137" s="251">
        <v>0</v>
      </c>
      <c r="U137" s="251">
        <v>0</v>
      </c>
      <c r="V137" s="251">
        <v>0</v>
      </c>
      <c r="W137" s="251">
        <v>0</v>
      </c>
      <c r="X137" s="251">
        <f>VLOOKUP(B137,'2019'!$A$1:$J$86,3,FALSE)</f>
        <v>0.56999999999999995</v>
      </c>
      <c r="Y137" s="251">
        <f>VLOOKUP(B137,'2019'!$A$1:$J$86,4,FALSE)/1000</f>
        <v>3942.6695</v>
      </c>
      <c r="Z137" s="251">
        <f>VLOOKUP(B137,'2019'!$A$1:$J$86,5,FALSE)/1000</f>
        <v>2492.0302999999999</v>
      </c>
      <c r="AA137" s="251">
        <f>VLOOKUP(B137,'2019'!$A$1:$J$86,6,FALSE)/1000</f>
        <v>0</v>
      </c>
      <c r="AB137" s="251">
        <f>VLOOKUP(B137,'2019'!$A$1:$J$86,7,FALSE)/1000</f>
        <v>9886.0341399999998</v>
      </c>
      <c r="AC137" s="251">
        <f>VLOOKUP(B137,'2019'!$A$1:$J$86,10,FALSE)/1000</f>
        <v>59741.575850000001</v>
      </c>
      <c r="AD137" s="251">
        <v>0</v>
      </c>
      <c r="AE137">
        <v>0</v>
      </c>
    </row>
    <row r="138" spans="1:31">
      <c r="A138" s="289">
        <v>2020</v>
      </c>
      <c r="B138" s="289" t="s">
        <v>168</v>
      </c>
      <c r="C138" s="125">
        <v>23</v>
      </c>
      <c r="D138" s="289">
        <f>VLOOKUP(B134,'Доходы регионов20'!$A$10:$C$94,2,FALSE)/1000</f>
        <v>140104.62100000001</v>
      </c>
      <c r="E138" s="289">
        <f>VLOOKUP(B134,'ВРП 2015-2020'!$A$3:$H$98,7,FALSE)</f>
        <v>530036.9</v>
      </c>
      <c r="F138" s="311">
        <f>VLOOKUP(B138,'Трансферты 2020'!$A$4:$N$102,2,FALSE)</f>
        <v>71061.61</v>
      </c>
      <c r="G138" s="289">
        <f>VLOOKUP(B138,'Численность 2020'!$A$7:$B$91,2,FALSE)</f>
        <v>1012512</v>
      </c>
      <c r="H138" s="183">
        <f>VLOOKUP(B134,'Трансферты 16-21'!$A$2:$S$102,18,FALSE)</f>
        <v>71153.601616879998</v>
      </c>
      <c r="I138" s="183">
        <f>D138-VLOOKUP(B138,'Трансферты 16-21'!$A$1:$M$86,12,FALSE)</f>
        <v>136113.51100000003</v>
      </c>
      <c r="J138" s="311">
        <f t="shared" si="6"/>
        <v>13.827944929744451</v>
      </c>
      <c r="K138" s="424">
        <f>VLOOKUP(B138,'БО 19-21'!$A$11:$L$103,6,FALSE)</f>
        <v>79.599999999999994</v>
      </c>
      <c r="L138" s="425">
        <f>VLOOKUP(B138,'Own Rev20'!$A$10:$B$94,2,FALSE)/1000</f>
        <v>59936.059000000001</v>
      </c>
      <c r="M138" s="429">
        <f>VLOOKUP(B138,Безв20!$A$10:$B$94,2,FALSE)/1000</f>
        <v>79458.608999999997</v>
      </c>
      <c r="N138" s="251">
        <f>VLOOKUP(B138,'Трансферты 16-21'!$A$1:$M$86,12,FALSE)</f>
        <v>3991.11</v>
      </c>
      <c r="O138" s="251">
        <v>0</v>
      </c>
      <c r="P138" s="251">
        <f t="shared" si="7"/>
        <v>75467.498999999996</v>
      </c>
      <c r="Q138" s="251">
        <f t="shared" si="8"/>
        <v>136113.51100000003</v>
      </c>
      <c r="R138" s="251">
        <v>0</v>
      </c>
      <c r="S138" s="251">
        <f>VLOOKUP(B138,Конституция!$B$4:$C$90,2,FALSE)</f>
        <v>0.72150000000000003</v>
      </c>
      <c r="T138" s="251">
        <f>VLOOKUP(B138,DATA!$A$2:$X$86,23,FALSE)</f>
        <v>10.199999999999999</v>
      </c>
      <c r="U138" s="251">
        <f>VLOOKUP(B138,DATA!$A$2:$X$86,24,FALSE)</f>
        <v>8.86</v>
      </c>
      <c r="V138" s="251">
        <f>VLOOKUP(B138,'По статьям 2020'!$A$2:$AE$86,31,FALSE)</f>
        <v>1417.5400000000004</v>
      </c>
      <c r="W138" s="251">
        <v>0</v>
      </c>
      <c r="X138" s="251">
        <f>VLOOKUP(B138,'2020'!$A$1:$J$86,3,FALSE)</f>
        <v>0.55000000000000004</v>
      </c>
      <c r="Y138" s="251">
        <f>VLOOKUP(B138,'2020'!$A$1:$J$86,4,FALSE)/1000</f>
        <v>4884.5878000000002</v>
      </c>
      <c r="Z138" s="251">
        <f>VLOOKUP(B138,'2020'!$A$1:$J$86,5,FALSE)/1000</f>
        <v>2741.2334000000001</v>
      </c>
      <c r="AA138" s="251">
        <f>VLOOKUP(B138,'2020'!$A$1:$J$86,6,FALSE)/1000</f>
        <v>689.31060000000002</v>
      </c>
      <c r="AB138" s="251">
        <f>VLOOKUP(B138,'2020'!$A$1:$J$86,7,FALSE)/1000</f>
        <v>15156.44181</v>
      </c>
      <c r="AC138" s="251">
        <f>VLOOKUP(B138,'2020'!$A$1:$J$86,10,FALSE)/1000</f>
        <v>55426.471420000002</v>
      </c>
      <c r="AD138" s="452">
        <v>0</v>
      </c>
      <c r="AE138">
        <v>0</v>
      </c>
    </row>
    <row r="139" spans="1:31">
      <c r="A139" s="289">
        <v>2021</v>
      </c>
      <c r="B139" s="289" t="s">
        <v>168</v>
      </c>
      <c r="C139" s="125">
        <v>23</v>
      </c>
      <c r="D139" s="289">
        <f>VLOOKUP(B134,'Доходы регионов21'!$A$10:$C$94,2,FALSE)/1000</f>
        <v>141569.21900000001</v>
      </c>
      <c r="E139" s="289">
        <f>VLOOKUP(B134,'ВРП 2015-2020'!$A$3:$H$98,8,FALSE)</f>
        <v>659727.30000000005</v>
      </c>
      <c r="F139" s="311">
        <f>VLOOKUP(B139,'Трансферты 2021'!$A$4:$N$93,2,FALSE)</f>
        <v>57346.52</v>
      </c>
      <c r="G139" s="289">
        <f>VLOOKUP(B139,'Численность 2021'!$A$6:$B$91,2,FALSE)</f>
        <v>1018624</v>
      </c>
      <c r="H139" s="183">
        <f>VLOOKUP(B134,'Трансферты 16-21'!$A$2:$S$102,19,FALSE)</f>
        <v>58426.933643609998</v>
      </c>
      <c r="I139" s="183">
        <f>D139-VLOOKUP(B139,'Трансферты 16-21'!$A$1:$M$86,13,FALSE)</f>
        <v>138379.299</v>
      </c>
      <c r="J139" s="311">
        <f t="shared" si="6"/>
        <v>13.833963254906491</v>
      </c>
      <c r="K139" s="424">
        <f>VLOOKUP(B139,'БО 19-21'!$A$11:$L$103,10,FALSE)</f>
        <v>89.6</v>
      </c>
      <c r="L139" s="425">
        <f>VLOOKUP(B139,'Own Rev21'!$A$10:$B$94,2,FALSE)/1000</f>
        <v>71874.493000000002</v>
      </c>
      <c r="M139" s="429">
        <f>VLOOKUP(B139,Безв21!$A$10:$B$94,2,FALSE)/1000</f>
        <v>67950.926999999996</v>
      </c>
      <c r="N139" s="251">
        <f>VLOOKUP(B139,'Трансферты 16-21'!$A$1:$M$86,13,FALSE)</f>
        <v>3189.92</v>
      </c>
      <c r="O139" s="251">
        <v>0</v>
      </c>
      <c r="P139" s="251">
        <f t="shared" si="7"/>
        <v>64761.006999999998</v>
      </c>
      <c r="Q139" s="251">
        <f t="shared" si="8"/>
        <v>138379.299</v>
      </c>
      <c r="R139" s="251">
        <v>0</v>
      </c>
      <c r="S139" s="251">
        <v>0</v>
      </c>
      <c r="T139" s="251">
        <v>0</v>
      </c>
      <c r="U139" s="251">
        <v>0</v>
      </c>
      <c r="V139" s="251">
        <v>0</v>
      </c>
      <c r="W139" s="251">
        <f>VLOOKUP(B138,'По статьям 2021'!$A$2:$V$86,22,FALSE)</f>
        <v>1218.7273228899999</v>
      </c>
      <c r="X139" s="251">
        <f>VLOOKUP(B139,'2021'!$A$1:$J$86,3,FALSE)</f>
        <v>0.47</v>
      </c>
      <c r="Y139" s="251">
        <f>VLOOKUP(B139,'2021'!$A$1:$J$86,4,FALSE)/1000</f>
        <v>6325.1287999999995</v>
      </c>
      <c r="Z139" s="251">
        <f>VLOOKUP(B139,'2021'!$A$1:$J$86,5,FALSE)/1000</f>
        <v>2741.2334000000001</v>
      </c>
      <c r="AA139" s="251">
        <f>VLOOKUP(B139,'2021'!$A$1:$J$86,6,FALSE)/1000</f>
        <v>2350</v>
      </c>
      <c r="AB139" s="251">
        <f>VLOOKUP(B139,'2021'!$A$1:$J$86,7,FALSE)/1000</f>
        <v>13520.549800000001</v>
      </c>
      <c r="AC139" s="251">
        <f>VLOOKUP(B139,'2021'!$A$1:$J$86,10,FALSE)/1000</f>
        <v>44915.32589</v>
      </c>
      <c r="AD139" t="e">
        <f>VLOOKUP(B139,#REF!,2,FALSE)</f>
        <v>#REF!</v>
      </c>
      <c r="AE139">
        <f>S138</f>
        <v>0.72150000000000003</v>
      </c>
    </row>
    <row r="140" spans="1:31">
      <c r="A140" s="289">
        <v>2016</v>
      </c>
      <c r="B140" s="289" t="s">
        <v>167</v>
      </c>
      <c r="C140" s="125">
        <v>24</v>
      </c>
      <c r="D140" s="289">
        <f>VLOOKUP(B140,'Доходы регионов16'!$A$10:$C$94,2,FALSE)/1000</f>
        <v>136684.48199999999</v>
      </c>
      <c r="E140" s="289">
        <f>VLOOKUP(B140,'ВРП 2015-2020'!$A$3:$H$98,3,FALSE)</f>
        <v>534152.5</v>
      </c>
      <c r="F140" s="311">
        <f>VLOOKUP(B140,'Трансферты 2016'!$A$10:$N$102,2,FALSE)</f>
        <v>7550.85</v>
      </c>
      <c r="G140" s="289">
        <f>VLOOKUP(B140,'Численность 2016-2017'!$B$5:$D$89,2,FALSE)</f>
        <v>1778857</v>
      </c>
      <c r="H140" s="183">
        <f>VLOOKUP(B140,'Трансферты 16-21'!$A$2:$S$102,14,FALSE)</f>
        <v>4342.5758777199999</v>
      </c>
      <c r="I140" s="183">
        <f>D140-VLOOKUP(B140,'Трансферты 16-21'!$A$1:$M$86,8,FALSE)</f>
        <v>133319.44199999998</v>
      </c>
      <c r="J140" s="311">
        <f t="shared" si="6"/>
        <v>14.391481581179935</v>
      </c>
      <c r="K140" s="424">
        <f>VLOOKUP(B140,'БО 15-17'!$A$11:$L$103,6,FALSE)</f>
        <v>132.4</v>
      </c>
      <c r="L140" s="425">
        <f>VLOOKUP(B140,'Own Rev16'!$A$10:$B$94,2,FALSE)/1000</f>
        <v>127337.965</v>
      </c>
      <c r="M140" s="429">
        <f>VLOOKUP(B140,Безв16!$A$10:$B$95,2,FALSE)/1000</f>
        <v>9013.0720000000001</v>
      </c>
      <c r="N140" s="251">
        <f>VLOOKUP(B140,'Трансферты 16-21'!$A$1:$M$86,8,FALSE)</f>
        <v>3365.04</v>
      </c>
      <c r="O140" s="251">
        <v>0</v>
      </c>
      <c r="P140" s="251">
        <f t="shared" si="7"/>
        <v>5648.0320000000002</v>
      </c>
      <c r="Q140" s="251">
        <f t="shared" si="8"/>
        <v>133319.44199999998</v>
      </c>
      <c r="R140" s="251">
        <v>0</v>
      </c>
      <c r="S140" s="251">
        <v>0</v>
      </c>
      <c r="T140" s="251">
        <v>0</v>
      </c>
      <c r="U140" s="251">
        <v>0</v>
      </c>
      <c r="V140" s="251">
        <v>0</v>
      </c>
      <c r="W140" s="251">
        <v>0</v>
      </c>
      <c r="X140" s="251">
        <f>VLOOKUP(B140,'2016'!$A$1:$J$86,3,FALSE)</f>
        <v>0.04</v>
      </c>
      <c r="Y140" s="251">
        <f>VLOOKUP(B140,'2016'!$A$1:$J$86,4,FALSE)/1000</f>
        <v>860.97309999999993</v>
      </c>
      <c r="Z140" s="251">
        <f>VLOOKUP(B140,'2016'!$A$1:$J$86,5,FALSE)/1000</f>
        <v>0</v>
      </c>
      <c r="AA140" s="251">
        <f>VLOOKUP(B140,'2016'!$A$1:$J$86,6,FALSE)/1000</f>
        <v>860.97309999999993</v>
      </c>
      <c r="AB140" s="251">
        <f>VLOOKUP(B140,'2016'!$A$1:$J$86,7,FALSE)/1000</f>
        <v>4140.8579</v>
      </c>
      <c r="AC140" s="251">
        <f>VLOOKUP(B140,'2016'!$A$1:$J$86,10,FALSE)/1000</f>
        <v>646.20333999999991</v>
      </c>
      <c r="AD140" s="251">
        <v>0</v>
      </c>
      <c r="AE140">
        <v>0</v>
      </c>
    </row>
    <row r="141" spans="1:31">
      <c r="A141" s="289">
        <v>2017</v>
      </c>
      <c r="B141" s="289" t="s">
        <v>167</v>
      </c>
      <c r="C141" s="125">
        <v>24</v>
      </c>
      <c r="D141" s="289">
        <f>VLOOKUP(B140,'Доходы регионов17'!$A$10:$C$94,2,FALSE)/1000</f>
        <v>133890.63500000001</v>
      </c>
      <c r="E141" s="289">
        <f>VLOOKUP(B140,'ВРП 2015-2020'!$A$3:$H$98,4,FALSE)</f>
        <v>556083.1</v>
      </c>
      <c r="F141" s="311">
        <f>VLOOKUP(B141,'Трансферты 2017'!$A$10:$N$102,2,FALSE)</f>
        <v>5016.58</v>
      </c>
      <c r="G141" s="289">
        <f>VLOOKUP(B140,'Численность 2016-2017'!$B$5:$D$89,3,FALSE)</f>
        <v>1791916</v>
      </c>
      <c r="H141" s="183">
        <f>VLOOKUP(B140,'Трансферты 16-21'!$A$2:$S$102,15,FALSE)</f>
        <v>5058.56904536</v>
      </c>
      <c r="I141" s="183">
        <f>D141-VLOOKUP(B141,'Трансферты 16-21'!$A$1:$M$86,9,FALSE)</f>
        <v>132516.57500000001</v>
      </c>
      <c r="J141" s="311">
        <f t="shared" si="6"/>
        <v>14.398795996418345</v>
      </c>
      <c r="K141" s="424">
        <f>VLOOKUP(B141,'БО 15-17'!$A$11:$L$103,10,FALSE)</f>
        <v>152.19999999999999</v>
      </c>
      <c r="L141" s="425">
        <f>VLOOKUP(B141,'Own Rev17'!$A$10:$B$94,2,FALSE)/1000</f>
        <v>126236.537</v>
      </c>
      <c r="M141" s="429">
        <f>VLOOKUP(B141,Безв17!$A$10:$B$94,2,FALSE)/1000</f>
        <v>7984.6580000000004</v>
      </c>
      <c r="N141" s="251">
        <f>VLOOKUP(B141,'Трансферты 16-21'!$A$1:$M$86,9,FALSE)</f>
        <v>1374.06</v>
      </c>
      <c r="O141" s="251">
        <v>0</v>
      </c>
      <c r="P141" s="251">
        <f t="shared" si="7"/>
        <v>6610.598</v>
      </c>
      <c r="Q141" s="251">
        <f t="shared" si="8"/>
        <v>132516.57500000001</v>
      </c>
      <c r="R141" s="251">
        <v>0</v>
      </c>
      <c r="S141" s="251">
        <v>0</v>
      </c>
      <c r="T141" s="251">
        <v>0</v>
      </c>
      <c r="U141" s="251">
        <v>0</v>
      </c>
      <c r="V141" s="251">
        <v>0</v>
      </c>
      <c r="W141" s="251">
        <v>0</v>
      </c>
      <c r="X141" s="251">
        <f>VLOOKUP(B141,'2017'!$A$1:$J$86,3,FALSE)</f>
        <v>0.04</v>
      </c>
      <c r="Y141" s="251">
        <f>VLOOKUP(B141,'2017'!$A$1:$J$86,4,FALSE)/1000</f>
        <v>1145.4648</v>
      </c>
      <c r="Z141" s="251">
        <f>VLOOKUP(B141,'2017'!$A$1:$J$86,5,FALSE)/1000</f>
        <v>0</v>
      </c>
      <c r="AA141" s="251">
        <f>VLOOKUP(B141,'2017'!$A$1:$J$86,6,FALSE)/1000</f>
        <v>0</v>
      </c>
      <c r="AB141" s="251">
        <f>VLOOKUP(B141,'2017'!$A$1:$J$86,7,FALSE)/1000</f>
        <v>3100.2467700000002</v>
      </c>
      <c r="AC141" s="251">
        <f>VLOOKUP(B141,'2017'!$A$1:$J$86,10,FALSE)/1000</f>
        <v>467.68898999999999</v>
      </c>
      <c r="AD141" s="251">
        <v>0</v>
      </c>
      <c r="AE141">
        <v>0</v>
      </c>
    </row>
    <row r="142" spans="1:31">
      <c r="A142" s="289">
        <v>2018</v>
      </c>
      <c r="B142" s="289" t="s">
        <v>167</v>
      </c>
      <c r="C142" s="125">
        <v>24</v>
      </c>
      <c r="D142" s="289">
        <f>VLOOKUP(B140,'Доходы регионов18'!$A$10:$C$94,2,FALSE)/1000</f>
        <v>168793.399</v>
      </c>
      <c r="E142" s="289">
        <f>VLOOKUP(B140,'ВРП 2015-2020'!$A$3:$H$98,5,FALSE)</f>
        <v>626840</v>
      </c>
      <c r="F142" s="311">
        <f>VLOOKUP(B142,'Трансферты 2018'!$A$10:$N$102,2,FALSE)</f>
        <v>5658.51</v>
      </c>
      <c r="G142" s="289">
        <f>VLOOKUP(B142,'Численность 2018'!$A$7:$B$91,2,FALSE)</f>
        <v>1813816</v>
      </c>
      <c r="H142" s="183">
        <f>VLOOKUP(B140,'Трансферты 16-21'!$A$2:$S$102,16,FALSE)</f>
        <v>6582.1007451000005</v>
      </c>
      <c r="I142" s="183">
        <f>D142-VLOOKUP(B142,'Трансферты 16-21'!$A$1:$M$86,10,FALSE)</f>
        <v>167754.15900000001</v>
      </c>
      <c r="J142" s="311">
        <f t="shared" si="6"/>
        <v>14.410943471215932</v>
      </c>
      <c r="K142" s="424">
        <f>VLOOKUP(B142,'БО 17-19'!$A$11:$L$103,6,FALSE)</f>
        <v>147.1</v>
      </c>
      <c r="L142" s="425">
        <f>VLOOKUP(B142,'Own Rev18'!$A$10:$B$94,2,FALSE)/1000</f>
        <v>157623.845</v>
      </c>
      <c r="M142" s="429">
        <f>VLOOKUP(B142,Безв18!$A$10:$B$94,2,FALSE)/1000</f>
        <v>11002.061</v>
      </c>
      <c r="N142" s="251">
        <f>VLOOKUP(B142,'Трансферты 16-21'!$A$1:$M$86,10,FALSE)</f>
        <v>1039.24</v>
      </c>
      <c r="O142" s="251">
        <v>0</v>
      </c>
      <c r="P142" s="251">
        <f t="shared" si="7"/>
        <v>9962.8209999999999</v>
      </c>
      <c r="Q142" s="251">
        <f t="shared" si="8"/>
        <v>167754.15900000001</v>
      </c>
      <c r="R142" s="251">
        <f>VLOOKUP(B142,Путин!$B$2:$C$87,2,FALSE)</f>
        <v>0.79010000000000002</v>
      </c>
      <c r="S142" s="251">
        <v>0</v>
      </c>
      <c r="T142" s="251">
        <v>0</v>
      </c>
      <c r="U142" s="251">
        <v>0</v>
      </c>
      <c r="V142" s="251">
        <v>0</v>
      </c>
      <c r="W142" s="251">
        <v>0</v>
      </c>
      <c r="X142" s="251">
        <f>VLOOKUP(B142,'2018'!$A$1:$J$86,3,FALSE)</f>
        <v>0.05</v>
      </c>
      <c r="Y142" s="251">
        <f>VLOOKUP(B142,'2018'!$A$1:$J$86,4,FALSE)/1000</f>
        <v>3023.4312999999997</v>
      </c>
      <c r="Z142" s="251">
        <f>VLOOKUP(B142,'2018'!$A$1:$J$86,5,FALSE)/1000</f>
        <v>0</v>
      </c>
      <c r="AA142" s="251">
        <f>VLOOKUP(B142,'2018'!$A$1:$J$86,6,FALSE)/1000</f>
        <v>1696.4179999999999</v>
      </c>
      <c r="AB142" s="251">
        <f>VLOOKUP(B142,'2018'!$A$1:$J$86,7,FALSE)/1000</f>
        <v>3255.6280999999999</v>
      </c>
      <c r="AC142" s="251">
        <f>VLOOKUP(B142,'2018'!$A$1:$J$86,10,FALSE)/1000</f>
        <v>1414.59302</v>
      </c>
      <c r="AD142" s="251">
        <v>0</v>
      </c>
      <c r="AE142">
        <v>0</v>
      </c>
    </row>
    <row r="143" spans="1:31">
      <c r="A143" s="289">
        <v>2019</v>
      </c>
      <c r="B143" s="289" t="s">
        <v>167</v>
      </c>
      <c r="C143" s="125">
        <v>24</v>
      </c>
      <c r="D143" s="289">
        <f>VLOOKUP(B140,'Доходы регионов19'!$A$10:$C$94,2,FALSE)/1000</f>
        <v>176311.05600000001</v>
      </c>
      <c r="E143" s="289">
        <f>VLOOKUP(B140,'ВРП 2015-2020'!$A$3:$H$98,6,FALSE)</f>
        <v>657679.69999999995</v>
      </c>
      <c r="F143" s="311">
        <f>VLOOKUP(B143,'Трансферты 2019'!$A$4:$N$102,2,FALSE)</f>
        <v>8040.42</v>
      </c>
      <c r="G143" s="289">
        <f>VLOOKUP(B143,'Численность 2019'!$A$7:$B$91,2,FALSE)</f>
        <v>1847867</v>
      </c>
      <c r="H143" s="183">
        <f>VLOOKUP(B140,'Трансферты 16-21'!$A$2:$S$102,17,FALSE)</f>
        <v>6560.0591433999998</v>
      </c>
      <c r="I143" s="183">
        <f>D143-VLOOKUP(B143,'Трансферты 16-21'!$A$1:$M$86,11,FALSE)</f>
        <v>172304.44600000003</v>
      </c>
      <c r="J143" s="311">
        <f t="shared" si="6"/>
        <v>14.429542558896854</v>
      </c>
      <c r="K143" s="424">
        <f>VLOOKUP(B143,'БО 17-19'!$A$11:$L$103,10,FALSE)</f>
        <v>138.1</v>
      </c>
      <c r="L143" s="425">
        <f>VLOOKUP(B143,'Own Rev19'!$A$10:$B$94,2,FALSE)/1000</f>
        <v>163251.25</v>
      </c>
      <c r="M143" s="429">
        <f>VLOOKUP(B143,Безв19!$A$10:$B$94,2,FALSE)/1000</f>
        <v>12392.487999999999</v>
      </c>
      <c r="N143" s="251">
        <f>VLOOKUP(B143,'Трансферты 16-21'!$A$1:$M$86,11,FALSE)</f>
        <v>4006.61</v>
      </c>
      <c r="O143" s="251">
        <v>0</v>
      </c>
      <c r="P143" s="251">
        <f t="shared" si="7"/>
        <v>8385.8779999999988</v>
      </c>
      <c r="Q143" s="251">
        <f t="shared" si="8"/>
        <v>172304.44600000003</v>
      </c>
      <c r="R143" s="251">
        <v>0</v>
      </c>
      <c r="S143" s="251">
        <v>0</v>
      </c>
      <c r="T143" s="251">
        <v>0</v>
      </c>
      <c r="U143" s="251">
        <v>0</v>
      </c>
      <c r="V143" s="251">
        <v>0</v>
      </c>
      <c r="W143" s="251">
        <v>0</v>
      </c>
      <c r="X143" s="251">
        <f>VLOOKUP(B143,'2019'!$A$1:$J$86,3,FALSE)</f>
        <v>0.05</v>
      </c>
      <c r="Y143" s="251">
        <f>VLOOKUP(B143,'2019'!$A$1:$J$86,4,FALSE)/1000</f>
        <v>1448.1663999999998</v>
      </c>
      <c r="Z143" s="251">
        <f>VLOOKUP(B143,'2019'!$A$1:$J$86,5,FALSE)/1000</f>
        <v>0</v>
      </c>
      <c r="AA143" s="251">
        <f>VLOOKUP(B143,'2019'!$A$1:$J$86,6,FALSE)/1000</f>
        <v>0</v>
      </c>
      <c r="AB143" s="251">
        <f>VLOOKUP(B143,'2019'!$A$1:$J$86,7,FALSE)/1000</f>
        <v>4048.4533700000002</v>
      </c>
      <c r="AC143" s="251">
        <f>VLOOKUP(B143,'2019'!$A$1:$J$86,10,FALSE)/1000</f>
        <v>2889.2611000000002</v>
      </c>
      <c r="AD143" s="251">
        <v>0</v>
      </c>
      <c r="AE143">
        <v>0</v>
      </c>
    </row>
    <row r="144" spans="1:31">
      <c r="A144" s="289">
        <v>2020</v>
      </c>
      <c r="B144" s="289" t="s">
        <v>167</v>
      </c>
      <c r="C144" s="125">
        <v>24</v>
      </c>
      <c r="D144" s="289">
        <f>VLOOKUP(B140,'Доходы регионов20'!$A$10:$C$94,2,FALSE)/1000</f>
        <v>193286.68700000001</v>
      </c>
      <c r="E144" s="289">
        <f>VLOOKUP(B140,'ВРП 2015-2020'!$A$3:$H$98,7,FALSE)</f>
        <v>661328.6</v>
      </c>
      <c r="F144" s="311">
        <f>VLOOKUP(B144,'Трансферты 2020'!$A$4:$N$102,2,FALSE)</f>
        <v>14046.77</v>
      </c>
      <c r="G144" s="289">
        <f>VLOOKUP(B144,'Численность 2020'!$A$7:$B$91,2,FALSE)</f>
        <v>1875872</v>
      </c>
      <c r="H144" s="183">
        <f>VLOOKUP(B140,'Трансферты 16-21'!$A$2:$S$102,18,FALSE)</f>
        <v>13696.380698699999</v>
      </c>
      <c r="I144" s="183">
        <f>D144-VLOOKUP(B144,'Трансферты 16-21'!$A$1:$M$86,12,FALSE)</f>
        <v>187519.45699999999</v>
      </c>
      <c r="J144" s="311">
        <f t="shared" si="6"/>
        <v>14.44458417594333</v>
      </c>
      <c r="K144" s="424">
        <f>VLOOKUP(B144,'БО 19-21'!$A$11:$L$103,6,FALSE)</f>
        <v>149.6</v>
      </c>
      <c r="L144" s="425">
        <f>VLOOKUP(B144,'Own Rev20'!$A$10:$B$94,2,FALSE)/1000</f>
        <v>170866.753</v>
      </c>
      <c r="M144" s="429">
        <f>VLOOKUP(B144,Безв20!$A$10:$B$94,2,FALSE)/1000</f>
        <v>19855.708999999999</v>
      </c>
      <c r="N144" s="251">
        <f>VLOOKUP(B144,'Трансферты 16-21'!$A$1:$M$86,12,FALSE)</f>
        <v>5767.23</v>
      </c>
      <c r="O144" s="251">
        <v>0</v>
      </c>
      <c r="P144" s="251">
        <f t="shared" si="7"/>
        <v>14088.478999999999</v>
      </c>
      <c r="Q144" s="251">
        <f t="shared" si="8"/>
        <v>187519.45699999999</v>
      </c>
      <c r="R144" s="251">
        <v>0</v>
      </c>
      <c r="S144" s="251">
        <f>VLOOKUP(B144,Конституция!$B$4:$C$90,2,FALSE)</f>
        <v>0.79379999999999995</v>
      </c>
      <c r="T144" s="251">
        <f>VLOOKUP(B144,DATA!$A$2:$X$86,23,FALSE)</f>
        <v>13.2</v>
      </c>
      <c r="U144" s="251">
        <f>VLOOKUP(B144,DATA!$A$2:$X$86,24,FALSE)</f>
        <v>16.73</v>
      </c>
      <c r="V144" s="251">
        <f>VLOOKUP(B144,'По статьям 2020'!$A$2:$AE$86,31,FALSE)</f>
        <v>4393.579999999999</v>
      </c>
      <c r="W144" s="251">
        <v>0</v>
      </c>
      <c r="X144" s="251">
        <f>VLOOKUP(B144,'2020'!$A$1:$J$86,3,FALSE)</f>
        <v>0.08</v>
      </c>
      <c r="Y144" s="251">
        <f>VLOOKUP(B144,'2020'!$A$1:$J$86,4,FALSE)/1000</f>
        <v>1993.3248999999998</v>
      </c>
      <c r="Z144" s="251">
        <f>VLOOKUP(B144,'2020'!$A$1:$J$86,5,FALSE)/1000</f>
        <v>0</v>
      </c>
      <c r="AA144" s="251">
        <f>VLOOKUP(B144,'2020'!$A$1:$J$86,6,FALSE)/1000</f>
        <v>104.0493</v>
      </c>
      <c r="AB144" s="251">
        <f>VLOOKUP(B144,'2020'!$A$1:$J$86,7,FALSE)/1000</f>
        <v>6325.9012999999995</v>
      </c>
      <c r="AC144" s="251">
        <f>VLOOKUP(B144,'2020'!$A$1:$J$86,10,FALSE)/1000</f>
        <v>5769.2514700000002</v>
      </c>
      <c r="AD144" s="452">
        <v>0</v>
      </c>
      <c r="AE144">
        <v>0</v>
      </c>
    </row>
    <row r="145" spans="1:31">
      <c r="A145" s="289">
        <v>2021</v>
      </c>
      <c r="B145" s="289" t="s">
        <v>167</v>
      </c>
      <c r="C145" s="125">
        <v>24</v>
      </c>
      <c r="D145" s="289">
        <f>VLOOKUP(B140,'Доходы регионов21'!$A$10:$C$94,2,FALSE)/1000</f>
        <v>208061.42600000001</v>
      </c>
      <c r="E145" s="289">
        <f>VLOOKUP(B140,'ВРП 2015-2020'!$A$3:$H$98,8,FALSE)</f>
        <v>778692.2</v>
      </c>
      <c r="F145" s="311">
        <f>VLOOKUP(B145,'Трансферты 2021'!$A$4:$N$93,2,FALSE)</f>
        <v>17427.93</v>
      </c>
      <c r="G145" s="289">
        <f>VLOOKUP(B145,'Численность 2021'!$A$6:$B$91,2,FALSE)</f>
        <v>1892711</v>
      </c>
      <c r="H145" s="183">
        <f>VLOOKUP(B140,'Трансферты 16-21'!$A$2:$S$102,19,FALSE)</f>
        <v>16260.282829470001</v>
      </c>
      <c r="I145" s="183">
        <f>D145-VLOOKUP(B145,'Трансферты 16-21'!$A$1:$M$86,13,FALSE)</f>
        <v>202810.606</v>
      </c>
      <c r="J145" s="311">
        <f t="shared" si="6"/>
        <v>14.453520750813366</v>
      </c>
      <c r="K145" s="424">
        <f>VLOOKUP(B145,'БО 19-21'!$A$11:$L$103,10,FALSE)</f>
        <v>151</v>
      </c>
      <c r="L145" s="425">
        <f>VLOOKUP(B145,'Own Rev21'!$A$10:$B$94,2,FALSE)/1000</f>
        <v>182195.424</v>
      </c>
      <c r="M145" s="429">
        <f>VLOOKUP(B145,Безв21!$A$10:$B$94,2,FALSE)/1000</f>
        <v>22603.498</v>
      </c>
      <c r="N145" s="251">
        <f>VLOOKUP(B145,'Трансферты 16-21'!$A$1:$M$86,13,FALSE)</f>
        <v>5250.82</v>
      </c>
      <c r="O145" s="251">
        <v>0</v>
      </c>
      <c r="P145" s="251">
        <f t="shared" si="7"/>
        <v>17352.678</v>
      </c>
      <c r="Q145" s="251">
        <f t="shared" si="8"/>
        <v>202810.606</v>
      </c>
      <c r="R145" s="251">
        <v>0</v>
      </c>
      <c r="S145" s="251">
        <v>0</v>
      </c>
      <c r="T145" s="251">
        <v>0</v>
      </c>
      <c r="U145" s="251">
        <v>0</v>
      </c>
      <c r="V145" s="251">
        <v>0</v>
      </c>
      <c r="W145" s="251">
        <f>VLOOKUP(B144,'По статьям 2021'!$A$2:$V$86,22,FALSE)</f>
        <v>2416.0122341599999</v>
      </c>
      <c r="X145" s="251">
        <f>VLOOKUP(B145,'2021'!$A$1:$J$86,3,FALSE)</f>
        <v>0.09</v>
      </c>
      <c r="Y145" s="251">
        <f>VLOOKUP(B145,'2021'!$A$1:$J$86,4,FALSE)/1000</f>
        <v>726.90609999999992</v>
      </c>
      <c r="Z145" s="251">
        <f>VLOOKUP(B145,'2021'!$A$1:$J$86,5,FALSE)/1000</f>
        <v>0</v>
      </c>
      <c r="AA145" s="251">
        <f>VLOOKUP(B145,'2021'!$A$1:$J$86,6,FALSE)/1000</f>
        <v>0</v>
      </c>
      <c r="AB145" s="251">
        <f>VLOOKUP(B145,'2021'!$A$1:$J$86,7,FALSE)/1000</f>
        <v>8215.7292899999993</v>
      </c>
      <c r="AC145" s="251">
        <f>VLOOKUP(B145,'2021'!$A$1:$J$86,10,FALSE)/1000</f>
        <v>8410.0411100000001</v>
      </c>
      <c r="AD145" t="e">
        <f>VLOOKUP(B145,#REF!,2,FALSE)</f>
        <v>#REF!</v>
      </c>
      <c r="AE145">
        <f>S144</f>
        <v>0.79379999999999995</v>
      </c>
    </row>
    <row r="146" spans="1:31">
      <c r="A146" s="289">
        <v>2016</v>
      </c>
      <c r="B146" s="289" t="s">
        <v>166</v>
      </c>
      <c r="C146" s="125">
        <v>25</v>
      </c>
      <c r="D146" s="289">
        <f>VLOOKUP(B146,'Доходы регионов16'!$A$10:$C$94,2,FALSE)/1000</f>
        <v>72666.953999999998</v>
      </c>
      <c r="E146" s="289">
        <f>VLOOKUP(B146,'ВРП 2015-2020'!$A$3:$H$98,3,FALSE)</f>
        <v>614565.5</v>
      </c>
      <c r="F146" s="311">
        <f>VLOOKUP(B146,'Трансферты 2016'!$A$10:$N$102,2,FALSE)</f>
        <v>3153.66</v>
      </c>
      <c r="G146" s="289">
        <f>VLOOKUP(B146,'Численность 2016-2017'!$B$5:$D$89,2,FALSE)</f>
        <v>762173</v>
      </c>
      <c r="H146" s="183">
        <f>VLOOKUP(B146,'Трансферты 16-21'!$A$2:$S$102,14,FALSE)</f>
        <v>1740.1600263900002</v>
      </c>
      <c r="I146" s="183">
        <f>D146-VLOOKUP(B146,'Трансферты 16-21'!$A$1:$M$86,8,FALSE)</f>
        <v>71212.383999999991</v>
      </c>
      <c r="J146" s="311">
        <f t="shared" si="6"/>
        <v>13.543928843021172</v>
      </c>
      <c r="K146" s="424">
        <f>VLOOKUP(B146,'БО 15-17'!$A$11:$L$103,6,FALSE)</f>
        <v>95.6</v>
      </c>
      <c r="L146" s="425">
        <f>VLOOKUP(B146,'Own Rev16'!$A$10:$B$94,2,FALSE)/1000</f>
        <v>65865.338000000003</v>
      </c>
      <c r="M146" s="429">
        <f>VLOOKUP(B146,Безв16!$A$10:$B$95,2,FALSE)/1000</f>
        <v>6456.18</v>
      </c>
      <c r="N146" s="251">
        <f>VLOOKUP(B146,'Трансферты 16-21'!$A$1:$M$86,8,FALSE)</f>
        <v>1454.57</v>
      </c>
      <c r="O146" s="251">
        <v>0</v>
      </c>
      <c r="P146" s="251">
        <f t="shared" si="7"/>
        <v>5001.6100000000006</v>
      </c>
      <c r="Q146" s="251">
        <f t="shared" si="8"/>
        <v>71212.383999999991</v>
      </c>
      <c r="R146" s="251">
        <v>0</v>
      </c>
      <c r="S146" s="251">
        <v>0</v>
      </c>
      <c r="T146" s="251">
        <v>0</v>
      </c>
      <c r="U146" s="251">
        <v>0</v>
      </c>
      <c r="V146" s="251">
        <v>0</v>
      </c>
      <c r="W146" s="251">
        <v>0</v>
      </c>
      <c r="X146" s="251">
        <f>VLOOKUP(B146,'2016'!$A$1:$J$86,3,FALSE)</f>
        <v>7.0000000000000007E-2</v>
      </c>
      <c r="Y146" s="251">
        <f>VLOOKUP(B146,'2016'!$A$1:$J$86,4,FALSE)/1000</f>
        <v>3201.0839999999998</v>
      </c>
      <c r="Z146" s="251">
        <f>VLOOKUP(B146,'2016'!$A$1:$J$86,5,FALSE)/1000</f>
        <v>1126.4275</v>
      </c>
      <c r="AA146" s="251">
        <f>VLOOKUP(B146,'2016'!$A$1:$J$86,6,FALSE)/1000</f>
        <v>683.63850000000002</v>
      </c>
      <c r="AB146" s="251">
        <f>VLOOKUP(B146,'2016'!$A$1:$J$86,7,FALSE)/1000</f>
        <v>1272.66652</v>
      </c>
      <c r="AC146" s="251">
        <f>VLOOKUP(B146,'2016'!$A$1:$J$86,10,FALSE)/1000</f>
        <v>527.86266000000001</v>
      </c>
      <c r="AD146" s="251">
        <v>0</v>
      </c>
      <c r="AE146">
        <v>0</v>
      </c>
    </row>
    <row r="147" spans="1:31">
      <c r="A147" s="289">
        <v>2017</v>
      </c>
      <c r="B147" s="289" t="s">
        <v>166</v>
      </c>
      <c r="C147" s="125">
        <v>25</v>
      </c>
      <c r="D147" s="289">
        <f>VLOOKUP(B146,'Доходы регионов17'!$A$10:$C$94,2,FALSE)/1000</f>
        <v>72725.005999999994</v>
      </c>
      <c r="E147" s="289">
        <f>VLOOKUP(B146,'ВРП 2015-2020'!$A$3:$H$98,4,FALSE)</f>
        <v>634409.5</v>
      </c>
      <c r="F147" s="311">
        <f>VLOOKUP(B147,'Трансферты 2017'!$A$10:$N$102,2,FALSE)</f>
        <v>2552.2600000000002</v>
      </c>
      <c r="G147" s="289">
        <f>VLOOKUP(B146,'Численность 2016-2017'!$B$5:$D$89,3,FALSE)</f>
        <v>757621</v>
      </c>
      <c r="H147" s="183">
        <f>VLOOKUP(B146,'Трансферты 16-21'!$A$2:$S$102,15,FALSE)</f>
        <v>2172.3394347399999</v>
      </c>
      <c r="I147" s="183">
        <f>D147-VLOOKUP(B147,'Трансферты 16-21'!$A$1:$M$86,9,FALSE)</f>
        <v>72099.385999999999</v>
      </c>
      <c r="J147" s="311">
        <f t="shared" si="6"/>
        <v>13.537938539582827</v>
      </c>
      <c r="K147" s="424">
        <f>VLOOKUP(B147,'БО 15-17'!$A$11:$L$103,10,FALSE)</f>
        <v>95.1</v>
      </c>
      <c r="L147" s="425">
        <f>VLOOKUP(B147,'Own Rev17'!$A$10:$B$94,2,FALSE)/1000</f>
        <v>65405.896999999997</v>
      </c>
      <c r="M147" s="429">
        <f>VLOOKUP(B147,Безв17!$A$10:$B$94,2,FALSE)/1000</f>
        <v>7010.4359999999997</v>
      </c>
      <c r="N147" s="251">
        <f>VLOOKUP(B147,'Трансферты 16-21'!$A$1:$M$86,9,FALSE)</f>
        <v>625.62</v>
      </c>
      <c r="O147" s="251">
        <v>0</v>
      </c>
      <c r="P147" s="251">
        <f t="shared" si="7"/>
        <v>6384.8159999999998</v>
      </c>
      <c r="Q147" s="251">
        <f t="shared" si="8"/>
        <v>72099.385999999999</v>
      </c>
      <c r="R147" s="251">
        <v>0</v>
      </c>
      <c r="S147" s="251">
        <v>0</v>
      </c>
      <c r="T147" s="251">
        <v>0</v>
      </c>
      <c r="U147" s="251">
        <v>0</v>
      </c>
      <c r="V147" s="251">
        <v>0</v>
      </c>
      <c r="W147" s="251">
        <v>0</v>
      </c>
      <c r="X147" s="251">
        <f>VLOOKUP(B147,'2017'!$A$1:$J$86,3,FALSE)</f>
        <v>0.08</v>
      </c>
      <c r="Y147" s="251">
        <f>VLOOKUP(B147,'2017'!$A$1:$J$86,4,FALSE)/1000</f>
        <v>4170.9758999999995</v>
      </c>
      <c r="Z147" s="251">
        <f>VLOOKUP(B147,'2017'!$A$1:$J$86,5,FALSE)/1000</f>
        <v>1887.5954999999999</v>
      </c>
      <c r="AA147" s="251">
        <f>VLOOKUP(B147,'2017'!$A$1:$J$86,6,FALSE)/1000</f>
        <v>0</v>
      </c>
      <c r="AB147" s="251">
        <f>VLOOKUP(B147,'2017'!$A$1:$J$86,7,FALSE)/1000</f>
        <v>872.42928000000006</v>
      </c>
      <c r="AC147" s="251">
        <f>VLOOKUP(B147,'2017'!$A$1:$J$86,10,FALSE)/1000</f>
        <v>504.8433</v>
      </c>
      <c r="AD147" s="251">
        <v>0</v>
      </c>
      <c r="AE147">
        <v>0</v>
      </c>
    </row>
    <row r="148" spans="1:31">
      <c r="A148" s="289">
        <v>2018</v>
      </c>
      <c r="B148" s="289" t="s">
        <v>166</v>
      </c>
      <c r="C148" s="125">
        <v>25</v>
      </c>
      <c r="D148" s="289">
        <f>VLOOKUP(B146,'Доходы регионов18'!$A$10:$C$94,2,FALSE)/1000</f>
        <v>81971.422000000006</v>
      </c>
      <c r="E148" s="289">
        <f>VLOOKUP(B146,'ВРП 2015-2020'!$A$3:$H$98,5,FALSE)</f>
        <v>693988.6</v>
      </c>
      <c r="F148" s="311">
        <f>VLOOKUP(B148,'Трансферты 2018'!$A$10:$N$102,2,FALSE)</f>
        <v>2497.4899999999998</v>
      </c>
      <c r="G148" s="289">
        <f>VLOOKUP(B148,'Численность 2018'!$A$7:$B$91,2,FALSE)</f>
        <v>753557</v>
      </c>
      <c r="H148" s="183">
        <f>VLOOKUP(B146,'Трансферты 16-21'!$A$2:$S$102,16,FALSE)</f>
        <v>2174.9246936700001</v>
      </c>
      <c r="I148" s="183">
        <f>D148-VLOOKUP(B148,'Трансферты 16-21'!$A$1:$M$86,10,FALSE)</f>
        <v>81445.322</v>
      </c>
      <c r="J148" s="311">
        <f t="shared" si="6"/>
        <v>13.532559941168355</v>
      </c>
      <c r="K148" s="424">
        <f>VLOOKUP(B148,'БО 17-19'!$A$11:$L$103,6,FALSE)</f>
        <v>99.4</v>
      </c>
      <c r="L148" s="425">
        <f>VLOOKUP(B148,'Own Rev18'!$A$10:$B$94,2,FALSE)/1000</f>
        <v>73015.793999999994</v>
      </c>
      <c r="M148" s="429">
        <f>VLOOKUP(B148,Безв18!$A$10:$B$94,2,FALSE)/1000</f>
        <v>8634.2350000000006</v>
      </c>
      <c r="N148" s="251">
        <f>VLOOKUP(B148,'Трансферты 16-21'!$A$1:$M$86,10,FALSE)</f>
        <v>526.1</v>
      </c>
      <c r="O148" s="251">
        <v>0</v>
      </c>
      <c r="P148" s="251">
        <f t="shared" si="7"/>
        <v>8108.1350000000002</v>
      </c>
      <c r="Q148" s="251">
        <f t="shared" si="8"/>
        <v>81445.322</v>
      </c>
      <c r="R148" s="251">
        <f>VLOOKUP(B148,Путин!$B$2:$C$87,2,FALSE)</f>
        <v>0.76370000000000005</v>
      </c>
      <c r="S148" s="251">
        <v>0</v>
      </c>
      <c r="T148" s="251">
        <v>0</v>
      </c>
      <c r="U148" s="251">
        <v>0</v>
      </c>
      <c r="V148" s="251">
        <v>0</v>
      </c>
      <c r="W148" s="251">
        <v>0</v>
      </c>
      <c r="X148" s="251">
        <f>VLOOKUP(B148,'2018'!$A$1:$J$86,3,FALSE)</f>
        <v>0.09</v>
      </c>
      <c r="Y148" s="251">
        <f>VLOOKUP(B148,'2018'!$A$1:$J$86,4,FALSE)/1000</f>
        <v>5931.2814000000008</v>
      </c>
      <c r="Z148" s="251">
        <f>VLOOKUP(B148,'2018'!$A$1:$J$86,5,FALSE)/1000</f>
        <v>472.90300000000002</v>
      </c>
      <c r="AA148" s="251">
        <f>VLOOKUP(B148,'2018'!$A$1:$J$86,6,FALSE)/1000</f>
        <v>3373.8114</v>
      </c>
      <c r="AB148" s="251">
        <f>VLOOKUP(B148,'2018'!$A$1:$J$86,7,FALSE)/1000</f>
        <v>663.75056000000006</v>
      </c>
      <c r="AC148" s="251">
        <f>VLOOKUP(B148,'2018'!$A$1:$J$86,10,FALSE)/1000</f>
        <v>425.06728000000004</v>
      </c>
      <c r="AD148" s="251">
        <v>0</v>
      </c>
      <c r="AE148">
        <v>0</v>
      </c>
    </row>
    <row r="149" spans="1:31">
      <c r="A149" s="289">
        <v>2019</v>
      </c>
      <c r="B149" s="289" t="s">
        <v>166</v>
      </c>
      <c r="C149" s="125">
        <v>25</v>
      </c>
      <c r="D149" s="289">
        <f>VLOOKUP(B146,'Доходы регионов19'!$A$10:$C$94,2,FALSE)/1000</f>
        <v>101783.906</v>
      </c>
      <c r="E149" s="289">
        <f>VLOOKUP(B146,'ВРП 2015-2020'!$A$3:$H$98,6,FALSE)</f>
        <v>828365.9</v>
      </c>
      <c r="F149" s="311">
        <f>VLOOKUP(B149,'Трансферты 2019'!$A$4:$N$102,2,FALSE)</f>
        <v>5648.74</v>
      </c>
      <c r="G149" s="289">
        <f>VLOOKUP(B149,'Численность 2019'!$A$7:$B$91,2,FALSE)</f>
        <v>748056</v>
      </c>
      <c r="H149" s="183">
        <f>VLOOKUP(B146,'Трансферты 16-21'!$A$2:$S$102,17,FALSE)</f>
        <v>5001.9673367300002</v>
      </c>
      <c r="I149" s="183">
        <f>D149-VLOOKUP(B149,'Трансферты 16-21'!$A$1:$M$86,11,FALSE)</f>
        <v>99840.135999999999</v>
      </c>
      <c r="J149" s="311">
        <f t="shared" si="6"/>
        <v>13.525233120464433</v>
      </c>
      <c r="K149" s="424">
        <f>VLOOKUP(B149,'БО 17-19'!$A$11:$L$103,10,FALSE)</f>
        <v>99.8</v>
      </c>
      <c r="L149" s="425">
        <f>VLOOKUP(B149,'Own Rev19'!$A$10:$B$94,2,FALSE)/1000</f>
        <v>87274.592999999993</v>
      </c>
      <c r="M149" s="429">
        <f>VLOOKUP(B149,Безв19!$A$10:$B$94,2,FALSE)/1000</f>
        <v>13039.612999999999</v>
      </c>
      <c r="N149" s="251">
        <f>VLOOKUP(B149,'Трансферты 16-21'!$A$1:$M$86,11,FALSE)</f>
        <v>1943.77</v>
      </c>
      <c r="O149" s="251">
        <v>0</v>
      </c>
      <c r="P149" s="251">
        <f t="shared" si="7"/>
        <v>11095.842999999999</v>
      </c>
      <c r="Q149" s="251">
        <f t="shared" si="8"/>
        <v>99840.135999999999</v>
      </c>
      <c r="R149" s="251">
        <v>0</v>
      </c>
      <c r="S149" s="251">
        <v>0</v>
      </c>
      <c r="T149" s="251">
        <v>0</v>
      </c>
      <c r="U149" s="251">
        <v>0</v>
      </c>
      <c r="V149" s="251">
        <v>0</v>
      </c>
      <c r="W149" s="251">
        <v>0</v>
      </c>
      <c r="X149" s="251">
        <f>VLOOKUP(B149,'2019'!$A$1:$J$86,3,FALSE)</f>
        <v>0.11</v>
      </c>
      <c r="Y149" s="251">
        <f>VLOOKUP(B149,'2019'!$A$1:$J$86,4,FALSE)/1000</f>
        <v>6067.3229000000001</v>
      </c>
      <c r="Z149" s="251">
        <f>VLOOKUP(B149,'2019'!$A$1:$J$86,5,FALSE)/1000</f>
        <v>31.706400000000002</v>
      </c>
      <c r="AA149" s="251">
        <f>VLOOKUP(B149,'2019'!$A$1:$J$86,6,FALSE)/1000</f>
        <v>3625.2845000000002</v>
      </c>
      <c r="AB149" s="251">
        <f>VLOOKUP(B149,'2019'!$A$1:$J$86,7,FALSE)/1000</f>
        <v>2404.6666299999997</v>
      </c>
      <c r="AC149" s="251">
        <f>VLOOKUP(B149,'2019'!$A$1:$J$86,10,FALSE)/1000</f>
        <v>2623.8570299999997</v>
      </c>
      <c r="AD149" s="251">
        <v>0</v>
      </c>
      <c r="AE149">
        <v>0</v>
      </c>
    </row>
    <row r="150" spans="1:31">
      <c r="A150" s="289">
        <v>2020</v>
      </c>
      <c r="B150" s="289" t="s">
        <v>166</v>
      </c>
      <c r="C150" s="125">
        <v>25</v>
      </c>
      <c r="D150" s="289">
        <f>VLOOKUP(B146,'Доходы регионов20'!$A$10:$C$94,2,FALSE)/1000</f>
        <v>108196.643</v>
      </c>
      <c r="E150" s="289">
        <f>VLOOKUP(B146,'ВРП 2015-2020'!$A$3:$H$98,7,FALSE)</f>
        <v>1072337.1000000001</v>
      </c>
      <c r="F150" s="311">
        <f>VLOOKUP(B150,'Трансферты 2020'!$A$4:$N$102,2,FALSE)</f>
        <v>10823.41</v>
      </c>
      <c r="G150" s="289">
        <f>VLOOKUP(B150,'Численность 2020'!$A$7:$B$91,2,FALSE)</f>
        <v>741404</v>
      </c>
      <c r="H150" s="183">
        <f>VLOOKUP(B146,'Трансферты 16-21'!$A$2:$S$102,18,FALSE)</f>
        <v>10430.29743857</v>
      </c>
      <c r="I150" s="183">
        <f>D150-VLOOKUP(B150,'Трансферты 16-21'!$A$1:$M$86,12,FALSE)</f>
        <v>105159.213</v>
      </c>
      <c r="J150" s="311">
        <f t="shared" si="6"/>
        <v>13.516300964882488</v>
      </c>
      <c r="K150" s="424">
        <f>VLOOKUP(B150,'БО 19-21'!$A$11:$L$103,6,FALSE)</f>
        <v>102.4</v>
      </c>
      <c r="L150" s="425">
        <f>VLOOKUP(B150,'Own Rev20'!$A$10:$B$94,2,FALSE)/1000</f>
        <v>90216.75</v>
      </c>
      <c r="M150" s="429">
        <f>VLOOKUP(B150,Безв20!$A$10:$B$94,2,FALSE)/1000</f>
        <v>16577.074000000001</v>
      </c>
      <c r="N150" s="251">
        <f>VLOOKUP(B150,'Трансферты 16-21'!$A$1:$M$86,12,FALSE)</f>
        <v>3037.43</v>
      </c>
      <c r="O150" s="251">
        <v>0</v>
      </c>
      <c r="P150" s="251">
        <f t="shared" si="7"/>
        <v>13539.644</v>
      </c>
      <c r="Q150" s="251">
        <f t="shared" si="8"/>
        <v>105159.213</v>
      </c>
      <c r="R150" s="251">
        <v>0</v>
      </c>
      <c r="S150" s="251">
        <f>VLOOKUP(B150,Конституция!$B$4:$C$90,2,FALSE)</f>
        <v>0.62539999999999996</v>
      </c>
      <c r="T150" s="251">
        <f>VLOOKUP(B150,DATA!$A$2:$X$86,23,FALSE)</f>
        <v>5.7</v>
      </c>
      <c r="U150" s="251">
        <f>VLOOKUP(B150,DATA!$A$2:$X$86,24,FALSE)</f>
        <v>16.77</v>
      </c>
      <c r="V150" s="251">
        <f>VLOOKUP(B150,'По статьям 2020'!$A$2:$AE$86,31,FALSE)</f>
        <v>2730.92</v>
      </c>
      <c r="W150" s="251">
        <v>0</v>
      </c>
      <c r="X150" s="251">
        <f>VLOOKUP(B150,'2020'!$A$1:$J$86,3,FALSE)</f>
        <v>0.13</v>
      </c>
      <c r="Y150" s="251">
        <f>VLOOKUP(B150,'2020'!$A$1:$J$86,4,FALSE)/1000</f>
        <v>3660.55188</v>
      </c>
      <c r="Z150" s="251">
        <f>VLOOKUP(B150,'2020'!$A$1:$J$86,5,FALSE)/1000</f>
        <v>14.9438</v>
      </c>
      <c r="AA150" s="251">
        <f>VLOOKUP(B150,'2020'!$A$1:$J$86,6,FALSE)/1000</f>
        <v>1456.3576</v>
      </c>
      <c r="AB150" s="251">
        <f>VLOOKUP(B150,'2020'!$A$1:$J$86,7,FALSE)/1000</f>
        <v>6223.88861</v>
      </c>
      <c r="AC150" s="251">
        <f>VLOOKUP(B150,'2020'!$A$1:$J$86,10,FALSE)/1000</f>
        <v>3655.2050299999996</v>
      </c>
      <c r="AD150" s="452">
        <v>0</v>
      </c>
      <c r="AE150">
        <v>0</v>
      </c>
    </row>
    <row r="151" spans="1:31">
      <c r="A151" s="289">
        <v>2021</v>
      </c>
      <c r="B151" s="289" t="s">
        <v>166</v>
      </c>
      <c r="C151" s="125">
        <v>25</v>
      </c>
      <c r="D151" s="289">
        <f>VLOOKUP(B146,'Доходы регионов21'!$A$10:$C$94,2,FALSE)/1000</f>
        <v>141990.17800000001</v>
      </c>
      <c r="E151" s="289">
        <f>VLOOKUP(B146,'ВРП 2015-2020'!$A$3:$H$98,8,FALSE)</f>
        <v>1487363.6</v>
      </c>
      <c r="F151" s="311">
        <f>VLOOKUP(B151,'Трансферты 2021'!$A$4:$N$93,2,FALSE)</f>
        <v>13048.03</v>
      </c>
      <c r="G151" s="289">
        <f>VLOOKUP(B151,'Численность 2021'!$A$6:$B$91,2,FALSE)</f>
        <v>732864</v>
      </c>
      <c r="H151" s="183">
        <f>VLOOKUP(B146,'Трансферты 16-21'!$A$2:$S$102,19,FALSE)</f>
        <v>12942.354243219999</v>
      </c>
      <c r="I151" s="183">
        <f>D151-VLOOKUP(B151,'Трансферты 16-21'!$A$1:$M$86,13,FALSE)</f>
        <v>139181.90800000002</v>
      </c>
      <c r="J151" s="311">
        <f t="shared" si="6"/>
        <v>13.504715424773011</v>
      </c>
      <c r="K151" s="424">
        <f>VLOOKUP(B151,'БО 19-21'!$A$11:$L$103,10,FALSE)</f>
        <v>104.7</v>
      </c>
      <c r="L151" s="425">
        <f>VLOOKUP(B151,'Own Rev21'!$A$10:$B$94,2,FALSE)/1000</f>
        <v>123127.56</v>
      </c>
      <c r="M151" s="429">
        <f>VLOOKUP(B151,Безв21!$A$10:$B$94,2,FALSE)/1000</f>
        <v>17755.57</v>
      </c>
      <c r="N151" s="251">
        <f>VLOOKUP(B151,'Трансферты 16-21'!$A$1:$M$86,13,FALSE)</f>
        <v>2808.27</v>
      </c>
      <c r="O151" s="251">
        <v>0</v>
      </c>
      <c r="P151" s="251">
        <f t="shared" si="7"/>
        <v>14947.3</v>
      </c>
      <c r="Q151" s="251">
        <f t="shared" si="8"/>
        <v>139181.90800000002</v>
      </c>
      <c r="R151" s="251">
        <v>0</v>
      </c>
      <c r="S151" s="251">
        <v>0</v>
      </c>
      <c r="T151" s="251">
        <v>0</v>
      </c>
      <c r="U151" s="251">
        <v>0</v>
      </c>
      <c r="V151" s="251">
        <v>0</v>
      </c>
      <c r="W151" s="251">
        <f>VLOOKUP(B150,'По статьям 2021'!$A$2:$V$86,22,FALSE)</f>
        <v>3241.73133564</v>
      </c>
      <c r="X151" s="251">
        <f>VLOOKUP(B151,'2021'!$A$1:$J$86,3,FALSE)</f>
        <v>0.11</v>
      </c>
      <c r="Y151" s="251">
        <f>VLOOKUP(B151,'2021'!$A$1:$J$86,4,FALSE)/1000</f>
        <v>1974.0527999999999</v>
      </c>
      <c r="Z151" s="251">
        <f>VLOOKUP(B151,'2021'!$A$1:$J$86,5,FALSE)/1000</f>
        <v>14.9438</v>
      </c>
      <c r="AA151" s="251">
        <f>VLOOKUP(B151,'2021'!$A$1:$J$86,6,FALSE)/1000</f>
        <v>11.2079</v>
      </c>
      <c r="AB151" s="251">
        <f>VLOOKUP(B151,'2021'!$A$1:$J$86,7,FALSE)/1000</f>
        <v>6882.6112699999994</v>
      </c>
      <c r="AC151" s="251">
        <f>VLOOKUP(B151,'2021'!$A$1:$J$86,10,FALSE)/1000</f>
        <v>6090.6320900000001</v>
      </c>
      <c r="AD151" t="e">
        <f>VLOOKUP(B151,#REF!,2,FALSE)</f>
        <v>#REF!</v>
      </c>
      <c r="AE151">
        <f>S150</f>
        <v>0.62539999999999996</v>
      </c>
    </row>
    <row r="152" spans="1:31">
      <c r="A152" s="289">
        <v>2016</v>
      </c>
      <c r="B152" s="289" t="s">
        <v>165</v>
      </c>
      <c r="C152" s="125">
        <v>26</v>
      </c>
      <c r="D152" s="289">
        <f>VLOOKUP(B152,'Доходы регионов16'!$A$10:$C$94,2,FALSE)/1000</f>
        <v>33092.663999999997</v>
      </c>
      <c r="E152" s="289">
        <f>VLOOKUP(B152,'ВРП 2015-2020'!$A$3:$H$98,3,FALSE)</f>
        <v>412072.9</v>
      </c>
      <c r="F152" s="311">
        <f>VLOOKUP(B152,'Трансферты 2016'!$A$10:$N$102,2,FALSE)</f>
        <v>4077.83</v>
      </c>
      <c r="G152" s="289">
        <f>VLOOKUP(B152,'Численность 2016-2017'!$B$5:$D$89,2,FALSE)</f>
        <v>615692</v>
      </c>
      <c r="H152" s="183">
        <f>VLOOKUP(B152,'Трансферты 16-21'!$A$2:$S$102,14,FALSE)</f>
        <v>2463.2541168099997</v>
      </c>
      <c r="I152" s="183">
        <f>D152-VLOOKUP(B152,'Трансферты 16-21'!$A$1:$M$86,8,FALSE)</f>
        <v>31418.623999999996</v>
      </c>
      <c r="J152" s="311">
        <f t="shared" si="6"/>
        <v>13.330502117473975</v>
      </c>
      <c r="K152" s="424">
        <f>VLOOKUP(B152,'БО 15-17'!$A$11:$L$103,6,FALSE)</f>
        <v>85.3</v>
      </c>
      <c r="L152" s="425">
        <f>VLOOKUP(B152,'Own Rev16'!$A$10:$B$94,2,FALSE)/1000</f>
        <v>27785.839</v>
      </c>
      <c r="M152" s="429">
        <f>VLOOKUP(B152,Безв16!$A$10:$B$95,2,FALSE)/1000</f>
        <v>5315.1549999999997</v>
      </c>
      <c r="N152" s="251">
        <f>VLOOKUP(B152,'Трансферты 16-21'!$A$1:$M$86,8,FALSE)</f>
        <v>1674.04</v>
      </c>
      <c r="O152" s="251">
        <v>0</v>
      </c>
      <c r="P152" s="251">
        <f t="shared" si="7"/>
        <v>3641.1149999999998</v>
      </c>
      <c r="Q152" s="251">
        <f t="shared" si="8"/>
        <v>31418.623999999996</v>
      </c>
      <c r="R152" s="251">
        <v>0</v>
      </c>
      <c r="S152" s="251">
        <v>0</v>
      </c>
      <c r="T152" s="251">
        <v>0</v>
      </c>
      <c r="U152" s="251">
        <v>0</v>
      </c>
      <c r="V152" s="251">
        <v>0</v>
      </c>
      <c r="W152" s="251">
        <v>0</v>
      </c>
      <c r="X152" s="251">
        <f>VLOOKUP(B152,'2016'!$A$1:$J$86,3,FALSE)</f>
        <v>0.12</v>
      </c>
      <c r="Y152" s="251">
        <f>VLOOKUP(B152,'2016'!$A$1:$J$86,4,FALSE)/1000</f>
        <v>1160.1014</v>
      </c>
      <c r="Z152" s="251">
        <f>VLOOKUP(B152,'2016'!$A$1:$J$86,5,FALSE)/1000</f>
        <v>877.05369999999994</v>
      </c>
      <c r="AA152" s="251">
        <f>VLOOKUP(B152,'2016'!$A$1:$J$86,6,FALSE)/1000</f>
        <v>283.04770000000002</v>
      </c>
      <c r="AB152" s="251">
        <f>VLOOKUP(B152,'2016'!$A$1:$J$86,7,FALSE)/1000</f>
        <v>2297.03442</v>
      </c>
      <c r="AC152" s="251">
        <f>VLOOKUP(B152,'2016'!$A$1:$J$86,10,FALSE)/1000</f>
        <v>183.97485999999998</v>
      </c>
      <c r="AD152" s="251">
        <v>0</v>
      </c>
      <c r="AE152">
        <v>0</v>
      </c>
    </row>
    <row r="153" spans="1:31">
      <c r="A153" s="289">
        <v>2017</v>
      </c>
      <c r="B153" s="289" t="s">
        <v>165</v>
      </c>
      <c r="C153" s="125">
        <v>26</v>
      </c>
      <c r="D153" s="289">
        <f>VLOOKUP(B152,'Доходы регионов17'!$A$10:$C$94,2,FALSE)/1000</f>
        <v>34967.574999999997</v>
      </c>
      <c r="E153" s="289">
        <f>VLOOKUP(B152,'ВРП 2015-2020'!$A$3:$H$98,4,FALSE)</f>
        <v>420289</v>
      </c>
      <c r="F153" s="311">
        <f>VLOOKUP(B153,'Трансферты 2017'!$A$10:$N$102,2,FALSE)</f>
        <v>4629.45</v>
      </c>
      <c r="G153" s="289">
        <f>VLOOKUP(B152,'Численность 2016-2017'!$B$5:$D$89,3,FALSE)</f>
        <v>612522</v>
      </c>
      <c r="H153" s="183">
        <f>VLOOKUP(B152,'Трансферты 16-21'!$A$2:$S$102,15,FALSE)</f>
        <v>3978.0247779500005</v>
      </c>
      <c r="I153" s="183">
        <f>D153-VLOOKUP(B153,'Трансферты 16-21'!$A$1:$M$86,9,FALSE)</f>
        <v>33483.414999999994</v>
      </c>
      <c r="J153" s="311">
        <f t="shared" si="6"/>
        <v>13.325340139123316</v>
      </c>
      <c r="K153" s="424">
        <f>VLOOKUP(B153,'БО 15-17'!$A$11:$L$103,10,FALSE)</f>
        <v>84.6</v>
      </c>
      <c r="L153" s="425">
        <f>VLOOKUP(B153,'Own Rev17'!$A$10:$B$94,2,FALSE)/1000</f>
        <v>26636.638999999999</v>
      </c>
      <c r="M153" s="429">
        <f>VLOOKUP(B153,Безв17!$A$10:$B$94,2,FALSE)/1000</f>
        <v>8316.0040000000008</v>
      </c>
      <c r="N153" s="251">
        <f>VLOOKUP(B153,'Трансферты 16-21'!$A$1:$M$86,9,FALSE)</f>
        <v>1484.16</v>
      </c>
      <c r="O153" s="251">
        <v>0</v>
      </c>
      <c r="P153" s="251">
        <f t="shared" si="7"/>
        <v>6831.844000000001</v>
      </c>
      <c r="Q153" s="251">
        <f t="shared" si="8"/>
        <v>33483.414999999994</v>
      </c>
      <c r="R153" s="251">
        <v>0</v>
      </c>
      <c r="S153" s="251">
        <v>0</v>
      </c>
      <c r="T153" s="251">
        <v>0</v>
      </c>
      <c r="U153" s="251">
        <v>0</v>
      </c>
      <c r="V153" s="251">
        <v>0</v>
      </c>
      <c r="W153" s="251">
        <v>0</v>
      </c>
      <c r="X153" s="251">
        <f>VLOOKUP(B153,'2017'!$A$1:$J$86,3,FALSE)</f>
        <v>0.2</v>
      </c>
      <c r="Y153" s="251">
        <f>VLOOKUP(B153,'2017'!$A$1:$J$86,4,FALSE)/1000</f>
        <v>2844.5944</v>
      </c>
      <c r="Z153" s="251">
        <f>VLOOKUP(B153,'2017'!$A$1:$J$86,5,FALSE)/1000</f>
        <v>1238.3434</v>
      </c>
      <c r="AA153" s="251">
        <f>VLOOKUP(B153,'2017'!$A$1:$J$86,6,FALSE)/1000</f>
        <v>1350</v>
      </c>
      <c r="AB153" s="251">
        <f>VLOOKUP(B153,'2017'!$A$1:$J$86,7,FALSE)/1000</f>
        <v>2070.9235899999999</v>
      </c>
      <c r="AC153" s="251">
        <f>VLOOKUP(B153,'2017'!$A$1:$J$86,10,FALSE)/1000</f>
        <v>1825.3909699999999</v>
      </c>
      <c r="AD153" s="251">
        <v>0</v>
      </c>
      <c r="AE153">
        <v>0</v>
      </c>
    </row>
    <row r="154" spans="1:31">
      <c r="A154" s="289">
        <v>2018</v>
      </c>
      <c r="B154" s="289" t="s">
        <v>165</v>
      </c>
      <c r="C154" s="125">
        <v>26</v>
      </c>
      <c r="D154" s="289">
        <f>VLOOKUP(B152,'Доходы регионов18'!$A$10:$C$94,2,FALSE)/1000</f>
        <v>37605.24</v>
      </c>
      <c r="E154" s="289">
        <f>VLOOKUP(B152,'ВРП 2015-2020'!$A$3:$H$98,5,FALSE)</f>
        <v>429668.2</v>
      </c>
      <c r="F154" s="311">
        <f>VLOOKUP(B154,'Трансферты 2018'!$A$10:$N$102,2,FALSE)</f>
        <v>5715.34</v>
      </c>
      <c r="G154" s="289">
        <f>VLOOKUP(B154,'Численность 2018'!$A$7:$B$91,2,FALSE)</f>
        <v>606476</v>
      </c>
      <c r="H154" s="183">
        <f>VLOOKUP(B152,'Трансферты 16-21'!$A$2:$S$102,16,FALSE)</f>
        <v>5184.4223755100002</v>
      </c>
      <c r="I154" s="183">
        <f>D154-VLOOKUP(B154,'Трансферты 16-21'!$A$1:$M$86,10,FALSE)</f>
        <v>36545.65</v>
      </c>
      <c r="J154" s="311">
        <f t="shared" si="6"/>
        <v>13.315420435272477</v>
      </c>
      <c r="K154" s="424">
        <f>VLOOKUP(B154,'БО 17-19'!$A$11:$L$103,6,FALSE)</f>
        <v>81.099999999999994</v>
      </c>
      <c r="L154" s="425">
        <f>VLOOKUP(B154,'Own Rev18'!$A$10:$B$94,2,FALSE)/1000</f>
        <v>28460.409</v>
      </c>
      <c r="M154" s="429">
        <f>VLOOKUP(B154,Безв18!$A$10:$B$94,2,FALSE)/1000</f>
        <v>9130.0229999999992</v>
      </c>
      <c r="N154" s="251">
        <f>VLOOKUP(B154,'Трансферты 16-21'!$A$1:$M$86,10,FALSE)</f>
        <v>1059.5899999999999</v>
      </c>
      <c r="O154" s="251">
        <v>0</v>
      </c>
      <c r="P154" s="251">
        <f t="shared" si="7"/>
        <v>8070.4329999999991</v>
      </c>
      <c r="Q154" s="251">
        <f t="shared" si="8"/>
        <v>36545.65</v>
      </c>
      <c r="R154" s="251">
        <f>VLOOKUP(B154,Путин!$B$2:$C$87,2,FALSE)</f>
        <v>0.72650000000000003</v>
      </c>
      <c r="S154" s="251">
        <v>0</v>
      </c>
      <c r="T154" s="251">
        <v>0</v>
      </c>
      <c r="U154" s="251">
        <v>0</v>
      </c>
      <c r="V154" s="251">
        <v>0</v>
      </c>
      <c r="W154" s="251">
        <v>0</v>
      </c>
      <c r="X154" s="251">
        <f>VLOOKUP(B154,'2018'!$A$1:$J$86,3,FALSE)</f>
        <v>0.21</v>
      </c>
      <c r="Y154" s="251">
        <f>VLOOKUP(B154,'2018'!$A$1:$J$86,4,FALSE)/1000</f>
        <v>2883.8218999999999</v>
      </c>
      <c r="Z154" s="251">
        <f>VLOOKUP(B154,'2018'!$A$1:$J$86,5,FALSE)/1000</f>
        <v>1307.0969</v>
      </c>
      <c r="AA154" s="251">
        <f>VLOOKUP(B154,'2018'!$A$1:$J$86,6,FALSE)/1000</f>
        <v>629.98800000000006</v>
      </c>
      <c r="AB154" s="251">
        <f>VLOOKUP(B154,'2018'!$A$1:$J$86,7,FALSE)/1000</f>
        <v>1364.8189399999999</v>
      </c>
      <c r="AC154" s="251">
        <f>VLOOKUP(B154,'2018'!$A$1:$J$86,10,FALSE)/1000</f>
        <v>3316.1091900000001</v>
      </c>
      <c r="AD154" s="251">
        <v>0</v>
      </c>
      <c r="AE154">
        <v>0</v>
      </c>
    </row>
    <row r="155" spans="1:31">
      <c r="A155" s="289">
        <v>2019</v>
      </c>
      <c r="B155" s="289" t="s">
        <v>165</v>
      </c>
      <c r="C155" s="125">
        <v>26</v>
      </c>
      <c r="D155" s="289">
        <f>VLOOKUP(B152,'Доходы регионов19'!$A$10:$C$94,2,FALSE)/1000</f>
        <v>42453.211000000003</v>
      </c>
      <c r="E155" s="289">
        <f>VLOOKUP(B152,'ВРП 2015-2020'!$A$3:$H$98,6,FALSE)</f>
        <v>457123.3</v>
      </c>
      <c r="F155" s="311">
        <f>VLOOKUP(B155,'Трансферты 2019'!$A$4:$N$102,2,FALSE)</f>
        <v>7251.77</v>
      </c>
      <c r="G155" s="289">
        <f>VLOOKUP(B155,'Численность 2019'!$A$7:$B$91,2,FALSE)</f>
        <v>600296</v>
      </c>
      <c r="H155" s="183">
        <f>VLOOKUP(B152,'Трансферты 16-21'!$A$2:$S$102,17,FALSE)</f>
        <v>6302.8924906500006</v>
      </c>
      <c r="I155" s="183">
        <f>D155-VLOOKUP(B155,'Трансферты 16-21'!$A$1:$M$86,11,FALSE)</f>
        <v>40453.431000000004</v>
      </c>
      <c r="J155" s="311">
        <f t="shared" si="6"/>
        <v>13.305178145882735</v>
      </c>
      <c r="K155" s="424">
        <f>VLOOKUP(B155,'БО 17-19'!$A$11:$L$103,10,FALSE)</f>
        <v>78.5</v>
      </c>
      <c r="L155" s="425">
        <f>VLOOKUP(B155,'Own Rev19'!$A$10:$B$94,2,FALSE)/1000</f>
        <v>30476.942999999999</v>
      </c>
      <c r="M155" s="429">
        <f>VLOOKUP(B155,Безв19!$A$10:$B$94,2,FALSE)/1000</f>
        <v>12009.749</v>
      </c>
      <c r="N155" s="251">
        <f>VLOOKUP(B155,'Трансферты 16-21'!$A$1:$M$86,11,FALSE)</f>
        <v>1999.78</v>
      </c>
      <c r="O155" s="251">
        <v>0</v>
      </c>
      <c r="P155" s="251">
        <f t="shared" si="7"/>
        <v>10009.968999999999</v>
      </c>
      <c r="Q155" s="251">
        <f t="shared" si="8"/>
        <v>40453.431000000004</v>
      </c>
      <c r="R155" s="251">
        <v>0</v>
      </c>
      <c r="S155" s="251">
        <v>0</v>
      </c>
      <c r="T155" s="251">
        <v>0</v>
      </c>
      <c r="U155" s="251">
        <v>0</v>
      </c>
      <c r="V155" s="251">
        <v>0</v>
      </c>
      <c r="W155" s="251">
        <v>0</v>
      </c>
      <c r="X155" s="251">
        <f>VLOOKUP(B155,'2019'!$A$1:$J$86,3,FALSE)</f>
        <v>0.25</v>
      </c>
      <c r="Y155" s="251">
        <f>VLOOKUP(B155,'2019'!$A$1:$J$86,4,FALSE)/1000</f>
        <v>3705.4503999999997</v>
      </c>
      <c r="Z155" s="251">
        <f>VLOOKUP(B155,'2019'!$A$1:$J$86,5,FALSE)/1000</f>
        <v>1503.1614</v>
      </c>
      <c r="AA155" s="251">
        <f>VLOOKUP(B155,'2019'!$A$1:$J$86,6,FALSE)/1000</f>
        <v>1722</v>
      </c>
      <c r="AB155" s="251">
        <f>VLOOKUP(B155,'2019'!$A$1:$J$86,7,FALSE)/1000</f>
        <v>2489.3287999999998</v>
      </c>
      <c r="AC155" s="251">
        <f>VLOOKUP(B155,'2019'!$A$1:$J$86,10,FALSE)/1000</f>
        <v>3815.0008900000003</v>
      </c>
      <c r="AD155" s="251">
        <v>0</v>
      </c>
      <c r="AE155">
        <v>0</v>
      </c>
    </row>
    <row r="156" spans="1:31">
      <c r="A156" s="289">
        <v>2020</v>
      </c>
      <c r="B156" s="289" t="s">
        <v>165</v>
      </c>
      <c r="C156" s="125">
        <v>26</v>
      </c>
      <c r="D156" s="289">
        <f>VLOOKUP(B152,'Доходы регионов20'!$A$10:$C$94,2,FALSE)/1000</f>
        <v>48984.478000000003</v>
      </c>
      <c r="E156" s="289">
        <f>VLOOKUP(B152,'ВРП 2015-2020'!$A$3:$H$98,7,FALSE)</f>
        <v>471333.3</v>
      </c>
      <c r="F156" s="311">
        <f>VLOOKUP(B156,'Трансферты 2020'!$A$4:$N$102,2,FALSE)</f>
        <v>10937.57</v>
      </c>
      <c r="G156" s="289">
        <f>VLOOKUP(B156,'Численность 2020'!$A$7:$B$91,2,FALSE)</f>
        <v>596508</v>
      </c>
      <c r="H156" s="183">
        <f>VLOOKUP(B152,'Трансферты 16-21'!$A$2:$S$102,18,FALSE)</f>
        <v>11353.7660017</v>
      </c>
      <c r="I156" s="183">
        <f>D156-VLOOKUP(B156,'Трансферты 16-21'!$A$1:$M$86,12,FALSE)</f>
        <v>46314.668000000005</v>
      </c>
      <c r="J156" s="311">
        <f t="shared" si="6"/>
        <v>13.298847931997651</v>
      </c>
      <c r="K156" s="424">
        <f>VLOOKUP(B156,'БО 19-21'!$A$11:$L$103,6,FALSE)</f>
        <v>79.900000000000006</v>
      </c>
      <c r="L156" s="425">
        <f>VLOOKUP(B156,'Own Rev20'!$A$10:$B$94,2,FALSE)/1000</f>
        <v>30154.101999999999</v>
      </c>
      <c r="M156" s="429">
        <f>VLOOKUP(B156,Безв20!$A$10:$B$94,2,FALSE)/1000</f>
        <v>18511.866000000002</v>
      </c>
      <c r="N156" s="251">
        <f>VLOOKUP(B156,'Трансферты 16-21'!$A$1:$M$86,12,FALSE)</f>
        <v>2669.81</v>
      </c>
      <c r="O156" s="251">
        <v>0</v>
      </c>
      <c r="P156" s="251">
        <f t="shared" si="7"/>
        <v>15842.056000000002</v>
      </c>
      <c r="Q156" s="251">
        <f t="shared" si="8"/>
        <v>46314.668000000005</v>
      </c>
      <c r="R156" s="251">
        <v>0</v>
      </c>
      <c r="S156" s="251">
        <f>VLOOKUP(B156,Конституция!$B$4:$C$90,2,FALSE)</f>
        <v>0.71440000000000003</v>
      </c>
      <c r="T156" s="251">
        <f>VLOOKUP(B156,DATA!$A$2:$X$86,23,FALSE)</f>
        <v>5.8</v>
      </c>
      <c r="U156" s="251">
        <f>VLOOKUP(B156,DATA!$A$2:$X$86,24,FALSE)</f>
        <v>5.12</v>
      </c>
      <c r="V156" s="251">
        <f>VLOOKUP(B156,'По статьям 2020'!$A$2:$AE$86,31,FALSE)</f>
        <v>1419.5399999999995</v>
      </c>
      <c r="W156" s="251">
        <v>0</v>
      </c>
      <c r="X156" s="251">
        <f>VLOOKUP(B156,'2020'!$A$1:$J$86,3,FALSE)</f>
        <v>0.34</v>
      </c>
      <c r="Y156" s="251">
        <f>VLOOKUP(B156,'2020'!$A$1:$J$86,4,FALSE)/1000</f>
        <v>4827.0200999999997</v>
      </c>
      <c r="Z156" s="251">
        <f>VLOOKUP(B156,'2020'!$A$1:$J$86,5,FALSE)/1000</f>
        <v>1653.4776000000002</v>
      </c>
      <c r="AA156" s="251">
        <f>VLOOKUP(B156,'2020'!$A$1:$J$86,6,FALSE)/1000</f>
        <v>2165.1468</v>
      </c>
      <c r="AB156" s="251">
        <f>VLOOKUP(B156,'2020'!$A$1:$J$86,7,FALSE)/1000</f>
        <v>6322.8187900000003</v>
      </c>
      <c r="AC156" s="251">
        <f>VLOOKUP(B156,'2020'!$A$1:$J$86,10,FALSE)/1000</f>
        <v>4692.2137899999998</v>
      </c>
      <c r="AD156" s="452">
        <v>0</v>
      </c>
      <c r="AE156">
        <v>0</v>
      </c>
    </row>
    <row r="157" spans="1:31">
      <c r="A157" s="289">
        <v>2021</v>
      </c>
      <c r="B157" s="289" t="s">
        <v>165</v>
      </c>
      <c r="C157" s="125">
        <v>26</v>
      </c>
      <c r="D157" s="289">
        <f>VLOOKUP(B152,'Доходы регионов21'!$A$10:$C$94,2,FALSE)/1000</f>
        <v>62645.273999999998</v>
      </c>
      <c r="E157" s="289">
        <f>VLOOKUP(B152,'ВРП 2015-2020'!$A$3:$H$98,8,FALSE)</f>
        <v>580495</v>
      </c>
      <c r="F157" s="311">
        <f>VLOOKUP(B157,'Трансферты 2021'!$A$4:$N$93,2,FALSE)</f>
        <v>10508.54</v>
      </c>
      <c r="G157" s="289">
        <f>VLOOKUP(B157,'Численность 2021'!$A$6:$B$91,2,FALSE)</f>
        <v>592415</v>
      </c>
      <c r="H157" s="183">
        <f>VLOOKUP(B152,'Трансферты 16-21'!$A$2:$S$102,19,FALSE)</f>
        <v>10177.949294710001</v>
      </c>
      <c r="I157" s="183">
        <f>D157-VLOOKUP(B157,'Трансферты 16-21'!$A$1:$M$86,13,FALSE)</f>
        <v>60286.473999999995</v>
      </c>
      <c r="J157" s="311">
        <f t="shared" si="6"/>
        <v>13.291962681784453</v>
      </c>
      <c r="K157" s="424">
        <f>VLOOKUP(B157,'БО 19-21'!$A$11:$L$103,10,FALSE)</f>
        <v>82.6</v>
      </c>
      <c r="L157" s="425">
        <f>VLOOKUP(B157,'Own Rev21'!$A$10:$B$94,2,FALSE)/1000</f>
        <v>44822.095000000001</v>
      </c>
      <c r="M157" s="429">
        <f>VLOOKUP(B157,Безв21!$A$10:$B$94,2,FALSE)/1000</f>
        <v>17293.205999999998</v>
      </c>
      <c r="N157" s="251">
        <f>VLOOKUP(B157,'Трансферты 16-21'!$A$1:$M$86,13,FALSE)</f>
        <v>2358.8000000000002</v>
      </c>
      <c r="O157" s="251">
        <v>0</v>
      </c>
      <c r="P157" s="251">
        <f t="shared" si="7"/>
        <v>14934.405999999999</v>
      </c>
      <c r="Q157" s="251">
        <f t="shared" si="8"/>
        <v>60286.473999999995</v>
      </c>
      <c r="R157" s="251">
        <v>0</v>
      </c>
      <c r="S157" s="251">
        <v>0</v>
      </c>
      <c r="T157" s="251">
        <v>0</v>
      </c>
      <c r="U157" s="251">
        <v>0</v>
      </c>
      <c r="V157" s="251">
        <v>0</v>
      </c>
      <c r="W157" s="251">
        <f>VLOOKUP(B156,'По статьям 2021'!$A$2:$V$86,22,FALSE)</f>
        <v>1455.6357230000001</v>
      </c>
      <c r="X157" s="251">
        <f>VLOOKUP(B157,'2021'!$A$1:$J$86,3,FALSE)</f>
        <v>0.25</v>
      </c>
      <c r="Y157" s="251">
        <f>VLOOKUP(B157,'2021'!$A$1:$J$86,4,FALSE)/1000</f>
        <v>4748.9345000000003</v>
      </c>
      <c r="Z157" s="251">
        <f>VLOOKUP(B157,'2021'!$A$1:$J$86,5,FALSE)/1000</f>
        <v>1653.4776000000002</v>
      </c>
      <c r="AA157" s="251">
        <f>VLOOKUP(B157,'2021'!$A$1:$J$86,6,FALSE)/1000</f>
        <v>2200</v>
      </c>
      <c r="AB157" s="251">
        <f>VLOOKUP(B157,'2021'!$A$1:$J$86,7,FALSE)/1000</f>
        <v>6200.6385700000001</v>
      </c>
      <c r="AC157" s="251">
        <f>VLOOKUP(B157,'2021'!$A$1:$J$86,10,FALSE)/1000</f>
        <v>3984.8360499999999</v>
      </c>
      <c r="AD157" t="e">
        <f>VLOOKUP(B157,#REF!,2,FALSE)</f>
        <v>#REF!</v>
      </c>
      <c r="AE157">
        <f>S156</f>
        <v>0.71440000000000003</v>
      </c>
    </row>
    <row r="158" spans="1:31">
      <c r="A158" s="289">
        <v>2016</v>
      </c>
      <c r="B158" s="289" t="s">
        <v>164</v>
      </c>
      <c r="C158" s="125">
        <v>27</v>
      </c>
      <c r="D158" s="289">
        <f>VLOOKUP(B158,'Доходы регионов16'!$A$10:$C$94,2,FALSE)/1000</f>
        <v>30177.987000000001</v>
      </c>
      <c r="E158" s="289">
        <f>VLOOKUP(B158,'ВРП 2015-2020'!$A$3:$H$98,3,FALSE)</f>
        <v>247111.3</v>
      </c>
      <c r="F158" s="311">
        <f>VLOOKUP(B158,'Трансферты 2016'!$A$10:$N$102,2,FALSE)</f>
        <v>6295.17</v>
      </c>
      <c r="G158" s="289">
        <f>VLOOKUP(B158,'Численность 2016-2017'!$B$5:$D$89,2,FALSE)</f>
        <v>646374</v>
      </c>
      <c r="H158" s="183">
        <f>VLOOKUP(B158,'Трансферты 16-21'!$A$2:$S$102,14,FALSE)</f>
        <v>4743.0640821899997</v>
      </c>
      <c r="I158" s="183">
        <f>D158-VLOOKUP(B158,'Трансферты 16-21'!$A$1:$M$86,8,FALSE)</f>
        <v>28564.697</v>
      </c>
      <c r="J158" s="311">
        <f t="shared" si="6"/>
        <v>13.379133562607787</v>
      </c>
      <c r="K158" s="424">
        <f>VLOOKUP(B158,'БО 15-17'!$A$11:$L$103,6,FALSE)</f>
        <v>59.3</v>
      </c>
      <c r="L158" s="425">
        <f>VLOOKUP(B158,'Own Rev16'!$A$10:$B$94,2,FALSE)/1000</f>
        <v>19417.182000000001</v>
      </c>
      <c r="M158" s="429">
        <f>VLOOKUP(B158,Безв16!$A$10:$B$95,2,FALSE)/1000</f>
        <v>10427.839</v>
      </c>
      <c r="N158" s="251">
        <f>VLOOKUP(B158,'Трансферты 16-21'!$A$1:$M$86,8,FALSE)</f>
        <v>1613.29</v>
      </c>
      <c r="O158" s="251">
        <v>0</v>
      </c>
      <c r="P158" s="251">
        <f t="shared" si="7"/>
        <v>8814.5489999999991</v>
      </c>
      <c r="Q158" s="251">
        <f t="shared" si="8"/>
        <v>28564.697</v>
      </c>
      <c r="R158" s="251">
        <v>0</v>
      </c>
      <c r="S158" s="251">
        <v>0</v>
      </c>
      <c r="T158" s="251">
        <v>0</v>
      </c>
      <c r="U158" s="251">
        <v>0</v>
      </c>
      <c r="V158" s="251">
        <v>0</v>
      </c>
      <c r="W158" s="251">
        <v>0</v>
      </c>
      <c r="X158" s="251">
        <f>VLOOKUP(B158,'2016'!$A$1:$J$86,3,FALSE)</f>
        <v>0.31</v>
      </c>
      <c r="Y158" s="251">
        <f>VLOOKUP(B158,'2016'!$A$1:$J$86,4,FALSE)/1000</f>
        <v>4041.4765000000002</v>
      </c>
      <c r="Z158" s="251">
        <f>VLOOKUP(B158,'2016'!$A$1:$J$86,5,FALSE)/1000</f>
        <v>3269.3711000000003</v>
      </c>
      <c r="AA158" s="251">
        <f>VLOOKUP(B158,'2016'!$A$1:$J$86,6,FALSE)/1000</f>
        <v>772.10540000000003</v>
      </c>
      <c r="AB158" s="251">
        <f>VLOOKUP(B158,'2016'!$A$1:$J$86,7,FALSE)/1000</f>
        <v>4613.4889599999997</v>
      </c>
      <c r="AC158" s="251">
        <f>VLOOKUP(B158,'2016'!$A$1:$J$86,10,FALSE)/1000</f>
        <v>159.57923000000002</v>
      </c>
      <c r="AD158" s="251">
        <v>0</v>
      </c>
      <c r="AE158">
        <v>0</v>
      </c>
    </row>
    <row r="159" spans="1:31">
      <c r="A159" s="289">
        <v>2017</v>
      </c>
      <c r="B159" s="289" t="s">
        <v>164</v>
      </c>
      <c r="C159" s="125">
        <v>27</v>
      </c>
      <c r="D159" s="289">
        <f>VLOOKUP(B158,'Доходы регионов17'!$A$10:$C$94,2,FALSE)/1000</f>
        <v>31217.236000000001</v>
      </c>
      <c r="E159" s="289">
        <f>VLOOKUP(B158,'ВРП 2015-2020'!$A$3:$H$98,4,FALSE)</f>
        <v>259414.7</v>
      </c>
      <c r="F159" s="311">
        <f>VLOOKUP(B159,'Трансферты 2017'!$A$10:$N$102,2,FALSE)</f>
        <v>4253.5600000000004</v>
      </c>
      <c r="G159" s="289">
        <f>VLOOKUP(B158,'Численность 2016-2017'!$B$5:$D$89,3,FALSE)</f>
        <v>642164</v>
      </c>
      <c r="H159" s="183">
        <f>VLOOKUP(B158,'Трансферты 16-21'!$A$2:$S$102,15,FALSE)</f>
        <v>4077.8463775099999</v>
      </c>
      <c r="I159" s="183">
        <f>D159-VLOOKUP(B159,'Трансферты 16-21'!$A$1:$M$86,9,FALSE)</f>
        <v>29504.626</v>
      </c>
      <c r="J159" s="311">
        <f t="shared" si="6"/>
        <v>13.372599001763261</v>
      </c>
      <c r="K159" s="424">
        <f>VLOOKUP(B159,'БО 15-17'!$A$11:$L$103,10,FALSE)</f>
        <v>60.2</v>
      </c>
      <c r="L159" s="425">
        <f>VLOOKUP(B159,'Own Rev17'!$A$10:$B$94,2,FALSE)/1000</f>
        <v>20558.786</v>
      </c>
      <c r="M159" s="429">
        <f>VLOOKUP(B159,Безв17!$A$10:$B$94,2,FALSE)/1000</f>
        <v>10308.627</v>
      </c>
      <c r="N159" s="251">
        <f>VLOOKUP(B159,'Трансферты 16-21'!$A$1:$M$86,9,FALSE)</f>
        <v>1712.61</v>
      </c>
      <c r="O159" s="251">
        <v>0</v>
      </c>
      <c r="P159" s="251">
        <f t="shared" si="7"/>
        <v>8596.0169999999998</v>
      </c>
      <c r="Q159" s="251">
        <f t="shared" si="8"/>
        <v>29504.626</v>
      </c>
      <c r="R159" s="251">
        <v>0</v>
      </c>
      <c r="S159" s="251">
        <v>0</v>
      </c>
      <c r="T159" s="251">
        <v>0</v>
      </c>
      <c r="U159" s="251">
        <v>0</v>
      </c>
      <c r="V159" s="251">
        <v>0</v>
      </c>
      <c r="W159" s="251">
        <v>0</v>
      </c>
      <c r="X159" s="251">
        <f>VLOOKUP(B159,'2017'!$A$1:$J$86,3,FALSE)</f>
        <v>0.3</v>
      </c>
      <c r="Y159" s="251">
        <f>VLOOKUP(B159,'2017'!$A$1:$J$86,4,FALSE)/1000</f>
        <v>4510.2622000000001</v>
      </c>
      <c r="Z159" s="251">
        <f>VLOOKUP(B159,'2017'!$A$1:$J$86,5,FALSE)/1000</f>
        <v>3652.0062000000003</v>
      </c>
      <c r="AA159" s="251">
        <f>VLOOKUP(B159,'2017'!$A$1:$J$86,6,FALSE)/1000</f>
        <v>643.37699999999995</v>
      </c>
      <c r="AB159" s="251">
        <f>VLOOKUP(B159,'2017'!$A$1:$J$86,7,FALSE)/1000</f>
        <v>3242.9029700000001</v>
      </c>
      <c r="AC159" s="251">
        <f>VLOOKUP(B159,'2017'!$A$1:$J$86,10,FALSE)/1000</f>
        <v>1089.17454</v>
      </c>
      <c r="AD159" s="251">
        <v>0</v>
      </c>
      <c r="AE159">
        <v>0</v>
      </c>
    </row>
    <row r="160" spans="1:31">
      <c r="A160" s="289">
        <v>2018</v>
      </c>
      <c r="B160" s="289" t="s">
        <v>164</v>
      </c>
      <c r="C160" s="125">
        <v>27</v>
      </c>
      <c r="D160" s="289">
        <f>VLOOKUP(B158,'Доходы регионов18'!$A$10:$C$94,2,FALSE)/1000</f>
        <v>36306.625999999997</v>
      </c>
      <c r="E160" s="289">
        <f>VLOOKUP(B158,'ВРП 2015-2020'!$A$3:$H$98,5,FALSE)</f>
        <v>285469.3</v>
      </c>
      <c r="F160" s="311">
        <f>VLOOKUP(B160,'Трансферты 2018'!$A$10:$N$102,2,FALSE)</f>
        <v>5693.15</v>
      </c>
      <c r="G160" s="289">
        <f>VLOOKUP(B160,'Численность 2018'!$A$7:$B$91,2,FALSE)</f>
        <v>636546</v>
      </c>
      <c r="H160" s="183">
        <f>VLOOKUP(B158,'Трансферты 16-21'!$A$2:$S$102,16,FALSE)</f>
        <v>5786.8859930600001</v>
      </c>
      <c r="I160" s="183">
        <f>D160-VLOOKUP(B160,'Трансферты 16-21'!$A$1:$M$86,10,FALSE)</f>
        <v>34984.705999999998</v>
      </c>
      <c r="J160" s="311">
        <f t="shared" si="6"/>
        <v>13.363811964596039</v>
      </c>
      <c r="K160" s="424">
        <f>VLOOKUP(B160,'БО 17-19'!$A$11:$L$103,6,FALSE)</f>
        <v>56.9</v>
      </c>
      <c r="L160" s="425">
        <f>VLOOKUP(B160,'Own Rev18'!$A$10:$B$94,2,FALSE)/1000</f>
        <v>22438.758000000002</v>
      </c>
      <c r="M160" s="429">
        <f>VLOOKUP(B160,Безв18!$A$10:$B$94,2,FALSE)/1000</f>
        <v>13874.749</v>
      </c>
      <c r="N160" s="251">
        <f>VLOOKUP(B160,'Трансферты 16-21'!$A$1:$M$86,10,FALSE)</f>
        <v>1321.92</v>
      </c>
      <c r="O160" s="251">
        <v>0</v>
      </c>
      <c r="P160" s="251">
        <f t="shared" si="7"/>
        <v>12552.829</v>
      </c>
      <c r="Q160" s="251">
        <f t="shared" si="8"/>
        <v>34984.705999999998</v>
      </c>
      <c r="R160" s="251">
        <f>VLOOKUP(B160,Путин!$B$2:$C$87,2,FALSE)</f>
        <v>0.75049999999999994</v>
      </c>
      <c r="S160" s="251">
        <v>0</v>
      </c>
      <c r="T160" s="251">
        <v>0</v>
      </c>
      <c r="U160" s="251">
        <v>0</v>
      </c>
      <c r="V160" s="251">
        <v>0</v>
      </c>
      <c r="W160" s="251">
        <v>0</v>
      </c>
      <c r="X160" s="251">
        <f>VLOOKUP(B160,'2018'!$A$1:$J$86,3,FALSE)</f>
        <v>0.35</v>
      </c>
      <c r="Y160" s="251">
        <f>VLOOKUP(B160,'2018'!$A$1:$J$86,4,FALSE)/1000</f>
        <v>6763.2824000000001</v>
      </c>
      <c r="Z160" s="251">
        <f>VLOOKUP(B160,'2018'!$A$1:$J$86,5,FALSE)/1000</f>
        <v>4259.2659000000003</v>
      </c>
      <c r="AA160" s="251">
        <f>VLOOKUP(B160,'2018'!$A$1:$J$86,6,FALSE)/1000</f>
        <v>975.20150000000001</v>
      </c>
      <c r="AB160" s="251">
        <f>VLOOKUP(B160,'2018'!$A$1:$J$86,7,FALSE)/1000</f>
        <v>2494.1107599999996</v>
      </c>
      <c r="AC160" s="251">
        <f>VLOOKUP(B160,'2018'!$A$1:$J$86,10,FALSE)/1000</f>
        <v>3052.4320699999998</v>
      </c>
      <c r="AD160" s="251">
        <v>0</v>
      </c>
      <c r="AE160">
        <v>0</v>
      </c>
    </row>
    <row r="161" spans="1:31">
      <c r="A161" s="289">
        <v>2019</v>
      </c>
      <c r="B161" s="289" t="s">
        <v>164</v>
      </c>
      <c r="C161" s="125">
        <v>27</v>
      </c>
      <c r="D161" s="289">
        <f>VLOOKUP(B158,'Доходы регионов19'!$A$10:$C$94,2,FALSE)/1000</f>
        <v>41049.065000000002</v>
      </c>
      <c r="E161" s="289">
        <f>VLOOKUP(B158,'ВРП 2015-2020'!$A$3:$H$98,6,FALSE)</f>
        <v>313959.2</v>
      </c>
      <c r="F161" s="311">
        <f>VLOOKUP(B161,'Трансферты 2019'!$A$4:$N$102,2,FALSE)</f>
        <v>8565.77</v>
      </c>
      <c r="G161" s="289">
        <f>VLOOKUP(B161,'Численность 2019'!$A$7:$B$91,2,FALSE)</f>
        <v>629651</v>
      </c>
      <c r="H161" s="183">
        <f>VLOOKUP(B158,'Трансферты 16-21'!$A$2:$S$102,17,FALSE)</f>
        <v>8313.5009336200001</v>
      </c>
      <c r="I161" s="183">
        <f>D161-VLOOKUP(B161,'Трансферты 16-21'!$A$1:$M$86,11,FALSE)</f>
        <v>39083.885000000002</v>
      </c>
      <c r="J161" s="311">
        <f t="shared" si="6"/>
        <v>13.352920976616643</v>
      </c>
      <c r="K161" s="424">
        <f>VLOOKUP(B161,'БО 17-19'!$A$11:$L$103,10,FALSE)</f>
        <v>56.5</v>
      </c>
      <c r="L161" s="425">
        <f>VLOOKUP(B161,'Own Rev19'!$A$10:$B$94,2,FALSE)/1000</f>
        <v>23389.517</v>
      </c>
      <c r="M161" s="429">
        <f>VLOOKUP(B161,Безв19!$A$10:$B$94,2,FALSE)/1000</f>
        <v>17260.382000000001</v>
      </c>
      <c r="N161" s="251">
        <f>VLOOKUP(B161,'Трансферты 16-21'!$A$1:$M$86,11,FALSE)</f>
        <v>1965.18</v>
      </c>
      <c r="O161" s="251">
        <v>0</v>
      </c>
      <c r="P161" s="251">
        <f t="shared" si="7"/>
        <v>15295.202000000001</v>
      </c>
      <c r="Q161" s="251">
        <f t="shared" si="8"/>
        <v>39083.885000000002</v>
      </c>
      <c r="R161" s="251">
        <v>0</v>
      </c>
      <c r="S161" s="251">
        <v>0</v>
      </c>
      <c r="T161" s="251">
        <v>0</v>
      </c>
      <c r="U161" s="251">
        <v>0</v>
      </c>
      <c r="V161" s="251">
        <v>0</v>
      </c>
      <c r="W161" s="251">
        <v>0</v>
      </c>
      <c r="X161" s="251">
        <f>VLOOKUP(B161,'2019'!$A$1:$J$86,3,FALSE)</f>
        <v>0.39</v>
      </c>
      <c r="Y161" s="251">
        <f>VLOOKUP(B161,'2019'!$A$1:$J$86,4,FALSE)/1000</f>
        <v>6981.7013999999999</v>
      </c>
      <c r="Z161" s="251">
        <f>VLOOKUP(B161,'2019'!$A$1:$J$86,5,FALSE)/1000</f>
        <v>4931.2092000000002</v>
      </c>
      <c r="AA161" s="251">
        <f>VLOOKUP(B161,'2019'!$A$1:$J$86,6,FALSE)/1000</f>
        <v>998.8</v>
      </c>
      <c r="AB161" s="251">
        <f>VLOOKUP(B161,'2019'!$A$1:$J$86,7,FALSE)/1000</f>
        <v>3291.6910200000002</v>
      </c>
      <c r="AC161" s="251">
        <f>VLOOKUP(B161,'2019'!$A$1:$J$86,10,FALSE)/1000</f>
        <v>5021.8078399999995</v>
      </c>
      <c r="AD161" s="251">
        <v>0</v>
      </c>
      <c r="AE161">
        <v>0</v>
      </c>
    </row>
    <row r="162" spans="1:31">
      <c r="A162" s="289">
        <v>2020</v>
      </c>
      <c r="B162" s="289" t="s">
        <v>164</v>
      </c>
      <c r="C162" s="125">
        <v>27</v>
      </c>
      <c r="D162" s="289">
        <f>VLOOKUP(B158,'Доходы регионов20'!$A$10:$C$94,2,FALSE)/1000</f>
        <v>48614.391000000003</v>
      </c>
      <c r="E162" s="289">
        <f>VLOOKUP(B158,'ВРП 2015-2020'!$A$3:$H$98,7,FALSE)</f>
        <v>325659.59999999998</v>
      </c>
      <c r="F162" s="311">
        <f>VLOOKUP(B162,'Трансферты 2020'!$A$4:$N$102,2,FALSE)</f>
        <v>13028.03</v>
      </c>
      <c r="G162" s="289">
        <f>VLOOKUP(B162,'Численность 2020'!$A$7:$B$91,2,FALSE)</f>
        <v>626115</v>
      </c>
      <c r="H162" s="183">
        <f>VLOOKUP(B158,'Трансферты 16-21'!$A$2:$S$102,18,FALSE)</f>
        <v>13537.347291239999</v>
      </c>
      <c r="I162" s="183">
        <f>D162-VLOOKUP(B162,'Трансферты 16-21'!$A$1:$M$86,12,FALSE)</f>
        <v>45957.601000000002</v>
      </c>
      <c r="J162" s="311">
        <f t="shared" si="6"/>
        <v>13.347289339280628</v>
      </c>
      <c r="K162" s="424">
        <f>VLOOKUP(B162,'БО 19-21'!$A$11:$L$103,6,FALSE)</f>
        <v>60.4</v>
      </c>
      <c r="L162" s="425">
        <f>VLOOKUP(B162,'Own Rev20'!$A$10:$B$94,2,FALSE)/1000</f>
        <v>25717.935000000001</v>
      </c>
      <c r="M162" s="429">
        <f>VLOOKUP(B162,Безв20!$A$10:$B$94,2,FALSE)/1000</f>
        <v>22555.739000000001</v>
      </c>
      <c r="N162" s="251">
        <f>VLOOKUP(B162,'Трансферты 16-21'!$A$1:$M$86,12,FALSE)</f>
        <v>2656.79</v>
      </c>
      <c r="O162" s="251">
        <v>0</v>
      </c>
      <c r="P162" s="251">
        <f t="shared" si="7"/>
        <v>19898.949000000001</v>
      </c>
      <c r="Q162" s="251">
        <f t="shared" si="8"/>
        <v>45957.601000000002</v>
      </c>
      <c r="R162" s="251">
        <v>0</v>
      </c>
      <c r="S162" s="251">
        <f>VLOOKUP(B162,Конституция!$B$4:$C$90,2,FALSE)</f>
        <v>0.78690000000000004</v>
      </c>
      <c r="T162" s="251">
        <f>VLOOKUP(B162,DATA!$A$2:$X$86,23,FALSE)</f>
        <v>10.9</v>
      </c>
      <c r="U162" s="251">
        <f>VLOOKUP(B162,DATA!$A$2:$X$86,24,FALSE)</f>
        <v>6.76</v>
      </c>
      <c r="V162" s="251">
        <f>VLOOKUP(B162,'По статьям 2020'!$A$2:$AE$86,31,FALSE)</f>
        <v>1423.4599999999998</v>
      </c>
      <c r="W162" s="251">
        <v>0</v>
      </c>
      <c r="X162" s="251">
        <f>VLOOKUP(B162,'2020'!$A$1:$J$86,3,FALSE)</f>
        <v>0.43</v>
      </c>
      <c r="Y162" s="251">
        <f>VLOOKUP(B162,'2020'!$A$1:$J$86,4,FALSE)/1000</f>
        <v>6829.2514000000001</v>
      </c>
      <c r="Z162" s="251">
        <f>VLOOKUP(B162,'2020'!$A$1:$J$86,5,FALSE)/1000</f>
        <v>4684.6486999999997</v>
      </c>
      <c r="AA162" s="251">
        <f>VLOOKUP(B162,'2020'!$A$1:$J$86,6,FALSE)/1000</f>
        <v>909.13109999999995</v>
      </c>
      <c r="AB162" s="251">
        <f>VLOOKUP(B162,'2020'!$A$1:$J$86,7,FALSE)/1000</f>
        <v>8486.9110099999998</v>
      </c>
      <c r="AC162" s="251">
        <f>VLOOKUP(B162,'2020'!$A$1:$J$86,10,FALSE)/1000</f>
        <v>4582.7912400000005</v>
      </c>
      <c r="AD162" s="452">
        <v>0</v>
      </c>
      <c r="AE162">
        <v>0</v>
      </c>
    </row>
    <row r="163" spans="1:31">
      <c r="A163" s="289">
        <v>2021</v>
      </c>
      <c r="B163" s="289" t="s">
        <v>164</v>
      </c>
      <c r="C163" s="125">
        <v>27</v>
      </c>
      <c r="D163" s="289">
        <f>VLOOKUP(B158,'Доходы регионов21'!$A$10:$C$94,2,FALSE)/1000</f>
        <v>55096.91</v>
      </c>
      <c r="E163" s="289">
        <f>VLOOKUP(B158,'ВРП 2015-2020'!$A$3:$H$98,8,FALSE)</f>
        <v>356594.6</v>
      </c>
      <c r="F163" s="311">
        <f>VLOOKUP(B163,'Трансферты 2021'!$A$4:$N$93,2,FALSE)</f>
        <v>12847.13</v>
      </c>
      <c r="G163" s="289">
        <f>VLOOKUP(B163,'Численность 2021'!$A$6:$B$91,2,FALSE)</f>
        <v>620249</v>
      </c>
      <c r="H163" s="183">
        <f>VLOOKUP(B158,'Трансферты 16-21'!$A$2:$S$102,19,FALSE)</f>
        <v>13151.974345120001</v>
      </c>
      <c r="I163" s="183">
        <f>D163-VLOOKUP(B163,'Трансферты 16-21'!$A$1:$M$86,13,FALSE)</f>
        <v>52728.37</v>
      </c>
      <c r="J163" s="311">
        <f t="shared" si="6"/>
        <v>13.337876289299624</v>
      </c>
      <c r="K163" s="424">
        <f>VLOOKUP(B163,'БО 19-21'!$A$11:$L$103,10,FALSE)</f>
        <v>66.3</v>
      </c>
      <c r="L163" s="425">
        <f>VLOOKUP(B163,'Own Rev21'!$A$10:$B$94,2,FALSE)/1000</f>
        <v>30297.197</v>
      </c>
      <c r="M163" s="429">
        <f>VLOOKUP(B163,Безв21!$A$10:$B$94,2,FALSE)/1000</f>
        <v>24148.539000000001</v>
      </c>
      <c r="N163" s="251">
        <f>VLOOKUP(B163,'Трансферты 16-21'!$A$1:$M$86,13,FALSE)</f>
        <v>2368.54</v>
      </c>
      <c r="O163" s="251">
        <v>0</v>
      </c>
      <c r="P163" s="251">
        <f t="shared" si="7"/>
        <v>21779.999</v>
      </c>
      <c r="Q163" s="251">
        <f t="shared" si="8"/>
        <v>52728.37</v>
      </c>
      <c r="R163" s="251">
        <v>0</v>
      </c>
      <c r="S163" s="251">
        <v>0</v>
      </c>
      <c r="T163" s="251">
        <v>0</v>
      </c>
      <c r="U163" s="251">
        <v>0</v>
      </c>
      <c r="V163" s="251">
        <v>0</v>
      </c>
      <c r="W163" s="251">
        <f>VLOOKUP(B162,'По статьям 2021'!$A$2:$V$86,22,FALSE)</f>
        <v>1655.2391326600002</v>
      </c>
      <c r="X163" s="251">
        <f>VLOOKUP(B163,'2021'!$A$1:$J$86,3,FALSE)</f>
        <v>0.41</v>
      </c>
      <c r="Y163" s="251">
        <f>VLOOKUP(B163,'2021'!$A$1:$J$86,4,FALSE)/1000</f>
        <v>8709.7273000000005</v>
      </c>
      <c r="Z163" s="251">
        <f>VLOOKUP(B163,'2021'!$A$1:$J$86,5,FALSE)/1000</f>
        <v>4684.6486999999997</v>
      </c>
      <c r="AA163" s="251">
        <f>VLOOKUP(B163,'2021'!$A$1:$J$86,6,FALSE)/1000</f>
        <v>2974.8033</v>
      </c>
      <c r="AB163" s="251">
        <f>VLOOKUP(B163,'2021'!$A$1:$J$86,7,FALSE)/1000</f>
        <v>7816.9985700000007</v>
      </c>
      <c r="AC163" s="251">
        <f>VLOOKUP(B163,'2021'!$A$1:$J$86,10,FALSE)/1000</f>
        <v>5253.2710499999994</v>
      </c>
      <c r="AD163" t="e">
        <f>VLOOKUP(B163,#REF!,2,FALSE)</f>
        <v>#REF!</v>
      </c>
      <c r="AE163">
        <f>S162</f>
        <v>0.78690000000000004</v>
      </c>
    </row>
    <row r="164" spans="1:31">
      <c r="A164" s="289">
        <v>2016</v>
      </c>
      <c r="B164" s="289" t="s">
        <v>1009</v>
      </c>
      <c r="C164" s="125">
        <v>28</v>
      </c>
      <c r="D164" s="289">
        <f>VLOOKUP(B164,'Доходы регионов16'!$A$10:$C$94,2,FALSE)/1000</f>
        <v>485870.772</v>
      </c>
      <c r="E164" s="289">
        <f>VLOOKUP(B164,'ВРП 2015-2020'!$A$3:$H$98,3,FALSE)</f>
        <v>780400.7</v>
      </c>
      <c r="F164" s="311">
        <f>VLOOKUP(B164,'Трансферты 2016'!$A$10:$N$102,2,FALSE)</f>
        <v>21663.9</v>
      </c>
      <c r="G164" s="289">
        <f>VLOOKUP(B164,'Численность 2016-2017'!$B$5:$D$89,2,FALSE)</f>
        <v>5225690</v>
      </c>
      <c r="H164" s="183">
        <f>VLOOKUP(B164,'Трансферты 16-21'!$A$2:$S$102,14,FALSE)</f>
        <v>11170.631879089999</v>
      </c>
      <c r="I164" s="183">
        <f>D164-VLOOKUP(B164,'Трансферты 16-21'!$A$1:$M$86,8,FALSE)</f>
        <v>474938.99199999997</v>
      </c>
      <c r="J164" s="311">
        <f t="shared" si="6"/>
        <v>15.469097404512604</v>
      </c>
      <c r="K164" s="424">
        <f>VLOOKUP(B164,'БО 15-17'!$A$11:$L$103,6,FALSE)</f>
        <v>189.7</v>
      </c>
      <c r="L164" s="425">
        <f>VLOOKUP(B164,'Own Rev16'!$A$10:$B$94,2,FALSE)/1000</f>
        <v>462306.77</v>
      </c>
      <c r="M164" s="429">
        <f>VLOOKUP(B164,Безв16!$A$10:$B$95,2,FALSE)/1000</f>
        <v>23951.010999999999</v>
      </c>
      <c r="N164" s="251">
        <f>VLOOKUP(B164,'Трансферты 16-21'!$A$1:$M$86,8,FALSE)</f>
        <v>10931.78</v>
      </c>
      <c r="O164" s="251">
        <v>0</v>
      </c>
      <c r="P164" s="251">
        <f t="shared" si="7"/>
        <v>13019.230999999998</v>
      </c>
      <c r="Q164" s="251">
        <f t="shared" si="8"/>
        <v>474938.99199999997</v>
      </c>
      <c r="R164" s="251">
        <v>0</v>
      </c>
      <c r="S164" s="251">
        <v>0</v>
      </c>
      <c r="T164" s="251">
        <v>0</v>
      </c>
      <c r="U164" s="251">
        <v>0</v>
      </c>
      <c r="V164" s="251">
        <v>0</v>
      </c>
      <c r="W164" s="251">
        <v>0</v>
      </c>
      <c r="X164" s="251">
        <f>VLOOKUP(B164,'2016'!$A$1:$J$86,3,FALSE)</f>
        <v>0.03</v>
      </c>
      <c r="Y164" s="251">
        <f>VLOOKUP(B164,'2016'!$A$1:$J$86,4,FALSE)/1000</f>
        <v>1519.9101000000001</v>
      </c>
      <c r="Z164" s="251">
        <f>VLOOKUP(B164,'2016'!$A$1:$J$86,5,FALSE)/1000</f>
        <v>0</v>
      </c>
      <c r="AA164" s="251">
        <f>VLOOKUP(B164,'2016'!$A$1:$J$86,6,FALSE)/1000</f>
        <v>1519.9101000000001</v>
      </c>
      <c r="AB164" s="251">
        <f>VLOOKUP(B164,'2016'!$A$1:$J$86,7,FALSE)/1000</f>
        <v>5199.7936300000001</v>
      </c>
      <c r="AC164" s="251">
        <f>VLOOKUP(B164,'2016'!$A$1:$J$86,10,FALSE)/1000</f>
        <v>6299.5274900000004</v>
      </c>
      <c r="AD164" s="251">
        <v>0</v>
      </c>
      <c r="AE164">
        <v>0</v>
      </c>
    </row>
    <row r="165" spans="1:31">
      <c r="A165" s="289">
        <v>2017</v>
      </c>
      <c r="B165" s="289" t="s">
        <v>1009</v>
      </c>
      <c r="C165" s="125">
        <v>28</v>
      </c>
      <c r="D165" s="289">
        <f>VLOOKUP(B164,'Доходы регионов17'!$A$10:$C$94,2,FALSE)/1000</f>
        <v>522151.72</v>
      </c>
      <c r="E165" s="289">
        <f>VLOOKUP(B164,'ВРП 2015-2020'!$A$3:$H$98,4,FALSE)</f>
        <v>805573.1</v>
      </c>
      <c r="F165" s="311">
        <f>VLOOKUP(B165,'Трансферты 2017'!$A$10:$N$102,2,FALSE)</f>
        <v>18294.36</v>
      </c>
      <c r="G165" s="289">
        <f>VLOOKUP(B164,'Численность 2016-2017'!$B$5:$D$89,3,FALSE)</f>
        <v>5281579</v>
      </c>
      <c r="H165" s="183">
        <f>VLOOKUP(B164,'Трансферты 16-21'!$A$2:$S$102,15,FALSE)</f>
        <v>18145.777414559998</v>
      </c>
      <c r="I165" s="183">
        <f>D165-VLOOKUP(B165,'Трансферты 16-21'!$A$1:$M$86,9,FALSE)</f>
        <v>521691.08999999997</v>
      </c>
      <c r="J165" s="311">
        <f t="shared" si="6"/>
        <v>15.479735664005302</v>
      </c>
      <c r="K165" s="424">
        <f>VLOOKUP(B165,'БО 15-17'!$A$11:$L$103,10,FALSE)</f>
        <v>182.3</v>
      </c>
      <c r="L165" s="425">
        <f>VLOOKUP(B165,'Own Rev17'!$A$10:$B$94,2,FALSE)/1000</f>
        <v>501439.39500000002</v>
      </c>
      <c r="M165" s="429">
        <f>VLOOKUP(B165,Безв17!$A$10:$B$94,2,FALSE)/1000</f>
        <v>20676.438999999998</v>
      </c>
      <c r="N165" s="251">
        <f>VLOOKUP(B165,'Трансферты 16-21'!$A$1:$M$86,9,FALSE)</f>
        <v>460.63</v>
      </c>
      <c r="O165" s="251">
        <v>0</v>
      </c>
      <c r="P165" s="251">
        <f t="shared" si="7"/>
        <v>20215.808999999997</v>
      </c>
      <c r="Q165" s="251">
        <f t="shared" si="8"/>
        <v>521691.08999999997</v>
      </c>
      <c r="R165" s="251">
        <v>0</v>
      </c>
      <c r="S165" s="251">
        <v>0</v>
      </c>
      <c r="T165" s="251">
        <v>0</v>
      </c>
      <c r="U165" s="251">
        <v>0</v>
      </c>
      <c r="V165" s="251">
        <v>0</v>
      </c>
      <c r="W165" s="251">
        <v>0</v>
      </c>
      <c r="X165" s="251">
        <f>VLOOKUP(B165,'2017'!$A$1:$J$86,3,FALSE)</f>
        <v>0.02</v>
      </c>
      <c r="Y165" s="251">
        <f>VLOOKUP(B165,'2017'!$A$1:$J$86,4,FALSE)/1000</f>
        <v>1635.0913999999998</v>
      </c>
      <c r="Z165" s="251">
        <f>VLOOKUP(B165,'2017'!$A$1:$J$86,5,FALSE)/1000</f>
        <v>0</v>
      </c>
      <c r="AA165" s="251">
        <f>VLOOKUP(B165,'2017'!$A$1:$J$86,6,FALSE)/1000</f>
        <v>0</v>
      </c>
      <c r="AB165" s="251">
        <f>VLOOKUP(B165,'2017'!$A$1:$J$86,7,FALSE)/1000</f>
        <v>1142.84004</v>
      </c>
      <c r="AC165" s="251">
        <f>VLOOKUP(B165,'2017'!$A$1:$J$86,10,FALSE)/1000</f>
        <v>6073.2297699999999</v>
      </c>
      <c r="AD165" s="251">
        <v>0</v>
      </c>
      <c r="AE165">
        <v>0</v>
      </c>
    </row>
    <row r="166" spans="1:31">
      <c r="A166" s="289">
        <v>2018</v>
      </c>
      <c r="B166" s="289" t="s">
        <v>1009</v>
      </c>
      <c r="C166" s="125">
        <v>28</v>
      </c>
      <c r="D166" s="289">
        <f>VLOOKUP(B164,'Доходы регионов18'!$A$10:$C$94,2,FALSE)/1000</f>
        <v>589468.01699999999</v>
      </c>
      <c r="E166" s="289">
        <f>VLOOKUP(B164,'ВРП 2015-2020'!$A$3:$H$98,5,FALSE)</f>
        <v>891448.8</v>
      </c>
      <c r="F166" s="311">
        <f>VLOOKUP(B166,'Трансферты 2018'!$A$10:$N$102,2,FALSE)</f>
        <v>12914.82</v>
      </c>
      <c r="G166" s="289">
        <f>VLOOKUP(B166,'Численность 2018'!$A$7:$B$91,2,FALSE)</f>
        <v>5351935</v>
      </c>
      <c r="H166" s="183">
        <f>VLOOKUP(B164,'Трансферты 16-21'!$A$2:$S$102,16,FALSE)</f>
        <v>12197.727273259999</v>
      </c>
      <c r="I166" s="183">
        <f>D166-VLOOKUP(B166,'Трансферты 16-21'!$A$1:$M$86,10,FALSE)</f>
        <v>588460.91700000002</v>
      </c>
      <c r="J166" s="311">
        <f t="shared" si="6"/>
        <v>15.492968735723924</v>
      </c>
      <c r="K166" s="424">
        <f>VLOOKUP(B166,'БО 17-19'!$A$11:$L$103,6,FALSE)</f>
        <v>184.8</v>
      </c>
      <c r="L166" s="425">
        <f>VLOOKUP(B166,'Own Rev18'!$A$10:$B$94,2,FALSE)/1000</f>
        <v>564435.67099999997</v>
      </c>
      <c r="M166" s="429">
        <f>VLOOKUP(B166,Безв18!$A$10:$B$94,2,FALSE)/1000</f>
        <v>24504.324000000001</v>
      </c>
      <c r="N166" s="251">
        <f>VLOOKUP(B166,'Трансферты 16-21'!$A$1:$M$86,10,FALSE)</f>
        <v>1007.1</v>
      </c>
      <c r="O166" s="251">
        <v>0</v>
      </c>
      <c r="P166" s="251">
        <f t="shared" si="7"/>
        <v>23497.224000000002</v>
      </c>
      <c r="Q166" s="251">
        <f t="shared" si="8"/>
        <v>588460.91700000002</v>
      </c>
      <c r="R166" s="251">
        <f>VLOOKUP(B166,Путин!$B$2:$C$87,2,FALSE)</f>
        <v>0.75009999999999999</v>
      </c>
      <c r="S166" s="251">
        <v>0</v>
      </c>
      <c r="T166" s="251">
        <v>0</v>
      </c>
      <c r="U166" s="251">
        <v>0</v>
      </c>
      <c r="V166" s="251">
        <v>0</v>
      </c>
      <c r="W166" s="251">
        <v>0</v>
      </c>
      <c r="X166" s="251">
        <f>VLOOKUP(B166,'2018'!$A$1:$J$86,3,FALSE)</f>
        <v>0.02</v>
      </c>
      <c r="Y166" s="251">
        <f>VLOOKUP(B166,'2018'!$A$1:$J$86,4,FALSE)/1000</f>
        <v>10935.096300000001</v>
      </c>
      <c r="Z166" s="251">
        <f>VLOOKUP(B166,'2018'!$A$1:$J$86,5,FALSE)/1000</f>
        <v>0</v>
      </c>
      <c r="AA166" s="251">
        <f>VLOOKUP(B166,'2018'!$A$1:$J$86,6,FALSE)/1000</f>
        <v>8577.8690000000006</v>
      </c>
      <c r="AB166" s="251">
        <f>VLOOKUP(B166,'2018'!$A$1:$J$86,7,FALSE)/1000</f>
        <v>1036.76713</v>
      </c>
      <c r="AC166" s="251">
        <f>VLOOKUP(B166,'2018'!$A$1:$J$86,10,FALSE)/1000</f>
        <v>1109.4779799999999</v>
      </c>
      <c r="AD166" s="251">
        <v>0</v>
      </c>
      <c r="AE166">
        <v>0</v>
      </c>
    </row>
    <row r="167" spans="1:31">
      <c r="A167" s="289">
        <v>2019</v>
      </c>
      <c r="B167" s="289" t="s">
        <v>1009</v>
      </c>
      <c r="C167" s="125">
        <v>28</v>
      </c>
      <c r="D167" s="289">
        <f>VLOOKUP(B164,'Доходы регионов19'!$A$10:$C$94,2,FALSE)/1000</f>
        <v>649006.06900000002</v>
      </c>
      <c r="E167" s="289">
        <f>VLOOKUP(B164,'ВРП 2015-2020'!$A$3:$H$98,6,FALSE)</f>
        <v>950587.3</v>
      </c>
      <c r="F167" s="311">
        <f>VLOOKUP(B167,'Трансферты 2019'!$A$4:$N$102,2,FALSE)</f>
        <v>26265.45</v>
      </c>
      <c r="G167" s="289">
        <f>VLOOKUP(B167,'Численность 2019'!$A$7:$B$91,2,FALSE)</f>
        <v>5383890</v>
      </c>
      <c r="H167" s="183">
        <f>VLOOKUP(B164,'Трансферты 16-21'!$A$2:$S$102,17,FALSE)</f>
        <v>14107.704467830001</v>
      </c>
      <c r="I167" s="183">
        <f>D167-VLOOKUP(B167,'Трансферты 16-21'!$A$1:$M$86,11,FALSE)</f>
        <v>636431.40899999999</v>
      </c>
      <c r="J167" s="311">
        <f t="shared" si="6"/>
        <v>15.498921719191598</v>
      </c>
      <c r="K167" s="424">
        <f>VLOOKUP(B167,'БО 17-19'!$A$11:$L$103,10,FALSE)</f>
        <v>188.6</v>
      </c>
      <c r="L167" s="425">
        <f>VLOOKUP(B167,'Own Rev19'!$A$10:$B$94,2,FALSE)/1000</f>
        <v>619424.09499999997</v>
      </c>
      <c r="M167" s="429">
        <f>VLOOKUP(B167,Безв19!$A$10:$B$94,2,FALSE)/1000</f>
        <v>28760.91</v>
      </c>
      <c r="N167" s="251">
        <f>VLOOKUP(B167,'Трансферты 16-21'!$A$1:$M$86,11,FALSE)</f>
        <v>12574.66</v>
      </c>
      <c r="O167" s="251">
        <v>0</v>
      </c>
      <c r="P167" s="251">
        <f t="shared" si="7"/>
        <v>16186.25</v>
      </c>
      <c r="Q167" s="251">
        <f t="shared" si="8"/>
        <v>636431.40899999999</v>
      </c>
      <c r="R167" s="251">
        <v>0</v>
      </c>
      <c r="S167" s="251">
        <v>0</v>
      </c>
      <c r="T167" s="251">
        <v>0</v>
      </c>
      <c r="U167" s="251">
        <v>0</v>
      </c>
      <c r="V167" s="251">
        <v>0</v>
      </c>
      <c r="W167" s="251">
        <v>0</v>
      </c>
      <c r="X167" s="251">
        <f>VLOOKUP(B167,'2019'!$A$1:$J$86,3,FALSE)</f>
        <v>0.03</v>
      </c>
      <c r="Y167" s="251">
        <f>VLOOKUP(B167,'2019'!$A$1:$J$86,4,FALSE)/1000</f>
        <v>1504.4839999999999</v>
      </c>
      <c r="Z167" s="251">
        <f>VLOOKUP(B167,'2019'!$A$1:$J$86,5,FALSE)/1000</f>
        <v>0</v>
      </c>
      <c r="AA167" s="251">
        <f>VLOOKUP(B167,'2019'!$A$1:$J$86,6,FALSE)/1000</f>
        <v>0</v>
      </c>
      <c r="AB167" s="251">
        <f>VLOOKUP(B167,'2019'!$A$1:$J$86,7,FALSE)/1000</f>
        <v>1468.7904199999998</v>
      </c>
      <c r="AC167" s="251">
        <f>VLOOKUP(B167,'2019'!$A$1:$J$86,10,FALSE)/1000</f>
        <v>13212.971529999999</v>
      </c>
      <c r="AD167" s="251">
        <v>0</v>
      </c>
      <c r="AE167">
        <v>0</v>
      </c>
    </row>
    <row r="168" spans="1:31">
      <c r="A168" s="289">
        <v>2020</v>
      </c>
      <c r="B168" s="289" t="s">
        <v>1009</v>
      </c>
      <c r="C168" s="125">
        <v>28</v>
      </c>
      <c r="D168" s="289">
        <f>VLOOKUP(B164,'Доходы регионов20'!$A$10:$C$94,2,FALSE)/1000</f>
        <v>679519.08799999999</v>
      </c>
      <c r="E168" s="289">
        <f>VLOOKUP(B164,'ВРП 2015-2020'!$A$3:$H$98,7,FALSE)</f>
        <v>971158</v>
      </c>
      <c r="F168" s="311">
        <f>VLOOKUP(B168,'Трансферты 2020'!$A$4:$N$102,2,FALSE)</f>
        <v>46158.239999999998</v>
      </c>
      <c r="G168" s="289">
        <f>VLOOKUP(B168,'Численность 2020'!$A$7:$B$91,2,FALSE)</f>
        <v>5398064</v>
      </c>
      <c r="H168" s="183">
        <f>VLOOKUP(B164,'Трансферты 16-21'!$A$2:$S$102,18,FALSE)</f>
        <v>32624.95797852</v>
      </c>
      <c r="I168" s="183">
        <f>D168-VLOOKUP(B168,'Трансферты 16-21'!$A$1:$M$86,12,FALSE)</f>
        <v>659864.60800000001</v>
      </c>
      <c r="J168" s="311">
        <f t="shared" si="6"/>
        <v>15.501550928732856</v>
      </c>
      <c r="K168" s="424">
        <f>VLOOKUP(B168,'БО 19-21'!$A$11:$L$103,6,FALSE)</f>
        <v>199.2</v>
      </c>
      <c r="L168" s="425">
        <f>VLOOKUP(B168,'Own Rev20'!$A$10:$B$94,2,FALSE)/1000</f>
        <v>625422.35699999996</v>
      </c>
      <c r="M168" s="429">
        <f>VLOOKUP(B168,Безв20!$A$10:$B$94,2,FALSE)/1000</f>
        <v>53014.508999999998</v>
      </c>
      <c r="N168" s="251">
        <f>VLOOKUP(B168,'Трансферты 16-21'!$A$1:$M$86,12,FALSE)</f>
        <v>19654.48</v>
      </c>
      <c r="O168" s="251">
        <v>0</v>
      </c>
      <c r="P168" s="251">
        <f t="shared" si="7"/>
        <v>33360.028999999995</v>
      </c>
      <c r="Q168" s="251">
        <f t="shared" si="8"/>
        <v>659864.60800000001</v>
      </c>
      <c r="R168" s="251">
        <v>0</v>
      </c>
      <c r="S168" s="251">
        <f>VLOOKUP(B168,Конституция!$B$4:$C$90,2,FALSE)</f>
        <v>0.77659999999999996</v>
      </c>
      <c r="T168" s="251">
        <f>VLOOKUP(B168,DATA!$A$2:$X$86,23,FALSE)</f>
        <v>11.5</v>
      </c>
      <c r="U168" s="251">
        <f>VLOOKUP(B168,DATA!$A$2:$X$86,24,FALSE)</f>
        <v>20.79</v>
      </c>
      <c r="V168" s="251">
        <f>VLOOKUP(B168,'По статьям 2020'!$A$2:$AE$86,31,FALSE)</f>
        <v>23374.05</v>
      </c>
      <c r="W168" s="251">
        <v>0</v>
      </c>
      <c r="X168" s="251">
        <f>VLOOKUP(B168,'2020'!$A$1:$J$86,3,FALSE)</f>
        <v>0.05</v>
      </c>
      <c r="Y168" s="251">
        <f>VLOOKUP(B168,'2020'!$A$1:$J$86,4,FALSE)/1000</f>
        <v>5588.2184999999999</v>
      </c>
      <c r="Z168" s="251">
        <f>VLOOKUP(B168,'2020'!$A$1:$J$86,5,FALSE)/1000</f>
        <v>0</v>
      </c>
      <c r="AA168" s="251">
        <f>VLOOKUP(B168,'2020'!$A$1:$J$86,6,FALSE)/1000</f>
        <v>0</v>
      </c>
      <c r="AB168" s="251">
        <f>VLOOKUP(B168,'2020'!$A$1:$J$86,7,FALSE)/1000</f>
        <v>5726.0844299999999</v>
      </c>
      <c r="AC168" s="251">
        <f>VLOOKUP(B168,'2020'!$A$1:$J$86,10,FALSE)/1000</f>
        <v>22030.88679</v>
      </c>
      <c r="AD168" s="452">
        <v>0</v>
      </c>
      <c r="AE168">
        <v>0</v>
      </c>
    </row>
    <row r="169" spans="1:31">
      <c r="A169" s="289">
        <v>2021</v>
      </c>
      <c r="B169" s="289" t="s">
        <v>1009</v>
      </c>
      <c r="C169" s="125">
        <v>28</v>
      </c>
      <c r="D169" s="289">
        <f>VLOOKUP(B164,'Доходы регионов21'!$A$10:$C$94,2,FALSE)/1000</f>
        <v>846022.66</v>
      </c>
      <c r="E169" s="289">
        <f>VLOOKUP(B164,'ВРП 2015-2020'!$A$3:$H$98,8,FALSE)</f>
        <v>1754422.6</v>
      </c>
      <c r="F169" s="311">
        <f>VLOOKUP(B169,'Трансферты 2021'!$A$4:$N$93,2,FALSE)</f>
        <v>45605.84</v>
      </c>
      <c r="G169" s="289">
        <f>VLOOKUP(B169,'Численность 2021'!$A$6:$B$91,2,FALSE)</f>
        <v>5384342</v>
      </c>
      <c r="H169" s="183">
        <f>VLOOKUP(B164,'Трансферты 16-21'!$A$2:$S$102,19,FALSE)</f>
        <v>31680.369479350004</v>
      </c>
      <c r="I169" s="183">
        <f>D169-VLOOKUP(B169,'Трансферты 16-21'!$A$1:$M$86,13,FALSE)</f>
        <v>829635.24</v>
      </c>
      <c r="J169" s="311">
        <f t="shared" si="6"/>
        <v>15.499005669834613</v>
      </c>
      <c r="K169" s="424">
        <f>VLOOKUP(B169,'БО 19-21'!$A$11:$L$103,10,FALSE)</f>
        <v>209.5</v>
      </c>
      <c r="L169" s="425">
        <f>VLOOKUP(B169,'Own Rev21'!$A$10:$B$94,2,FALSE)/1000</f>
        <v>793805.95900000003</v>
      </c>
      <c r="M169" s="429">
        <f>VLOOKUP(B169,Безв21!$A$10:$B$94,2,FALSE)/1000</f>
        <v>49932.525000000001</v>
      </c>
      <c r="N169" s="251">
        <f>VLOOKUP(B169,'Трансферты 16-21'!$A$1:$M$86,13,FALSE)</f>
        <v>16387.419999999998</v>
      </c>
      <c r="O169" s="251">
        <v>0</v>
      </c>
      <c r="P169" s="251">
        <f t="shared" si="7"/>
        <v>33545.105000000003</v>
      </c>
      <c r="Q169" s="251">
        <f t="shared" si="8"/>
        <v>829635.24</v>
      </c>
      <c r="R169" s="251">
        <v>0</v>
      </c>
      <c r="S169" s="251">
        <v>0</v>
      </c>
      <c r="T169" s="251">
        <v>0</v>
      </c>
      <c r="U169" s="251">
        <v>0</v>
      </c>
      <c r="V169" s="251">
        <v>0</v>
      </c>
      <c r="W169" s="251">
        <f>VLOOKUP(B168,'По статьям 2021'!$A$2:$V$86,22,FALSE)</f>
        <v>11725.677687270001</v>
      </c>
      <c r="X169" s="251">
        <f>VLOOKUP(B169,'2021'!$A$1:$J$86,3,FALSE)</f>
        <v>0.04</v>
      </c>
      <c r="Y169" s="251">
        <f>VLOOKUP(B169,'2021'!$A$1:$J$86,4,FALSE)/1000</f>
        <v>1000</v>
      </c>
      <c r="Z169" s="251">
        <f>VLOOKUP(B169,'2021'!$A$1:$J$86,5,FALSE)/1000</f>
        <v>0</v>
      </c>
      <c r="AA169" s="251">
        <f>VLOOKUP(B169,'2021'!$A$1:$J$86,6,FALSE)/1000</f>
        <v>1000</v>
      </c>
      <c r="AB169" s="251">
        <f>VLOOKUP(B169,'2021'!$A$1:$J$86,7,FALSE)/1000</f>
        <v>7828.6508099999992</v>
      </c>
      <c r="AC169" s="251">
        <f>VLOOKUP(B169,'2021'!$A$1:$J$86,10,FALSE)/1000</f>
        <v>24716.452859999998</v>
      </c>
      <c r="AD169" t="e">
        <f>VLOOKUP(B169,#REF!,2,FALSE)</f>
        <v>#REF!</v>
      </c>
      <c r="AE169">
        <f>S168</f>
        <v>0.77659999999999996</v>
      </c>
    </row>
    <row r="170" spans="1:31">
      <c r="A170" s="289">
        <v>2016</v>
      </c>
      <c r="B170" s="289" t="s">
        <v>1010</v>
      </c>
      <c r="C170" s="125">
        <v>29</v>
      </c>
      <c r="D170" s="289">
        <f>VLOOKUP(B170,'Доходы регионов16'!$A$10:$C$94,2,FALSE)/1000</f>
        <v>14540.682000000001</v>
      </c>
      <c r="E170" s="289">
        <f>VLOOKUP(B170,'ВРП 2015-2020'!$A$3:$H$98,3,FALSE)</f>
        <v>5964557</v>
      </c>
      <c r="F170" s="311">
        <f>VLOOKUP(B170,'Трансферты 2016'!$A$10:$N$102,2,FALSE)</f>
        <v>1079.81</v>
      </c>
      <c r="G170" s="289">
        <f>VLOOKUP(B170,'Численность 2016-2017'!$B$5:$D$89,2,FALSE)</f>
        <v>43838</v>
      </c>
      <c r="H170" s="183">
        <f>VLOOKUP(B170,'Трансферты 16-21'!$A$2:$S$102,14,FALSE)</f>
        <v>917.33752479000009</v>
      </c>
      <c r="I170" s="183">
        <f>D170-VLOOKUP(B170,'Трансферты 16-21'!$A$1:$M$86,8,FALSE)</f>
        <v>14372.182000000001</v>
      </c>
      <c r="J170" s="311">
        <f t="shared" si="6"/>
        <v>10.688256300143298</v>
      </c>
      <c r="K170" s="424">
        <f>VLOOKUP(B170,'БО 15-17'!$A$11:$L$103,6,FALSE)</f>
        <v>109.8</v>
      </c>
      <c r="L170" s="425">
        <f>VLOOKUP(B170,'Own Rev16'!$A$10:$B$94,2,FALSE)/1000</f>
        <v>12888.816000000001</v>
      </c>
      <c r="M170" s="429">
        <f>VLOOKUP(B170,Безв16!$A$10:$B$95,2,FALSE)/1000</f>
        <v>1465.5540000000001</v>
      </c>
      <c r="N170" s="251">
        <f>VLOOKUP(B170,'Трансферты 16-21'!$A$1:$M$86,8,FALSE)</f>
        <v>168.5</v>
      </c>
      <c r="O170" s="251">
        <v>0</v>
      </c>
      <c r="P170" s="251">
        <f t="shared" si="7"/>
        <v>1297.0540000000001</v>
      </c>
      <c r="Q170" s="251">
        <f t="shared" si="8"/>
        <v>14372.182000000001</v>
      </c>
      <c r="R170" s="251">
        <v>0</v>
      </c>
      <c r="S170" s="251">
        <v>0</v>
      </c>
      <c r="T170" s="251">
        <v>0</v>
      </c>
      <c r="U170" s="251">
        <v>0</v>
      </c>
      <c r="V170" s="251">
        <v>0</v>
      </c>
      <c r="W170" s="251">
        <v>0</v>
      </c>
      <c r="X170" s="251">
        <f>VLOOKUP(B170,'2016'!$A$1:$J$86,3,FALSE)</f>
        <v>0.09</v>
      </c>
      <c r="Y170" s="251">
        <f>VLOOKUP(B170,'2016'!$A$1:$J$86,4,FALSE)/1000</f>
        <v>378.51600000000002</v>
      </c>
      <c r="Z170" s="251">
        <f>VLOOKUP(B170,'2016'!$A$1:$J$86,5,FALSE)/1000</f>
        <v>0</v>
      </c>
      <c r="AA170" s="251">
        <f>VLOOKUP(B170,'2016'!$A$1:$J$86,6,FALSE)/1000</f>
        <v>378.51600000000002</v>
      </c>
      <c r="AB170" s="251">
        <f>VLOOKUP(B170,'2016'!$A$1:$J$86,7,FALSE)/1000</f>
        <v>849.24364000000003</v>
      </c>
      <c r="AC170" s="251">
        <f>VLOOKUP(B170,'2016'!$A$1:$J$86,10,FALSE)/1000</f>
        <v>69.295450000000002</v>
      </c>
      <c r="AD170" s="251">
        <v>0</v>
      </c>
      <c r="AE170">
        <v>0</v>
      </c>
    </row>
    <row r="171" spans="1:31">
      <c r="A171" s="289">
        <v>2017</v>
      </c>
      <c r="B171" s="289" t="s">
        <v>1010</v>
      </c>
      <c r="C171" s="125">
        <v>29</v>
      </c>
      <c r="D171" s="289">
        <f>VLOOKUP(B170,'Доходы регионов17'!$A$10:$C$94,2,FALSE)/1000</f>
        <v>19958.467000000001</v>
      </c>
      <c r="E171" s="289">
        <f>VLOOKUP(B170,'ВРП 2015-2020'!$A$3:$H$98,4,FALSE)</f>
        <v>6045235.5999999996</v>
      </c>
      <c r="F171" s="311">
        <f>VLOOKUP(B171,'Трансферты 2017'!$A$10:$N$102,2,FALSE)</f>
        <v>1286.49</v>
      </c>
      <c r="G171" s="289">
        <f>VLOOKUP(B170,'Численность 2016-2017'!$B$5:$D$89,3,FALSE)</f>
        <v>43937</v>
      </c>
      <c r="H171" s="183">
        <f>VLOOKUP(B170,'Трансферты 16-21'!$A$2:$S$102,15,FALSE)</f>
        <v>978.87899457000003</v>
      </c>
      <c r="I171" s="183">
        <f>D171-VLOOKUP(B171,'Трансферты 16-21'!$A$1:$M$86,9,FALSE)</f>
        <v>19597.537</v>
      </c>
      <c r="J171" s="311">
        <f t="shared" si="6"/>
        <v>10.690512068687417</v>
      </c>
      <c r="K171" s="424">
        <f>VLOOKUP(B171,'БО 15-17'!$A$11:$L$103,10,FALSE)</f>
        <v>110.2</v>
      </c>
      <c r="L171" s="425">
        <f>VLOOKUP(B171,'Own Rev17'!$A$10:$B$94,2,FALSE)/1000</f>
        <v>18421.357</v>
      </c>
      <c r="M171" s="429">
        <f>VLOOKUP(B171,Безв17!$A$10:$B$94,2,FALSE)/1000</f>
        <v>1467.7449999999999</v>
      </c>
      <c r="N171" s="251">
        <f>VLOOKUP(B171,'Трансферты 16-21'!$A$1:$M$86,9,FALSE)</f>
        <v>360.93</v>
      </c>
      <c r="O171" s="251">
        <v>0</v>
      </c>
      <c r="P171" s="251">
        <f t="shared" si="7"/>
        <v>1106.8149999999998</v>
      </c>
      <c r="Q171" s="251">
        <f t="shared" si="8"/>
        <v>19597.537</v>
      </c>
      <c r="R171" s="251">
        <v>0</v>
      </c>
      <c r="S171" s="251">
        <v>0</v>
      </c>
      <c r="T171" s="251">
        <v>0</v>
      </c>
      <c r="U171" s="251">
        <v>0</v>
      </c>
      <c r="V171" s="251">
        <v>0</v>
      </c>
      <c r="W171" s="251">
        <v>0</v>
      </c>
      <c r="X171" s="251">
        <f>VLOOKUP(B171,'2017'!$A$1:$J$86,3,FALSE)</f>
        <v>7.0000000000000007E-2</v>
      </c>
      <c r="Y171" s="251">
        <f>VLOOKUP(B171,'2017'!$A$1:$J$86,4,FALSE)/1000</f>
        <v>126.12230000000001</v>
      </c>
      <c r="Z171" s="251">
        <f>VLOOKUP(B171,'2017'!$A$1:$J$86,5,FALSE)/1000</f>
        <v>0</v>
      </c>
      <c r="AA171" s="251">
        <f>VLOOKUP(B171,'2017'!$A$1:$J$86,6,FALSE)/1000</f>
        <v>0</v>
      </c>
      <c r="AB171" s="251">
        <f>VLOOKUP(B171,'2017'!$A$1:$J$86,7,FALSE)/1000</f>
        <v>404.41987</v>
      </c>
      <c r="AC171" s="251">
        <f>VLOOKUP(B171,'2017'!$A$1:$J$86,10,FALSE)/1000</f>
        <v>762.05505000000005</v>
      </c>
      <c r="AD171" s="251">
        <v>0</v>
      </c>
      <c r="AE171">
        <v>0</v>
      </c>
    </row>
    <row r="172" spans="1:31">
      <c r="A172" s="289">
        <v>2018</v>
      </c>
      <c r="B172" s="289" t="s">
        <v>1010</v>
      </c>
      <c r="C172" s="125">
        <v>29</v>
      </c>
      <c r="D172" s="289">
        <f>VLOOKUP(B170,'Доходы регионов18'!$A$10:$C$94,2,FALSE)/1000</f>
        <v>23252.324000000001</v>
      </c>
      <c r="E172" s="289">
        <f>VLOOKUP(B170,'ВРП 2015-2020'!$A$3:$H$98,5,FALSE)</f>
        <v>7296374.4000000004</v>
      </c>
      <c r="F172" s="311">
        <f>VLOOKUP(B172,'Трансферты 2018'!$A$10:$N$102,2,FALSE)</f>
        <v>1386.61</v>
      </c>
      <c r="G172" s="289">
        <f>VLOOKUP(B172,'Численность 2018'!$A$7:$B$91,2,FALSE)</f>
        <v>43997</v>
      </c>
      <c r="H172" s="183">
        <f>VLOOKUP(B170,'Трансферты 16-21'!$A$2:$S$102,16,FALSE)</f>
        <v>1380.6000054699998</v>
      </c>
      <c r="I172" s="183">
        <f>D172-VLOOKUP(B172,'Трансферты 16-21'!$A$1:$M$86,10,FALSE)</f>
        <v>23127.204000000002</v>
      </c>
      <c r="J172" s="311">
        <f t="shared" si="6"/>
        <v>10.69187672875773</v>
      </c>
      <c r="K172" s="424">
        <f>VLOOKUP(B172,'БО 17-19'!$A$11:$L$103,6,FALSE)</f>
        <v>107.4</v>
      </c>
      <c r="L172" s="425">
        <f>VLOOKUP(B172,'Own Rev18'!$A$10:$B$94,2,FALSE)/1000</f>
        <v>21450.82</v>
      </c>
      <c r="M172" s="429">
        <f>VLOOKUP(B172,Безв18!$A$10:$B$94,2,FALSE)/1000</f>
        <v>1604.8810000000001</v>
      </c>
      <c r="N172" s="251">
        <f>VLOOKUP(B172,'Трансферты 16-21'!$A$1:$M$86,10,FALSE)</f>
        <v>125.12</v>
      </c>
      <c r="O172" s="251">
        <v>0</v>
      </c>
      <c r="P172" s="251">
        <f t="shared" si="7"/>
        <v>1479.761</v>
      </c>
      <c r="Q172" s="251">
        <f t="shared" si="8"/>
        <v>23127.204000000002</v>
      </c>
      <c r="R172" s="251">
        <f>VLOOKUP(B172,Путин!$B$2:$C$87,2,FALSE)</f>
        <v>0.71150000000000002</v>
      </c>
      <c r="S172" s="251">
        <v>0</v>
      </c>
      <c r="T172" s="251">
        <v>0</v>
      </c>
      <c r="U172" s="251">
        <v>0</v>
      </c>
      <c r="V172" s="251">
        <v>0</v>
      </c>
      <c r="W172" s="251">
        <v>0</v>
      </c>
      <c r="X172" s="251">
        <f>VLOOKUP(B172,'2018'!$A$1:$J$86,3,FALSE)</f>
        <v>0.06</v>
      </c>
      <c r="Y172" s="251">
        <f>VLOOKUP(B172,'2018'!$A$1:$J$86,4,FALSE)/1000</f>
        <v>98.465999999999994</v>
      </c>
      <c r="Z172" s="251">
        <f>VLOOKUP(B172,'2018'!$A$1:$J$86,5,FALSE)/1000</f>
        <v>0</v>
      </c>
      <c r="AA172" s="251">
        <f>VLOOKUP(B172,'2018'!$A$1:$J$86,6,FALSE)/1000</f>
        <v>98.465999999999994</v>
      </c>
      <c r="AB172" s="251">
        <f>VLOOKUP(B172,'2018'!$A$1:$J$86,7,FALSE)/1000</f>
        <v>184.73913000000002</v>
      </c>
      <c r="AC172" s="251">
        <f>VLOOKUP(B172,'2018'!$A$1:$J$86,10,FALSE)/1000</f>
        <v>1134.7382500000001</v>
      </c>
      <c r="AD172" s="251">
        <v>0</v>
      </c>
      <c r="AE172">
        <v>0</v>
      </c>
    </row>
    <row r="173" spans="1:31">
      <c r="A173" s="289">
        <v>2019</v>
      </c>
      <c r="B173" s="289" t="s">
        <v>1010</v>
      </c>
      <c r="C173" s="125">
        <v>29</v>
      </c>
      <c r="D173" s="289">
        <f>VLOOKUP(B170,'Доходы регионов19'!$A$10:$C$94,2,FALSE)/1000</f>
        <v>24500.460999999999</v>
      </c>
      <c r="E173" s="289">
        <f>VLOOKUP(B170,'ВРП 2015-2020'!$A$3:$H$98,6,FALSE)</f>
        <v>7530484.7000000002</v>
      </c>
      <c r="F173" s="311">
        <f>VLOOKUP(B173,'Трансферты 2019'!$A$4:$N$102,2,FALSE)</f>
        <v>2705.1</v>
      </c>
      <c r="G173" s="289">
        <f>VLOOKUP(B173,'Численность 2019'!$A$7:$B$91,2,FALSE)</f>
        <v>43829</v>
      </c>
      <c r="H173" s="183">
        <f>VLOOKUP(B170,'Трансферты 16-21'!$A$2:$S$102,17,FALSE)</f>
        <v>2960.9743417500003</v>
      </c>
      <c r="I173" s="183">
        <f>D173-VLOOKUP(B173,'Трансферты 16-21'!$A$1:$M$86,11,FALSE)</f>
        <v>24273.530999999999</v>
      </c>
      <c r="J173" s="311">
        <f t="shared" si="6"/>
        <v>10.688050977729352</v>
      </c>
      <c r="K173" s="424">
        <f>VLOOKUP(B173,'БО 17-19'!$A$11:$L$103,10,FALSE)</f>
        <v>101.5</v>
      </c>
      <c r="L173" s="425">
        <f>VLOOKUP(B173,'Own Rev19'!$A$10:$B$94,2,FALSE)/1000</f>
        <v>20714.589</v>
      </c>
      <c r="M173" s="429">
        <f>VLOOKUP(B173,Безв19!$A$10:$B$94,2,FALSE)/1000</f>
        <v>3520.3389999999999</v>
      </c>
      <c r="N173" s="251">
        <f>VLOOKUP(B173,'Трансферты 16-21'!$A$1:$M$86,11,FALSE)</f>
        <v>226.93</v>
      </c>
      <c r="O173" s="251">
        <v>0</v>
      </c>
      <c r="P173" s="251">
        <f t="shared" si="7"/>
        <v>3293.4090000000001</v>
      </c>
      <c r="Q173" s="251">
        <f t="shared" si="8"/>
        <v>24273.530999999999</v>
      </c>
      <c r="R173" s="251">
        <v>0</v>
      </c>
      <c r="S173" s="251">
        <v>0</v>
      </c>
      <c r="T173" s="251">
        <v>0</v>
      </c>
      <c r="U173" s="251">
        <v>0</v>
      </c>
      <c r="V173" s="251">
        <v>0</v>
      </c>
      <c r="W173" s="251">
        <v>0</v>
      </c>
      <c r="X173" s="251">
        <f>VLOOKUP(B173,'2019'!$A$1:$J$86,3,FALSE)</f>
        <v>0.14000000000000001</v>
      </c>
      <c r="Y173" s="251">
        <f>VLOOKUP(B173,'2019'!$A$1:$J$86,4,FALSE)/1000</f>
        <v>332.43459999999999</v>
      </c>
      <c r="Z173" s="251">
        <f>VLOOKUP(B173,'2019'!$A$1:$J$86,5,FALSE)/1000</f>
        <v>0</v>
      </c>
      <c r="AA173" s="251">
        <f>VLOOKUP(B173,'2019'!$A$1:$J$86,6,FALSE)/1000</f>
        <v>0</v>
      </c>
      <c r="AB173" s="251">
        <f>VLOOKUP(B173,'2019'!$A$1:$J$86,7,FALSE)/1000</f>
        <v>596.86037999999996</v>
      </c>
      <c r="AC173" s="251">
        <f>VLOOKUP(B173,'2019'!$A$1:$J$86,10,FALSE)/1000</f>
        <v>2364.1154900000001</v>
      </c>
      <c r="AD173" s="251">
        <v>0</v>
      </c>
      <c r="AE173">
        <v>0</v>
      </c>
    </row>
    <row r="174" spans="1:31">
      <c r="A174" s="289">
        <v>2020</v>
      </c>
      <c r="B174" s="289" t="s">
        <v>1010</v>
      </c>
      <c r="C174" s="125">
        <v>29</v>
      </c>
      <c r="D174" s="289">
        <f>VLOOKUP(B170,'Доходы регионов20'!$A$10:$C$94,2,FALSE)/1000</f>
        <v>23983.133999999998</v>
      </c>
      <c r="E174" s="289">
        <f>VLOOKUP(B170,'ВРП 2015-2020'!$A$3:$H$98,7,FALSE)</f>
        <v>5206287.0999999996</v>
      </c>
      <c r="F174" s="311">
        <f>VLOOKUP(B174,'Трансферты 2020'!$A$4:$N$102,2,FALSE)</f>
        <v>5375.28</v>
      </c>
      <c r="G174" s="289">
        <f>VLOOKUP(B174,'Численность 2020'!$A$7:$B$91,2,FALSE)</f>
        <v>44111</v>
      </c>
      <c r="H174" s="183">
        <f>VLOOKUP(B170,'Трансферты 16-21'!$A$2:$S$102,18,FALSE)</f>
        <v>5495.2598232999999</v>
      </c>
      <c r="I174" s="183">
        <f>D174-VLOOKUP(B174,'Трансферты 16-21'!$A$1:$M$86,12,FALSE)</f>
        <v>23670.473999999998</v>
      </c>
      <c r="J174" s="311">
        <f t="shared" si="6"/>
        <v>10.694464463438248</v>
      </c>
      <c r="K174" s="424">
        <f>VLOOKUP(B174,'БО 19-21'!$A$11:$L$103,6,FALSE)</f>
        <v>115.5</v>
      </c>
      <c r="L174" s="425">
        <f>VLOOKUP(B174,'Own Rev20'!$A$10:$B$94,2,FALSE)/1000</f>
        <v>15825.062</v>
      </c>
      <c r="M174" s="429">
        <f>VLOOKUP(B174,Безв20!$A$10:$B$94,2,FALSE)/1000</f>
        <v>7892.48</v>
      </c>
      <c r="N174" s="251">
        <f>VLOOKUP(B174,'Трансферты 16-21'!$A$1:$M$86,12,FALSE)</f>
        <v>312.66000000000003</v>
      </c>
      <c r="O174" s="251">
        <v>0</v>
      </c>
      <c r="P174" s="251">
        <f t="shared" si="7"/>
        <v>7579.82</v>
      </c>
      <c r="Q174" s="251">
        <f t="shared" si="8"/>
        <v>23670.473999999998</v>
      </c>
      <c r="R174" s="251">
        <v>0</v>
      </c>
      <c r="S174" s="251">
        <f>VLOOKUP(B174,Конституция!$B$4:$C$90,2,FALSE)</f>
        <v>0.43780000000000002</v>
      </c>
      <c r="T174" s="251">
        <f>VLOOKUP(B174,DATA!$A$2:$X$86,23,FALSE)</f>
        <v>21.6</v>
      </c>
      <c r="U174" s="251">
        <f>VLOOKUP(B174,DATA!$A$2:$X$86,24,FALSE)</f>
        <v>16.670000000000002</v>
      </c>
      <c r="V174" s="251">
        <f>VLOOKUP(B174,'По статьям 2020'!$A$2:$AE$86,31,FALSE)</f>
        <v>170.29999999999998</v>
      </c>
      <c r="W174" s="251">
        <v>0</v>
      </c>
      <c r="X174" s="251">
        <f>VLOOKUP(B174,'2020'!$A$1:$J$86,3,FALSE)</f>
        <v>0.32</v>
      </c>
      <c r="Y174" s="251">
        <f>VLOOKUP(B174,'2020'!$A$1:$J$86,4,FALSE)/1000</f>
        <v>2140.3587900000002</v>
      </c>
      <c r="Z174" s="251">
        <f>VLOOKUP(B174,'2020'!$A$1:$J$86,5,FALSE)/1000</f>
        <v>0</v>
      </c>
      <c r="AA174" s="251">
        <f>VLOOKUP(B174,'2020'!$A$1:$J$86,6,FALSE)/1000</f>
        <v>1985.2886000000001</v>
      </c>
      <c r="AB174" s="251">
        <f>VLOOKUP(B174,'2020'!$A$1:$J$86,7,FALSE)/1000</f>
        <v>832.87887999999998</v>
      </c>
      <c r="AC174" s="251">
        <f>VLOOKUP(B174,'2020'!$A$1:$J$86,10,FALSE)/1000</f>
        <v>4606.5856900000008</v>
      </c>
      <c r="AD174" s="452">
        <v>0</v>
      </c>
      <c r="AE174">
        <v>0</v>
      </c>
    </row>
    <row r="175" spans="1:31">
      <c r="A175" s="289">
        <v>2021</v>
      </c>
      <c r="B175" s="289" t="s">
        <v>1010</v>
      </c>
      <c r="C175" s="125">
        <v>29</v>
      </c>
      <c r="D175" s="289">
        <f>VLOOKUP(B170,'Доходы регионов21'!$A$10:$C$94,2,FALSE)/1000</f>
        <v>31124.255000000001</v>
      </c>
      <c r="E175" s="289">
        <f>VLOOKUP(B170,'ВРП 2015-2020'!$A$3:$H$98,8,FALSE)</f>
        <v>9149623.3000000007</v>
      </c>
      <c r="F175" s="311">
        <f>VLOOKUP(B175,'Трансферты 2021'!$A$4:$N$93,2,FALSE)</f>
        <v>7450.42</v>
      </c>
      <c r="G175" s="289">
        <f>VLOOKUP(B175,'Численность 2021'!$A$6:$B$91,2,FALSE)</f>
        <v>44389</v>
      </c>
      <c r="H175" s="183">
        <f>VLOOKUP(B170,'Трансферты 16-21'!$A$2:$S$102,19,FALSE)</f>
        <v>7680.3092172899997</v>
      </c>
      <c r="I175" s="183">
        <f>D175-VLOOKUP(B175,'Трансферты 16-21'!$A$1:$M$86,13,FALSE)</f>
        <v>30822.485000000001</v>
      </c>
      <c r="J175" s="311">
        <f t="shared" si="6"/>
        <v>10.700746969978026</v>
      </c>
      <c r="K175" s="424">
        <f>VLOOKUP(B175,'БО 19-21'!$A$11:$L$103,10,FALSE)</f>
        <v>104.1</v>
      </c>
      <c r="L175" s="425">
        <f>VLOOKUP(B175,'Own Rev21'!$A$10:$B$94,2,FALSE)/1000</f>
        <v>22753.559000000001</v>
      </c>
      <c r="M175" s="429">
        <f>VLOOKUP(B175,Безв21!$A$10:$B$94,2,FALSE)/1000</f>
        <v>8002.6019999999999</v>
      </c>
      <c r="N175" s="251">
        <f>VLOOKUP(B175,'Трансферты 16-21'!$A$1:$M$86,13,FALSE)</f>
        <v>301.77</v>
      </c>
      <c r="O175" s="251">
        <v>0</v>
      </c>
      <c r="P175" s="251">
        <f t="shared" si="7"/>
        <v>7700.8320000000003</v>
      </c>
      <c r="Q175" s="251">
        <f t="shared" si="8"/>
        <v>30822.485000000001</v>
      </c>
      <c r="R175" s="251">
        <v>0</v>
      </c>
      <c r="S175" s="251">
        <v>0</v>
      </c>
      <c r="T175" s="251">
        <v>0</v>
      </c>
      <c r="U175" s="251">
        <v>0</v>
      </c>
      <c r="V175" s="251">
        <v>0</v>
      </c>
      <c r="W175" s="251">
        <f>VLOOKUP(B174,'По статьям 2021'!$A$2:$V$86,22,FALSE)</f>
        <v>186.18960000000001</v>
      </c>
      <c r="X175" s="251">
        <f>VLOOKUP(B175,'2021'!$A$1:$J$86,3,FALSE)</f>
        <v>0.25</v>
      </c>
      <c r="Y175" s="251">
        <f>VLOOKUP(B175,'2021'!$A$1:$J$86,4,FALSE)/1000</f>
        <v>0</v>
      </c>
      <c r="Z175" s="251">
        <f>VLOOKUP(B175,'2021'!$A$1:$J$86,5,FALSE)/1000</f>
        <v>0</v>
      </c>
      <c r="AA175" s="251">
        <f>VLOOKUP(B175,'2021'!$A$1:$J$86,6,FALSE)/1000</f>
        <v>0</v>
      </c>
      <c r="AB175" s="251">
        <f>VLOOKUP(B175,'2021'!$A$1:$J$86,7,FALSE)/1000</f>
        <v>1019.46756</v>
      </c>
      <c r="AC175" s="251">
        <f>VLOOKUP(B175,'2021'!$A$1:$J$86,10,FALSE)/1000</f>
        <v>6681.3610599999993</v>
      </c>
      <c r="AD175" t="e">
        <f>VLOOKUP(B175,#REF!,2,FALSE)</f>
        <v>#REF!</v>
      </c>
      <c r="AE175">
        <f>S174</f>
        <v>0.43780000000000002</v>
      </c>
    </row>
    <row r="176" spans="1:31">
      <c r="A176" s="289">
        <v>2016</v>
      </c>
      <c r="B176" s="289" t="s">
        <v>163</v>
      </c>
      <c r="C176" s="125">
        <v>30</v>
      </c>
      <c r="D176" s="289">
        <f>VLOOKUP(B176,'Доходы регионов16'!$A$10:$C$94,2,FALSE)/1000</f>
        <v>11637.065000000001</v>
      </c>
      <c r="E176" s="289">
        <f>VLOOKUP(B176,'ВРП 2015-2020'!$A$3:$H$98,3,FALSE)</f>
        <v>249989.8</v>
      </c>
      <c r="F176" s="311">
        <f>VLOOKUP(B176,'Трансферты 2016'!$A$10:$N$102,2,FALSE)</f>
        <v>2700.17</v>
      </c>
      <c r="G176" s="289">
        <f>VLOOKUP(B176,'Численность 2016-2017'!$B$5:$D$89,2,FALSE)</f>
        <v>278733</v>
      </c>
      <c r="H176" s="183">
        <f>VLOOKUP(B176,'Трансферты 16-21'!$A$2:$S$102,14,FALSE)</f>
        <v>1990.4795032299999</v>
      </c>
      <c r="I176" s="183">
        <f>D176-VLOOKUP(B176,'Трансферты 16-21'!$A$1:$M$86,8,FALSE)</f>
        <v>10892.545</v>
      </c>
      <c r="J176" s="311">
        <f t="shared" si="6"/>
        <v>12.538009613349626</v>
      </c>
      <c r="K176" s="424">
        <f>VLOOKUP(B176,'БО 15-17'!$A$11:$L$103,6,FALSE)</f>
        <v>42.1</v>
      </c>
      <c r="L176" s="425">
        <f>VLOOKUP(B176,'Own Rev16'!$A$10:$B$94,2,FALSE)/1000</f>
        <v>5400.875</v>
      </c>
      <c r="M176" s="429">
        <f>VLOOKUP(B176,Безв16!$A$10:$B$95,2,FALSE)/1000</f>
        <v>6227.27</v>
      </c>
      <c r="N176" s="251">
        <f>VLOOKUP(B176,'Трансферты 16-21'!$A$1:$M$86,8,FALSE)</f>
        <v>744.52</v>
      </c>
      <c r="O176" s="251">
        <v>1</v>
      </c>
      <c r="P176" s="251">
        <f t="shared" si="7"/>
        <v>5482.75</v>
      </c>
      <c r="Q176" s="251">
        <f t="shared" si="8"/>
        <v>10892.545</v>
      </c>
      <c r="R176" s="251">
        <v>0</v>
      </c>
      <c r="S176" s="251">
        <v>0</v>
      </c>
      <c r="T176" s="251">
        <v>0</v>
      </c>
      <c r="U176" s="251">
        <v>0</v>
      </c>
      <c r="V176" s="251">
        <v>0</v>
      </c>
      <c r="W176" s="251">
        <v>0</v>
      </c>
      <c r="X176" s="251">
        <f>VLOOKUP(B176,'2016'!$A$1:$J$86,3,FALSE)</f>
        <v>0.5</v>
      </c>
      <c r="Y176" s="251">
        <f>VLOOKUP(B176,'2016'!$A$1:$J$86,4,FALSE)/1000</f>
        <v>3478.8281000000002</v>
      </c>
      <c r="Z176" s="251">
        <f>VLOOKUP(B176,'2016'!$A$1:$J$86,5,FALSE)/1000</f>
        <v>2903.4733999999999</v>
      </c>
      <c r="AA176" s="251">
        <f>VLOOKUP(B176,'2016'!$A$1:$J$86,6,FALSE)/1000</f>
        <v>575.35469999999998</v>
      </c>
      <c r="AB176" s="251">
        <f>VLOOKUP(B176,'2016'!$A$1:$J$86,7,FALSE)/1000</f>
        <v>1881.0871100000002</v>
      </c>
      <c r="AC176" s="251">
        <f>VLOOKUP(B176,'2016'!$A$1:$J$86,10,FALSE)/1000</f>
        <v>122.83291</v>
      </c>
      <c r="AD176" s="251">
        <v>0</v>
      </c>
      <c r="AE176">
        <v>0</v>
      </c>
    </row>
    <row r="177" spans="1:31">
      <c r="A177" s="289">
        <v>2017</v>
      </c>
      <c r="B177" s="289" t="s">
        <v>163</v>
      </c>
      <c r="C177" s="125">
        <v>30</v>
      </c>
      <c r="D177" s="289">
        <f>VLOOKUP(B176,'Доходы регионов17'!$A$10:$C$94,2,FALSE)/1000</f>
        <v>12916.457</v>
      </c>
      <c r="E177" s="289">
        <f>VLOOKUP(B176,'ВРП 2015-2020'!$A$3:$H$98,4,FALSE)</f>
        <v>289676.59999999998</v>
      </c>
      <c r="F177" s="311">
        <f>VLOOKUP(B177,'Трансферты 2017'!$A$10:$N$102,2,FALSE)</f>
        <v>1357.02</v>
      </c>
      <c r="G177" s="289">
        <f>VLOOKUP(B176,'Численность 2016-2017'!$B$5:$D$89,3,FALSE)</f>
        <v>277803</v>
      </c>
      <c r="H177" s="183">
        <f>VLOOKUP(B176,'Трансферты 16-21'!$A$2:$S$102,15,FALSE)</f>
        <v>1582.9396985999999</v>
      </c>
      <c r="I177" s="183">
        <f>D177-VLOOKUP(B177,'Трансферты 16-21'!$A$1:$M$86,9,FALSE)</f>
        <v>12365.007</v>
      </c>
      <c r="J177" s="311">
        <f t="shared" si="6"/>
        <v>12.534667508380139</v>
      </c>
      <c r="K177" s="424">
        <f>VLOOKUP(B177,'БО 15-17'!$A$11:$L$103,10,FALSE)</f>
        <v>41.6</v>
      </c>
      <c r="L177" s="425">
        <f>VLOOKUP(B177,'Own Rev17'!$A$10:$B$94,2,FALSE)/1000</f>
        <v>6994.0010000000002</v>
      </c>
      <c r="M177" s="429">
        <f>VLOOKUP(B177,Безв17!$A$10:$B$94,2,FALSE)/1000</f>
        <v>5879.8149999999996</v>
      </c>
      <c r="N177" s="251">
        <f>VLOOKUP(B177,'Трансферты 16-21'!$A$1:$M$86,9,FALSE)</f>
        <v>551.45000000000005</v>
      </c>
      <c r="O177" s="251">
        <v>1</v>
      </c>
      <c r="P177" s="251">
        <f t="shared" si="7"/>
        <v>5328.3649999999998</v>
      </c>
      <c r="Q177" s="251">
        <f t="shared" si="8"/>
        <v>12365.007</v>
      </c>
      <c r="R177" s="251">
        <v>0</v>
      </c>
      <c r="S177" s="251">
        <v>0</v>
      </c>
      <c r="T177" s="251">
        <v>0</v>
      </c>
      <c r="U177" s="251">
        <v>0</v>
      </c>
      <c r="V177" s="251">
        <v>0</v>
      </c>
      <c r="W177" s="251">
        <v>0</v>
      </c>
      <c r="X177" s="251">
        <f>VLOOKUP(B177,'2017'!$A$1:$J$86,3,FALSE)</f>
        <v>0.42</v>
      </c>
      <c r="Y177" s="251">
        <f>VLOOKUP(B177,'2017'!$A$1:$J$86,4,FALSE)/1000</f>
        <v>3714.0782999999997</v>
      </c>
      <c r="Z177" s="251">
        <f>VLOOKUP(B177,'2017'!$A$1:$J$86,5,FALSE)/1000</f>
        <v>3632.9131000000002</v>
      </c>
      <c r="AA177" s="251">
        <f>VLOOKUP(B177,'2017'!$A$1:$J$86,6,FALSE)/1000</f>
        <v>0</v>
      </c>
      <c r="AB177" s="251">
        <f>VLOOKUP(B177,'2017'!$A$1:$J$86,7,FALSE)/1000</f>
        <v>1246.89345</v>
      </c>
      <c r="AC177" s="251">
        <f>VLOOKUP(B177,'2017'!$A$1:$J$86,10,FALSE)/1000</f>
        <v>232.31542000000002</v>
      </c>
      <c r="AD177" s="251">
        <v>0</v>
      </c>
      <c r="AE177">
        <v>0</v>
      </c>
    </row>
    <row r="178" spans="1:31">
      <c r="A178" s="289">
        <v>2018</v>
      </c>
      <c r="B178" s="289" t="s">
        <v>163</v>
      </c>
      <c r="C178" s="125">
        <v>30</v>
      </c>
      <c r="D178" s="289">
        <f>VLOOKUP(B176,'Доходы регионов18'!$A$10:$C$94,2,FALSE)/1000</f>
        <v>15185.352000000001</v>
      </c>
      <c r="E178" s="289">
        <f>VLOOKUP(B176,'ВРП 2015-2020'!$A$3:$H$98,5,FALSE)</f>
        <v>314225.2</v>
      </c>
      <c r="F178" s="311">
        <f>VLOOKUP(B178,'Трансферты 2018'!$A$10:$N$102,2,FALSE)</f>
        <v>1497.39</v>
      </c>
      <c r="G178" s="289">
        <f>VLOOKUP(B178,'Численность 2018'!$A$7:$B$91,2,FALSE)</f>
        <v>275413</v>
      </c>
      <c r="H178" s="183">
        <f>VLOOKUP(B176,'Трансферты 16-21'!$A$2:$S$102,16,FALSE)</f>
        <v>1952.1339571600001</v>
      </c>
      <c r="I178" s="183">
        <f>D178-VLOOKUP(B178,'Трансферты 16-21'!$A$1:$M$86,10,FALSE)</f>
        <v>14667.522000000001</v>
      </c>
      <c r="J178" s="311">
        <f t="shared" si="6"/>
        <v>12.526027068229427</v>
      </c>
      <c r="K178" s="424">
        <f>VLOOKUP(B178,'БО 17-19'!$A$11:$L$103,6,FALSE)</f>
        <v>44.5</v>
      </c>
      <c r="L178" s="425">
        <f>VLOOKUP(B178,'Own Rev18'!$A$10:$B$94,2,FALSE)/1000</f>
        <v>8283.0740000000005</v>
      </c>
      <c r="M178" s="429">
        <f>VLOOKUP(B178,Безв18!$A$10:$B$94,2,FALSE)/1000</f>
        <v>6941.2830000000004</v>
      </c>
      <c r="N178" s="251">
        <f>VLOOKUP(B178,'Трансферты 16-21'!$A$1:$M$86,10,FALSE)</f>
        <v>517.83000000000004</v>
      </c>
      <c r="O178" s="251">
        <v>1</v>
      </c>
      <c r="P178" s="251">
        <f t="shared" si="7"/>
        <v>6423.4530000000004</v>
      </c>
      <c r="Q178" s="251">
        <f t="shared" si="8"/>
        <v>14667.522000000001</v>
      </c>
      <c r="R178" s="251">
        <f>VLOOKUP(B178,Путин!$B$2:$C$87,2,FALSE)</f>
        <v>0.81659999999999999</v>
      </c>
      <c r="S178" s="251">
        <v>0</v>
      </c>
      <c r="T178" s="251">
        <v>0</v>
      </c>
      <c r="U178" s="251">
        <v>0</v>
      </c>
      <c r="V178" s="251">
        <v>0</v>
      </c>
      <c r="W178" s="251">
        <v>0</v>
      </c>
      <c r="X178" s="251">
        <f>VLOOKUP(B178,'2018'!$A$1:$J$86,3,FALSE)</f>
        <v>0.43</v>
      </c>
      <c r="Y178" s="251">
        <f>VLOOKUP(B178,'2018'!$A$1:$J$86,4,FALSE)/1000</f>
        <v>4382.7357999999995</v>
      </c>
      <c r="Z178" s="251">
        <f>VLOOKUP(B178,'2018'!$A$1:$J$86,5,FALSE)/1000</f>
        <v>3844.3467000000001</v>
      </c>
      <c r="AA178" s="251">
        <f>VLOOKUP(B178,'2018'!$A$1:$J$86,6,FALSE)/1000</f>
        <v>425.0301</v>
      </c>
      <c r="AB178" s="251">
        <f>VLOOKUP(B178,'2018'!$A$1:$J$86,7,FALSE)/1000</f>
        <v>1528.8005900000001</v>
      </c>
      <c r="AC178" s="251">
        <f>VLOOKUP(B178,'2018'!$A$1:$J$86,10,FALSE)/1000</f>
        <v>295.18443000000002</v>
      </c>
      <c r="AD178" s="251">
        <v>0</v>
      </c>
      <c r="AE178">
        <v>0</v>
      </c>
    </row>
    <row r="179" spans="1:31">
      <c r="A179" s="289">
        <v>2019</v>
      </c>
      <c r="B179" s="289" t="s">
        <v>163</v>
      </c>
      <c r="C179" s="125">
        <v>30</v>
      </c>
      <c r="D179" s="289">
        <f>VLOOKUP(B176,'Доходы регионов19'!$A$10:$C$94,2,FALSE)/1000</f>
        <v>18113.972000000002</v>
      </c>
      <c r="E179" s="289">
        <f>VLOOKUP(B176,'ВРП 2015-2020'!$A$3:$H$98,6,FALSE)</f>
        <v>327149.3</v>
      </c>
      <c r="F179" s="311">
        <f>VLOOKUP(B179,'Трансферты 2019'!$A$4:$N$102,2,FALSE)</f>
        <v>3298.63</v>
      </c>
      <c r="G179" s="289">
        <f>VLOOKUP(B179,'Численность 2019'!$A$7:$B$91,2,FALSE)</f>
        <v>272647</v>
      </c>
      <c r="H179" s="183">
        <f>VLOOKUP(B176,'Трансферты 16-21'!$A$2:$S$102,17,FALSE)</f>
        <v>4053.5342298599999</v>
      </c>
      <c r="I179" s="183">
        <f>D179-VLOOKUP(B179,'Трансферты 16-21'!$A$1:$M$86,11,FALSE)</f>
        <v>17214.262000000002</v>
      </c>
      <c r="J179" s="311">
        <f t="shared" si="6"/>
        <v>12.515933197176123</v>
      </c>
      <c r="K179" s="424">
        <f>VLOOKUP(B179,'БО 17-19'!$A$11:$L$103,10,FALSE)</f>
        <v>41.8</v>
      </c>
      <c r="L179" s="425">
        <f>VLOOKUP(B179,'Own Rev19'!$A$10:$B$94,2,FALSE)/1000</f>
        <v>8335.6229999999996</v>
      </c>
      <c r="M179" s="429">
        <f>VLOOKUP(B179,Безв19!$A$10:$B$94,2,FALSE)/1000</f>
        <v>10163.313</v>
      </c>
      <c r="N179" s="251">
        <f>VLOOKUP(B179,'Трансферты 16-21'!$A$1:$M$86,11,FALSE)</f>
        <v>899.71</v>
      </c>
      <c r="O179" s="251">
        <v>1</v>
      </c>
      <c r="P179" s="251">
        <f t="shared" si="7"/>
        <v>9263.6029999999992</v>
      </c>
      <c r="Q179" s="251">
        <f t="shared" si="8"/>
        <v>17214.262000000002</v>
      </c>
      <c r="R179" s="251">
        <v>0</v>
      </c>
      <c r="S179" s="251">
        <v>0</v>
      </c>
      <c r="T179" s="251">
        <v>0</v>
      </c>
      <c r="U179" s="251">
        <v>0</v>
      </c>
      <c r="V179" s="251">
        <v>0</v>
      </c>
      <c r="W179" s="251">
        <v>0</v>
      </c>
      <c r="X179" s="251">
        <f>VLOOKUP(B179,'2019'!$A$1:$J$86,3,FALSE)</f>
        <v>0.54</v>
      </c>
      <c r="Y179" s="251">
        <f>VLOOKUP(B179,'2019'!$A$1:$J$86,4,FALSE)/1000</f>
        <v>5210.0688</v>
      </c>
      <c r="Z179" s="251">
        <f>VLOOKUP(B179,'2019'!$A$1:$J$86,5,FALSE)/1000</f>
        <v>3929.8772000000004</v>
      </c>
      <c r="AA179" s="251">
        <f>VLOOKUP(B179,'2019'!$A$1:$J$86,6,FALSE)/1000</f>
        <v>753.423</v>
      </c>
      <c r="AB179" s="251">
        <f>VLOOKUP(B179,'2019'!$A$1:$J$86,7,FALSE)/1000</f>
        <v>2958.86535</v>
      </c>
      <c r="AC179" s="251">
        <f>VLOOKUP(B179,'2019'!$A$1:$J$86,10,FALSE)/1000</f>
        <v>1094.66417</v>
      </c>
      <c r="AD179" s="251">
        <v>0</v>
      </c>
      <c r="AE179">
        <v>0</v>
      </c>
    </row>
    <row r="180" spans="1:31">
      <c r="A180" s="289">
        <v>2020</v>
      </c>
      <c r="B180" s="289" t="s">
        <v>163</v>
      </c>
      <c r="C180" s="125">
        <v>30</v>
      </c>
      <c r="D180" s="289">
        <f>VLOOKUP(B176,'Доходы регионов20'!$A$10:$C$94,2,FALSE)/1000</f>
        <v>22721.464</v>
      </c>
      <c r="E180" s="289">
        <f>VLOOKUP(B176,'ВРП 2015-2020'!$A$3:$H$98,7,FALSE)</f>
        <v>344933.1</v>
      </c>
      <c r="F180" s="311">
        <f>VLOOKUP(B180,'Трансферты 2020'!$A$4:$N$102,2,FALSE)</f>
        <v>6660.43</v>
      </c>
      <c r="G180" s="289">
        <f>VLOOKUP(B180,'Численность 2020'!$A$7:$B$91,2,FALSE)</f>
        <v>271135</v>
      </c>
      <c r="H180" s="183">
        <f>VLOOKUP(B176,'Трансферты 16-21'!$A$2:$S$102,18,FALSE)</f>
        <v>7871.1582284399992</v>
      </c>
      <c r="I180" s="183">
        <f>D180-VLOOKUP(B180,'Трансферты 16-21'!$A$1:$M$86,12,FALSE)</f>
        <v>21382.133999999998</v>
      </c>
      <c r="J180" s="311">
        <f t="shared" si="6"/>
        <v>12.510372130805386</v>
      </c>
      <c r="K180" s="424">
        <f>VLOOKUP(B180,'БО 19-21'!$A$11:$L$103,6,FALSE)</f>
        <v>54.5</v>
      </c>
      <c r="L180" s="425">
        <f>VLOOKUP(B180,'Own Rev20'!$A$10:$B$94,2,FALSE)/1000</f>
        <v>9013.18</v>
      </c>
      <c r="M180" s="429">
        <f>VLOOKUP(B180,Безв20!$A$10:$B$94,2,FALSE)/1000</f>
        <v>13730.106</v>
      </c>
      <c r="N180" s="251">
        <f>VLOOKUP(B180,'Трансферты 16-21'!$A$1:$M$86,12,FALSE)</f>
        <v>1339.33</v>
      </c>
      <c r="O180" s="251">
        <v>1</v>
      </c>
      <c r="P180" s="251">
        <f t="shared" si="7"/>
        <v>12390.776</v>
      </c>
      <c r="Q180" s="251">
        <f t="shared" si="8"/>
        <v>21382.133999999998</v>
      </c>
      <c r="R180" s="251">
        <v>0</v>
      </c>
      <c r="S180" s="251">
        <f>VLOOKUP(B180,Конституция!$B$4:$C$90,2,FALSE)</f>
        <v>0.84089999999999998</v>
      </c>
      <c r="T180" s="251">
        <f>VLOOKUP(B180,DATA!$A$2:$X$86,23,FALSE)</f>
        <v>2.5</v>
      </c>
      <c r="U180" s="251">
        <f>VLOOKUP(B180,DATA!$A$2:$X$86,24,FALSE)</f>
        <v>12.4</v>
      </c>
      <c r="V180" s="251">
        <f>VLOOKUP(B180,'По статьям 2020'!$A$2:$AE$86,31,FALSE)</f>
        <v>1045.3100000000002</v>
      </c>
      <c r="W180" s="251">
        <v>0</v>
      </c>
      <c r="X180" s="251">
        <f>VLOOKUP(B180,'2020'!$A$1:$J$86,3,FALSE)</f>
        <v>0.57999999999999996</v>
      </c>
      <c r="Y180" s="251">
        <f>VLOOKUP(B180,'2020'!$A$1:$J$86,4,FALSE)/1000</f>
        <v>4969.2230999999992</v>
      </c>
      <c r="Z180" s="251">
        <f>VLOOKUP(B180,'2020'!$A$1:$J$86,5,FALSE)/1000</f>
        <v>3733.3833999999997</v>
      </c>
      <c r="AA180" s="251">
        <f>VLOOKUP(B180,'2020'!$A$1:$J$86,6,FALSE)/1000</f>
        <v>423.0163</v>
      </c>
      <c r="AB180" s="251">
        <f>VLOOKUP(B180,'2020'!$A$1:$J$86,7,FALSE)/1000</f>
        <v>4667.8525499999996</v>
      </c>
      <c r="AC180" s="251">
        <f>VLOOKUP(B180,'2020'!$A$1:$J$86,10,FALSE)/1000</f>
        <v>2753.69569</v>
      </c>
      <c r="AD180" s="452">
        <v>0</v>
      </c>
      <c r="AE180">
        <v>0</v>
      </c>
    </row>
    <row r="181" spans="1:31">
      <c r="A181" s="289">
        <v>2021</v>
      </c>
      <c r="B181" s="289" t="s">
        <v>163</v>
      </c>
      <c r="C181" s="125">
        <v>30</v>
      </c>
      <c r="D181" s="289">
        <f>VLOOKUP(B176,'Доходы регионов21'!$A$10:$C$94,2,FALSE)/1000</f>
        <v>23496.198</v>
      </c>
      <c r="E181" s="289">
        <f>VLOOKUP(B176,'ВРП 2015-2020'!$A$3:$H$98,8,FALSE)</f>
        <v>371956</v>
      </c>
      <c r="F181" s="311">
        <f>VLOOKUP(B181,'Трансферты 2021'!$A$4:$N$93,2,FALSE)</f>
        <v>5962.7</v>
      </c>
      <c r="G181" s="289">
        <f>VLOOKUP(B181,'Численность 2021'!$A$6:$B$91,2,FALSE)</f>
        <v>269984</v>
      </c>
      <c r="H181" s="183">
        <f>VLOOKUP(B176,'Трансферты 16-21'!$A$2:$S$102,19,FALSE)</f>
        <v>6746.2618854700004</v>
      </c>
      <c r="I181" s="183">
        <f>D181-VLOOKUP(B181,'Трансферты 16-21'!$A$1:$M$86,13,FALSE)</f>
        <v>22429.957999999999</v>
      </c>
      <c r="J181" s="311">
        <f t="shared" si="6"/>
        <v>12.506117976965353</v>
      </c>
      <c r="K181" s="424">
        <f>VLOOKUP(B181,'БО 19-21'!$A$11:$L$103,10,FALSE)</f>
        <v>56.6</v>
      </c>
      <c r="L181" s="425">
        <f>VLOOKUP(B181,'Own Rev21'!$A$10:$B$94,2,FALSE)/1000</f>
        <v>11228.064</v>
      </c>
      <c r="M181" s="429">
        <f>VLOOKUP(B181,Безв21!$A$10:$B$94,2,FALSE)/1000</f>
        <v>12175.877</v>
      </c>
      <c r="N181" s="251">
        <f>VLOOKUP(B181,'Трансферты 16-21'!$A$1:$M$86,13,FALSE)</f>
        <v>1066.24</v>
      </c>
      <c r="O181" s="251">
        <v>1</v>
      </c>
      <c r="P181" s="251">
        <f t="shared" si="7"/>
        <v>11109.637000000001</v>
      </c>
      <c r="Q181" s="251">
        <f t="shared" si="8"/>
        <v>22429.957999999999</v>
      </c>
      <c r="R181" s="251">
        <v>0</v>
      </c>
      <c r="S181" s="251">
        <v>0</v>
      </c>
      <c r="T181" s="251">
        <v>0</v>
      </c>
      <c r="U181" s="251">
        <v>0</v>
      </c>
      <c r="V181" s="251">
        <v>0</v>
      </c>
      <c r="W181" s="251">
        <f>VLOOKUP(B180,'По статьям 2021'!$A$2:$V$86,22,FALSE)</f>
        <v>600.28942147999999</v>
      </c>
      <c r="X181" s="251">
        <f>VLOOKUP(B181,'2021'!$A$1:$J$86,3,FALSE)</f>
        <v>0.5</v>
      </c>
      <c r="Y181" s="251">
        <f>VLOOKUP(B181,'2021'!$A$1:$J$86,4,FALSE)/1000</f>
        <v>4391.4654</v>
      </c>
      <c r="Z181" s="251">
        <f>VLOOKUP(B181,'2021'!$A$1:$J$86,5,FALSE)/1000</f>
        <v>3733.3833999999997</v>
      </c>
      <c r="AA181" s="251">
        <f>VLOOKUP(B181,'2021'!$A$1:$J$86,6,FALSE)/1000</f>
        <v>177.18620000000001</v>
      </c>
      <c r="AB181" s="251">
        <f>VLOOKUP(B181,'2021'!$A$1:$J$86,7,FALSE)/1000</f>
        <v>4383.5294999999996</v>
      </c>
      <c r="AC181" s="251">
        <f>VLOOKUP(B181,'2021'!$A$1:$J$86,10,FALSE)/1000</f>
        <v>2334.6397400000001</v>
      </c>
      <c r="AD181" t="e">
        <f>VLOOKUP(B181,#REF!,2,FALSE)</f>
        <v>#REF!</v>
      </c>
      <c r="AE181">
        <f>S180</f>
        <v>0.84089999999999998</v>
      </c>
    </row>
    <row r="182" spans="1:31">
      <c r="A182" s="289">
        <v>2016</v>
      </c>
      <c r="B182" s="289" t="s">
        <v>161</v>
      </c>
      <c r="C182" s="125">
        <v>31</v>
      </c>
      <c r="D182" s="289">
        <f>VLOOKUP(B182,'Доходы регионов16'!$A$10:$C$94,2,FALSE)/1000</f>
        <v>263308.45</v>
      </c>
      <c r="E182" s="289">
        <f>VLOOKUP(B182,'ВРП 2015-2020'!$A$3:$H$98,3,FALSE)</f>
        <v>407239.7</v>
      </c>
      <c r="F182" s="311">
        <f>VLOOKUP(B182,'Трансферты 2016'!$A$10:$N$102,2,FALSE)</f>
        <v>20378.5</v>
      </c>
      <c r="G182" s="289">
        <f>VLOOKUP(B182,'Численность 2016-2017'!$B$5:$D$89,2,FALSE)</f>
        <v>5513804</v>
      </c>
      <c r="H182" s="183">
        <f>VLOOKUP(B182,'Трансферты 16-21'!$A$2:$S$102,14,FALSE)</f>
        <v>10443.569025479999</v>
      </c>
      <c r="I182" s="183">
        <f>D182-VLOOKUP(B182,'Трансферты 16-21'!$A$1:$M$86,8,FALSE)</f>
        <v>252440.52000000002</v>
      </c>
      <c r="J182" s="311">
        <f t="shared" si="6"/>
        <v>15.522765324050903</v>
      </c>
      <c r="K182" s="424">
        <f>VLOOKUP(B182,'БО 15-17'!$A$11:$L$103,6,FALSE)</f>
        <v>86.2</v>
      </c>
      <c r="L182" s="425">
        <f>VLOOKUP(B182,'Own Rev16'!$A$10:$B$94,2,FALSE)/1000</f>
        <v>229626.12599999999</v>
      </c>
      <c r="M182" s="429">
        <f>VLOOKUP(B182,Безв16!$A$10:$B$95,2,FALSE)/1000</f>
        <v>33340.923000000003</v>
      </c>
      <c r="N182" s="251">
        <f>VLOOKUP(B182,'Трансферты 16-21'!$A$1:$M$86,8,FALSE)</f>
        <v>10867.93</v>
      </c>
      <c r="O182" s="251">
        <v>0</v>
      </c>
      <c r="P182" s="251">
        <f t="shared" si="7"/>
        <v>22472.993000000002</v>
      </c>
      <c r="Q182" s="251">
        <f t="shared" si="8"/>
        <v>252440.52000000002</v>
      </c>
      <c r="R182" s="251">
        <v>0</v>
      </c>
      <c r="S182" s="251">
        <v>0</v>
      </c>
      <c r="T182" s="251">
        <v>0</v>
      </c>
      <c r="U182" s="251">
        <v>0</v>
      </c>
      <c r="V182" s="251">
        <v>0</v>
      </c>
      <c r="W182" s="251">
        <v>0</v>
      </c>
      <c r="X182" s="251">
        <f>VLOOKUP(B182,'2016'!$A$1:$J$86,3,FALSE)</f>
        <v>0.09</v>
      </c>
      <c r="Y182" s="251">
        <f>VLOOKUP(B182,'2016'!$A$1:$J$86,4,FALSE)/1000</f>
        <v>11696.183300000001</v>
      </c>
      <c r="Z182" s="251">
        <f>VLOOKUP(B182,'2016'!$A$1:$J$86,5,FALSE)/1000</f>
        <v>6433.5772000000006</v>
      </c>
      <c r="AA182" s="251">
        <f>VLOOKUP(B182,'2016'!$A$1:$J$86,6,FALSE)/1000</f>
        <v>5262.6061</v>
      </c>
      <c r="AB182" s="251">
        <f>VLOOKUP(B182,'2016'!$A$1:$J$86,7,FALSE)/1000</f>
        <v>8354.0442199999998</v>
      </c>
      <c r="AC182" s="251">
        <f>VLOOKUP(B182,'2016'!$A$1:$J$86,10,FALSE)/1000</f>
        <v>2422.7697699999999</v>
      </c>
      <c r="AD182" s="251">
        <v>0</v>
      </c>
      <c r="AE182">
        <v>0</v>
      </c>
    </row>
    <row r="183" spans="1:31">
      <c r="A183" s="289">
        <v>2017</v>
      </c>
      <c r="B183" s="289" t="s">
        <v>161</v>
      </c>
      <c r="C183" s="125">
        <v>31</v>
      </c>
      <c r="D183" s="289">
        <f>VLOOKUP(B182,'Доходы регионов17'!$A$10:$C$94,2,FALSE)/1000</f>
        <v>296894.326</v>
      </c>
      <c r="E183" s="289">
        <f>VLOOKUP(B182,'ВРП 2015-2020'!$A$3:$H$98,4,FALSE)</f>
        <v>433626.9</v>
      </c>
      <c r="F183" s="311">
        <f>VLOOKUP(B183,'Трансферты 2017'!$A$10:$N$102,2,FALSE)</f>
        <v>18333.64</v>
      </c>
      <c r="G183" s="289">
        <f>VLOOKUP(B182,'Численность 2016-2017'!$B$5:$D$89,3,FALSE)</f>
        <v>5570945</v>
      </c>
      <c r="H183" s="183">
        <f>VLOOKUP(B182,'Трансферты 16-21'!$A$2:$S$102,15,FALSE)</f>
        <v>17500.702717730001</v>
      </c>
      <c r="I183" s="183">
        <f>D183-VLOOKUP(B183,'Трансферты 16-21'!$A$1:$M$86,9,FALSE)</f>
        <v>291704.96600000001</v>
      </c>
      <c r="J183" s="311">
        <f t="shared" si="6"/>
        <v>15.53307525639992</v>
      </c>
      <c r="K183" s="424">
        <f>VLOOKUP(B183,'БО 15-17'!$A$11:$L$103,10,FALSE)</f>
        <v>86.1</v>
      </c>
      <c r="L183" s="425">
        <f>VLOOKUP(B183,'Own Rev17'!$A$10:$B$94,2,FALSE)/1000</f>
        <v>252577.38699999999</v>
      </c>
      <c r="M183" s="429">
        <f>VLOOKUP(B183,Безв17!$A$10:$B$94,2,FALSE)/1000</f>
        <v>44279.385999999999</v>
      </c>
      <c r="N183" s="251">
        <f>VLOOKUP(B183,'Трансферты 16-21'!$A$1:$M$86,9,FALSE)</f>
        <v>5189.3599999999997</v>
      </c>
      <c r="O183" s="251">
        <v>0</v>
      </c>
      <c r="P183" s="251">
        <f t="shared" si="7"/>
        <v>39090.025999999998</v>
      </c>
      <c r="Q183" s="251">
        <f t="shared" si="8"/>
        <v>291704.96600000001</v>
      </c>
      <c r="R183" s="251">
        <v>0</v>
      </c>
      <c r="S183" s="251">
        <v>0</v>
      </c>
      <c r="T183" s="251">
        <v>0</v>
      </c>
      <c r="U183" s="251">
        <v>0</v>
      </c>
      <c r="V183" s="251">
        <v>0</v>
      </c>
      <c r="W183" s="251">
        <v>0</v>
      </c>
      <c r="X183" s="251">
        <f>VLOOKUP(B183,'2017'!$A$1:$J$86,3,FALSE)</f>
        <v>0.12</v>
      </c>
      <c r="Y183" s="251">
        <f>VLOOKUP(B183,'2017'!$A$1:$J$86,4,FALSE)/1000</f>
        <v>21263.761399999999</v>
      </c>
      <c r="Z183" s="251">
        <f>VLOOKUP(B183,'2017'!$A$1:$J$86,5,FALSE)/1000</f>
        <v>8868.3848000000016</v>
      </c>
      <c r="AA183" s="251">
        <f>VLOOKUP(B183,'2017'!$A$1:$J$86,6,FALSE)/1000</f>
        <v>10500</v>
      </c>
      <c r="AB183" s="251">
        <f>VLOOKUP(B183,'2017'!$A$1:$J$86,7,FALSE)/1000</f>
        <v>9306.9284299999999</v>
      </c>
      <c r="AC183" s="251">
        <f>VLOOKUP(B183,'2017'!$A$1:$J$86,10,FALSE)/1000</f>
        <v>3080.09249</v>
      </c>
      <c r="AD183" s="251">
        <v>0</v>
      </c>
      <c r="AE183">
        <v>0</v>
      </c>
    </row>
    <row r="184" spans="1:31">
      <c r="A184" s="289">
        <v>2018</v>
      </c>
      <c r="B184" s="289" t="s">
        <v>161</v>
      </c>
      <c r="C184" s="125">
        <v>31</v>
      </c>
      <c r="D184" s="289">
        <f>VLOOKUP(B182,'Доходы регионов18'!$A$10:$C$94,2,FALSE)/1000</f>
        <v>316238.68800000002</v>
      </c>
      <c r="E184" s="289">
        <f>VLOOKUP(B182,'ВРП 2015-2020'!$A$3:$H$98,5,FALSE)</f>
        <v>444364.1</v>
      </c>
      <c r="F184" s="311">
        <f>VLOOKUP(B184,'Трансферты 2018'!$A$10:$N$102,2,FALSE)</f>
        <v>19828.689999999999</v>
      </c>
      <c r="G184" s="289">
        <f>VLOOKUP(B184,'Численность 2018'!$A$7:$B$91,2,FALSE)</f>
        <v>5603420</v>
      </c>
      <c r="H184" s="183">
        <f>VLOOKUP(B182,'Трансферты 16-21'!$A$2:$S$102,16,FALSE)</f>
        <v>16456.68</v>
      </c>
      <c r="I184" s="183">
        <f>D184-VLOOKUP(B184,'Трансферты 16-21'!$A$1:$M$86,10,FALSE)</f>
        <v>312866.67800000001</v>
      </c>
      <c r="J184" s="311">
        <f t="shared" si="6"/>
        <v>15.538887683581015</v>
      </c>
      <c r="K184" s="424">
        <f>VLOOKUP(B184,'БО 17-19'!$A$11:$L$103,6,FALSE)</f>
        <v>85</v>
      </c>
      <c r="L184" s="425">
        <f>VLOOKUP(B184,'Own Rev18'!$A$10:$B$94,2,FALSE)/1000</f>
        <v>275594.87800000003</v>
      </c>
      <c r="M184" s="429">
        <f>VLOOKUP(B184,Безв18!$A$10:$B$94,2,FALSE)/1000</f>
        <v>40375.292999999998</v>
      </c>
      <c r="N184" s="251">
        <f>VLOOKUP(B184,'Трансферты 16-21'!$A$1:$M$86,10,FALSE)</f>
        <v>3372.01</v>
      </c>
      <c r="O184" s="251">
        <v>0</v>
      </c>
      <c r="P184" s="251">
        <f t="shared" si="7"/>
        <v>37003.282999999996</v>
      </c>
      <c r="Q184" s="251">
        <f t="shared" si="8"/>
        <v>312866.67800000001</v>
      </c>
      <c r="R184" s="251">
        <f>VLOOKUP(B184,Путин!$B$2:$C$87,2,FALSE)</f>
        <v>0.8135</v>
      </c>
      <c r="S184" s="251">
        <v>0</v>
      </c>
      <c r="T184" s="251">
        <v>0</v>
      </c>
      <c r="U184" s="251">
        <v>0</v>
      </c>
      <c r="V184" s="251">
        <v>0</v>
      </c>
      <c r="W184" s="251">
        <v>0</v>
      </c>
      <c r="X184" s="251">
        <f>VLOOKUP(B184,'2018'!$A$1:$J$86,3,FALSE)</f>
        <v>0.09</v>
      </c>
      <c r="Y184" s="251">
        <f>VLOOKUP(B184,'2018'!$A$1:$J$86,4,FALSE)/1000</f>
        <v>16327.035300000001</v>
      </c>
      <c r="Z184" s="251">
        <f>VLOOKUP(B184,'2018'!$A$1:$J$86,5,FALSE)/1000</f>
        <v>8737.9223000000002</v>
      </c>
      <c r="AA184" s="251">
        <f>VLOOKUP(B184,'2018'!$A$1:$J$86,6,FALSE)/1000</f>
        <v>4580.2370000000001</v>
      </c>
      <c r="AB184" s="251">
        <f>VLOOKUP(B184,'2018'!$A$1:$J$86,7,FALSE)/1000</f>
        <v>7028.0589199999995</v>
      </c>
      <c r="AC184" s="251">
        <f>VLOOKUP(B184,'2018'!$A$1:$J$86,10,FALSE)/1000</f>
        <v>5594.3667699999996</v>
      </c>
      <c r="AD184" s="251">
        <v>0</v>
      </c>
      <c r="AE184">
        <v>0</v>
      </c>
    </row>
    <row r="185" spans="1:31">
      <c r="A185" s="289">
        <v>2019</v>
      </c>
      <c r="B185" s="289" t="s">
        <v>161</v>
      </c>
      <c r="C185" s="125">
        <v>31</v>
      </c>
      <c r="D185" s="289">
        <f>VLOOKUP(B182,'Доходы регионов19'!$A$10:$C$94,2,FALSE)/1000</f>
        <v>366573.11800000002</v>
      </c>
      <c r="E185" s="289">
        <f>VLOOKUP(B182,'ВРП 2015-2020'!$A$3:$H$98,6,FALSE)</f>
        <v>453882</v>
      </c>
      <c r="F185" s="311">
        <f>VLOOKUP(B185,'Трансферты 2019'!$A$4:$N$102,2,FALSE)</f>
        <v>26452.400000000001</v>
      </c>
      <c r="G185" s="289">
        <f>VLOOKUP(B185,'Численность 2019'!$A$7:$B$91,2,FALSE)</f>
        <v>5648235</v>
      </c>
      <c r="H185" s="183">
        <f>VLOOKUP(B182,'Трансферты 16-21'!$A$2:$S$102,17,FALSE)</f>
        <v>20079.905531169999</v>
      </c>
      <c r="I185" s="183">
        <f>D185-VLOOKUP(B185,'Трансферты 16-21'!$A$1:$M$86,11,FALSE)</f>
        <v>352959.94800000003</v>
      </c>
      <c r="J185" s="311">
        <f t="shared" si="6"/>
        <v>15.546853664938366</v>
      </c>
      <c r="K185" s="424">
        <f>VLOOKUP(B185,'БО 17-19'!$A$11:$L$103,10,FALSE)</f>
        <v>83.9</v>
      </c>
      <c r="L185" s="425">
        <f>VLOOKUP(B185,'Own Rev19'!$A$10:$B$94,2,FALSE)/1000</f>
        <v>318097.94500000001</v>
      </c>
      <c r="M185" s="429">
        <f>VLOOKUP(B185,Безв19!$A$10:$B$94,2,FALSE)/1000</f>
        <v>47972.489000000001</v>
      </c>
      <c r="N185" s="251">
        <f>VLOOKUP(B185,'Трансферты 16-21'!$A$1:$M$86,11,FALSE)</f>
        <v>13613.17</v>
      </c>
      <c r="O185" s="251">
        <v>0</v>
      </c>
      <c r="P185" s="251">
        <f t="shared" si="7"/>
        <v>34359.319000000003</v>
      </c>
      <c r="Q185" s="251">
        <f t="shared" si="8"/>
        <v>352959.94800000003</v>
      </c>
      <c r="R185" s="251">
        <v>0</v>
      </c>
      <c r="S185" s="251">
        <v>0</v>
      </c>
      <c r="T185" s="251">
        <v>0</v>
      </c>
      <c r="U185" s="251">
        <v>0</v>
      </c>
      <c r="V185" s="251">
        <v>0</v>
      </c>
      <c r="W185" s="251">
        <v>0</v>
      </c>
      <c r="X185" s="251">
        <f>VLOOKUP(B185,'2019'!$A$1:$J$86,3,FALSE)</f>
        <v>0.1</v>
      </c>
      <c r="Y185" s="251">
        <f>VLOOKUP(B185,'2019'!$A$1:$J$86,4,FALSE)/1000</f>
        <v>14273.687300000001</v>
      </c>
      <c r="Z185" s="251">
        <f>VLOOKUP(B185,'2019'!$A$1:$J$86,5,FALSE)/1000</f>
        <v>9736.8423000000003</v>
      </c>
      <c r="AA185" s="251">
        <f>VLOOKUP(B185,'2019'!$A$1:$J$86,6,FALSE)/1000</f>
        <v>0</v>
      </c>
      <c r="AB185" s="251">
        <f>VLOOKUP(B185,'2019'!$A$1:$J$86,7,FALSE)/1000</f>
        <v>11305.886420000001</v>
      </c>
      <c r="AC185" s="251">
        <f>VLOOKUP(B185,'2019'!$A$1:$J$86,10,FALSE)/1000</f>
        <v>8779.7448299999996</v>
      </c>
      <c r="AD185" s="251">
        <v>0</v>
      </c>
      <c r="AE185">
        <v>0</v>
      </c>
    </row>
    <row r="186" spans="1:31">
      <c r="A186" s="289">
        <v>2020</v>
      </c>
      <c r="B186" s="289" t="s">
        <v>161</v>
      </c>
      <c r="C186" s="125">
        <v>31</v>
      </c>
      <c r="D186" s="289">
        <f>VLOOKUP(B182,'Доходы регионов20'!$A$10:$C$94,2,FALSE)/1000</f>
        <v>387083.86300000001</v>
      </c>
      <c r="E186" s="289">
        <f>VLOOKUP(B182,'ВРП 2015-2020'!$A$3:$H$98,7,FALSE)</f>
        <v>460720.2</v>
      </c>
      <c r="F186" s="311">
        <f>VLOOKUP(B186,'Трансферты 2020'!$A$4:$N$102,2,FALSE)</f>
        <v>52709.63</v>
      </c>
      <c r="G186" s="289">
        <f>VLOOKUP(B186,'Численность 2020'!$A$7:$B$91,2,FALSE)</f>
        <v>5675462</v>
      </c>
      <c r="H186" s="183">
        <f>VLOOKUP(B182,'Трансферты 16-21'!$A$2:$S$102,18,FALSE)</f>
        <v>44110.220084859997</v>
      </c>
      <c r="I186" s="183">
        <f>D186-VLOOKUP(B186,'Трансферты 16-21'!$A$1:$M$86,12,FALSE)</f>
        <v>365930.89300000004</v>
      </c>
      <c r="J186" s="311">
        <f t="shared" si="6"/>
        <v>15.551662527709782</v>
      </c>
      <c r="K186" s="424">
        <f>VLOOKUP(B186,'БО 19-21'!$A$11:$L$103,6,FALSE)</f>
        <v>84</v>
      </c>
      <c r="L186" s="425">
        <f>VLOOKUP(B186,'Own Rev20'!$A$10:$B$94,2,FALSE)/1000</f>
        <v>291792.60499999998</v>
      </c>
      <c r="M186" s="429">
        <f>VLOOKUP(B186,Безв20!$A$10:$B$94,2,FALSE)/1000</f>
        <v>94227.805999999997</v>
      </c>
      <c r="N186" s="251">
        <f>VLOOKUP(B186,'Трансферты 16-21'!$A$1:$M$86,12,FALSE)</f>
        <v>21152.97</v>
      </c>
      <c r="O186" s="251">
        <v>0</v>
      </c>
      <c r="P186" s="251">
        <f t="shared" si="7"/>
        <v>73074.835999999996</v>
      </c>
      <c r="Q186" s="251">
        <f t="shared" si="8"/>
        <v>365930.89300000004</v>
      </c>
      <c r="R186" s="251">
        <v>0</v>
      </c>
      <c r="S186" s="251">
        <f>VLOOKUP(B186,Конституция!$B$4:$C$90,2,FALSE)</f>
        <v>0.88919999999999999</v>
      </c>
      <c r="T186" s="251">
        <f>VLOOKUP(B186,DATA!$A$2:$X$86,23,FALSE)</f>
        <v>4.9000000000000004</v>
      </c>
      <c r="U186" s="251">
        <f>VLOOKUP(B186,DATA!$A$2:$X$86,24,FALSE)</f>
        <v>15.49</v>
      </c>
      <c r="V186" s="251">
        <f>VLOOKUP(B186,'По статьям 2020'!$A$2:$AE$86,31,FALSE)</f>
        <v>8197.9699999999993</v>
      </c>
      <c r="W186" s="251">
        <v>0</v>
      </c>
      <c r="X186" s="251">
        <f>VLOOKUP(B186,'2020'!$A$1:$J$86,3,FALSE)</f>
        <v>0.2</v>
      </c>
      <c r="Y186" s="251">
        <f>VLOOKUP(B186,'2020'!$A$1:$J$86,4,FALSE)/1000</f>
        <v>32055.412800000002</v>
      </c>
      <c r="Z186" s="251">
        <f>VLOOKUP(B186,'2020'!$A$1:$J$86,5,FALSE)/1000</f>
        <v>10710.5265</v>
      </c>
      <c r="AA186" s="251">
        <f>VLOOKUP(B186,'2020'!$A$1:$J$86,6,FALSE)/1000</f>
        <v>14351.620199999999</v>
      </c>
      <c r="AB186" s="251">
        <f>VLOOKUP(B186,'2020'!$A$1:$J$86,7,FALSE)/1000</f>
        <v>27190.738679999999</v>
      </c>
      <c r="AC186" s="251">
        <f>VLOOKUP(B186,'2020'!$A$1:$J$86,10,FALSE)/1000</f>
        <v>13828.686890000001</v>
      </c>
      <c r="AD186" s="452">
        <v>0</v>
      </c>
      <c r="AE186">
        <v>0</v>
      </c>
    </row>
    <row r="187" spans="1:31">
      <c r="A187" s="289">
        <v>2021</v>
      </c>
      <c r="B187" s="289" t="s">
        <v>161</v>
      </c>
      <c r="C187" s="125">
        <v>31</v>
      </c>
      <c r="D187" s="289">
        <f>VLOOKUP(B182,'Доходы регионов21'!$A$10:$C$94,2,FALSE)/1000</f>
        <v>452626.84600000002</v>
      </c>
      <c r="E187" s="289">
        <f>VLOOKUP(B182,'ВРП 2015-2020'!$A$3:$H$98,8,FALSE)</f>
        <v>562926</v>
      </c>
      <c r="F187" s="311">
        <f>VLOOKUP(B187,'Трансферты 2021'!$A$4:$N$93,2,FALSE)</f>
        <v>60098.59</v>
      </c>
      <c r="G187" s="289">
        <f>VLOOKUP(B187,'Численность 2021'!$A$6:$B$91,2,FALSE)</f>
        <v>5683947</v>
      </c>
      <c r="H187" s="183">
        <f>VLOOKUP(B182,'Трансферты 16-21'!$A$2:$S$102,19,FALSE)</f>
        <v>53773.397472889999</v>
      </c>
      <c r="I187" s="183">
        <f>D187-VLOOKUP(B187,'Трансферты 16-21'!$A$1:$M$86,13,FALSE)</f>
        <v>434202.66600000003</v>
      </c>
      <c r="J187" s="311">
        <f t="shared" si="6"/>
        <v>15.553156443736233</v>
      </c>
      <c r="K187" s="424">
        <f>VLOOKUP(B187,'БО 19-21'!$A$11:$L$103,10,FALSE)</f>
        <v>79.400000000000006</v>
      </c>
      <c r="L187" s="425">
        <f>VLOOKUP(B187,'Own Rev21'!$A$10:$B$94,2,FALSE)/1000</f>
        <v>363973.299</v>
      </c>
      <c r="M187" s="429">
        <f>VLOOKUP(B187,Безв21!$A$10:$B$94,2,FALSE)/1000</f>
        <v>87578.475000000006</v>
      </c>
      <c r="N187" s="251">
        <f>VLOOKUP(B187,'Трансферты 16-21'!$A$1:$M$86,13,FALSE)</f>
        <v>18424.18</v>
      </c>
      <c r="O187" s="251">
        <v>0</v>
      </c>
      <c r="P187" s="251">
        <f t="shared" si="7"/>
        <v>69154.295000000013</v>
      </c>
      <c r="Q187" s="251">
        <f t="shared" si="8"/>
        <v>434202.66600000003</v>
      </c>
      <c r="R187" s="251">
        <v>0</v>
      </c>
      <c r="S187" s="251">
        <v>0</v>
      </c>
      <c r="T187" s="251">
        <v>0</v>
      </c>
      <c r="U187" s="251">
        <v>0</v>
      </c>
      <c r="V187" s="251">
        <v>0</v>
      </c>
      <c r="W187" s="251">
        <f>VLOOKUP(B186,'По статьям 2021'!$A$2:$V$86,22,FALSE)</f>
        <v>8808.8995873000003</v>
      </c>
      <c r="X187" s="251">
        <f>VLOOKUP(B187,'2021'!$A$1:$J$86,3,FALSE)</f>
        <v>0.16</v>
      </c>
      <c r="Y187" s="251">
        <f>VLOOKUP(B187,'2021'!$A$1:$J$86,4,FALSE)/1000</f>
        <v>16113.2539</v>
      </c>
      <c r="Z187" s="251">
        <f>VLOOKUP(B187,'2021'!$A$1:$J$86,5,FALSE)/1000</f>
        <v>10710.5265</v>
      </c>
      <c r="AA187" s="251">
        <f>VLOOKUP(B187,'2021'!$A$1:$J$86,6,FALSE)/1000</f>
        <v>0</v>
      </c>
      <c r="AB187" s="251">
        <f>VLOOKUP(B187,'2021'!$A$1:$J$86,7,FALSE)/1000</f>
        <v>32427.698899999999</v>
      </c>
      <c r="AC187" s="251">
        <f>VLOOKUP(B187,'2021'!$A$1:$J$86,10,FALSE)/1000</f>
        <v>20613.346430000001</v>
      </c>
      <c r="AD187" t="e">
        <f>VLOOKUP(B187,#REF!,2,FALSE)</f>
        <v>#REF!</v>
      </c>
      <c r="AE187">
        <f>S186</f>
        <v>0.88919999999999999</v>
      </c>
    </row>
    <row r="188" spans="1:31">
      <c r="A188" s="289">
        <v>2016</v>
      </c>
      <c r="B188" s="289" t="s">
        <v>160</v>
      </c>
      <c r="C188" s="125">
        <v>32</v>
      </c>
      <c r="D188" s="289">
        <f>VLOOKUP(B188,'Доходы регионов16'!$A$10:$C$94,2,FALSE)/1000</f>
        <v>38863.548999999999</v>
      </c>
      <c r="E188" s="289">
        <f>VLOOKUP(B188,'ВРП 2015-2020'!$A$3:$H$98,3,FALSE)</f>
        <v>361704.8</v>
      </c>
      <c r="F188" s="311">
        <f>VLOOKUP(B188,'Трансферты 2016'!$A$10:$N$102,2,FALSE)</f>
        <v>3036.28</v>
      </c>
      <c r="G188" s="289">
        <f>VLOOKUP(B188,'Численность 2016-2017'!$B$5:$D$89,2,FALSE)</f>
        <v>1018626</v>
      </c>
      <c r="H188" s="183">
        <f>VLOOKUP(B188,'Трансферты 16-21'!$A$2:$S$102,14,FALSE)</f>
        <v>1232.1447992600001</v>
      </c>
      <c r="I188" s="183">
        <f>D188-VLOOKUP(B188,'Трансферты 16-21'!$A$1:$M$86,8,FALSE)</f>
        <v>37023.758999999998</v>
      </c>
      <c r="J188" s="311">
        <f t="shared" si="6"/>
        <v>13.833965218337587</v>
      </c>
      <c r="K188" s="424">
        <f>VLOOKUP(B188,'БО 15-17'!$A$11:$L$103,6,FALSE)</f>
        <v>84.5</v>
      </c>
      <c r="L188" s="425">
        <f>VLOOKUP(B188,'Own Rev16'!$A$10:$B$94,2,FALSE)/1000</f>
        <v>29938.92</v>
      </c>
      <c r="M188" s="429">
        <f>VLOOKUP(B188,Безв16!$A$10:$B$95,2,FALSE)/1000</f>
        <v>9051.48</v>
      </c>
      <c r="N188" s="251">
        <f>VLOOKUP(B188,'Трансферты 16-21'!$A$1:$M$86,8,FALSE)</f>
        <v>1839.79</v>
      </c>
      <c r="O188" s="251">
        <v>0</v>
      </c>
      <c r="P188" s="251">
        <f t="shared" si="7"/>
        <v>7211.69</v>
      </c>
      <c r="Q188" s="251">
        <f t="shared" si="8"/>
        <v>37023.758999999998</v>
      </c>
      <c r="R188" s="251">
        <v>0</v>
      </c>
      <c r="S188" s="251">
        <v>0</v>
      </c>
      <c r="T188" s="251">
        <v>0</v>
      </c>
      <c r="U188" s="251">
        <v>0</v>
      </c>
      <c r="V188" s="251">
        <v>0</v>
      </c>
      <c r="W188" s="251">
        <v>0</v>
      </c>
      <c r="X188" s="251">
        <f>VLOOKUP(B188,'2016'!$A$1:$J$86,3,FALSE)</f>
        <v>0.19</v>
      </c>
      <c r="Y188" s="251">
        <f>VLOOKUP(B188,'2016'!$A$1:$J$86,4,FALSE)/1000</f>
        <v>5977.3554999999997</v>
      </c>
      <c r="Z188" s="251">
        <f>VLOOKUP(B188,'2016'!$A$1:$J$86,5,FALSE)/1000</f>
        <v>1234.2966000000001</v>
      </c>
      <c r="AA188" s="251">
        <f>VLOOKUP(B188,'2016'!$A$1:$J$86,6,FALSE)/1000</f>
        <v>4599.2319000000007</v>
      </c>
      <c r="AB188" s="251">
        <f>VLOOKUP(B188,'2016'!$A$1:$J$86,7,FALSE)/1000</f>
        <v>821.2894399999999</v>
      </c>
      <c r="AC188" s="251">
        <f>VLOOKUP(B188,'2016'!$A$1:$J$86,10,FALSE)/1000</f>
        <v>412.73975999999999</v>
      </c>
      <c r="AD188" s="251">
        <v>0</v>
      </c>
      <c r="AE188">
        <v>0</v>
      </c>
    </row>
    <row r="189" spans="1:31">
      <c r="A189" s="289">
        <v>2017</v>
      </c>
      <c r="B189" s="289" t="s">
        <v>160</v>
      </c>
      <c r="C189" s="125">
        <v>32</v>
      </c>
      <c r="D189" s="289">
        <f>VLOOKUP(B188,'Доходы регионов17'!$A$10:$C$94,2,FALSE)/1000</f>
        <v>43789.279999999999</v>
      </c>
      <c r="E189" s="289">
        <f>VLOOKUP(B188,'ВРП 2015-2020'!$A$3:$H$98,4,FALSE)</f>
        <v>434701.5</v>
      </c>
      <c r="F189" s="311">
        <f>VLOOKUP(B189,'Трансферты 2017'!$A$10:$N$102,2,FALSE)</f>
        <v>3062.77</v>
      </c>
      <c r="G189" s="289">
        <f>VLOOKUP(B188,'Численность 2016-2017'!$B$5:$D$89,3,FALSE)</f>
        <v>1018866</v>
      </c>
      <c r="H189" s="183">
        <f>VLOOKUP(B188,'Трансферты 16-21'!$A$2:$S$102,15,FALSE)</f>
        <v>3074.0129352499998</v>
      </c>
      <c r="I189" s="183">
        <f>D189-VLOOKUP(B189,'Трансферты 16-21'!$A$1:$M$86,9,FALSE)</f>
        <v>43276.28</v>
      </c>
      <c r="J189" s="311">
        <f t="shared" si="6"/>
        <v>13.834200802085753</v>
      </c>
      <c r="K189" s="424">
        <f>VLOOKUP(B189,'БО 15-17'!$A$11:$L$103,10,FALSE)</f>
        <v>78</v>
      </c>
      <c r="L189" s="425">
        <f>VLOOKUP(B189,'Own Rev17'!$A$10:$B$94,2,FALSE)/1000</f>
        <v>36851.915000000001</v>
      </c>
      <c r="M189" s="429">
        <f>VLOOKUP(B189,Безв17!$A$10:$B$94,2,FALSE)/1000</f>
        <v>6734.8739999999998</v>
      </c>
      <c r="N189" s="251">
        <f>VLOOKUP(B189,'Трансферты 16-21'!$A$1:$M$86,9,FALSE)</f>
        <v>513</v>
      </c>
      <c r="O189" s="251">
        <v>0</v>
      </c>
      <c r="P189" s="251">
        <f t="shared" si="7"/>
        <v>6221.8739999999998</v>
      </c>
      <c r="Q189" s="251">
        <f t="shared" si="8"/>
        <v>43276.28</v>
      </c>
      <c r="R189" s="251">
        <v>0</v>
      </c>
      <c r="S189" s="251">
        <v>0</v>
      </c>
      <c r="T189" s="251">
        <v>0</v>
      </c>
      <c r="U189" s="251">
        <v>0</v>
      </c>
      <c r="V189" s="251">
        <v>0</v>
      </c>
      <c r="W189" s="251">
        <v>0</v>
      </c>
      <c r="X189" s="251">
        <f>VLOOKUP(B189,'2017'!$A$1:$J$86,3,FALSE)</f>
        <v>0.12</v>
      </c>
      <c r="Y189" s="251">
        <f>VLOOKUP(B189,'2017'!$A$1:$J$86,4,FALSE)/1000</f>
        <v>3099.8202999999999</v>
      </c>
      <c r="Z189" s="251">
        <f>VLOOKUP(B189,'2017'!$A$1:$J$86,5,FALSE)/1000</f>
        <v>2323.5450000000001</v>
      </c>
      <c r="AA189" s="251">
        <f>VLOOKUP(B189,'2017'!$A$1:$J$86,6,FALSE)/1000</f>
        <v>426.88099999999997</v>
      </c>
      <c r="AB189" s="251">
        <f>VLOOKUP(B189,'2017'!$A$1:$J$86,7,FALSE)/1000</f>
        <v>1027.40852</v>
      </c>
      <c r="AC189" s="251">
        <f>VLOOKUP(B189,'2017'!$A$1:$J$86,10,FALSE)/1000</f>
        <v>789.02784999999994</v>
      </c>
      <c r="AD189" s="251">
        <v>0</v>
      </c>
      <c r="AE189">
        <v>0</v>
      </c>
    </row>
    <row r="190" spans="1:31">
      <c r="A190" s="289">
        <v>2018</v>
      </c>
      <c r="B190" s="289" t="s">
        <v>160</v>
      </c>
      <c r="C190" s="125">
        <v>32</v>
      </c>
      <c r="D190" s="289">
        <f>VLOOKUP(B188,'Доходы регионов18'!$A$10:$C$94,2,FALSE)/1000</f>
        <v>55981.822999999997</v>
      </c>
      <c r="E190" s="289">
        <f>VLOOKUP(B188,'ВРП 2015-2020'!$A$3:$H$98,5,FALSE)</f>
        <v>570206.4</v>
      </c>
      <c r="F190" s="311">
        <f>VLOOKUP(B190,'Трансферты 2018'!$A$10:$N$102,2,FALSE)</f>
        <v>4284.4399999999996</v>
      </c>
      <c r="G190" s="289">
        <f>VLOOKUP(B190,'Численность 2018'!$A$7:$B$91,2,FALSE)</f>
        <v>1017514</v>
      </c>
      <c r="H190" s="183">
        <f>VLOOKUP(B188,'Трансферты 16-21'!$A$2:$S$102,16,FALSE)</f>
        <v>3937.5773506799997</v>
      </c>
      <c r="I190" s="183">
        <f>D190-VLOOKUP(B190,'Трансферты 16-21'!$A$1:$M$86,10,FALSE)</f>
        <v>54483.142999999996</v>
      </c>
      <c r="J190" s="311">
        <f t="shared" si="6"/>
        <v>13.832872955417988</v>
      </c>
      <c r="K190" s="424">
        <f>VLOOKUP(B190,'БО 17-19'!$A$11:$L$103,6,FALSE)</f>
        <v>75.400000000000006</v>
      </c>
      <c r="L190" s="425">
        <f>VLOOKUP(B190,'Own Rev18'!$A$10:$B$94,2,FALSE)/1000</f>
        <v>42847.364999999998</v>
      </c>
      <c r="M190" s="429">
        <f>VLOOKUP(B190,Безв18!$A$10:$B$94,2,FALSE)/1000</f>
        <v>13089.368</v>
      </c>
      <c r="N190" s="251">
        <f>VLOOKUP(B190,'Трансферты 16-21'!$A$1:$M$86,10,FALSE)</f>
        <v>1498.68</v>
      </c>
      <c r="O190" s="251">
        <v>0</v>
      </c>
      <c r="P190" s="251">
        <f t="shared" si="7"/>
        <v>11590.688</v>
      </c>
      <c r="Q190" s="251">
        <f t="shared" si="8"/>
        <v>54483.142999999996</v>
      </c>
      <c r="R190" s="251">
        <f>VLOOKUP(B190,Путин!$B$2:$C$87,2,FALSE)</f>
        <v>0.76949999999999996</v>
      </c>
      <c r="S190" s="251">
        <v>0</v>
      </c>
      <c r="T190" s="251">
        <v>0</v>
      </c>
      <c r="U190" s="251">
        <v>0</v>
      </c>
      <c r="V190" s="251">
        <v>0</v>
      </c>
      <c r="W190" s="251">
        <v>0</v>
      </c>
      <c r="X190" s="251">
        <f>VLOOKUP(B190,'2018'!$A$1:$J$86,3,FALSE)</f>
        <v>0.21</v>
      </c>
      <c r="Y190" s="251">
        <f>VLOOKUP(B190,'2018'!$A$1:$J$86,4,FALSE)/1000</f>
        <v>7649.4191000000001</v>
      </c>
      <c r="Z190" s="251">
        <f>VLOOKUP(B190,'2018'!$A$1:$J$86,5,FALSE)/1000</f>
        <v>2416.6182000000003</v>
      </c>
      <c r="AA190" s="251">
        <f>VLOOKUP(B190,'2018'!$A$1:$J$86,6,FALSE)/1000</f>
        <v>507.1549</v>
      </c>
      <c r="AB190" s="251">
        <f>VLOOKUP(B190,'2018'!$A$1:$J$86,7,FALSE)/1000</f>
        <v>2561.3151800000001</v>
      </c>
      <c r="AC190" s="251">
        <f>VLOOKUP(B190,'2018'!$A$1:$J$86,10,FALSE)/1000</f>
        <v>1060.6158300000002</v>
      </c>
      <c r="AD190" s="251">
        <v>0</v>
      </c>
      <c r="AE190">
        <v>0</v>
      </c>
    </row>
    <row r="191" spans="1:31">
      <c r="A191" s="289">
        <v>2019</v>
      </c>
      <c r="B191" s="289" t="s">
        <v>160</v>
      </c>
      <c r="C191" s="125">
        <v>32</v>
      </c>
      <c r="D191" s="289">
        <f>VLOOKUP(B188,'Доходы регионов19'!$A$10:$C$94,2,FALSE)/1000</f>
        <v>59107.957000000002</v>
      </c>
      <c r="E191" s="289">
        <f>VLOOKUP(B188,'ВРП 2015-2020'!$A$3:$H$98,6,FALSE)</f>
        <v>596388.19999999995</v>
      </c>
      <c r="F191" s="311">
        <f>VLOOKUP(B191,'Трансферты 2019'!$A$4:$N$102,2,FALSE)</f>
        <v>5468.04</v>
      </c>
      <c r="G191" s="289">
        <f>VLOOKUP(B191,'Численность 2019'!$A$7:$B$91,2,FALSE)</f>
        <v>1014065</v>
      </c>
      <c r="H191" s="183">
        <f>VLOOKUP(B188,'Трансферты 16-21'!$A$2:$S$102,17,FALSE)</f>
        <v>4425.3756566100001</v>
      </c>
      <c r="I191" s="183">
        <f>D191-VLOOKUP(B191,'Трансферты 16-21'!$A$1:$M$86,11,FALSE)</f>
        <v>56743.447</v>
      </c>
      <c r="J191" s="311">
        <f t="shared" si="6"/>
        <v>13.829477563642886</v>
      </c>
      <c r="K191" s="424">
        <f>VLOOKUP(B191,'БО 17-19'!$A$11:$L$103,10,FALSE)</f>
        <v>70.599999999999994</v>
      </c>
      <c r="L191" s="425">
        <f>VLOOKUP(B191,'Own Rev19'!$A$10:$B$94,2,FALSE)/1000</f>
        <v>47206.841999999997</v>
      </c>
      <c r="M191" s="429">
        <f>VLOOKUP(B191,Безв19!$A$10:$B$94,2,FALSE)/1000</f>
        <v>11787.032999999999</v>
      </c>
      <c r="N191" s="251">
        <f>VLOOKUP(B191,'Трансферты 16-21'!$A$1:$M$86,11,FALSE)</f>
        <v>2364.5100000000002</v>
      </c>
      <c r="O191" s="251">
        <v>0</v>
      </c>
      <c r="P191" s="251">
        <f t="shared" si="7"/>
        <v>9422.5229999999992</v>
      </c>
      <c r="Q191" s="251">
        <f t="shared" si="8"/>
        <v>56743.447</v>
      </c>
      <c r="R191" s="251">
        <v>0</v>
      </c>
      <c r="S191" s="251">
        <v>0</v>
      </c>
      <c r="T191" s="251">
        <v>0</v>
      </c>
      <c r="U191" s="251">
        <v>0</v>
      </c>
      <c r="V191" s="251">
        <v>0</v>
      </c>
      <c r="W191" s="251">
        <v>0</v>
      </c>
      <c r="X191" s="251">
        <f>VLOOKUP(B191,'2019'!$A$1:$J$86,3,FALSE)</f>
        <v>0.17</v>
      </c>
      <c r="Y191" s="251">
        <f>VLOOKUP(B191,'2019'!$A$1:$J$86,4,FALSE)/1000</f>
        <v>4997.0439000000006</v>
      </c>
      <c r="Z191" s="251">
        <f>VLOOKUP(B191,'2019'!$A$1:$J$86,5,FALSE)/1000</f>
        <v>2779.1109000000001</v>
      </c>
      <c r="AA191" s="251">
        <f>VLOOKUP(B191,'2019'!$A$1:$J$86,6,FALSE)/1000</f>
        <v>1000</v>
      </c>
      <c r="AB191" s="251">
        <f>VLOOKUP(B191,'2019'!$A$1:$J$86,7,FALSE)/1000</f>
        <v>2763.9238</v>
      </c>
      <c r="AC191" s="251">
        <f>VLOOKUP(B191,'2019'!$A$1:$J$86,10,FALSE)/1000</f>
        <v>1661.55276</v>
      </c>
      <c r="AD191" s="251">
        <v>0</v>
      </c>
      <c r="AE191">
        <v>0</v>
      </c>
    </row>
    <row r="192" spans="1:31">
      <c r="A192" s="289">
        <v>2020</v>
      </c>
      <c r="B192" s="289" t="s">
        <v>160</v>
      </c>
      <c r="C192" s="125">
        <v>32</v>
      </c>
      <c r="D192" s="289">
        <f>VLOOKUP(B188,'Доходы регионов20'!$A$10:$C$94,2,FALSE)/1000</f>
        <v>64462.639000000003</v>
      </c>
      <c r="E192" s="289">
        <f>VLOOKUP(B188,'ВРП 2015-2020'!$A$3:$H$98,7,FALSE)</f>
        <v>526950.9</v>
      </c>
      <c r="F192" s="311">
        <f>VLOOKUP(B192,'Трансферты 2020'!$A$4:$N$102,2,FALSE)</f>
        <v>12536.26</v>
      </c>
      <c r="G192" s="289">
        <f>VLOOKUP(B192,'Численность 2020'!$A$7:$B$91,2,FALSE)</f>
        <v>1005782</v>
      </c>
      <c r="H192" s="183">
        <f>VLOOKUP(B188,'Трансферты 16-21'!$A$2:$S$102,18,FALSE)</f>
        <v>11584.21846672</v>
      </c>
      <c r="I192" s="183">
        <f>D192-VLOOKUP(B192,'Трансферты 16-21'!$A$1:$M$86,12,FALSE)</f>
        <v>60182.989000000001</v>
      </c>
      <c r="J192" s="311">
        <f t="shared" si="6"/>
        <v>13.821275906357835</v>
      </c>
      <c r="K192" s="424">
        <f>VLOOKUP(B192,'БО 19-21'!$A$11:$L$103,6,FALSE)</f>
        <v>91</v>
      </c>
      <c r="L192" s="425">
        <f>VLOOKUP(B192,'Own Rev20'!$A$10:$B$94,2,FALSE)/1000</f>
        <v>40412.474000000002</v>
      </c>
      <c r="M192" s="429">
        <f>VLOOKUP(B192,Безв20!$A$10:$B$94,2,FALSE)/1000</f>
        <v>23873.157999999999</v>
      </c>
      <c r="N192" s="251">
        <f>VLOOKUP(B192,'Трансферты 16-21'!$A$1:$M$86,12,FALSE)</f>
        <v>4279.6499999999996</v>
      </c>
      <c r="O192" s="251">
        <v>0</v>
      </c>
      <c r="P192" s="251">
        <f t="shared" si="7"/>
        <v>19593.508000000002</v>
      </c>
      <c r="Q192" s="251">
        <f t="shared" si="8"/>
        <v>60182.989000000001</v>
      </c>
      <c r="R192" s="251">
        <v>0</v>
      </c>
      <c r="S192" s="251">
        <f>VLOOKUP(B192,Конституция!$B$4:$C$90,2,FALSE)</f>
        <v>0.86729999999999996</v>
      </c>
      <c r="T192" s="251">
        <f>VLOOKUP(B192,DATA!$A$2:$X$86,23,FALSE)</f>
        <v>3.8</v>
      </c>
      <c r="U192" s="251">
        <f>VLOOKUP(B192,DATA!$A$2:$X$86,24,FALSE)</f>
        <v>15.88</v>
      </c>
      <c r="V192" s="251">
        <f>VLOOKUP(B192,'По статьям 2020'!$A$2:$AE$86,31,FALSE)</f>
        <v>1996.6899999999994</v>
      </c>
      <c r="W192" s="251">
        <v>0</v>
      </c>
      <c r="X192" s="251">
        <f>VLOOKUP(B192,'2020'!$A$1:$J$86,3,FALSE)</f>
        <v>0.33</v>
      </c>
      <c r="Y192" s="251">
        <f>VLOOKUP(B192,'2020'!$A$1:$J$86,4,FALSE)/1000</f>
        <v>8627.1090999999997</v>
      </c>
      <c r="Z192" s="251">
        <f>VLOOKUP(B192,'2020'!$A$1:$J$86,5,FALSE)/1000</f>
        <v>2501.1997999999999</v>
      </c>
      <c r="AA192" s="251">
        <f>VLOOKUP(B192,'2020'!$A$1:$J$86,6,FALSE)/1000</f>
        <v>4548.5972000000002</v>
      </c>
      <c r="AB192" s="251">
        <f>VLOOKUP(B192,'2020'!$A$1:$J$86,7,FALSE)/1000</f>
        <v>7525.3738499999999</v>
      </c>
      <c r="AC192" s="251">
        <f>VLOOKUP(B192,'2020'!$A$1:$J$86,10,FALSE)/1000</f>
        <v>3441.0206200000002</v>
      </c>
      <c r="AD192" s="452">
        <v>0</v>
      </c>
      <c r="AE192">
        <v>0</v>
      </c>
    </row>
    <row r="193" spans="1:31">
      <c r="A193" s="289">
        <v>2021</v>
      </c>
      <c r="B193" s="289" t="s">
        <v>160</v>
      </c>
      <c r="C193" s="125">
        <v>32</v>
      </c>
      <c r="D193" s="289">
        <f>VLOOKUP(B188,'Доходы регионов21'!$A$10:$C$94,2,FALSE)/1000</f>
        <v>76267.664000000004</v>
      </c>
      <c r="E193" s="289">
        <f>VLOOKUP(B188,'ВРП 2015-2020'!$A$3:$H$98,8,FALSE)</f>
        <v>661244.9</v>
      </c>
      <c r="F193" s="311">
        <f>VLOOKUP(B193,'Трансферты 2021'!$A$4:$N$93,2,FALSE)</f>
        <v>15329.83</v>
      </c>
      <c r="G193" s="289">
        <f>VLOOKUP(B193,'Численность 2021'!$A$6:$B$91,2,FALSE)</f>
        <v>997778</v>
      </c>
      <c r="H193" s="183">
        <f>VLOOKUP(B188,'Трансферты 16-21'!$A$2:$S$102,19,FALSE)</f>
        <v>14712.5315532</v>
      </c>
      <c r="I193" s="183">
        <f>D193-VLOOKUP(B193,'Трансферты 16-21'!$A$1:$M$86,13,FALSE)</f>
        <v>72294.584000000003</v>
      </c>
      <c r="J193" s="311">
        <f t="shared" si="6"/>
        <v>13.813286085659287</v>
      </c>
      <c r="K193" s="424">
        <f>VLOOKUP(B193,'БО 19-21'!$A$11:$L$103,10,FALSE)</f>
        <v>85.9</v>
      </c>
      <c r="L193" s="425">
        <f>VLOOKUP(B193,'Own Rev21'!$A$10:$B$94,2,FALSE)/1000</f>
        <v>52013.733</v>
      </c>
      <c r="M193" s="429">
        <f>VLOOKUP(B193,Безв21!$A$10:$B$94,2,FALSE)/1000</f>
        <v>23372.832999999999</v>
      </c>
      <c r="N193" s="251">
        <f>VLOOKUP(B193,'Трансферты 16-21'!$A$1:$M$86,13,FALSE)</f>
        <v>3973.08</v>
      </c>
      <c r="O193" s="251">
        <v>0</v>
      </c>
      <c r="P193" s="251">
        <f t="shared" si="7"/>
        <v>19399.752999999997</v>
      </c>
      <c r="Q193" s="251">
        <f t="shared" si="8"/>
        <v>72294.584000000003</v>
      </c>
      <c r="R193" s="251">
        <v>0</v>
      </c>
      <c r="S193" s="251">
        <v>0</v>
      </c>
      <c r="T193" s="251">
        <v>0</v>
      </c>
      <c r="U193" s="251">
        <v>0</v>
      </c>
      <c r="V193" s="251">
        <v>0</v>
      </c>
      <c r="W193" s="251">
        <f>VLOOKUP(B192,'По статьям 2021'!$A$2:$V$86,22,FALSE)</f>
        <v>2161.9403990800001</v>
      </c>
      <c r="X193" s="251">
        <f>VLOOKUP(B193,'2021'!$A$1:$J$86,3,FALSE)</f>
        <v>0.27</v>
      </c>
      <c r="Y193" s="251">
        <f>VLOOKUP(B193,'2021'!$A$1:$J$86,4,FALSE)/1000</f>
        <v>4817.1122999999998</v>
      </c>
      <c r="Z193" s="251">
        <f>VLOOKUP(B193,'2021'!$A$1:$J$86,5,FALSE)/1000</f>
        <v>2501.1997999999999</v>
      </c>
      <c r="AA193" s="251">
        <f>VLOOKUP(B193,'2021'!$A$1:$J$86,6,FALSE)/1000</f>
        <v>1000</v>
      </c>
      <c r="AB193" s="251">
        <f>VLOOKUP(B193,'2021'!$A$1:$J$86,7,FALSE)/1000</f>
        <v>9169.1354900000006</v>
      </c>
      <c r="AC193" s="251">
        <f>VLOOKUP(B193,'2021'!$A$1:$J$86,10,FALSE)/1000</f>
        <v>5413.5059800000008</v>
      </c>
      <c r="AD193" t="e">
        <f>VLOOKUP(B193,#REF!,2,FALSE)</f>
        <v>#REF!</v>
      </c>
      <c r="AE193">
        <f>S192</f>
        <v>0.86729999999999996</v>
      </c>
    </row>
    <row r="194" spans="1:31">
      <c r="A194" s="289">
        <v>2016</v>
      </c>
      <c r="B194" s="289" t="s">
        <v>159</v>
      </c>
      <c r="C194" s="125">
        <v>33</v>
      </c>
      <c r="D194" s="289">
        <f>VLOOKUP(B194,'Доходы регионов16'!$A$10:$C$94,2,FALSE)/1000</f>
        <v>101485.965</v>
      </c>
      <c r="E194" s="289">
        <f>VLOOKUP(B194,'ВРП 2015-2020'!$A$3:$H$98,3,FALSE)</f>
        <v>324961.09999999998</v>
      </c>
      <c r="F194" s="311">
        <f>VLOOKUP(B194,'Трансферты 2016'!$A$10:$N$102,2,FALSE)</f>
        <v>12032.19</v>
      </c>
      <c r="G194" s="289">
        <f>VLOOKUP(B194,'Численность 2016-2017'!$B$5:$D$89,2,FALSE)</f>
        <v>2545937</v>
      </c>
      <c r="H194" s="183">
        <f>VLOOKUP(B194,'Трансферты 16-21'!$A$2:$S$102,14,FALSE)</f>
        <v>7954.0990084300001</v>
      </c>
      <c r="I194" s="183">
        <f>D194-VLOOKUP(B194,'Трансферты 16-21'!$A$1:$M$86,8,FALSE)</f>
        <v>97281.675000000003</v>
      </c>
      <c r="J194" s="311">
        <f t="shared" si="6"/>
        <v>14.750009313095768</v>
      </c>
      <c r="K194" s="424">
        <f>VLOOKUP(B194,'БО 15-17'!$A$11:$L$103,6,FALSE)</f>
        <v>73.400000000000006</v>
      </c>
      <c r="L194" s="425">
        <f>VLOOKUP(B194,'Own Rev16'!$A$10:$B$94,2,FALSE)/1000</f>
        <v>81544.448000000004</v>
      </c>
      <c r="M194" s="429">
        <f>VLOOKUP(B194,Безв16!$A$10:$B$95,2,FALSE)/1000</f>
        <v>19757.273000000001</v>
      </c>
      <c r="N194" s="251">
        <f>VLOOKUP(B194,'Трансферты 16-21'!$A$1:$M$86,8,FALSE)</f>
        <v>4204.29</v>
      </c>
      <c r="O194" s="251">
        <v>0</v>
      </c>
      <c r="P194" s="251">
        <f t="shared" si="7"/>
        <v>15552.983</v>
      </c>
      <c r="Q194" s="251">
        <f t="shared" si="8"/>
        <v>97281.675000000003</v>
      </c>
      <c r="R194" s="251">
        <v>0</v>
      </c>
      <c r="S194" s="251">
        <v>0</v>
      </c>
      <c r="T194" s="251">
        <v>0</v>
      </c>
      <c r="U194" s="251">
        <v>0</v>
      </c>
      <c r="V194" s="251">
        <v>0</v>
      </c>
      <c r="W194" s="251">
        <v>0</v>
      </c>
      <c r="X194" s="251">
        <f>VLOOKUP(B194,'2016'!$A$1:$J$86,3,FALSE)</f>
        <v>0.16</v>
      </c>
      <c r="Y194" s="251">
        <f>VLOOKUP(B194,'2016'!$A$1:$J$86,4,FALSE)/1000</f>
        <v>7205.2137000000002</v>
      </c>
      <c r="Z194" s="251">
        <f>VLOOKUP(B194,'2016'!$A$1:$J$86,5,FALSE)/1000</f>
        <v>5710.6559000000007</v>
      </c>
      <c r="AA194" s="251">
        <f>VLOOKUP(B194,'2016'!$A$1:$J$86,6,FALSE)/1000</f>
        <v>1494.5578</v>
      </c>
      <c r="AB194" s="251">
        <f>VLOOKUP(B194,'2016'!$A$1:$J$86,7,FALSE)/1000</f>
        <v>7272.6951500000005</v>
      </c>
      <c r="AC194" s="251">
        <f>VLOOKUP(B194,'2016'!$A$1:$J$86,10,FALSE)/1000</f>
        <v>1073.4070800000002</v>
      </c>
      <c r="AD194" s="251">
        <v>0</v>
      </c>
      <c r="AE194">
        <v>0</v>
      </c>
    </row>
    <row r="195" spans="1:31">
      <c r="A195" s="289">
        <v>2017</v>
      </c>
      <c r="B195" s="289" t="s">
        <v>159</v>
      </c>
      <c r="C195" s="125">
        <v>33</v>
      </c>
      <c r="D195" s="289">
        <f>VLOOKUP(B194,'Доходы регионов17'!$A$10:$C$94,2,FALSE)/1000</f>
        <v>107743.52499999999</v>
      </c>
      <c r="E195" s="289">
        <f>VLOOKUP(B194,'ВРП 2015-2020'!$A$3:$H$98,4,FALSE)</f>
        <v>336306.7</v>
      </c>
      <c r="F195" s="311">
        <f>VLOOKUP(B195,'Трансферты 2017'!$A$10:$N$102,2,FALSE)</f>
        <v>11988.56</v>
      </c>
      <c r="G195" s="289">
        <f>VLOOKUP(B194,'Численность 2016-2017'!$B$5:$D$89,3,FALSE)</f>
        <v>2535202</v>
      </c>
      <c r="H195" s="183">
        <f>VLOOKUP(B194,'Трансферты 16-21'!$A$2:$S$102,15,FALSE)</f>
        <v>9674.5740619299995</v>
      </c>
      <c r="I195" s="183">
        <f>D195-VLOOKUP(B195,'Трансферты 16-21'!$A$1:$M$86,9,FALSE)</f>
        <v>102337.435</v>
      </c>
      <c r="J195" s="311">
        <f t="shared" ref="J195:J258" si="9">LN(G195)</f>
        <v>14.745783876250933</v>
      </c>
      <c r="K195" s="424">
        <f>VLOOKUP(B195,'БО 15-17'!$A$11:$L$103,10,FALSE)</f>
        <v>72.400000000000006</v>
      </c>
      <c r="L195" s="425">
        <f>VLOOKUP(B195,'Own Rev17'!$A$10:$B$94,2,FALSE)/1000</f>
        <v>82276.846999999994</v>
      </c>
      <c r="M195" s="429">
        <f>VLOOKUP(B195,Безв17!$A$10:$B$94,2,FALSE)/1000</f>
        <v>25221.752</v>
      </c>
      <c r="N195" s="251">
        <f>VLOOKUP(B195,'Трансферты 16-21'!$A$1:$M$86,9,FALSE)</f>
        <v>5406.09</v>
      </c>
      <c r="O195" s="251">
        <v>0</v>
      </c>
      <c r="P195" s="251">
        <f t="shared" ref="P195:P258" si="10">M195-N195</f>
        <v>19815.662</v>
      </c>
      <c r="Q195" s="251">
        <f t="shared" ref="Q195:Q258" si="11">D195-N195</f>
        <v>102337.435</v>
      </c>
      <c r="R195" s="251">
        <v>0</v>
      </c>
      <c r="S195" s="251">
        <v>0</v>
      </c>
      <c r="T195" s="251">
        <v>0</v>
      </c>
      <c r="U195" s="251">
        <v>0</v>
      </c>
      <c r="V195" s="251">
        <v>0</v>
      </c>
      <c r="W195" s="251">
        <v>0</v>
      </c>
      <c r="X195" s="251">
        <f>VLOOKUP(B195,'2017'!$A$1:$J$86,3,FALSE)</f>
        <v>0.21</v>
      </c>
      <c r="Y195" s="251">
        <f>VLOOKUP(B195,'2017'!$A$1:$J$86,4,FALSE)/1000</f>
        <v>10086.029400000001</v>
      </c>
      <c r="Z195" s="251">
        <f>VLOOKUP(B195,'2017'!$A$1:$J$86,5,FALSE)/1000</f>
        <v>7886.9767000000002</v>
      </c>
      <c r="AA195" s="251">
        <f>VLOOKUP(B195,'2017'!$A$1:$J$86,6,FALSE)/1000</f>
        <v>1500</v>
      </c>
      <c r="AB195" s="251">
        <f>VLOOKUP(B195,'2017'!$A$1:$J$86,7,FALSE)/1000</f>
        <v>8447.5066199999983</v>
      </c>
      <c r="AC195" s="251">
        <f>VLOOKUP(B195,'2017'!$A$1:$J$86,10,FALSE)/1000</f>
        <v>2756.5763900000002</v>
      </c>
      <c r="AD195" s="251">
        <v>0</v>
      </c>
      <c r="AE195">
        <v>0</v>
      </c>
    </row>
    <row r="196" spans="1:31">
      <c r="A196" s="289">
        <v>2018</v>
      </c>
      <c r="B196" s="289" t="s">
        <v>159</v>
      </c>
      <c r="C196" s="125">
        <v>33</v>
      </c>
      <c r="D196" s="289">
        <f>VLOOKUP(B194,'Доходы регионов18'!$A$10:$C$94,2,FALSE)/1000</f>
        <v>121078.34600000001</v>
      </c>
      <c r="E196" s="289">
        <f>VLOOKUP(B194,'ВРП 2015-2020'!$A$3:$H$98,5,FALSE)</f>
        <v>369000.4</v>
      </c>
      <c r="F196" s="311">
        <f>VLOOKUP(B196,'Трансферты 2018'!$A$10:$N$102,2,FALSE)</f>
        <v>10878.04</v>
      </c>
      <c r="G196" s="289">
        <f>VLOOKUP(B196,'Численность 2018'!$A$7:$B$91,2,FALSE)</f>
        <v>2521276</v>
      </c>
      <c r="H196" s="183">
        <f>VLOOKUP(B194,'Трансферты 16-21'!$A$2:$S$102,16,FALSE)</f>
        <v>11757.44650804</v>
      </c>
      <c r="I196" s="183">
        <f>D196-VLOOKUP(B196,'Трансферты 16-21'!$A$1:$M$86,10,FALSE)</f>
        <v>118181.296</v>
      </c>
      <c r="J196" s="311">
        <f t="shared" si="9"/>
        <v>14.740275680542453</v>
      </c>
      <c r="K196" s="424">
        <f>VLOOKUP(B196,'БО 17-19'!$A$11:$L$103,6,FALSE)</f>
        <v>69.900000000000006</v>
      </c>
      <c r="L196" s="425">
        <f>VLOOKUP(B196,'Own Rev18'!$A$10:$B$94,2,FALSE)/1000</f>
        <v>91751.092000000004</v>
      </c>
      <c r="M196" s="429">
        <f>VLOOKUP(B196,Безв18!$A$10:$B$94,2,FALSE)/1000</f>
        <v>29519.181</v>
      </c>
      <c r="N196" s="251">
        <f>VLOOKUP(B196,'Трансферты 16-21'!$A$1:$M$86,10,FALSE)</f>
        <v>2897.05</v>
      </c>
      <c r="O196" s="251">
        <v>0</v>
      </c>
      <c r="P196" s="251">
        <f t="shared" si="10"/>
        <v>26622.131000000001</v>
      </c>
      <c r="Q196" s="251">
        <f t="shared" si="11"/>
        <v>118181.296</v>
      </c>
      <c r="R196" s="251">
        <f>VLOOKUP(B196,Путин!$B$2:$C$87,2,FALSE)</f>
        <v>0.77549999999999997</v>
      </c>
      <c r="S196" s="251">
        <v>0</v>
      </c>
      <c r="T196" s="251">
        <v>0</v>
      </c>
      <c r="U196" s="251">
        <v>0</v>
      </c>
      <c r="V196" s="251">
        <v>0</v>
      </c>
      <c r="W196" s="251">
        <v>0</v>
      </c>
      <c r="X196" s="251">
        <f>VLOOKUP(B196,'2018'!$A$1:$J$86,3,FALSE)</f>
        <v>0.22</v>
      </c>
      <c r="Y196" s="251">
        <f>VLOOKUP(B196,'2018'!$A$1:$J$86,4,FALSE)/1000</f>
        <v>14357.1818</v>
      </c>
      <c r="Z196" s="251">
        <f>VLOOKUP(B196,'2018'!$A$1:$J$86,5,FALSE)/1000</f>
        <v>8288.7330999999995</v>
      </c>
      <c r="AA196" s="251">
        <f>VLOOKUP(B196,'2018'!$A$1:$J$86,6,FALSE)/1000</f>
        <v>1110.0936999999999</v>
      </c>
      <c r="AB196" s="251">
        <f>VLOOKUP(B196,'2018'!$A$1:$J$86,7,FALSE)/1000</f>
        <v>6816.9816700000001</v>
      </c>
      <c r="AC196" s="251">
        <f>VLOOKUP(B196,'2018'!$A$1:$J$86,10,FALSE)/1000</f>
        <v>4115.5659100000003</v>
      </c>
      <c r="AD196" s="251">
        <v>0</v>
      </c>
      <c r="AE196">
        <v>0</v>
      </c>
    </row>
    <row r="197" spans="1:31">
      <c r="A197" s="289">
        <v>2019</v>
      </c>
      <c r="B197" s="289" t="s">
        <v>159</v>
      </c>
      <c r="C197" s="125">
        <v>33</v>
      </c>
      <c r="D197" s="289">
        <f>VLOOKUP(B194,'Доходы регионов19'!$A$10:$C$94,2,FALSE)/1000</f>
        <v>131317.236</v>
      </c>
      <c r="E197" s="289">
        <f>VLOOKUP(B194,'ВРП 2015-2020'!$A$3:$H$98,6,FALSE)</f>
        <v>384677.3</v>
      </c>
      <c r="F197" s="311">
        <f>VLOOKUP(B197,'Трансферты 2019'!$A$4:$N$102,2,FALSE)</f>
        <v>16344.05</v>
      </c>
      <c r="G197" s="289">
        <f>VLOOKUP(B197,'Численность 2019'!$A$7:$B$91,2,FALSE)</f>
        <v>2507509</v>
      </c>
      <c r="H197" s="183">
        <f>VLOOKUP(B194,'Трансферты 16-21'!$A$2:$S$102,17,FALSE)</f>
        <v>17830.716880060001</v>
      </c>
      <c r="I197" s="183">
        <f>D197-VLOOKUP(B197,'Трансферты 16-21'!$A$1:$M$86,11,FALSE)</f>
        <v>126129.126</v>
      </c>
      <c r="J197" s="311">
        <f t="shared" si="9"/>
        <v>14.734800388044089</v>
      </c>
      <c r="K197" s="424">
        <f>VLOOKUP(B197,'БО 17-19'!$A$11:$L$103,10,FALSE)</f>
        <v>67.099999999999994</v>
      </c>
      <c r="L197" s="425">
        <f>VLOOKUP(B197,'Own Rev19'!$A$10:$B$94,2,FALSE)/1000</f>
        <v>93775.854999999996</v>
      </c>
      <c r="M197" s="429">
        <f>VLOOKUP(B197,Безв19!$A$10:$B$94,2,FALSE)/1000</f>
        <v>36710.567999999999</v>
      </c>
      <c r="N197" s="251">
        <f>VLOOKUP(B197,'Трансферты 16-21'!$A$1:$M$86,11,FALSE)</f>
        <v>5188.1099999999997</v>
      </c>
      <c r="O197" s="251">
        <v>0</v>
      </c>
      <c r="P197" s="251">
        <f t="shared" si="10"/>
        <v>31522.457999999999</v>
      </c>
      <c r="Q197" s="251">
        <f t="shared" si="11"/>
        <v>126129.126</v>
      </c>
      <c r="R197" s="251">
        <v>0</v>
      </c>
      <c r="S197" s="251">
        <v>0</v>
      </c>
      <c r="T197" s="251">
        <v>0</v>
      </c>
      <c r="U197" s="251">
        <v>0</v>
      </c>
      <c r="V197" s="251">
        <v>0</v>
      </c>
      <c r="W197" s="251">
        <v>0</v>
      </c>
      <c r="X197" s="251">
        <f>VLOOKUP(B197,'2019'!$A$1:$J$86,3,FALSE)</f>
        <v>0.25</v>
      </c>
      <c r="Y197" s="251">
        <f>VLOOKUP(B197,'2019'!$A$1:$J$86,4,FALSE)/1000</f>
        <v>13690.1708</v>
      </c>
      <c r="Z197" s="251">
        <f>VLOOKUP(B197,'2019'!$A$1:$J$86,5,FALSE)/1000</f>
        <v>8919.0968000000012</v>
      </c>
      <c r="AA197" s="251">
        <f>VLOOKUP(B197,'2019'!$A$1:$J$86,6,FALSE)/1000</f>
        <v>1767.7919999999999</v>
      </c>
      <c r="AB197" s="251">
        <f>VLOOKUP(B197,'2019'!$A$1:$J$86,7,FALSE)/1000</f>
        <v>10790.65048</v>
      </c>
      <c r="AC197" s="251">
        <f>VLOOKUP(B197,'2019'!$A$1:$J$86,10,FALSE)/1000</f>
        <v>7041.6340799999998</v>
      </c>
      <c r="AD197" s="251">
        <v>0</v>
      </c>
      <c r="AE197">
        <v>0</v>
      </c>
    </row>
    <row r="198" spans="1:31">
      <c r="A198" s="289">
        <v>2020</v>
      </c>
      <c r="B198" s="289" t="s">
        <v>159</v>
      </c>
      <c r="C198" s="125">
        <v>33</v>
      </c>
      <c r="D198" s="289">
        <f>VLOOKUP(B194,'Доходы регионов20'!$A$10:$C$94,2,FALSE)/1000</f>
        <v>152467.76199999999</v>
      </c>
      <c r="E198" s="289">
        <f>VLOOKUP(B194,'ВРП 2015-2020'!$A$3:$H$98,7,FALSE)</f>
        <v>394256.5</v>
      </c>
      <c r="F198" s="311">
        <f>VLOOKUP(B198,'Трансферты 2020'!$A$4:$N$102,2,FALSE)</f>
        <v>28722.22</v>
      </c>
      <c r="G198" s="289">
        <f>VLOOKUP(B198,'Численность 2020'!$A$7:$B$91,2,FALSE)</f>
        <v>2491036</v>
      </c>
      <c r="H198" s="183">
        <f>VLOOKUP(B194,'Трансферты 16-21'!$A$2:$S$102,18,FALSE)</f>
        <v>31245.921957470004</v>
      </c>
      <c r="I198" s="183">
        <f>D198-VLOOKUP(B198,'Трансферты 16-21'!$A$1:$M$86,12,FALSE)</f>
        <v>144548.59199999998</v>
      </c>
      <c r="J198" s="311">
        <f t="shared" si="9"/>
        <v>14.728209246167186</v>
      </c>
      <c r="K198" s="424">
        <f>VLOOKUP(B198,'БО 19-21'!$A$11:$L$103,6,FALSE)</f>
        <v>71</v>
      </c>
      <c r="L198" s="425">
        <f>VLOOKUP(B198,'Own Rev20'!$A$10:$B$94,2,FALSE)/1000</f>
        <v>98271.486999999994</v>
      </c>
      <c r="M198" s="429">
        <f>VLOOKUP(B198,Безв20!$A$10:$B$94,2,FALSE)/1000</f>
        <v>53483.724000000002</v>
      </c>
      <c r="N198" s="251">
        <f>VLOOKUP(B198,'Трансферты 16-21'!$A$1:$M$86,12,FALSE)</f>
        <v>7919.17</v>
      </c>
      <c r="O198" s="251">
        <v>0</v>
      </c>
      <c r="P198" s="251">
        <f t="shared" si="10"/>
        <v>45564.554000000004</v>
      </c>
      <c r="Q198" s="251">
        <f t="shared" si="11"/>
        <v>144548.59199999998</v>
      </c>
      <c r="R198" s="251">
        <v>0</v>
      </c>
      <c r="S198" s="251">
        <f>VLOOKUP(B198,Конституция!$B$4:$C$90,2,FALSE)</f>
        <v>0.83389999999999997</v>
      </c>
      <c r="T198" s="251">
        <f>VLOOKUP(B198,DATA!$A$2:$X$86,23,FALSE)</f>
        <v>5.0999999999999996</v>
      </c>
      <c r="U198" s="251">
        <f>VLOOKUP(B198,DATA!$A$2:$X$86,24,FALSE)</f>
        <v>16.66</v>
      </c>
      <c r="V198" s="251">
        <f>VLOOKUP(B198,'По статьям 2020'!$A$2:$AE$86,31,FALSE)</f>
        <v>6104.2699999999986</v>
      </c>
      <c r="W198" s="251">
        <v>0</v>
      </c>
      <c r="X198" s="251">
        <f>VLOOKUP(B198,'2020'!$A$1:$J$86,3,FALSE)</f>
        <v>0.32</v>
      </c>
      <c r="Y198" s="251">
        <f>VLOOKUP(B198,'2020'!$A$1:$J$86,4,FALSE)/1000</f>
        <v>16394.9002</v>
      </c>
      <c r="Z198" s="251">
        <f>VLOOKUP(B198,'2020'!$A$1:$J$86,5,FALSE)/1000</f>
        <v>9811.0064999999995</v>
      </c>
      <c r="AA198" s="251">
        <f>VLOOKUP(B198,'2020'!$A$1:$J$86,6,FALSE)/1000</f>
        <v>2361.8521000000001</v>
      </c>
      <c r="AB198" s="251">
        <f>VLOOKUP(B198,'2020'!$A$1:$J$86,7,FALSE)/1000</f>
        <v>17692.494300000002</v>
      </c>
      <c r="AC198" s="251">
        <f>VLOOKUP(B198,'2020'!$A$1:$J$86,10,FALSE)/1000</f>
        <v>11477.16439</v>
      </c>
      <c r="AD198" s="452">
        <v>0</v>
      </c>
      <c r="AE198">
        <v>0</v>
      </c>
    </row>
    <row r="199" spans="1:31">
      <c r="A199" s="289">
        <v>2021</v>
      </c>
      <c r="B199" s="289" t="s">
        <v>159</v>
      </c>
      <c r="C199" s="125">
        <v>33</v>
      </c>
      <c r="D199" s="289">
        <f>VLOOKUP(B194,'Доходы регионов21'!$A$10:$C$94,2,FALSE)/1000</f>
        <v>165084.82999999999</v>
      </c>
      <c r="E199" s="289">
        <f>VLOOKUP(B194,'ВРП 2015-2020'!$A$3:$H$98,8,FALSE)</f>
        <v>427068.8</v>
      </c>
      <c r="F199" s="311">
        <f>VLOOKUP(B199,'Трансферты 2021'!$A$4:$N$93,2,FALSE)</f>
        <v>31344.94</v>
      </c>
      <c r="G199" s="289">
        <f>VLOOKUP(B199,'Численность 2021'!$A$6:$B$91,2,FALSE)</f>
        <v>2474556</v>
      </c>
      <c r="H199" s="183">
        <f>VLOOKUP(B194,'Трансферты 16-21'!$A$2:$S$102,19,FALSE)</f>
        <v>36298.486775789999</v>
      </c>
      <c r="I199" s="183">
        <f>D199-VLOOKUP(B199,'Трансферты 16-21'!$A$1:$M$86,13,FALSE)</f>
        <v>158479.29999999999</v>
      </c>
      <c r="J199" s="311">
        <f t="shared" si="9"/>
        <v>14.721571543952516</v>
      </c>
      <c r="K199" s="424">
        <f>VLOOKUP(B199,'БО 19-21'!$A$11:$L$103,10,FALSE)</f>
        <v>69.099999999999994</v>
      </c>
      <c r="L199" s="425">
        <f>VLOOKUP(B199,'Own Rev21'!$A$10:$B$94,2,FALSE)/1000</f>
        <v>108657.879</v>
      </c>
      <c r="M199" s="429">
        <f>VLOOKUP(B199,Безв21!$A$10:$B$94,2,FALSE)/1000</f>
        <v>55293.489000000001</v>
      </c>
      <c r="N199" s="251">
        <f>VLOOKUP(B199,'Трансферты 16-21'!$A$1:$M$86,13,FALSE)</f>
        <v>6605.53</v>
      </c>
      <c r="O199" s="251">
        <v>0</v>
      </c>
      <c r="P199" s="251">
        <f t="shared" si="10"/>
        <v>48687.959000000003</v>
      </c>
      <c r="Q199" s="251">
        <f t="shared" si="11"/>
        <v>158479.29999999999</v>
      </c>
      <c r="R199" s="251">
        <v>0</v>
      </c>
      <c r="S199" s="251">
        <v>0</v>
      </c>
      <c r="T199" s="251">
        <v>0</v>
      </c>
      <c r="U199" s="251">
        <v>0</v>
      </c>
      <c r="V199" s="251">
        <v>0</v>
      </c>
      <c r="W199" s="251">
        <f>VLOOKUP(B198,'По статьям 2021'!$A$2:$V$86,22,FALSE)</f>
        <v>5604.5016084899999</v>
      </c>
      <c r="X199" s="251">
        <f>VLOOKUP(B199,'2021'!$A$1:$J$86,3,FALSE)</f>
        <v>0.31</v>
      </c>
      <c r="Y199" s="251">
        <f>VLOOKUP(B199,'2021'!$A$1:$J$86,4,FALSE)/1000</f>
        <v>12721.5908</v>
      </c>
      <c r="Z199" s="251">
        <f>VLOOKUP(B199,'2021'!$A$1:$J$86,5,FALSE)/1000</f>
        <v>9811.0064999999995</v>
      </c>
      <c r="AA199" s="251">
        <f>VLOOKUP(B199,'2021'!$A$1:$J$86,6,FALSE)/1000</f>
        <v>0</v>
      </c>
      <c r="AB199" s="251">
        <f>VLOOKUP(B199,'2021'!$A$1:$J$86,7,FALSE)/1000</f>
        <v>22825.972399999999</v>
      </c>
      <c r="AC199" s="251">
        <f>VLOOKUP(B199,'2021'!$A$1:$J$86,10,FALSE)/1000</f>
        <v>13140.39985</v>
      </c>
      <c r="AD199" t="e">
        <f>VLOOKUP(B199,#REF!,2,FALSE)</f>
        <v>#REF!</v>
      </c>
      <c r="AE199">
        <f>S198</f>
        <v>0.83389999999999997</v>
      </c>
    </row>
    <row r="200" spans="1:31">
      <c r="A200" s="289">
        <v>2016</v>
      </c>
      <c r="B200" s="289" t="s">
        <v>158</v>
      </c>
      <c r="C200" s="125">
        <v>34</v>
      </c>
      <c r="D200" s="289">
        <f>VLOOKUP(B200,'Доходы регионов16'!$A$10:$C$94,2,FALSE)/1000</f>
        <v>190895.12700000001</v>
      </c>
      <c r="E200" s="289">
        <f>VLOOKUP(B200,'ВРП 2015-2020'!$A$3:$H$98,3,FALSE)</f>
        <v>324802.09999999998</v>
      </c>
      <c r="F200" s="311">
        <f>VLOOKUP(B200,'Трансферты 2016'!$A$10:$N$102,2,FALSE)</f>
        <v>21915.66</v>
      </c>
      <c r="G200" s="289">
        <f>VLOOKUP(B200,'Численность 2016-2017'!$B$5:$D$89,2,FALSE)</f>
        <v>4236000</v>
      </c>
      <c r="H200" s="183">
        <f>VLOOKUP(B200,'Трансферты 16-21'!$A$2:$S$102,14,FALSE)</f>
        <v>12404.771033090001</v>
      </c>
      <c r="I200" s="183">
        <f>D200-VLOOKUP(B200,'Трансферты 16-21'!$A$1:$M$86,8,FALSE)</f>
        <v>181065.87700000001</v>
      </c>
      <c r="J200" s="311">
        <f t="shared" si="9"/>
        <v>15.259129985703433</v>
      </c>
      <c r="K200" s="424">
        <f>VLOOKUP(B200,'БО 15-17'!$A$11:$L$103,6,FALSE)</f>
        <v>70.400000000000006</v>
      </c>
      <c r="L200" s="425">
        <f>VLOOKUP(B200,'Own Rev16'!$A$10:$B$94,2,FALSE)/1000</f>
        <v>155297.96599999999</v>
      </c>
      <c r="M200" s="429">
        <f>VLOOKUP(B200,Безв16!$A$10:$B$95,2,FALSE)/1000</f>
        <v>34937.629999999997</v>
      </c>
      <c r="N200" s="251">
        <f>VLOOKUP(B200,'Трансферты 16-21'!$A$1:$M$86,8,FALSE)</f>
        <v>9829.25</v>
      </c>
      <c r="O200" s="251">
        <v>0</v>
      </c>
      <c r="P200" s="251">
        <f t="shared" si="10"/>
        <v>25108.379999999997</v>
      </c>
      <c r="Q200" s="251">
        <f t="shared" si="11"/>
        <v>181065.87700000001</v>
      </c>
      <c r="R200" s="251">
        <v>0</v>
      </c>
      <c r="S200" s="251">
        <v>0</v>
      </c>
      <c r="T200" s="251">
        <v>0</v>
      </c>
      <c r="U200" s="251">
        <v>0</v>
      </c>
      <c r="V200" s="251">
        <v>0</v>
      </c>
      <c r="W200" s="251">
        <v>0</v>
      </c>
      <c r="X200" s="251">
        <f>VLOOKUP(B200,'2016'!$A$1:$J$86,3,FALSE)</f>
        <v>0.14000000000000001</v>
      </c>
      <c r="Y200" s="251">
        <f>VLOOKUP(B200,'2016'!$A$1:$J$86,4,FALSE)/1000</f>
        <v>12624.614599999999</v>
      </c>
      <c r="Z200" s="251">
        <f>VLOOKUP(B200,'2016'!$A$1:$J$86,5,FALSE)/1000</f>
        <v>10862.3174</v>
      </c>
      <c r="AA200" s="251">
        <f>VLOOKUP(B200,'2016'!$A$1:$J$86,6,FALSE)/1000</f>
        <v>1762.2972</v>
      </c>
      <c r="AB200" s="251">
        <f>VLOOKUP(B200,'2016'!$A$1:$J$86,7,FALSE)/1000</f>
        <v>10812.458199999999</v>
      </c>
      <c r="AC200" s="251">
        <f>VLOOKUP(B200,'2016'!$A$1:$J$86,10,FALSE)/1000</f>
        <v>1670.27665</v>
      </c>
      <c r="AD200" s="251">
        <v>0</v>
      </c>
      <c r="AE200">
        <v>0</v>
      </c>
    </row>
    <row r="201" spans="1:31">
      <c r="A201" s="289">
        <v>2017</v>
      </c>
      <c r="B201" s="289" t="s">
        <v>158</v>
      </c>
      <c r="C201" s="125">
        <v>34</v>
      </c>
      <c r="D201" s="289">
        <f>VLOOKUP(B200,'Доходы регионов17'!$A$10:$C$94,2,FALSE)/1000</f>
        <v>192154.57800000001</v>
      </c>
      <c r="E201" s="289">
        <f>VLOOKUP(B200,'ВРП 2015-2020'!$A$3:$H$98,4,FALSE)</f>
        <v>341163.4</v>
      </c>
      <c r="F201" s="311">
        <f>VLOOKUP(B201,'Трансферты 2017'!$A$10:$N$102,2,FALSE)</f>
        <v>14248.53</v>
      </c>
      <c r="G201" s="289">
        <f>VLOOKUP(B200,'Численность 2016-2017'!$B$5:$D$89,3,FALSE)</f>
        <v>4231355</v>
      </c>
      <c r="H201" s="183">
        <f>VLOOKUP(B200,'Трансферты 16-21'!$A$2:$S$102,15,FALSE)</f>
        <v>14931.227376670002</v>
      </c>
      <c r="I201" s="183">
        <f>D201-VLOOKUP(B201,'Трансферты 16-21'!$A$1:$M$86,9,FALSE)</f>
        <v>188600.16800000001</v>
      </c>
      <c r="J201" s="311">
        <f t="shared" si="9"/>
        <v>15.258032830696717</v>
      </c>
      <c r="K201" s="424">
        <f>VLOOKUP(B201,'БО 15-17'!$A$11:$L$103,10,FALSE)</f>
        <v>71.2</v>
      </c>
      <c r="L201" s="425">
        <f>VLOOKUP(B201,'Own Rev17'!$A$10:$B$94,2,FALSE)/1000</f>
        <v>156630.342</v>
      </c>
      <c r="M201" s="429">
        <f>VLOOKUP(B201,Безв17!$A$10:$B$94,2,FALSE)/1000</f>
        <v>35736.987999999998</v>
      </c>
      <c r="N201" s="251">
        <f>VLOOKUP(B201,'Трансферты 16-21'!$A$1:$M$86,9,FALSE)</f>
        <v>3554.41</v>
      </c>
      <c r="O201" s="251">
        <v>0</v>
      </c>
      <c r="P201" s="251">
        <f t="shared" si="10"/>
        <v>32182.577999999998</v>
      </c>
      <c r="Q201" s="251">
        <f t="shared" si="11"/>
        <v>188600.16800000001</v>
      </c>
      <c r="R201" s="251">
        <v>0</v>
      </c>
      <c r="S201" s="251">
        <v>0</v>
      </c>
      <c r="T201" s="251">
        <v>0</v>
      </c>
      <c r="U201" s="251">
        <v>0</v>
      </c>
      <c r="V201" s="251">
        <v>0</v>
      </c>
      <c r="W201" s="251">
        <v>0</v>
      </c>
      <c r="X201" s="251">
        <f>VLOOKUP(B201,'2017'!$A$1:$J$86,3,FALSE)</f>
        <v>0.15</v>
      </c>
      <c r="Y201" s="251">
        <f>VLOOKUP(B201,'2017'!$A$1:$J$86,4,FALSE)/1000</f>
        <v>17071.279300000002</v>
      </c>
      <c r="Z201" s="251">
        <f>VLOOKUP(B201,'2017'!$A$1:$J$86,5,FALSE)/1000</f>
        <v>14278.790499999999</v>
      </c>
      <c r="AA201" s="251">
        <f>VLOOKUP(B201,'2017'!$A$1:$J$86,6,FALSE)/1000</f>
        <v>534.79349999999999</v>
      </c>
      <c r="AB201" s="251">
        <f>VLOOKUP(B201,'2017'!$A$1:$J$86,7,FALSE)/1000</f>
        <v>7685.8129500000005</v>
      </c>
      <c r="AC201" s="251">
        <f>VLOOKUP(B201,'2017'!$A$1:$J$86,10,FALSE)/1000</f>
        <v>3730.3262999999997</v>
      </c>
      <c r="AD201" s="251">
        <v>0</v>
      </c>
      <c r="AE201">
        <v>0</v>
      </c>
    </row>
    <row r="202" spans="1:31">
      <c r="A202" s="289">
        <v>2018</v>
      </c>
      <c r="B202" s="289" t="s">
        <v>158</v>
      </c>
      <c r="C202" s="125">
        <v>34</v>
      </c>
      <c r="D202" s="289">
        <f>VLOOKUP(B200,'Доходы регионов18'!$A$10:$C$94,2,FALSE)/1000</f>
        <v>217311.85500000001</v>
      </c>
      <c r="E202" s="289">
        <f>VLOOKUP(B200,'ВРП 2015-2020'!$A$3:$H$98,5,FALSE)</f>
        <v>367627.9</v>
      </c>
      <c r="F202" s="311">
        <f>VLOOKUP(B202,'Трансферты 2018'!$A$10:$N$102,2,FALSE)</f>
        <v>14014.91</v>
      </c>
      <c r="G202" s="289">
        <f>VLOOKUP(B202,'Численность 2018'!$A$7:$B$91,2,FALSE)</f>
        <v>4220452</v>
      </c>
      <c r="H202" s="183">
        <f>VLOOKUP(B200,'Трансферты 16-21'!$A$2:$S$102,16,FALSE)</f>
        <v>13295.620982320001</v>
      </c>
      <c r="I202" s="183">
        <f>D202-VLOOKUP(B202,'Трансферты 16-21'!$A$1:$M$86,10,FALSE)</f>
        <v>213004.88500000001</v>
      </c>
      <c r="J202" s="311">
        <f t="shared" si="9"/>
        <v>15.255452789281174</v>
      </c>
      <c r="K202" s="424">
        <f>VLOOKUP(B202,'БО 17-19'!$A$11:$L$103,6,FALSE)</f>
        <v>72.3</v>
      </c>
      <c r="L202" s="425">
        <f>VLOOKUP(B202,'Own Rev18'!$A$10:$B$94,2,FALSE)/1000</f>
        <v>178349.29300000001</v>
      </c>
      <c r="M202" s="429">
        <f>VLOOKUP(B202,Безв18!$A$10:$B$94,2,FALSE)/1000</f>
        <v>36362.762999999999</v>
      </c>
      <c r="N202" s="251">
        <f>VLOOKUP(B202,'Трансферты 16-21'!$A$1:$M$86,10,FALSE)</f>
        <v>4306.97</v>
      </c>
      <c r="O202" s="251">
        <v>0</v>
      </c>
      <c r="P202" s="251">
        <f t="shared" si="10"/>
        <v>32055.792999999998</v>
      </c>
      <c r="Q202" s="251">
        <f t="shared" si="11"/>
        <v>213004.88500000001</v>
      </c>
      <c r="R202" s="251">
        <f>VLOOKUP(B202,Путин!$B$2:$C$87,2,FALSE)</f>
        <v>0.78969999999999996</v>
      </c>
      <c r="S202" s="251">
        <v>0</v>
      </c>
      <c r="T202" s="251">
        <v>0</v>
      </c>
      <c r="U202" s="251">
        <v>0</v>
      </c>
      <c r="V202" s="251">
        <v>0</v>
      </c>
      <c r="W202" s="251">
        <v>0</v>
      </c>
      <c r="X202" s="251">
        <f>VLOOKUP(B202,'2018'!$A$1:$J$86,3,FALSE)</f>
        <v>0.14000000000000001</v>
      </c>
      <c r="Y202" s="251">
        <f>VLOOKUP(B202,'2018'!$A$1:$J$86,4,FALSE)/1000</f>
        <v>18715.1662</v>
      </c>
      <c r="Z202" s="251">
        <f>VLOOKUP(B202,'2018'!$A$1:$J$86,5,FALSE)/1000</f>
        <v>13851.965400000001</v>
      </c>
      <c r="AA202" s="251">
        <f>VLOOKUP(B202,'2018'!$A$1:$J$86,6,FALSE)/1000</f>
        <v>1960.479</v>
      </c>
      <c r="AB202" s="251">
        <f>VLOOKUP(B202,'2018'!$A$1:$J$86,7,FALSE)/1000</f>
        <v>7450.9598900000001</v>
      </c>
      <c r="AC202" s="251">
        <f>VLOOKUP(B202,'2018'!$A$1:$J$86,10,FALSE)/1000</f>
        <v>3148.7160299999996</v>
      </c>
      <c r="AD202" s="251">
        <v>0</v>
      </c>
      <c r="AE202">
        <v>0</v>
      </c>
    </row>
    <row r="203" spans="1:31">
      <c r="A203" s="289">
        <v>2019</v>
      </c>
      <c r="B203" s="289" t="s">
        <v>158</v>
      </c>
      <c r="C203" s="125">
        <v>34</v>
      </c>
      <c r="D203" s="289">
        <f>VLOOKUP(B200,'Доходы регионов19'!$A$10:$C$94,2,FALSE)/1000</f>
        <v>221356.144</v>
      </c>
      <c r="E203" s="289">
        <f>VLOOKUP(B200,'ВРП 2015-2020'!$A$3:$H$98,6,FALSE)</f>
        <v>389933.4</v>
      </c>
      <c r="F203" s="311">
        <f>VLOOKUP(B203,'Трансферты 2019'!$A$4:$N$102,2,FALSE)</f>
        <v>19694.28</v>
      </c>
      <c r="G203" s="289">
        <f>VLOOKUP(B203,'Численность 2019'!$A$7:$B$91,2,FALSE)</f>
        <v>4202320</v>
      </c>
      <c r="H203" s="183">
        <f>VLOOKUP(B200,'Трансферты 16-21'!$A$2:$S$102,17,FALSE)</f>
        <v>15338.117466939999</v>
      </c>
      <c r="I203" s="183">
        <f>D203-VLOOKUP(B203,'Трансферты 16-21'!$A$1:$M$86,11,FALSE)</f>
        <v>212033.054</v>
      </c>
      <c r="J203" s="311">
        <f t="shared" si="9"/>
        <v>15.251147311699778</v>
      </c>
      <c r="K203" s="424">
        <f>VLOOKUP(B203,'БО 17-19'!$A$11:$L$103,10,FALSE)</f>
        <v>73.7</v>
      </c>
      <c r="L203" s="425">
        <f>VLOOKUP(B203,'Own Rev19'!$A$10:$B$94,2,FALSE)/1000</f>
        <v>180490.82500000001</v>
      </c>
      <c r="M203" s="429">
        <f>VLOOKUP(B203,Безв19!$A$10:$B$94,2,FALSE)/1000</f>
        <v>40697.970999999998</v>
      </c>
      <c r="N203" s="251">
        <f>VLOOKUP(B203,'Трансферты 16-21'!$A$1:$M$86,11,FALSE)</f>
        <v>9323.09</v>
      </c>
      <c r="O203" s="251">
        <v>0</v>
      </c>
      <c r="P203" s="251">
        <f t="shared" si="10"/>
        <v>31374.880999999998</v>
      </c>
      <c r="Q203" s="251">
        <f t="shared" si="11"/>
        <v>212033.054</v>
      </c>
      <c r="R203" s="251">
        <v>0</v>
      </c>
      <c r="S203" s="251">
        <v>0</v>
      </c>
      <c r="T203" s="251">
        <v>0</v>
      </c>
      <c r="U203" s="251">
        <v>0</v>
      </c>
      <c r="V203" s="251">
        <v>0</v>
      </c>
      <c r="W203" s="251">
        <v>0</v>
      </c>
      <c r="X203" s="251">
        <f>VLOOKUP(B203,'2019'!$A$1:$J$86,3,FALSE)</f>
        <v>0.15</v>
      </c>
      <c r="Y203" s="251">
        <f>VLOOKUP(B203,'2019'!$A$1:$J$86,4,FALSE)/1000</f>
        <v>16035.6199</v>
      </c>
      <c r="Z203" s="251">
        <f>VLOOKUP(B203,'2019'!$A$1:$J$86,5,FALSE)/1000</f>
        <v>13630.9139</v>
      </c>
      <c r="AA203" s="251">
        <f>VLOOKUP(B203,'2019'!$A$1:$J$86,6,FALSE)/1000</f>
        <v>0</v>
      </c>
      <c r="AB203" s="251">
        <f>VLOOKUP(B203,'2019'!$A$1:$J$86,7,FALSE)/1000</f>
        <v>9389.4389300000003</v>
      </c>
      <c r="AC203" s="251">
        <f>VLOOKUP(B203,'2019'!$A$1:$J$86,10,FALSE)/1000</f>
        <v>5949.8260499999997</v>
      </c>
      <c r="AD203" s="251">
        <v>0</v>
      </c>
      <c r="AE203">
        <v>0</v>
      </c>
    </row>
    <row r="204" spans="1:31">
      <c r="A204" s="289">
        <v>2020</v>
      </c>
      <c r="B204" s="289" t="s">
        <v>158</v>
      </c>
      <c r="C204" s="125">
        <v>34</v>
      </c>
      <c r="D204" s="289">
        <f>VLOOKUP(B200,'Доходы регионов20'!$A$10:$C$94,2,FALSE)/1000</f>
        <v>257191.492</v>
      </c>
      <c r="E204" s="289">
        <f>VLOOKUP(B200,'ВРП 2015-2020'!$A$3:$H$98,7,FALSE)</f>
        <v>403949.1</v>
      </c>
      <c r="F204" s="311">
        <f>VLOOKUP(B204,'Трансферты 2020'!$A$4:$N$102,2,FALSE)</f>
        <v>38540.15</v>
      </c>
      <c r="G204" s="289">
        <f>VLOOKUP(B204,'Численность 2020'!$A$7:$B$91,2,FALSE)</f>
        <v>4197821</v>
      </c>
      <c r="H204" s="183">
        <f>VLOOKUP(B200,'Трансферты 16-21'!$A$2:$S$102,18,FALSE)</f>
        <v>32810.484657540001</v>
      </c>
      <c r="I204" s="183">
        <f>D204-VLOOKUP(B204,'Трансферты 16-21'!$A$1:$M$86,12,FALSE)</f>
        <v>242503.57199999999</v>
      </c>
      <c r="J204" s="311">
        <f t="shared" si="9"/>
        <v>15.25007613910156</v>
      </c>
      <c r="K204" s="424">
        <f>VLOOKUP(B204,'БО 19-21'!$A$11:$L$103,6,FALSE)</f>
        <v>73.599999999999994</v>
      </c>
      <c r="L204" s="425">
        <f>VLOOKUP(B204,'Own Rev20'!$A$10:$B$94,2,FALSE)/1000</f>
        <v>185447.43100000001</v>
      </c>
      <c r="M204" s="429">
        <f>VLOOKUP(B204,Безв20!$A$10:$B$94,2,FALSE)/1000</f>
        <v>70973.667000000001</v>
      </c>
      <c r="N204" s="251">
        <f>VLOOKUP(B204,'Трансферты 16-21'!$A$1:$M$86,12,FALSE)</f>
        <v>14687.92</v>
      </c>
      <c r="O204" s="251">
        <v>0</v>
      </c>
      <c r="P204" s="251">
        <f t="shared" si="10"/>
        <v>56285.747000000003</v>
      </c>
      <c r="Q204" s="251">
        <f t="shared" si="11"/>
        <v>242503.57199999999</v>
      </c>
      <c r="R204" s="251">
        <v>0</v>
      </c>
      <c r="S204" s="251">
        <f>VLOOKUP(B204,Конституция!$B$4:$C$90,2,FALSE)</f>
        <v>0.83540000000000003</v>
      </c>
      <c r="T204" s="251">
        <f>VLOOKUP(B204,DATA!$A$2:$X$86,23,FALSE)</f>
        <v>2.4</v>
      </c>
      <c r="U204" s="251">
        <f>VLOOKUP(B204,DATA!$A$2:$X$86,24,FALSE)</f>
        <v>12.9</v>
      </c>
      <c r="V204" s="251">
        <f>VLOOKUP(B204,'По статьям 2020'!$A$2:$AE$86,31,FALSE)</f>
        <v>6214.3399999999983</v>
      </c>
      <c r="W204" s="251">
        <v>0</v>
      </c>
      <c r="X204" s="251">
        <f>VLOOKUP(B204,'2020'!$A$1:$J$86,3,FALSE)</f>
        <v>0.23</v>
      </c>
      <c r="Y204" s="251">
        <f>VLOOKUP(B204,'2020'!$A$1:$J$86,4,FALSE)/1000</f>
        <v>26203.06481</v>
      </c>
      <c r="Z204" s="251">
        <f>VLOOKUP(B204,'2020'!$A$1:$J$86,5,FALSE)/1000</f>
        <v>14994.005300000001</v>
      </c>
      <c r="AA204" s="251">
        <f>VLOOKUP(B204,'2020'!$A$1:$J$86,6,FALSE)/1000</f>
        <v>4760.6361999999999</v>
      </c>
      <c r="AB204" s="251">
        <f>VLOOKUP(B204,'2020'!$A$1:$J$86,7,FALSE)/1000</f>
        <v>19491.602320000002</v>
      </c>
      <c r="AC204" s="251">
        <f>VLOOKUP(B204,'2020'!$A$1:$J$86,10,FALSE)/1000</f>
        <v>10591.077429999999</v>
      </c>
      <c r="AD204" s="452">
        <v>0</v>
      </c>
      <c r="AE204">
        <v>0</v>
      </c>
    </row>
    <row r="205" spans="1:31">
      <c r="A205" s="289">
        <v>2021</v>
      </c>
      <c r="B205" s="289" t="s">
        <v>158</v>
      </c>
      <c r="C205" s="125">
        <v>34</v>
      </c>
      <c r="D205" s="289">
        <f>VLOOKUP(B200,'Доходы регионов21'!$A$10:$C$94,2,FALSE)/1000</f>
        <v>299339.87699999998</v>
      </c>
      <c r="E205" s="289">
        <f>VLOOKUP(B200,'ВРП 2015-2020'!$A$3:$H$98,8,FALSE)</f>
        <v>483970.4</v>
      </c>
      <c r="F205" s="311">
        <f>VLOOKUP(B205,'Трансферты 2021'!$A$4:$N$93,2,FALSE)</f>
        <v>51091.31</v>
      </c>
      <c r="G205" s="289">
        <f>VLOOKUP(B205,'Численность 2021'!$A$6:$B$91,2,FALSE)</f>
        <v>4181486</v>
      </c>
      <c r="H205" s="183">
        <f>VLOOKUP(B200,'Трансферты 16-21'!$A$2:$S$102,19,FALSE)</f>
        <v>49090.876163460001</v>
      </c>
      <c r="I205" s="183">
        <f>D205-VLOOKUP(B205,'Трансферты 16-21'!$A$1:$M$86,13,FALSE)</f>
        <v>286705.09699999995</v>
      </c>
      <c r="J205" s="311">
        <f t="shared" si="9"/>
        <v>15.24617724371728</v>
      </c>
      <c r="K205" s="424">
        <f>VLOOKUP(B205,'БО 19-21'!$A$11:$L$103,10,FALSE)</f>
        <v>73.599999999999994</v>
      </c>
      <c r="L205" s="425">
        <f>VLOOKUP(B205,'Own Rev21'!$A$10:$B$94,2,FALSE)/1000</f>
        <v>218077.88099999999</v>
      </c>
      <c r="M205" s="429">
        <f>VLOOKUP(B205,Безв21!$A$10:$B$94,2,FALSE)/1000</f>
        <v>80505.625</v>
      </c>
      <c r="N205" s="251">
        <f>VLOOKUP(B205,'Трансферты 16-21'!$A$1:$M$86,13,FALSE)</f>
        <v>12634.78</v>
      </c>
      <c r="O205" s="251">
        <v>0</v>
      </c>
      <c r="P205" s="251">
        <f t="shared" si="10"/>
        <v>67870.845000000001</v>
      </c>
      <c r="Q205" s="251">
        <f t="shared" si="11"/>
        <v>286705.09699999995</v>
      </c>
      <c r="R205" s="251">
        <v>0</v>
      </c>
      <c r="S205" s="251">
        <v>0</v>
      </c>
      <c r="T205" s="251">
        <v>0</v>
      </c>
      <c r="U205" s="251">
        <v>0</v>
      </c>
      <c r="V205" s="251">
        <v>0</v>
      </c>
      <c r="W205" s="251">
        <f>VLOOKUP(B204,'По статьям 2021'!$A$2:$V$86,22,FALSE)</f>
        <v>8970.63478837</v>
      </c>
      <c r="X205" s="251">
        <f>VLOOKUP(B205,'2021'!$A$1:$J$86,3,FALSE)</f>
        <v>0.24</v>
      </c>
      <c r="Y205" s="251">
        <f>VLOOKUP(B205,'2021'!$A$1:$J$86,4,FALSE)/1000</f>
        <v>19322.691300000002</v>
      </c>
      <c r="Z205" s="251">
        <f>VLOOKUP(B205,'2021'!$A$1:$J$86,5,FALSE)/1000</f>
        <v>14994.005300000001</v>
      </c>
      <c r="AA205" s="251">
        <f>VLOOKUP(B205,'2021'!$A$1:$J$86,6,FALSE)/1000</f>
        <v>0</v>
      </c>
      <c r="AB205" s="251">
        <f>VLOOKUP(B205,'2021'!$A$1:$J$86,7,FALSE)/1000</f>
        <v>27731.620149999999</v>
      </c>
      <c r="AC205" s="251">
        <f>VLOOKUP(B205,'2021'!$A$1:$J$86,10,FALSE)/1000</f>
        <v>20816.53512</v>
      </c>
      <c r="AD205" t="e">
        <f>VLOOKUP(B205,#REF!,2,FALSE)</f>
        <v>#REF!</v>
      </c>
      <c r="AE205">
        <f>S204</f>
        <v>0.83540000000000003</v>
      </c>
    </row>
    <row r="206" spans="1:31">
      <c r="A206" s="289">
        <v>2016</v>
      </c>
      <c r="B206" s="289" t="s">
        <v>195</v>
      </c>
      <c r="C206" s="125">
        <v>35</v>
      </c>
      <c r="D206" s="289">
        <f>VLOOKUP(B206,'Доходы регионов16'!$A$10:$C$94,2,FALSE)/1000</f>
        <v>18113.526999999998</v>
      </c>
      <c r="E206" s="289">
        <f>VLOOKUP(B206,'ВРП 2015-2020'!$A$3:$H$98,3,FALSE)</f>
        <v>223469.4</v>
      </c>
      <c r="F206" s="311">
        <f>VLOOKUP(B206,'Трансферты 2016'!$A$10:$N$102,2,FALSE)</f>
        <v>2551.9</v>
      </c>
      <c r="G206" s="289">
        <f>VLOOKUP(B206,'Численность 2016-2017'!$B$5:$D$89,2,FALSE)</f>
        <v>451480</v>
      </c>
      <c r="H206" s="183">
        <f>VLOOKUP(B206,'Трансферты 16-21'!$A$2:$S$102,14,FALSE)</f>
        <v>1720.46794211</v>
      </c>
      <c r="I206" s="183">
        <f>D206-VLOOKUP(B206,'Трансферты 16-21'!$A$1:$M$86,8,FALSE)</f>
        <v>17181.436999999998</v>
      </c>
      <c r="J206" s="311">
        <f t="shared" si="9"/>
        <v>13.020286354069563</v>
      </c>
      <c r="K206" s="424">
        <f>VLOOKUP(B206,'БО 15-17'!$A$11:$L$103,6,FALSE)</f>
        <v>52.7</v>
      </c>
      <c r="L206" s="425">
        <f>VLOOKUP(B206,'Own Rev16'!$A$10:$B$94,2,FALSE)/1000</f>
        <v>11602.777</v>
      </c>
      <c r="M206" s="429">
        <f>VLOOKUP(B206,Безв16!$A$10:$B$95,2,FALSE)/1000</f>
        <v>6446.3530000000001</v>
      </c>
      <c r="N206" s="251">
        <f>VLOOKUP(B206,'Трансферты 16-21'!$A$1:$M$86,8,FALSE)</f>
        <v>932.09</v>
      </c>
      <c r="O206" s="251">
        <v>1</v>
      </c>
      <c r="P206" s="251">
        <f t="shared" si="10"/>
        <v>5514.2629999999999</v>
      </c>
      <c r="Q206" s="251">
        <f t="shared" si="11"/>
        <v>17181.436999999998</v>
      </c>
      <c r="R206" s="251">
        <v>0</v>
      </c>
      <c r="S206" s="251">
        <v>0</v>
      </c>
      <c r="T206" s="251">
        <v>0</v>
      </c>
      <c r="U206" s="251">
        <v>0</v>
      </c>
      <c r="V206" s="251">
        <v>0</v>
      </c>
      <c r="W206" s="251">
        <v>0</v>
      </c>
      <c r="X206" s="251">
        <f>VLOOKUP(B206,'2016'!$A$1:$J$86,3,FALSE)</f>
        <v>0.32</v>
      </c>
      <c r="Y206" s="251">
        <f>VLOOKUP(B206,'2016'!$A$1:$J$86,4,FALSE)/1000</f>
        <v>3768.2237</v>
      </c>
      <c r="Z206" s="251">
        <f>VLOOKUP(B206,'2016'!$A$1:$J$86,5,FALSE)/1000</f>
        <v>3283.9169999999999</v>
      </c>
      <c r="AA206" s="251">
        <f>VLOOKUP(B206,'2016'!$A$1:$J$86,6,FALSE)/1000</f>
        <v>484.30670000000003</v>
      </c>
      <c r="AB206" s="251">
        <f>VLOOKUP(B206,'2016'!$A$1:$J$86,7,FALSE)/1000</f>
        <v>1544.3526000000002</v>
      </c>
      <c r="AC206" s="251">
        <f>VLOOKUP(B206,'2016'!$A$1:$J$86,10,FALSE)/1000</f>
        <v>201.68566000000001</v>
      </c>
      <c r="AD206" s="251">
        <v>0</v>
      </c>
      <c r="AE206">
        <v>0</v>
      </c>
    </row>
    <row r="207" spans="1:31">
      <c r="A207" s="289">
        <v>2017</v>
      </c>
      <c r="B207" s="289" t="s">
        <v>195</v>
      </c>
      <c r="C207" s="125">
        <v>35</v>
      </c>
      <c r="D207" s="289">
        <f>VLOOKUP(B206,'Доходы регионов17'!$A$10:$C$94,2,FALSE)/1000</f>
        <v>19056.154999999999</v>
      </c>
      <c r="E207" s="289">
        <f>VLOOKUP(B206,'ВРП 2015-2020'!$A$3:$H$98,4,FALSE)</f>
        <v>241997.3</v>
      </c>
      <c r="F207" s="311">
        <f>VLOOKUP(B207,'Трансферты 2017'!$A$10:$N$102,2,FALSE)</f>
        <v>1983.09</v>
      </c>
      <c r="G207" s="289">
        <f>VLOOKUP(B206,'Численность 2016-2017'!$B$5:$D$89,3,FALSE)</f>
        <v>453366</v>
      </c>
      <c r="H207" s="183">
        <f>VLOOKUP(B206,'Трансферты 16-21'!$A$2:$S$102,15,FALSE)</f>
        <v>2071.11953257</v>
      </c>
      <c r="I207" s="183">
        <f>D207-VLOOKUP(B207,'Трансферты 16-21'!$A$1:$M$86,9,FALSE)</f>
        <v>18030.794999999998</v>
      </c>
      <c r="J207" s="311">
        <f t="shared" si="9"/>
        <v>13.024455025271543</v>
      </c>
      <c r="K207" s="424">
        <f>VLOOKUP(B207,'БО 15-17'!$A$11:$L$103,10,FALSE)</f>
        <v>55.4</v>
      </c>
      <c r="L207" s="425">
        <f>VLOOKUP(B207,'Own Rev17'!$A$10:$B$94,2,FALSE)/1000</f>
        <v>12294.581</v>
      </c>
      <c r="M207" s="429">
        <f>VLOOKUP(B207,Безв17!$A$10:$B$94,2,FALSE)/1000</f>
        <v>6742.424</v>
      </c>
      <c r="N207" s="251">
        <f>VLOOKUP(B207,'Трансферты 16-21'!$A$1:$M$86,9,FALSE)</f>
        <v>1025.3599999999999</v>
      </c>
      <c r="O207" s="251">
        <v>1</v>
      </c>
      <c r="P207" s="251">
        <f t="shared" si="10"/>
        <v>5717.0640000000003</v>
      </c>
      <c r="Q207" s="251">
        <f t="shared" si="11"/>
        <v>18030.794999999998</v>
      </c>
      <c r="R207" s="251">
        <v>0</v>
      </c>
      <c r="S207" s="251">
        <v>0</v>
      </c>
      <c r="T207" s="251">
        <v>0</v>
      </c>
      <c r="U207" s="251">
        <v>0</v>
      </c>
      <c r="V207" s="251">
        <v>0</v>
      </c>
      <c r="W207" s="251">
        <v>0</v>
      </c>
      <c r="X207" s="251">
        <f>VLOOKUP(B207,'2017'!$A$1:$J$86,3,FALSE)</f>
        <v>0.33</v>
      </c>
      <c r="Y207" s="251">
        <f>VLOOKUP(B207,'2017'!$A$1:$J$86,4,FALSE)/1000</f>
        <v>3604.9036000000001</v>
      </c>
      <c r="Z207" s="251">
        <f>VLOOKUP(B207,'2017'!$A$1:$J$86,5,FALSE)/1000</f>
        <v>3363.0577000000003</v>
      </c>
      <c r="AA207" s="251">
        <f>VLOOKUP(B207,'2017'!$A$1:$J$86,6,FALSE)/1000</f>
        <v>0</v>
      </c>
      <c r="AB207" s="251">
        <f>VLOOKUP(B207,'2017'!$A$1:$J$86,7,FALSE)/1000</f>
        <v>1898.24614</v>
      </c>
      <c r="AC207" s="251">
        <f>VLOOKUP(B207,'2017'!$A$1:$J$86,10,FALSE)/1000</f>
        <v>429.08489000000003</v>
      </c>
      <c r="AD207" s="251">
        <v>0</v>
      </c>
      <c r="AE207">
        <v>0</v>
      </c>
    </row>
    <row r="208" spans="1:31">
      <c r="A208" s="289">
        <v>2018</v>
      </c>
      <c r="B208" s="289" t="s">
        <v>195</v>
      </c>
      <c r="C208" s="125">
        <v>35</v>
      </c>
      <c r="D208" s="289">
        <f>VLOOKUP(B206,'Доходы регионов18'!$A$10:$C$94,2,FALSE)/1000</f>
        <v>23547.466</v>
      </c>
      <c r="E208" s="289">
        <f>VLOOKUP(B206,'ВРП 2015-2020'!$A$3:$H$98,5,FALSE)</f>
        <v>264198</v>
      </c>
      <c r="F208" s="311">
        <f>VLOOKUP(B208,'Трансферты 2018'!$A$10:$N$102,2,FALSE)</f>
        <v>4225.58</v>
      </c>
      <c r="G208" s="289">
        <f>VLOOKUP(B208,'Численность 2018'!$A$7:$B$91,2,FALSE)</f>
        <v>453376</v>
      </c>
      <c r="H208" s="183">
        <f>VLOOKUP(B206,'Трансферты 16-21'!$A$2:$S$102,16,FALSE)</f>
        <v>2943.6221278400003</v>
      </c>
      <c r="I208" s="183">
        <f>D208-VLOOKUP(B208,'Трансферты 16-21'!$A$1:$M$86,10,FALSE)</f>
        <v>21195.326000000001</v>
      </c>
      <c r="J208" s="311">
        <f t="shared" si="9"/>
        <v>13.024477082262395</v>
      </c>
      <c r="K208" s="424">
        <f>VLOOKUP(B208,'БО 17-19'!$A$11:$L$103,6,FALSE)</f>
        <v>53.1</v>
      </c>
      <c r="L208" s="425">
        <f>VLOOKUP(B208,'Own Rev18'!$A$10:$B$94,2,FALSE)/1000</f>
        <v>13499.398999999999</v>
      </c>
      <c r="M208" s="429">
        <f>VLOOKUP(B208,Безв18!$A$10:$B$94,2,FALSE)/1000</f>
        <v>10020.473</v>
      </c>
      <c r="N208" s="251">
        <f>VLOOKUP(B208,'Трансферты 16-21'!$A$1:$M$86,10,FALSE)</f>
        <v>2352.14</v>
      </c>
      <c r="O208" s="251">
        <v>1</v>
      </c>
      <c r="P208" s="251">
        <f t="shared" si="10"/>
        <v>7668.3330000000005</v>
      </c>
      <c r="Q208" s="251">
        <f t="shared" si="11"/>
        <v>21195.326000000001</v>
      </c>
      <c r="R208" s="251">
        <f>VLOOKUP(B208,Путин!$B$2:$C$87,2,FALSE)</f>
        <v>0.81169999999999998</v>
      </c>
      <c r="S208" s="251">
        <v>0</v>
      </c>
      <c r="T208" s="251">
        <v>0</v>
      </c>
      <c r="U208" s="251">
        <v>0</v>
      </c>
      <c r="V208" s="251">
        <v>0</v>
      </c>
      <c r="W208" s="251">
        <v>0</v>
      </c>
      <c r="X208" s="251">
        <f>VLOOKUP(B208,'2018'!$A$1:$J$86,3,FALSE)</f>
        <v>0.4</v>
      </c>
      <c r="Y208" s="251">
        <f>VLOOKUP(B208,'2018'!$A$1:$J$86,4,FALSE)/1000</f>
        <v>4723.8280000000004</v>
      </c>
      <c r="Z208" s="251">
        <f>VLOOKUP(B208,'2018'!$A$1:$J$86,5,FALSE)/1000</f>
        <v>3798.0762</v>
      </c>
      <c r="AA208" s="251">
        <f>VLOOKUP(B208,'2018'!$A$1:$J$86,6,FALSE)/1000</f>
        <v>61.426000000000002</v>
      </c>
      <c r="AB208" s="251">
        <f>VLOOKUP(B208,'2018'!$A$1:$J$86,7,FALSE)/1000</f>
        <v>3334.3705099999997</v>
      </c>
      <c r="AC208" s="251">
        <f>VLOOKUP(B208,'2018'!$A$1:$J$86,10,FALSE)/1000</f>
        <v>1107.8745100000001</v>
      </c>
      <c r="AD208" s="251">
        <v>0</v>
      </c>
      <c r="AE208">
        <v>0</v>
      </c>
    </row>
    <row r="209" spans="1:31">
      <c r="A209" s="289">
        <v>2019</v>
      </c>
      <c r="B209" s="289" t="s">
        <v>195</v>
      </c>
      <c r="C209" s="125">
        <v>35</v>
      </c>
      <c r="D209" s="289">
        <f>VLOOKUP(B206,'Доходы регионов19'!$A$10:$C$94,2,FALSE)/1000</f>
        <v>28275.960999999999</v>
      </c>
      <c r="E209" s="289">
        <f>VLOOKUP(B206,'ВРП 2015-2020'!$A$3:$H$98,6,FALSE)</f>
        <v>288147.8</v>
      </c>
      <c r="F209" s="311">
        <f>VLOOKUP(B209,'Трансферты 2019'!$A$4:$N$102,2,FALSE)</f>
        <v>5040.66</v>
      </c>
      <c r="G209" s="289">
        <f>VLOOKUP(B209,'Численность 2019'!$A$7:$B$91,2,FALSE)</f>
        <v>454744</v>
      </c>
      <c r="H209" s="183">
        <f>VLOOKUP(B206,'Трансферты 16-21'!$A$2:$S$102,17,FALSE)</f>
        <v>7280.9822471199996</v>
      </c>
      <c r="I209" s="183">
        <f>D209-VLOOKUP(B209,'Трансферты 16-21'!$A$1:$M$86,11,FALSE)</f>
        <v>27246.071</v>
      </c>
      <c r="J209" s="311">
        <f t="shared" si="9"/>
        <v>13.027489902230654</v>
      </c>
      <c r="K209" s="424">
        <f>VLOOKUP(B209,'БО 17-19'!$A$11:$L$103,10,FALSE)</f>
        <v>51.3</v>
      </c>
      <c r="L209" s="425">
        <f>VLOOKUP(B209,'Own Rev19'!$A$10:$B$94,2,FALSE)/1000</f>
        <v>15153.737999999999</v>
      </c>
      <c r="M209" s="429">
        <f>VLOOKUP(B209,Безв19!$A$10:$B$94,2,FALSE)/1000</f>
        <v>13087.957</v>
      </c>
      <c r="N209" s="251">
        <f>VLOOKUP(B209,'Трансферты 16-21'!$A$1:$M$86,11,FALSE)</f>
        <v>1029.8900000000001</v>
      </c>
      <c r="O209" s="251">
        <v>1</v>
      </c>
      <c r="P209" s="251">
        <f t="shared" si="10"/>
        <v>12058.067000000001</v>
      </c>
      <c r="Q209" s="251">
        <f t="shared" si="11"/>
        <v>27246.071</v>
      </c>
      <c r="R209" s="251">
        <v>0</v>
      </c>
      <c r="S209" s="251">
        <v>0</v>
      </c>
      <c r="T209" s="251">
        <v>0</v>
      </c>
      <c r="U209" s="251">
        <v>0</v>
      </c>
      <c r="V209" s="251">
        <v>0</v>
      </c>
      <c r="W209" s="251">
        <v>0</v>
      </c>
      <c r="X209" s="251">
        <f>VLOOKUP(B209,'2019'!$A$1:$J$86,3,FALSE)</f>
        <v>0.44</v>
      </c>
      <c r="Y209" s="251">
        <f>VLOOKUP(B209,'2019'!$A$1:$J$86,4,FALSE)/1000</f>
        <v>4776.6000000000004</v>
      </c>
      <c r="Z209" s="251">
        <f>VLOOKUP(B209,'2019'!$A$1:$J$86,5,FALSE)/1000</f>
        <v>4197.8975999999993</v>
      </c>
      <c r="AA209" s="251">
        <f>VLOOKUP(B209,'2019'!$A$1:$J$86,6,FALSE)/1000</f>
        <v>0</v>
      </c>
      <c r="AB209" s="251">
        <f>VLOOKUP(B209,'2019'!$A$1:$J$86,7,FALSE)/1000</f>
        <v>5047.3634299999994</v>
      </c>
      <c r="AC209" s="251">
        <f>VLOOKUP(B209,'2019'!$A$1:$J$86,10,FALSE)/1000</f>
        <v>2234.1061099999997</v>
      </c>
      <c r="AD209" s="251">
        <v>0</v>
      </c>
      <c r="AE209">
        <v>0</v>
      </c>
    </row>
    <row r="210" spans="1:31">
      <c r="A210" s="289">
        <v>2020</v>
      </c>
      <c r="B210" s="289" t="s">
        <v>195</v>
      </c>
      <c r="C210" s="125">
        <v>35</v>
      </c>
      <c r="D210" s="289">
        <f>VLOOKUP(B206,'Доходы регионов20'!$A$10:$C$94,2,FALSE)/1000</f>
        <v>35309.184999999998</v>
      </c>
      <c r="E210" s="289">
        <f>VLOOKUP(B206,'ВРП 2015-2020'!$A$3:$H$98,7,FALSE)</f>
        <v>309184.09999999998</v>
      </c>
      <c r="F210" s="311">
        <f>VLOOKUP(B210,'Трансферты 2020'!$A$4:$N$102,2,FALSE)</f>
        <v>8736.33</v>
      </c>
      <c r="G210" s="289">
        <f>VLOOKUP(B210,'Численность 2020'!$A$7:$B$91,2,FALSE)</f>
        <v>463088</v>
      </c>
      <c r="H210" s="183">
        <f>VLOOKUP(B206,'Трансферты 16-21'!$A$2:$S$102,18,FALSE)</f>
        <v>12810.73998222</v>
      </c>
      <c r="I210" s="183">
        <f>D210-VLOOKUP(B210,'Трансферты 16-21'!$A$1:$M$86,12,FALSE)</f>
        <v>33600.665000000001</v>
      </c>
      <c r="J210" s="311">
        <f t="shared" si="9"/>
        <v>13.045672379803163</v>
      </c>
      <c r="K210" s="424">
        <f>VLOOKUP(B210,'БО 19-21'!$A$11:$L$103,6,FALSE)</f>
        <v>53.5</v>
      </c>
      <c r="L210" s="425">
        <f>VLOOKUP(B210,'Own Rev20'!$A$10:$B$94,2,FALSE)/1000</f>
        <v>15014.584000000001</v>
      </c>
      <c r="M210" s="429">
        <f>VLOOKUP(B210,Безв20!$A$10:$B$94,2,FALSE)/1000</f>
        <v>20239.734</v>
      </c>
      <c r="N210" s="251">
        <f>VLOOKUP(B210,'Трансферты 16-21'!$A$1:$M$86,12,FALSE)</f>
        <v>1708.52</v>
      </c>
      <c r="O210" s="251">
        <v>1</v>
      </c>
      <c r="P210" s="251">
        <f t="shared" si="10"/>
        <v>18531.214</v>
      </c>
      <c r="Q210" s="251">
        <f t="shared" si="11"/>
        <v>33600.665000000001</v>
      </c>
      <c r="R210" s="251">
        <v>0</v>
      </c>
      <c r="S210" s="251">
        <f>VLOOKUP(B210,Конституция!$B$4:$C$90,2,FALSE)</f>
        <v>0.84550000000000003</v>
      </c>
      <c r="T210" s="251">
        <f>VLOOKUP(B210,DATA!$A$2:$X$86,23,FALSE)</f>
        <v>3.8</v>
      </c>
      <c r="U210" s="251">
        <f>VLOOKUP(B210,DATA!$A$2:$X$86,24,FALSE)</f>
        <v>6.06</v>
      </c>
      <c r="V210" s="251">
        <f>VLOOKUP(B210,'По статьям 2020'!$A$2:$AE$86,31,FALSE)</f>
        <v>944.9799999999999</v>
      </c>
      <c r="W210" s="251">
        <v>0</v>
      </c>
      <c r="X210" s="251">
        <f>VLOOKUP(B210,'2020'!$A$1:$J$86,3,FALSE)</f>
        <v>0.55000000000000004</v>
      </c>
      <c r="Y210" s="251">
        <f>VLOOKUP(B210,'2020'!$A$1:$J$86,4,FALSE)/1000</f>
        <v>6074.0880999999999</v>
      </c>
      <c r="Z210" s="251">
        <f>VLOOKUP(B210,'2020'!$A$1:$J$86,5,FALSE)/1000</f>
        <v>4504.2230999999992</v>
      </c>
      <c r="AA210" s="251">
        <f>VLOOKUP(B210,'2020'!$A$1:$J$86,6,FALSE)/1000</f>
        <v>756.10940000000005</v>
      </c>
      <c r="AB210" s="251">
        <f>VLOOKUP(B210,'2020'!$A$1:$J$86,7,FALSE)/1000</f>
        <v>8324.1277499999997</v>
      </c>
      <c r="AC210" s="251">
        <f>VLOOKUP(B210,'2020'!$A$1:$J$86,10,FALSE)/1000</f>
        <v>4132.9999399999997</v>
      </c>
      <c r="AD210" s="452">
        <v>0</v>
      </c>
      <c r="AE210">
        <v>0</v>
      </c>
    </row>
    <row r="211" spans="1:31">
      <c r="A211" s="289">
        <v>2021</v>
      </c>
      <c r="B211" s="289" t="s">
        <v>195</v>
      </c>
      <c r="C211" s="125">
        <v>35</v>
      </c>
      <c r="D211" s="289">
        <f>VLOOKUP(B206,'Доходы регионов21'!$A$10:$C$94,2,FALSE)/1000</f>
        <v>40473.650999999998</v>
      </c>
      <c r="E211" s="289">
        <f>VLOOKUP(B206,'ВРП 2015-2020'!$A$3:$H$98,8,FALSE)</f>
        <v>366701.7</v>
      </c>
      <c r="F211" s="311">
        <f>VLOOKUP(B211,'Трансферты 2021'!$A$4:$N$93,2,FALSE)</f>
        <v>11693.42</v>
      </c>
      <c r="G211" s="289">
        <f>VLOOKUP(B211,'Численность 2021'!$A$6:$B$91,2,FALSE)</f>
        <v>463167</v>
      </c>
      <c r="H211" s="183">
        <f>VLOOKUP(B206,'Трансферты 16-21'!$A$2:$S$102,19,FALSE)</f>
        <v>14111.81583256</v>
      </c>
      <c r="I211" s="183">
        <f>D211-VLOOKUP(B211,'Трансферты 16-21'!$A$1:$M$86,13,FALSE)</f>
        <v>39105.500999999997</v>
      </c>
      <c r="J211" s="311">
        <f t="shared" si="9"/>
        <v>13.045842959179666</v>
      </c>
      <c r="K211" s="424">
        <f>VLOOKUP(B211,'БО 19-21'!$A$11:$L$103,10,FALSE)</f>
        <v>53.6</v>
      </c>
      <c r="L211" s="425">
        <f>VLOOKUP(B211,'Own Rev21'!$A$10:$B$94,2,FALSE)/1000</f>
        <v>19042.241999999998</v>
      </c>
      <c r="M211" s="429">
        <f>VLOOKUP(B211,Безв21!$A$10:$B$94,2,FALSE)/1000</f>
        <v>21275.501</v>
      </c>
      <c r="N211" s="251">
        <f>VLOOKUP(B211,'Трансферты 16-21'!$A$1:$M$86,13,FALSE)</f>
        <v>1368.15</v>
      </c>
      <c r="O211" s="251">
        <v>1</v>
      </c>
      <c r="P211" s="251">
        <f t="shared" si="10"/>
        <v>19907.350999999999</v>
      </c>
      <c r="Q211" s="251">
        <f t="shared" si="11"/>
        <v>39105.500999999997</v>
      </c>
      <c r="R211" s="251">
        <v>0</v>
      </c>
      <c r="S211" s="251">
        <v>0</v>
      </c>
      <c r="T211" s="251">
        <v>0</v>
      </c>
      <c r="U211" s="251">
        <v>0</v>
      </c>
      <c r="V211" s="251">
        <v>0</v>
      </c>
      <c r="W211" s="251">
        <f>VLOOKUP(B210,'По статьям 2021'!$A$2:$V$86,22,FALSE)</f>
        <v>895.20305529999996</v>
      </c>
      <c r="X211" s="251">
        <f>VLOOKUP(B211,'2021'!$A$1:$J$86,3,FALSE)</f>
        <v>0.51</v>
      </c>
      <c r="Y211" s="251">
        <f>VLOOKUP(B211,'2021'!$A$1:$J$86,4,FALSE)/1000</f>
        <v>5850.8045999999995</v>
      </c>
      <c r="Z211" s="251">
        <f>VLOOKUP(B211,'2021'!$A$1:$J$86,5,FALSE)/1000</f>
        <v>4504.2230999999992</v>
      </c>
      <c r="AA211" s="251">
        <f>VLOOKUP(B211,'2021'!$A$1:$J$86,6,FALSE)/1000</f>
        <v>661.6</v>
      </c>
      <c r="AB211" s="251">
        <f>VLOOKUP(B211,'2021'!$A$1:$J$86,7,FALSE)/1000</f>
        <v>7423.4287400000003</v>
      </c>
      <c r="AC211" s="251">
        <f>VLOOKUP(B211,'2021'!$A$1:$J$86,10,FALSE)/1000</f>
        <v>6633.1215499999998</v>
      </c>
      <c r="AD211" t="e">
        <f>VLOOKUP(B211,#REF!,2,FALSE)</f>
        <v>#REF!</v>
      </c>
      <c r="AE211">
        <f>S210</f>
        <v>0.84550000000000003</v>
      </c>
    </row>
    <row r="212" spans="1:31">
      <c r="A212" s="289">
        <v>2016</v>
      </c>
      <c r="B212" s="289" t="s">
        <v>157</v>
      </c>
      <c r="C212" s="125">
        <v>36</v>
      </c>
      <c r="D212" s="289">
        <f>VLOOKUP(B212,'Доходы регионов16'!$A$10:$C$94,2,FALSE)/1000</f>
        <v>21818.399000000001</v>
      </c>
      <c r="E212" s="289">
        <f>VLOOKUP(B212,'ВРП 2015-2020'!$A$3:$H$98,3,FALSE)</f>
        <v>211366</v>
      </c>
      <c r="F212" s="311">
        <f>VLOOKUP(B212,'Трансферты 2016'!$A$10:$N$102,2,FALSE)</f>
        <v>4829.3999999999996</v>
      </c>
      <c r="G212" s="289">
        <f>VLOOKUP(B212,'Численность 2016-2017'!$B$5:$D$89,2,FALSE)</f>
        <v>416263</v>
      </c>
      <c r="H212" s="183">
        <f>VLOOKUP(B212,'Трансферты 16-21'!$A$2:$S$102,14,FALSE)</f>
        <v>4212.2489633699997</v>
      </c>
      <c r="I212" s="183">
        <f>D212-VLOOKUP(B212,'Трансферты 16-21'!$A$1:$M$86,8,FALSE)</f>
        <v>21198.519</v>
      </c>
      <c r="J212" s="311">
        <f t="shared" si="9"/>
        <v>12.939072551020336</v>
      </c>
      <c r="K212" s="424">
        <f>VLOOKUP(B212,'БО 15-17'!$A$11:$L$103,6,FALSE)</f>
        <v>51.5</v>
      </c>
      <c r="L212" s="425">
        <f>VLOOKUP(B212,'Own Rev16'!$A$10:$B$94,2,FALSE)/1000</f>
        <v>10341.09</v>
      </c>
      <c r="M212" s="429">
        <f>VLOOKUP(B212,Безв16!$A$10:$B$95,2,FALSE)/1000</f>
        <v>12348.992</v>
      </c>
      <c r="N212" s="251">
        <f>VLOOKUP(B212,'Трансферты 16-21'!$A$1:$M$86,8,FALSE)</f>
        <v>619.88</v>
      </c>
      <c r="O212" s="251">
        <v>0</v>
      </c>
      <c r="P212" s="251">
        <f t="shared" si="10"/>
        <v>11729.112000000001</v>
      </c>
      <c r="Q212" s="251">
        <f t="shared" si="11"/>
        <v>21198.519</v>
      </c>
      <c r="R212" s="251">
        <v>0</v>
      </c>
      <c r="S212" s="251">
        <v>0</v>
      </c>
      <c r="T212" s="251">
        <v>0</v>
      </c>
      <c r="U212" s="251">
        <v>0</v>
      </c>
      <c r="V212" s="251">
        <v>0</v>
      </c>
      <c r="W212" s="251">
        <v>0</v>
      </c>
      <c r="X212" s="251">
        <f>VLOOKUP(B212,'2016'!$A$1:$J$86,3,FALSE)</f>
        <v>0.55000000000000004</v>
      </c>
      <c r="Y212" s="251">
        <f>VLOOKUP(B212,'2016'!$A$1:$J$86,4,FALSE)/1000</f>
        <v>7501.2073</v>
      </c>
      <c r="Z212" s="251">
        <f>VLOOKUP(B212,'2016'!$A$1:$J$86,5,FALSE)/1000</f>
        <v>2482.3261000000002</v>
      </c>
      <c r="AA212" s="251">
        <f>VLOOKUP(B212,'2016'!$A$1:$J$86,6,FALSE)/1000</f>
        <v>5018.8811999999998</v>
      </c>
      <c r="AB212" s="251">
        <f>VLOOKUP(B212,'2016'!$A$1:$J$86,7,FALSE)/1000</f>
        <v>3570.2964400000001</v>
      </c>
      <c r="AC212" s="251">
        <f>VLOOKUP(B212,'2016'!$A$1:$J$86,10,FALSE)/1000</f>
        <v>657.6089300000001</v>
      </c>
      <c r="AD212" s="251">
        <v>0</v>
      </c>
      <c r="AE212">
        <v>0</v>
      </c>
    </row>
    <row r="213" spans="1:31">
      <c r="A213" s="289">
        <v>2017</v>
      </c>
      <c r="B213" s="289" t="s">
        <v>157</v>
      </c>
      <c r="C213" s="125">
        <v>36</v>
      </c>
      <c r="D213" s="289">
        <f>VLOOKUP(B212,'Доходы регионов17'!$A$10:$C$94,2,FALSE)/1000</f>
        <v>30991.108</v>
      </c>
      <c r="E213" s="289">
        <f>VLOOKUP(B212,'ВРП 2015-2020'!$A$3:$H$98,4,FALSE)</f>
        <v>234060.79999999999</v>
      </c>
      <c r="F213" s="311">
        <f>VLOOKUP(B213,'Трансферты 2017'!$A$10:$N$102,2,FALSE)</f>
        <v>10172.64</v>
      </c>
      <c r="G213" s="289">
        <f>VLOOKUP(B212,'Численность 2016-2017'!$B$5:$D$89,3,FALSE)</f>
        <v>428753</v>
      </c>
      <c r="H213" s="183">
        <f>VLOOKUP(B212,'Трансферты 16-21'!$A$2:$S$102,15,FALSE)</f>
        <v>1862.7061823500007</v>
      </c>
      <c r="I213" s="183">
        <f>D213-VLOOKUP(B213,'Трансферты 16-21'!$A$1:$M$86,9,FALSE)</f>
        <v>22338.968000000001</v>
      </c>
      <c r="J213" s="311">
        <f t="shared" si="9"/>
        <v>12.968636274522355</v>
      </c>
      <c r="K213" s="424">
        <f>VLOOKUP(B213,'БО 15-17'!$A$11:$L$103,10,FALSE)</f>
        <v>59.3</v>
      </c>
      <c r="L213" s="425">
        <f>VLOOKUP(B213,'Own Rev17'!$A$10:$B$94,2,FALSE)/1000</f>
        <v>12453.632</v>
      </c>
      <c r="M213" s="429">
        <f>VLOOKUP(B213,Безв17!$A$10:$B$94,2,FALSE)/1000</f>
        <v>18461.345000000001</v>
      </c>
      <c r="N213" s="251">
        <f>VLOOKUP(B213,'Трансферты 16-21'!$A$1:$M$86,9,FALSE)</f>
        <v>8652.14</v>
      </c>
      <c r="O213" s="251">
        <v>0</v>
      </c>
      <c r="P213" s="251">
        <f t="shared" si="10"/>
        <v>9809.2050000000017</v>
      </c>
      <c r="Q213" s="251">
        <f t="shared" si="11"/>
        <v>22338.968000000001</v>
      </c>
      <c r="R213" s="251">
        <v>0</v>
      </c>
      <c r="S213" s="251">
        <v>0</v>
      </c>
      <c r="T213" s="251">
        <v>0</v>
      </c>
      <c r="U213" s="251">
        <v>0</v>
      </c>
      <c r="V213" s="251">
        <v>0</v>
      </c>
      <c r="W213" s="251">
        <v>0</v>
      </c>
      <c r="X213" s="251">
        <f>VLOOKUP(B213,'2017'!$A$1:$J$86,3,FALSE)</f>
        <v>0.59</v>
      </c>
      <c r="Y213" s="251">
        <f>VLOOKUP(B213,'2017'!$A$1:$J$86,4,FALSE)/1000</f>
        <v>7931.8958000000002</v>
      </c>
      <c r="Z213" s="251">
        <f>VLOOKUP(B213,'2017'!$A$1:$J$86,5,FALSE)/1000</f>
        <v>2168.3927000000003</v>
      </c>
      <c r="AA213" s="251">
        <f>VLOOKUP(B213,'2017'!$A$1:$J$86,6,FALSE)/1000</f>
        <v>0</v>
      </c>
      <c r="AB213" s="251">
        <f>VLOOKUP(B213,'2017'!$A$1:$J$86,7,FALSE)/1000</f>
        <v>8847.1780999999992</v>
      </c>
      <c r="AC213" s="251">
        <f>VLOOKUP(B213,'2017'!$A$1:$J$86,10,FALSE)/1000</f>
        <v>1110.4803999999999</v>
      </c>
      <c r="AD213" s="251">
        <v>0</v>
      </c>
      <c r="AE213">
        <v>0</v>
      </c>
    </row>
    <row r="214" spans="1:31">
      <c r="A214" s="289">
        <v>2018</v>
      </c>
      <c r="B214" s="289" t="s">
        <v>157</v>
      </c>
      <c r="C214" s="125">
        <v>36</v>
      </c>
      <c r="D214" s="289">
        <f>VLOOKUP(B212,'Доходы регионов18'!$A$10:$C$94,2,FALSE)/1000</f>
        <v>39536.377999999997</v>
      </c>
      <c r="E214" s="289">
        <f>VLOOKUP(B212,'ВРП 2015-2020'!$A$3:$H$98,5,FALSE)</f>
        <v>276550.7</v>
      </c>
      <c r="F214" s="311">
        <f>VLOOKUP(B214,'Трансферты 2018'!$A$10:$N$102,2,FALSE)</f>
        <v>6636.89</v>
      </c>
      <c r="G214" s="289">
        <f>VLOOKUP(B214,'Численность 2018'!$A$7:$B$91,2,FALSE)</f>
        <v>436670</v>
      </c>
      <c r="H214" s="183">
        <f>VLOOKUP(B212,'Трансферты 16-21'!$A$2:$S$102,16,FALSE)</f>
        <v>1554.2809666100002</v>
      </c>
      <c r="I214" s="183">
        <f>D214-VLOOKUP(B214,'Трансферты 16-21'!$A$1:$M$86,10,FALSE)</f>
        <v>34001.657999999996</v>
      </c>
      <c r="J214" s="311">
        <f t="shared" si="9"/>
        <v>12.986933040067875</v>
      </c>
      <c r="K214" s="424">
        <f>VLOOKUP(B214,'БО 17-19'!$A$11:$L$103,6,FALSE)</f>
        <v>52.1</v>
      </c>
      <c r="L214" s="425">
        <f>VLOOKUP(B214,'Own Rev18'!$A$10:$B$94,2,FALSE)/1000</f>
        <v>13930.868</v>
      </c>
      <c r="M214" s="429">
        <f>VLOOKUP(B214,Безв18!$A$10:$B$94,2,FALSE)/1000</f>
        <v>25561.272000000001</v>
      </c>
      <c r="N214" s="251">
        <f>VLOOKUP(B214,'Трансферты 16-21'!$A$1:$M$86,10,FALSE)</f>
        <v>5534.72</v>
      </c>
      <c r="O214" s="251">
        <v>0</v>
      </c>
      <c r="P214" s="251">
        <f t="shared" si="10"/>
        <v>20026.552</v>
      </c>
      <c r="Q214" s="251">
        <f t="shared" si="11"/>
        <v>34001.657999999996</v>
      </c>
      <c r="R214" s="251">
        <f>VLOOKUP(B214,Путин!$B$2:$C$87,2,FALSE)</f>
        <v>0.90190000000000003</v>
      </c>
      <c r="S214" s="251">
        <v>0</v>
      </c>
      <c r="T214" s="251">
        <v>0</v>
      </c>
      <c r="U214" s="251">
        <v>0</v>
      </c>
      <c r="V214" s="251">
        <v>0</v>
      </c>
      <c r="W214" s="251">
        <v>0</v>
      </c>
      <c r="X214" s="251">
        <f>VLOOKUP(B214,'2018'!$A$1:$J$86,3,FALSE)</f>
        <v>0.64</v>
      </c>
      <c r="Y214" s="251">
        <f>VLOOKUP(B214,'2018'!$A$1:$J$86,4,FALSE)/1000</f>
        <v>12077.990800000001</v>
      </c>
      <c r="Z214" s="251">
        <f>VLOOKUP(B214,'2018'!$A$1:$J$86,5,FALSE)/1000</f>
        <v>2602.0712000000003</v>
      </c>
      <c r="AA214" s="251">
        <f>VLOOKUP(B214,'2018'!$A$1:$J$86,6,FALSE)/1000</f>
        <v>114.536</v>
      </c>
      <c r="AB214" s="251">
        <f>VLOOKUP(B214,'2018'!$A$1:$J$86,7,FALSE)/1000</f>
        <v>5854.3895199999997</v>
      </c>
      <c r="AC214" s="251">
        <f>VLOOKUP(B214,'2018'!$A$1:$J$86,10,FALSE)/1000</f>
        <v>6799.6963800000003</v>
      </c>
      <c r="AD214" s="251">
        <v>0</v>
      </c>
      <c r="AE214">
        <v>0</v>
      </c>
    </row>
    <row r="215" spans="1:31">
      <c r="A215" s="289">
        <v>2019</v>
      </c>
      <c r="B215" s="289" t="s">
        <v>157</v>
      </c>
      <c r="C215" s="125">
        <v>36</v>
      </c>
      <c r="D215" s="289">
        <f>VLOOKUP(B212,'Доходы регионов19'!$A$10:$C$94,2,FALSE)/1000</f>
        <v>38441.273000000001</v>
      </c>
      <c r="E215" s="289">
        <f>VLOOKUP(B212,'ВРП 2015-2020'!$A$3:$H$98,6,FALSE)</f>
        <v>306891.7</v>
      </c>
      <c r="F215" s="311">
        <f>VLOOKUP(B215,'Трансферты 2019'!$A$4:$N$102,2,FALSE)</f>
        <v>11665.51</v>
      </c>
      <c r="G215" s="289">
        <f>VLOOKUP(B215,'Численность 2019'!$A$7:$B$91,2,FALSE)</f>
        <v>443212</v>
      </c>
      <c r="H215" s="183">
        <f>VLOOKUP(B212,'Трансферты 16-21'!$A$2:$S$102,17,FALSE)</f>
        <v>12447.02933614</v>
      </c>
      <c r="I215" s="183">
        <f>D215-VLOOKUP(B215,'Трансферты 16-21'!$A$1:$M$86,11,FALSE)</f>
        <v>37519.133000000002</v>
      </c>
      <c r="J215" s="311">
        <f t="shared" si="9"/>
        <v>13.001803489860942</v>
      </c>
      <c r="K215" s="424">
        <f>VLOOKUP(B215,'БО 17-19'!$A$11:$L$103,10,FALSE)</f>
        <v>53</v>
      </c>
      <c r="L215" s="425">
        <f>VLOOKUP(B215,'Own Rev19'!$A$10:$B$94,2,FALSE)/1000</f>
        <v>16874.794999999998</v>
      </c>
      <c r="M215" s="429">
        <f>VLOOKUP(B215,Безв19!$A$10:$B$94,2,FALSE)/1000</f>
        <v>22051.186000000002</v>
      </c>
      <c r="N215" s="251">
        <f>VLOOKUP(B215,'Трансферты 16-21'!$A$1:$M$86,11,FALSE)</f>
        <v>922.14</v>
      </c>
      <c r="O215" s="251">
        <v>0</v>
      </c>
      <c r="P215" s="251">
        <f t="shared" si="10"/>
        <v>21129.046000000002</v>
      </c>
      <c r="Q215" s="251">
        <f t="shared" si="11"/>
        <v>37519.133000000002</v>
      </c>
      <c r="R215" s="251">
        <v>0</v>
      </c>
      <c r="S215" s="251">
        <v>0</v>
      </c>
      <c r="T215" s="251">
        <v>0</v>
      </c>
      <c r="U215" s="251">
        <v>0</v>
      </c>
      <c r="V215" s="251">
        <v>0</v>
      </c>
      <c r="W215" s="251">
        <v>0</v>
      </c>
      <c r="X215" s="251">
        <f>VLOOKUP(B215,'2019'!$A$1:$J$86,3,FALSE)</f>
        <v>0.56000000000000005</v>
      </c>
      <c r="Y215" s="251">
        <f>VLOOKUP(B215,'2019'!$A$1:$J$86,4,FALSE)/1000</f>
        <v>8569.6103000000003</v>
      </c>
      <c r="Z215" s="251">
        <f>VLOOKUP(B215,'2019'!$A$1:$J$86,5,FALSE)/1000</f>
        <v>2908.4291000000003</v>
      </c>
      <c r="AA215" s="251">
        <f>VLOOKUP(B215,'2019'!$A$1:$J$86,6,FALSE)/1000</f>
        <v>0</v>
      </c>
      <c r="AB215" s="251">
        <f>VLOOKUP(B215,'2019'!$A$1:$J$86,7,FALSE)/1000</f>
        <v>10783.6648</v>
      </c>
      <c r="AC215" s="251">
        <f>VLOOKUP(B215,'2019'!$A$1:$J$86,10,FALSE)/1000</f>
        <v>1775.77315</v>
      </c>
      <c r="AD215" s="251">
        <v>0</v>
      </c>
      <c r="AE215">
        <v>0</v>
      </c>
    </row>
    <row r="216" spans="1:31">
      <c r="A216" s="289">
        <v>2020</v>
      </c>
      <c r="B216" s="289" t="s">
        <v>157</v>
      </c>
      <c r="C216" s="125">
        <v>36</v>
      </c>
      <c r="D216" s="289">
        <f>VLOOKUP(B212,'Доходы регионов20'!$A$10:$C$94,2,FALSE)/1000</f>
        <v>59378.216999999997</v>
      </c>
      <c r="E216" s="289">
        <f>VLOOKUP(B212,'ВРП 2015-2020'!$A$3:$H$98,7,FALSE)</f>
        <v>295304.90000000002</v>
      </c>
      <c r="F216" s="311">
        <f>VLOOKUP(B216,'Трансферты 2020'!$A$4:$N$102,2,FALSE)</f>
        <v>18551.189999999999</v>
      </c>
      <c r="G216" s="289">
        <f>VLOOKUP(B216,'Численность 2020'!$A$7:$B$91,2,FALSE)</f>
        <v>449138</v>
      </c>
      <c r="H216" s="183">
        <f>VLOOKUP(B212,'Трансферты 16-21'!$A$2:$S$102,18,FALSE)</f>
        <v>20877.613164689999</v>
      </c>
      <c r="I216" s="183">
        <f>D216-VLOOKUP(B216,'Трансферты 16-21'!$A$1:$M$86,12,FALSE)</f>
        <v>57998.976999999999</v>
      </c>
      <c r="J216" s="311">
        <f t="shared" si="9"/>
        <v>13.015085469168083</v>
      </c>
      <c r="K216" s="424">
        <f>VLOOKUP(B216,'БО 19-21'!$A$11:$L$103,6,FALSE)</f>
        <v>54</v>
      </c>
      <c r="L216" s="425">
        <f>VLOOKUP(B216,'Own Rev20'!$A$10:$B$94,2,FALSE)/1000</f>
        <v>16596.05</v>
      </c>
      <c r="M216" s="429">
        <f>VLOOKUP(B216,Безв20!$A$10:$B$94,2,FALSE)/1000</f>
        <v>42891.389000000003</v>
      </c>
      <c r="N216" s="251">
        <f>VLOOKUP(B216,'Трансферты 16-21'!$A$1:$M$86,12,FALSE)</f>
        <v>1379.24</v>
      </c>
      <c r="O216" s="251">
        <v>0</v>
      </c>
      <c r="P216" s="251">
        <f t="shared" si="10"/>
        <v>41512.149000000005</v>
      </c>
      <c r="Q216" s="251">
        <f t="shared" si="11"/>
        <v>57998.976999999999</v>
      </c>
      <c r="R216" s="251">
        <v>0</v>
      </c>
      <c r="S216" s="251">
        <f>VLOOKUP(B216,Конституция!$B$4:$C$90,2,FALSE)</f>
        <v>0.84670000000000001</v>
      </c>
      <c r="T216" s="251">
        <f>VLOOKUP(B216,DATA!$A$2:$X$86,23,FALSE)</f>
        <v>8.1999999999999993</v>
      </c>
      <c r="U216" s="251">
        <f>VLOOKUP(B216,DATA!$A$2:$X$86,24,FALSE)</f>
        <v>8.7799999999999994</v>
      </c>
      <c r="V216" s="251">
        <f>VLOOKUP(B216,'По статьям 2020'!$A$2:$AE$86,31,FALSE)</f>
        <v>2018.6199999999994</v>
      </c>
      <c r="W216" s="251">
        <v>0</v>
      </c>
      <c r="X216" s="251">
        <f>VLOOKUP(B216,'2020'!$A$1:$J$86,3,FALSE)</f>
        <v>0.72</v>
      </c>
      <c r="Y216" s="251">
        <f>VLOOKUP(B216,'2020'!$A$1:$J$86,4,FALSE)/1000</f>
        <v>10942.370500000001</v>
      </c>
      <c r="Z216" s="251">
        <f>VLOOKUP(B216,'2020'!$A$1:$J$86,5,FALSE)/1000</f>
        <v>3199.2719999999999</v>
      </c>
      <c r="AA216" s="251">
        <f>VLOOKUP(B216,'2020'!$A$1:$J$86,6,FALSE)/1000</f>
        <v>922.29819999999995</v>
      </c>
      <c r="AB216" s="251">
        <f>VLOOKUP(B216,'2020'!$A$1:$J$86,7,FALSE)/1000</f>
        <v>16757.908920000002</v>
      </c>
      <c r="AC216" s="251">
        <f>VLOOKUP(B216,'2020'!$A$1:$J$86,10,FALSE)/1000</f>
        <v>13811.867689999999</v>
      </c>
      <c r="AD216" s="452">
        <v>0</v>
      </c>
      <c r="AE216">
        <v>0</v>
      </c>
    </row>
    <row r="217" spans="1:31">
      <c r="A217" s="289">
        <v>2021</v>
      </c>
      <c r="B217" s="289" t="s">
        <v>157</v>
      </c>
      <c r="C217" s="125">
        <v>36</v>
      </c>
      <c r="D217" s="289">
        <f>VLOOKUP(B212,'Доходы регионов21'!$A$10:$C$94,2,FALSE)/1000</f>
        <v>63672.17</v>
      </c>
      <c r="E217" s="289">
        <f>VLOOKUP(B212,'ВРП 2015-2020'!$A$3:$H$98,8,FALSE)</f>
        <v>326677</v>
      </c>
      <c r="F217" s="311">
        <f>VLOOKUP(B217,'Трансферты 2021'!$A$4:$N$93,2,FALSE)</f>
        <v>23735.53</v>
      </c>
      <c r="G217" s="289">
        <f>VLOOKUP(B217,'Численность 2021'!$A$6:$B$91,2,FALSE)</f>
        <v>509992</v>
      </c>
      <c r="H217" s="183">
        <f>VLOOKUP(B212,'Трансферты 16-21'!$A$2:$S$102,19,FALSE)</f>
        <v>23869.88381938</v>
      </c>
      <c r="I217" s="183">
        <f>D217-VLOOKUP(B217,'Трансферты 16-21'!$A$1:$M$86,13,FALSE)</f>
        <v>62348.409999999996</v>
      </c>
      <c r="J217" s="311">
        <f t="shared" si="9"/>
        <v>13.142150318302967</v>
      </c>
      <c r="K217" s="424">
        <f>VLOOKUP(B217,'БО 19-21'!$A$11:$L$103,10,FALSE)</f>
        <v>62.2</v>
      </c>
      <c r="L217" s="425">
        <f>VLOOKUP(B217,'Own Rev21'!$A$10:$B$94,2,FALSE)/1000</f>
        <v>20356.005000000001</v>
      </c>
      <c r="M217" s="429">
        <f>VLOOKUP(B217,Безв21!$A$10:$B$94,2,FALSE)/1000</f>
        <v>43503.642</v>
      </c>
      <c r="N217" s="251">
        <f>VLOOKUP(B217,'Трансферты 16-21'!$A$1:$M$86,13,FALSE)</f>
        <v>1323.76</v>
      </c>
      <c r="O217" s="251">
        <v>0</v>
      </c>
      <c r="P217" s="251">
        <f t="shared" si="10"/>
        <v>42179.881999999998</v>
      </c>
      <c r="Q217" s="251">
        <f t="shared" si="11"/>
        <v>62348.409999999996</v>
      </c>
      <c r="R217" s="251">
        <v>0</v>
      </c>
      <c r="S217" s="251">
        <v>0</v>
      </c>
      <c r="T217" s="251">
        <v>0</v>
      </c>
      <c r="U217" s="251">
        <v>0</v>
      </c>
      <c r="V217" s="251">
        <v>0</v>
      </c>
      <c r="W217" s="251">
        <f>VLOOKUP(B216,'По статьям 2021'!$A$2:$V$86,22,FALSE)</f>
        <v>1059.48789814</v>
      </c>
      <c r="X217" s="251">
        <f>VLOOKUP(B217,'2021'!$A$1:$J$86,3,FALSE)</f>
        <v>0.68</v>
      </c>
      <c r="Y217" s="251">
        <f>VLOOKUP(B217,'2021'!$A$1:$J$86,4,FALSE)/1000</f>
        <v>12217.041800000001</v>
      </c>
      <c r="Z217" s="251">
        <f>VLOOKUP(B217,'2021'!$A$1:$J$86,5,FALSE)/1000</f>
        <v>3199.2719999999999</v>
      </c>
      <c r="AA217" s="251">
        <f>VLOOKUP(B217,'2021'!$A$1:$J$86,6,FALSE)/1000</f>
        <v>3137.7249999999999</v>
      </c>
      <c r="AB217" s="251">
        <f>VLOOKUP(B217,'2021'!$A$1:$J$86,7,FALSE)/1000</f>
        <v>20989.858379999998</v>
      </c>
      <c r="AC217" s="251">
        <f>VLOOKUP(B217,'2021'!$A$1:$J$86,10,FALSE)/1000</f>
        <v>8972.9838199999995</v>
      </c>
      <c r="AD217" t="e">
        <f>VLOOKUP(B217,#REF!,2,FALSE)</f>
        <v>#REF!</v>
      </c>
      <c r="AE217">
        <f>S216</f>
        <v>0.84670000000000001</v>
      </c>
    </row>
    <row r="218" spans="1:31">
      <c r="A218" s="289">
        <v>2016</v>
      </c>
      <c r="B218" s="289" t="s">
        <v>162</v>
      </c>
      <c r="C218" s="125">
        <v>37</v>
      </c>
      <c r="D218" s="289">
        <f>VLOOKUP(B218,'Доходы регионов16'!$A$10:$C$94,2,FALSE)/1000</f>
        <v>116745.621</v>
      </c>
      <c r="E218" s="289">
        <f>VLOOKUP(B218,'ВРП 2015-2020'!$A$3:$H$98,3,FALSE)</f>
        <v>189916.6</v>
      </c>
      <c r="F218" s="311">
        <f>VLOOKUP(B218,'Трансферты 2016'!$A$10:$N$102,2,FALSE)</f>
        <v>41518.269999999997</v>
      </c>
      <c r="G218" s="289">
        <f>VLOOKUP(B218,'Численность 2016-2017'!$B$5:$D$89,2,FALSE)</f>
        <v>1907106</v>
      </c>
      <c r="H218" s="183">
        <f>VLOOKUP(B218,'Трансферты 16-21'!$A$2:$S$102,14,FALSE)</f>
        <v>38810.104296729995</v>
      </c>
      <c r="I218" s="183">
        <f>D218-VLOOKUP(B218,'Трансферты 16-21'!$A$1:$M$86,8,FALSE)</f>
        <v>114033.861</v>
      </c>
      <c r="J218" s="311">
        <f t="shared" si="9"/>
        <v>14.461097467725777</v>
      </c>
      <c r="K218" s="424">
        <f>VLOOKUP(B218,'БО 15-17'!$A$11:$L$103,6,FALSE)</f>
        <v>35.200000000000003</v>
      </c>
      <c r="L218" s="425">
        <f>VLOOKUP(B218,'Own Rev16'!$A$10:$B$94,2,FALSE)/1000</f>
        <v>40578.999000000003</v>
      </c>
      <c r="M218" s="429">
        <f>VLOOKUP(B218,Безв16!$A$10:$B$95,2,FALSE)/1000</f>
        <v>79711.819000000003</v>
      </c>
      <c r="N218" s="251">
        <f>VLOOKUP(B218,'Трансферты 16-21'!$A$1:$M$86,8,FALSE)</f>
        <v>2711.76</v>
      </c>
      <c r="O218" s="251">
        <v>1</v>
      </c>
      <c r="P218" s="251">
        <f t="shared" si="10"/>
        <v>77000.059000000008</v>
      </c>
      <c r="Q218" s="251">
        <f t="shared" si="11"/>
        <v>114033.861</v>
      </c>
      <c r="R218" s="251">
        <v>0</v>
      </c>
      <c r="S218" s="251">
        <v>0</v>
      </c>
      <c r="T218" s="251">
        <v>0</v>
      </c>
      <c r="U218" s="251">
        <v>0</v>
      </c>
      <c r="V218" s="251">
        <v>0</v>
      </c>
      <c r="W218" s="251">
        <v>0</v>
      </c>
      <c r="X218" s="251">
        <f>VLOOKUP(B218,'2016'!$A$1:$J$86,3,FALSE)</f>
        <v>0.68</v>
      </c>
      <c r="Y218" s="251">
        <f>VLOOKUP(B218,'2016'!$A$1:$J$86,4,FALSE)/1000</f>
        <v>38143.143400000001</v>
      </c>
      <c r="Z218" s="251">
        <f>VLOOKUP(B218,'2016'!$A$1:$J$86,5,FALSE)/1000</f>
        <v>22333.636899999998</v>
      </c>
      <c r="AA218" s="251">
        <f>VLOOKUP(B218,'2016'!$A$1:$J$86,6,FALSE)/1000</f>
        <v>15809.5065</v>
      </c>
      <c r="AB218" s="251">
        <f>VLOOKUP(B218,'2016'!$A$1:$J$86,7,FALSE)/1000</f>
        <v>34699.813840000003</v>
      </c>
      <c r="AC218" s="251">
        <f>VLOOKUP(B218,'2016'!$A$1:$J$86,10,FALSE)/1000</f>
        <v>4141.0106900000001</v>
      </c>
      <c r="AD218" s="251">
        <v>0</v>
      </c>
      <c r="AE218">
        <v>0</v>
      </c>
    </row>
    <row r="219" spans="1:31">
      <c r="A219" s="289">
        <v>2017</v>
      </c>
      <c r="B219" s="289" t="s">
        <v>162</v>
      </c>
      <c r="C219" s="125">
        <v>37</v>
      </c>
      <c r="D219" s="289">
        <f>VLOOKUP(B218,'Доходы регионов17'!$A$10:$C$94,2,FALSE)/1000</f>
        <v>160400.08799999999</v>
      </c>
      <c r="E219" s="289">
        <f>VLOOKUP(B218,'ВРП 2015-2020'!$A$3:$H$98,4,FALSE)</f>
        <v>201251.20000000001</v>
      </c>
      <c r="F219" s="311">
        <f>VLOOKUP(B219,'Трансферты 2017'!$A$10:$N$102,2,FALSE)</f>
        <v>60908.1</v>
      </c>
      <c r="G219" s="289">
        <f>VLOOKUP(B218,'Численность 2016-2017'!$B$5:$D$89,3,FALSE)</f>
        <v>1912168</v>
      </c>
      <c r="H219" s="183">
        <f>VLOOKUP(B218,'Трансферты 16-21'!$A$2:$S$102,15,FALSE)</f>
        <v>7761.9073440200009</v>
      </c>
      <c r="I219" s="183">
        <f>D219-VLOOKUP(B219,'Трансферты 16-21'!$A$1:$M$86,9,FALSE)</f>
        <v>105106.70799999998</v>
      </c>
      <c r="J219" s="311">
        <f t="shared" si="9"/>
        <v>14.463748234842269</v>
      </c>
      <c r="K219" s="424">
        <f>VLOOKUP(B219,'БО 15-17'!$A$11:$L$103,10,FALSE)</f>
        <v>47.7</v>
      </c>
      <c r="L219" s="425">
        <f>VLOOKUP(B219,'Own Rev17'!$A$10:$B$94,2,FALSE)/1000</f>
        <v>59669.074000000001</v>
      </c>
      <c r="M219" s="429">
        <f>VLOOKUP(B219,Безв17!$A$10:$B$94,2,FALSE)/1000</f>
        <v>100824.554</v>
      </c>
      <c r="N219" s="251">
        <f>VLOOKUP(B219,'Трансферты 16-21'!$A$1:$M$86,9,FALSE)</f>
        <v>55293.38</v>
      </c>
      <c r="O219" s="251">
        <v>1</v>
      </c>
      <c r="P219" s="251">
        <f t="shared" si="10"/>
        <v>45531.174000000006</v>
      </c>
      <c r="Q219" s="251">
        <f t="shared" si="11"/>
        <v>105106.70799999998</v>
      </c>
      <c r="R219" s="251">
        <v>0</v>
      </c>
      <c r="S219" s="251">
        <v>0</v>
      </c>
      <c r="T219" s="251">
        <v>0</v>
      </c>
      <c r="U219" s="251">
        <v>0</v>
      </c>
      <c r="V219" s="251">
        <v>0</v>
      </c>
      <c r="W219" s="251">
        <v>0</v>
      </c>
      <c r="X219" s="251">
        <f>VLOOKUP(B219,'2017'!$A$1:$J$86,3,FALSE)</f>
        <v>0.62</v>
      </c>
      <c r="Y219" s="251">
        <f>VLOOKUP(B219,'2017'!$A$1:$J$86,4,FALSE)/1000</f>
        <v>37605.961200000005</v>
      </c>
      <c r="Z219" s="251">
        <f>VLOOKUP(B219,'2017'!$A$1:$J$86,5,FALSE)/1000</f>
        <v>18481.901100000003</v>
      </c>
      <c r="AA219" s="251">
        <f>VLOOKUP(B219,'2017'!$A$1:$J$86,6,FALSE)/1000</f>
        <v>0</v>
      </c>
      <c r="AB219" s="251">
        <f>VLOOKUP(B219,'2017'!$A$1:$J$86,7,FALSE)/1000</f>
        <v>57439.626920000002</v>
      </c>
      <c r="AC219" s="251">
        <f>VLOOKUP(B219,'2017'!$A$1:$J$86,10,FALSE)/1000</f>
        <v>2565.1967100000002</v>
      </c>
      <c r="AD219" s="251">
        <v>0</v>
      </c>
      <c r="AE219">
        <v>0</v>
      </c>
    </row>
    <row r="220" spans="1:31">
      <c r="A220" s="289">
        <v>2018</v>
      </c>
      <c r="B220" s="289" t="s">
        <v>162</v>
      </c>
      <c r="C220" s="125">
        <v>37</v>
      </c>
      <c r="D220" s="289">
        <f>VLOOKUP(B218,'Доходы регионов18'!$A$10:$C$94,2,FALSE)/1000</f>
        <v>175509.47700000001</v>
      </c>
      <c r="E220" s="289">
        <f>VLOOKUP(B218,'ВРП 2015-2020'!$A$3:$H$98,5,FALSE)</f>
        <v>228692.9</v>
      </c>
      <c r="F220" s="311">
        <f>VLOOKUP(B220,'Трансферты 2018'!$A$10:$N$102,2,FALSE)</f>
        <v>74830.86</v>
      </c>
      <c r="G220" s="289">
        <f>VLOOKUP(B220,'Численность 2018'!$A$7:$B$91,2,FALSE)</f>
        <v>1913731</v>
      </c>
      <c r="H220" s="183">
        <f>VLOOKUP(B218,'Трансферты 16-21'!$A$2:$S$102,16,FALSE)</f>
        <v>10515.661213189989</v>
      </c>
      <c r="I220" s="183">
        <f>D220-VLOOKUP(B220,'Трансферты 16-21'!$A$1:$M$86,10,FALSE)</f>
        <v>106939.87700000001</v>
      </c>
      <c r="J220" s="311">
        <f t="shared" si="9"/>
        <v>14.464565297753211</v>
      </c>
      <c r="K220" s="424">
        <f>VLOOKUP(B220,'БО 17-19'!$A$11:$L$103,6,FALSE)</f>
        <v>50.7</v>
      </c>
      <c r="L220" s="425">
        <f>VLOOKUP(B220,'Own Rev18'!$A$10:$B$94,2,FALSE)/1000</f>
        <v>54848.45</v>
      </c>
      <c r="M220" s="429">
        <f>VLOOKUP(B220,Безв18!$A$10:$B$94,2,FALSE)/1000</f>
        <v>121922.375</v>
      </c>
      <c r="N220" s="251">
        <f>VLOOKUP(B220,'Трансферты 16-21'!$A$1:$M$86,10,FALSE)</f>
        <v>68569.600000000006</v>
      </c>
      <c r="O220" s="251">
        <v>1</v>
      </c>
      <c r="P220" s="251">
        <f t="shared" si="10"/>
        <v>53352.774999999994</v>
      </c>
      <c r="Q220" s="251">
        <f t="shared" si="11"/>
        <v>106939.87700000001</v>
      </c>
      <c r="R220" s="251">
        <f>VLOOKUP(B220,Путин!$B$2:$C$87,2,FALSE)</f>
        <v>0.92149999999999999</v>
      </c>
      <c r="S220" s="251">
        <v>0</v>
      </c>
      <c r="T220" s="251">
        <v>0</v>
      </c>
      <c r="U220" s="251">
        <v>0</v>
      </c>
      <c r="V220" s="251">
        <v>0</v>
      </c>
      <c r="W220" s="251">
        <v>0</v>
      </c>
      <c r="X220" s="251">
        <f>VLOOKUP(B220,'2018'!$A$1:$J$86,3,FALSE)</f>
        <v>0.69</v>
      </c>
      <c r="Y220" s="251">
        <f>VLOOKUP(B220,'2018'!$A$1:$J$86,4,FALSE)/1000</f>
        <v>42662.043600000005</v>
      </c>
      <c r="Z220" s="251">
        <f>VLOOKUP(B220,'2018'!$A$1:$J$86,5,FALSE)/1000</f>
        <v>17714.025600000001</v>
      </c>
      <c r="AA220" s="251">
        <f>VLOOKUP(B220,'2018'!$A$1:$J$86,6,FALSE)/1000</f>
        <v>448.55520000000001</v>
      </c>
      <c r="AB220" s="251">
        <f>VLOOKUP(B220,'2018'!$A$1:$J$86,7,FALSE)/1000</f>
        <v>71669.985639999999</v>
      </c>
      <c r="AC220" s="251">
        <f>VLOOKUP(B220,'2018'!$A$1:$J$86,10,FALSE)/1000</f>
        <v>3888.9281900000001</v>
      </c>
      <c r="AD220" s="251">
        <v>0</v>
      </c>
      <c r="AE220">
        <v>0</v>
      </c>
    </row>
    <row r="221" spans="1:31">
      <c r="A221" s="289">
        <v>2019</v>
      </c>
      <c r="B221" s="289" t="s">
        <v>162</v>
      </c>
      <c r="C221" s="125">
        <v>37</v>
      </c>
      <c r="D221" s="289">
        <f>VLOOKUP(B218,'Доходы регионов19'!$A$10:$C$94,2,FALSE)/1000</f>
        <v>192650.375</v>
      </c>
      <c r="E221" s="289">
        <f>VLOOKUP(B218,'ВРП 2015-2020'!$A$3:$H$98,6,FALSE)</f>
        <v>245411.7</v>
      </c>
      <c r="F221" s="311">
        <f>VLOOKUP(B221,'Трансферты 2019'!$A$4:$N$102,2,FALSE)</f>
        <v>80770.080000000002</v>
      </c>
      <c r="G221" s="289">
        <f>VLOOKUP(B221,'Численность 2019'!$A$7:$B$91,2,FALSE)</f>
        <v>1911818</v>
      </c>
      <c r="H221" s="183">
        <f>VLOOKUP(B218,'Трансферты 16-21'!$A$2:$S$102,17,FALSE)</f>
        <v>82125.621384500002</v>
      </c>
      <c r="I221" s="183">
        <f>D221-VLOOKUP(B221,'Трансферты 16-21'!$A$1:$M$86,11,FALSE)</f>
        <v>188064.935</v>
      </c>
      <c r="J221" s="311">
        <f t="shared" si="9"/>
        <v>14.463565179778273</v>
      </c>
      <c r="K221" s="424">
        <f>VLOOKUP(B221,'БО 17-19'!$A$11:$L$103,10,FALSE)</f>
        <v>41.7</v>
      </c>
      <c r="L221" s="425">
        <f>VLOOKUP(B221,'Own Rev19'!$A$10:$B$94,2,FALSE)/1000</f>
        <v>62831.578000000001</v>
      </c>
      <c r="M221" s="429">
        <f>VLOOKUP(B221,Безв19!$A$10:$B$94,2,FALSE)/1000</f>
        <v>129754.724</v>
      </c>
      <c r="N221" s="251">
        <f>VLOOKUP(B221,'Трансферты 16-21'!$A$1:$M$86,11,FALSE)</f>
        <v>4585.4399999999996</v>
      </c>
      <c r="O221" s="251">
        <v>1</v>
      </c>
      <c r="P221" s="251">
        <f t="shared" si="10"/>
        <v>125169.284</v>
      </c>
      <c r="Q221" s="251">
        <f t="shared" si="11"/>
        <v>188064.935</v>
      </c>
      <c r="R221" s="251">
        <v>0</v>
      </c>
      <c r="S221" s="251">
        <v>0</v>
      </c>
      <c r="T221" s="251">
        <v>0</v>
      </c>
      <c r="U221" s="251">
        <v>0</v>
      </c>
      <c r="V221" s="251">
        <v>0</v>
      </c>
      <c r="W221" s="251">
        <v>0</v>
      </c>
      <c r="X221" s="251">
        <f>VLOOKUP(B221,'2019'!$A$1:$J$86,3,FALSE)</f>
        <v>0.67</v>
      </c>
      <c r="Y221" s="251">
        <f>VLOOKUP(B221,'2019'!$A$1:$J$86,4,FALSE)/1000</f>
        <v>43043.531600000002</v>
      </c>
      <c r="Z221" s="251">
        <f>VLOOKUP(B221,'2019'!$A$1:$J$86,5,FALSE)/1000</f>
        <v>20371.129399999998</v>
      </c>
      <c r="AA221" s="251">
        <f>VLOOKUP(B221,'2019'!$A$1:$J$86,6,FALSE)/1000</f>
        <v>0</v>
      </c>
      <c r="AB221" s="251">
        <f>VLOOKUP(B221,'2019'!$A$1:$J$86,7,FALSE)/1000</f>
        <v>77590.578330000004</v>
      </c>
      <c r="AC221" s="251">
        <f>VLOOKUP(B221,'2019'!$A$1:$J$86,10,FALSE)/1000</f>
        <v>4535.1789500000004</v>
      </c>
      <c r="AD221" s="251">
        <v>0</v>
      </c>
      <c r="AE221">
        <v>0</v>
      </c>
    </row>
    <row r="222" spans="1:31">
      <c r="A222" s="289">
        <v>2020</v>
      </c>
      <c r="B222" s="289" t="s">
        <v>162</v>
      </c>
      <c r="C222" s="125">
        <v>37</v>
      </c>
      <c r="D222" s="289">
        <f>VLOOKUP(B218,'Доходы регионов20'!$A$10:$C$94,2,FALSE)/1000</f>
        <v>225018.53700000001</v>
      </c>
      <c r="E222" s="289">
        <f>VLOOKUP(B218,'ВРП 2015-2020'!$A$3:$H$98,7,FALSE)</f>
        <v>270363.8</v>
      </c>
      <c r="F222" s="311">
        <f>VLOOKUP(B222,'Трансферты 2020'!$A$4:$N$102,2,FALSE)</f>
        <v>91303.05</v>
      </c>
      <c r="G222" s="289">
        <f>VLOOKUP(B222,'Численность 2020'!$A$7:$B$91,2,FALSE)</f>
        <v>1912622</v>
      </c>
      <c r="H222" s="183">
        <f>VLOOKUP(B218,'Трансферты 16-21'!$A$2:$S$102,18,FALSE)</f>
        <v>94003.43308119</v>
      </c>
      <c r="I222" s="183">
        <f>D222-VLOOKUP(B222,'Трансферты 16-21'!$A$1:$M$86,12,FALSE)</f>
        <v>217523.837</v>
      </c>
      <c r="J222" s="311">
        <f t="shared" si="9"/>
        <v>14.463985633497952</v>
      </c>
      <c r="K222" s="424">
        <f>VLOOKUP(B222,'БО 19-21'!$A$11:$L$103,6,FALSE)</f>
        <v>53.2</v>
      </c>
      <c r="L222" s="425">
        <f>VLOOKUP(B222,'Own Rev20'!$A$10:$B$94,2,FALSE)/1000</f>
        <v>61634.911</v>
      </c>
      <c r="M222" s="429">
        <f>VLOOKUP(B222,Безв20!$A$10:$B$94,2,FALSE)/1000</f>
        <v>163102.08600000001</v>
      </c>
      <c r="N222" s="251">
        <f>VLOOKUP(B222,'Трансферты 16-21'!$A$1:$M$86,12,FALSE)</f>
        <v>7494.7</v>
      </c>
      <c r="O222" s="251">
        <v>1</v>
      </c>
      <c r="P222" s="251">
        <f t="shared" si="10"/>
        <v>155607.386</v>
      </c>
      <c r="Q222" s="251">
        <f t="shared" si="11"/>
        <v>217523.837</v>
      </c>
      <c r="R222" s="251">
        <v>0</v>
      </c>
      <c r="S222" s="251">
        <f>VLOOKUP(B222,Конституция!$B$4:$C$90,2,FALSE)</f>
        <v>0.90069999999999995</v>
      </c>
      <c r="T222" s="251">
        <f>VLOOKUP(B222,DATA!$A$2:$X$86,23,FALSE)</f>
        <v>8.1</v>
      </c>
      <c r="U222" s="251">
        <f>VLOOKUP(B222,DATA!$A$2:$X$86,24,FALSE)</f>
        <v>10.99</v>
      </c>
      <c r="V222" s="251">
        <f>VLOOKUP(B222,'По статьям 2020'!$A$2:$AE$86,31,FALSE)</f>
        <v>6278.99</v>
      </c>
      <c r="W222" s="251">
        <v>0</v>
      </c>
      <c r="X222" s="251">
        <f>VLOOKUP(B222,'2020'!$A$1:$J$86,3,FALSE)</f>
        <v>0.72</v>
      </c>
      <c r="Y222" s="251">
        <f>VLOOKUP(B222,'2020'!$A$1:$J$86,4,FALSE)/1000</f>
        <v>49479.211900000002</v>
      </c>
      <c r="Z222" s="251">
        <f>VLOOKUP(B222,'2020'!$A$1:$J$86,5,FALSE)/1000</f>
        <v>21453.6639</v>
      </c>
      <c r="AA222" s="251">
        <f>VLOOKUP(B222,'2020'!$A$1:$J$86,6,FALSE)/1000</f>
        <v>2716.9283</v>
      </c>
      <c r="AB222" s="251">
        <f>VLOOKUP(B222,'2020'!$A$1:$J$86,7,FALSE)/1000</f>
        <v>77178.094859999997</v>
      </c>
      <c r="AC222" s="251">
        <f>VLOOKUP(B222,'2020'!$A$1:$J$86,10,FALSE)/1000</f>
        <v>28932.466960000002</v>
      </c>
      <c r="AD222" s="452">
        <v>0</v>
      </c>
      <c r="AE222">
        <v>0</v>
      </c>
    </row>
    <row r="223" spans="1:31">
      <c r="A223" s="289">
        <v>2021</v>
      </c>
      <c r="B223" s="289" t="s">
        <v>162</v>
      </c>
      <c r="C223" s="125">
        <v>37</v>
      </c>
      <c r="D223" s="289">
        <f>VLOOKUP(B218,'Доходы регионов21'!$A$10:$C$94,2,FALSE)/1000</f>
        <v>218129.728</v>
      </c>
      <c r="E223" s="289">
        <f>VLOOKUP(B218,'ВРП 2015-2020'!$A$3:$H$98,8,FALSE)</f>
        <v>308847.90000000002</v>
      </c>
      <c r="F223" s="311">
        <f>VLOOKUP(B223,'Трансферты 2021'!$A$4:$N$93,2,FALSE)</f>
        <v>80074.149999999994</v>
      </c>
      <c r="G223" s="289">
        <f>VLOOKUP(B223,'Численность 2021'!$A$6:$B$91,2,FALSE)</f>
        <v>1901578</v>
      </c>
      <c r="H223" s="183">
        <f>VLOOKUP(B218,'Трансферты 16-21'!$A$2:$S$102,19,FALSE)</f>
        <v>79890.480346379991</v>
      </c>
      <c r="I223" s="183">
        <f>D223-VLOOKUP(B223,'Трансферты 16-21'!$A$1:$M$86,13,FALSE)</f>
        <v>211600.73800000001</v>
      </c>
      <c r="J223" s="311">
        <f t="shared" si="9"/>
        <v>14.458194625756317</v>
      </c>
      <c r="K223" s="424">
        <f>VLOOKUP(B223,'БО 19-21'!$A$11:$L$103,10,FALSE)</f>
        <v>55.2</v>
      </c>
      <c r="L223" s="425">
        <f>VLOOKUP(B223,'Own Rev21'!$A$10:$B$94,2,FALSE)/1000</f>
        <v>79225.963000000003</v>
      </c>
      <c r="M223" s="429">
        <f>VLOOKUP(B223,Безв21!$A$10:$B$94,2,FALSE)/1000</f>
        <v>138608.46400000001</v>
      </c>
      <c r="N223" s="251">
        <f>VLOOKUP(B223,'Трансферты 16-21'!$A$1:$M$86,13,FALSE)</f>
        <v>6528.99</v>
      </c>
      <c r="O223" s="251">
        <v>1</v>
      </c>
      <c r="P223" s="251">
        <f t="shared" si="10"/>
        <v>132079.47400000002</v>
      </c>
      <c r="Q223" s="251">
        <f t="shared" si="11"/>
        <v>211600.73800000001</v>
      </c>
      <c r="R223" s="251">
        <v>0</v>
      </c>
      <c r="S223" s="251">
        <v>0</v>
      </c>
      <c r="T223" s="251">
        <v>0</v>
      </c>
      <c r="U223" s="251">
        <v>0</v>
      </c>
      <c r="V223" s="251">
        <v>0</v>
      </c>
      <c r="W223" s="251">
        <f>VLOOKUP(B222,'По статьям 2021'!$A$2:$V$86,22,FALSE)</f>
        <v>2271.40528331</v>
      </c>
      <c r="X223" s="251">
        <f>VLOOKUP(B223,'2021'!$A$1:$J$86,3,FALSE)</f>
        <v>0.62</v>
      </c>
      <c r="Y223" s="251">
        <f>VLOOKUP(B223,'2021'!$A$1:$J$86,4,FALSE)/1000</f>
        <v>40749.924299999999</v>
      </c>
      <c r="Z223" s="251">
        <f>VLOOKUP(B223,'2021'!$A$1:$J$86,5,FALSE)/1000</f>
        <v>21453.6639</v>
      </c>
      <c r="AA223" s="251">
        <f>VLOOKUP(B223,'2021'!$A$1:$J$86,6,FALSE)/1000</f>
        <v>0</v>
      </c>
      <c r="AB223" s="251">
        <f>VLOOKUP(B223,'2021'!$A$1:$J$86,7,FALSE)/1000</f>
        <v>53838.305249999998</v>
      </c>
      <c r="AC223" s="251">
        <f>VLOOKUP(B223,'2021'!$A$1:$J$86,10,FALSE)/1000</f>
        <v>37491.239829999999</v>
      </c>
      <c r="AD223" t="e">
        <f>VLOOKUP(B223,#REF!,2,FALSE)</f>
        <v>#REF!</v>
      </c>
      <c r="AE223">
        <f>S222</f>
        <v>0.90069999999999995</v>
      </c>
    </row>
    <row r="224" spans="1:31">
      <c r="A224" s="289">
        <v>2016</v>
      </c>
      <c r="B224" s="289" t="s">
        <v>150</v>
      </c>
      <c r="C224" s="125">
        <v>38</v>
      </c>
      <c r="D224" s="289">
        <f>VLOOKUP(B224,'Доходы регионов16'!$A$10:$C$94,2,FALSE)/1000</f>
        <v>195173.99799999999</v>
      </c>
      <c r="E224" s="289">
        <f>VLOOKUP(B224,'ВРП 2015-2020'!$A$3:$H$98,3,FALSE)</f>
        <v>349351.5</v>
      </c>
      <c r="F224" s="311">
        <f>VLOOKUP(B224,'Трансферты 2016'!$A$10:$N$102,2,FALSE)</f>
        <v>19152.990000000002</v>
      </c>
      <c r="G224" s="289">
        <f>VLOOKUP(B224,'Численность 2016-2017'!$B$5:$D$89,2,FALSE)</f>
        <v>4071064</v>
      </c>
      <c r="H224" s="183">
        <f>VLOOKUP(B224,'Трансферты 16-21'!$A$2:$S$102,14,FALSE)</f>
        <v>10027.846040160002</v>
      </c>
      <c r="I224" s="183">
        <f>D224-VLOOKUP(B224,'Трансферты 16-21'!$A$1:$M$86,8,FALSE)</f>
        <v>185823.448</v>
      </c>
      <c r="J224" s="311">
        <f t="shared" si="9"/>
        <v>15.219414948314625</v>
      </c>
      <c r="K224" s="424">
        <f>VLOOKUP(B224,'БО 15-17'!$A$11:$L$103,6,FALSE)</f>
        <v>71.400000000000006</v>
      </c>
      <c r="L224" s="425">
        <f>VLOOKUP(B224,'Own Rev16'!$A$10:$B$94,2,FALSE)/1000</f>
        <v>160293.86900000001</v>
      </c>
      <c r="M224" s="429">
        <f>VLOOKUP(B224,Безв16!$A$10:$B$95,2,FALSE)/1000</f>
        <v>32632.842000000001</v>
      </c>
      <c r="N224" s="251">
        <f>VLOOKUP(B224,'Трансферты 16-21'!$A$1:$M$86,8,FALSE)</f>
        <v>9350.5499999999993</v>
      </c>
      <c r="O224" s="251">
        <v>1</v>
      </c>
      <c r="P224" s="251">
        <f t="shared" si="10"/>
        <v>23282.292000000001</v>
      </c>
      <c r="Q224" s="251">
        <f t="shared" si="11"/>
        <v>185823.448</v>
      </c>
      <c r="R224" s="251">
        <v>0</v>
      </c>
      <c r="S224" s="251">
        <v>0</v>
      </c>
      <c r="T224" s="251">
        <v>0</v>
      </c>
      <c r="U224" s="251">
        <v>0</v>
      </c>
      <c r="V224" s="251">
        <v>0</v>
      </c>
      <c r="W224" s="251">
        <v>0</v>
      </c>
      <c r="X224" s="251">
        <f>VLOOKUP(B224,'2016'!$A$1:$J$86,3,FALSE)</f>
        <v>0.13</v>
      </c>
      <c r="Y224" s="251">
        <f>VLOOKUP(B224,'2016'!$A$1:$J$86,4,FALSE)/1000</f>
        <v>13155.5281</v>
      </c>
      <c r="Z224" s="251">
        <f>VLOOKUP(B224,'2016'!$A$1:$J$86,5,FALSE)/1000</f>
        <v>11049.2258</v>
      </c>
      <c r="AA224" s="251">
        <f>VLOOKUP(B224,'2016'!$A$1:$J$86,6,FALSE)/1000</f>
        <v>1934.7373</v>
      </c>
      <c r="AB224" s="251">
        <f>VLOOKUP(B224,'2016'!$A$1:$J$86,7,FALSE)/1000</f>
        <v>9045.2312300000012</v>
      </c>
      <c r="AC224" s="251">
        <f>VLOOKUP(B224,'2016'!$A$1:$J$86,10,FALSE)/1000</f>
        <v>1081.53125</v>
      </c>
      <c r="AD224" s="251">
        <v>0</v>
      </c>
      <c r="AE224">
        <v>0</v>
      </c>
    </row>
    <row r="225" spans="1:31">
      <c r="A225" s="289">
        <v>2017</v>
      </c>
      <c r="B225" s="289" t="s">
        <v>150</v>
      </c>
      <c r="C225" s="125">
        <v>38</v>
      </c>
      <c r="D225" s="289">
        <f>VLOOKUP(B224,'Доходы регионов17'!$A$10:$C$94,2,FALSE)/1000</f>
        <v>201001.23199999999</v>
      </c>
      <c r="E225" s="289">
        <f>VLOOKUP(B224,'ВРП 2015-2020'!$A$3:$H$98,4,FALSE)</f>
        <v>366013.2</v>
      </c>
      <c r="F225" s="311">
        <f>VLOOKUP(B225,'Трансферты 2017'!$A$10:$N$102,2,FALSE)</f>
        <v>13942.26</v>
      </c>
      <c r="G225" s="289">
        <f>VLOOKUP(B224,'Численность 2016-2017'!$B$5:$D$89,3,FALSE)</f>
        <v>4066972</v>
      </c>
      <c r="H225" s="183">
        <f>VLOOKUP(B224,'Трансферты 16-21'!$A$2:$S$102,15,FALSE)</f>
        <v>13605.92348772</v>
      </c>
      <c r="I225" s="183">
        <f>D225-VLOOKUP(B225,'Трансферты 16-21'!$A$1:$M$86,9,FALSE)</f>
        <v>197268.75199999998</v>
      </c>
      <c r="J225" s="311">
        <f t="shared" si="9"/>
        <v>15.218409300184078</v>
      </c>
      <c r="K225" s="424">
        <f>VLOOKUP(B225,'БО 15-17'!$A$11:$L$103,10,FALSE)</f>
        <v>69.7</v>
      </c>
      <c r="L225" s="425">
        <f>VLOOKUP(B225,'Own Rev17'!$A$10:$B$94,2,FALSE)/1000</f>
        <v>165357.09700000001</v>
      </c>
      <c r="M225" s="429">
        <f>VLOOKUP(B225,Безв17!$A$10:$B$94,2,FALSE)/1000</f>
        <v>34877.360999999997</v>
      </c>
      <c r="N225" s="251">
        <f>VLOOKUP(B225,'Трансферты 16-21'!$A$1:$M$86,9,FALSE)</f>
        <v>3732.48</v>
      </c>
      <c r="O225" s="251">
        <v>1</v>
      </c>
      <c r="P225" s="251">
        <f t="shared" si="10"/>
        <v>31144.880999999998</v>
      </c>
      <c r="Q225" s="251">
        <f t="shared" si="11"/>
        <v>197268.75199999998</v>
      </c>
      <c r="R225" s="251">
        <v>0</v>
      </c>
      <c r="S225" s="251">
        <v>0</v>
      </c>
      <c r="T225" s="251">
        <v>0</v>
      </c>
      <c r="U225" s="251">
        <v>0</v>
      </c>
      <c r="V225" s="251">
        <v>0</v>
      </c>
      <c r="W225" s="251">
        <v>0</v>
      </c>
      <c r="X225" s="251">
        <f>VLOOKUP(B225,'2017'!$A$1:$J$86,3,FALSE)</f>
        <v>0.14000000000000001</v>
      </c>
      <c r="Y225" s="251">
        <f>VLOOKUP(B225,'2017'!$A$1:$J$86,4,FALSE)/1000</f>
        <v>17460.296300000002</v>
      </c>
      <c r="Z225" s="251">
        <f>VLOOKUP(B225,'2017'!$A$1:$J$86,5,FALSE)/1000</f>
        <v>15793.7691</v>
      </c>
      <c r="AA225" s="251">
        <f>VLOOKUP(B225,'2017'!$A$1:$J$86,6,FALSE)/1000</f>
        <v>0</v>
      </c>
      <c r="AB225" s="251">
        <f>VLOOKUP(B225,'2017'!$A$1:$J$86,7,FALSE)/1000</f>
        <v>7078.05213</v>
      </c>
      <c r="AC225" s="251">
        <f>VLOOKUP(B225,'2017'!$A$1:$J$86,10,FALSE)/1000</f>
        <v>1754.7825</v>
      </c>
      <c r="AD225" s="251">
        <v>0</v>
      </c>
      <c r="AE225">
        <v>0</v>
      </c>
    </row>
    <row r="226" spans="1:31">
      <c r="A226" s="289">
        <v>2018</v>
      </c>
      <c r="B226" s="289" t="s">
        <v>150</v>
      </c>
      <c r="C226" s="125">
        <v>38</v>
      </c>
      <c r="D226" s="289">
        <f>VLOOKUP(B224,'Доходы регионов18'!$A$10:$C$94,2,FALSE)/1000</f>
        <v>239885.64799999999</v>
      </c>
      <c r="E226" s="289">
        <f>VLOOKUP(B224,'ВРП 2015-2020'!$A$3:$H$98,5,FALSE)</f>
        <v>428715.6</v>
      </c>
      <c r="F226" s="311">
        <f>VLOOKUP(B226,'Трансферты 2018'!$A$10:$N$102,2,FALSE)</f>
        <v>14425.6</v>
      </c>
      <c r="G226" s="289">
        <f>VLOOKUP(B226,'Численность 2018'!$A$7:$B$91,2,FALSE)</f>
        <v>4063293</v>
      </c>
      <c r="H226" s="183">
        <f>VLOOKUP(B224,'Трансферты 16-21'!$A$2:$S$102,16,FALSE)</f>
        <v>14562.67072444</v>
      </c>
      <c r="I226" s="183">
        <f>D226-VLOOKUP(B226,'Трансферты 16-21'!$A$1:$M$86,10,FALSE)</f>
        <v>236643.99799999999</v>
      </c>
      <c r="J226" s="311">
        <f t="shared" si="9"/>
        <v>15.217504286571089</v>
      </c>
      <c r="K226" s="424">
        <f>VLOOKUP(B226,'БО 17-19'!$A$11:$L$103,6,FALSE)</f>
        <v>68.099999999999994</v>
      </c>
      <c r="L226" s="425">
        <f>VLOOKUP(B226,'Own Rev18'!$A$10:$B$94,2,FALSE)/1000</f>
        <v>199632.70300000001</v>
      </c>
      <c r="M226" s="429">
        <f>VLOOKUP(B226,Безв18!$A$10:$B$94,2,FALSE)/1000</f>
        <v>40052.292999999998</v>
      </c>
      <c r="N226" s="251">
        <f>VLOOKUP(B226,'Трансферты 16-21'!$A$1:$M$86,10,FALSE)</f>
        <v>3241.65</v>
      </c>
      <c r="O226" s="251">
        <v>1</v>
      </c>
      <c r="P226" s="251">
        <f t="shared" si="10"/>
        <v>36810.642999999996</v>
      </c>
      <c r="Q226" s="251">
        <f t="shared" si="11"/>
        <v>236643.99799999999</v>
      </c>
      <c r="R226" s="251">
        <f>VLOOKUP(B226,Путин!$B$2:$C$87,2,FALSE)</f>
        <v>0.77690000000000003</v>
      </c>
      <c r="S226" s="251">
        <v>0</v>
      </c>
      <c r="T226" s="251">
        <v>0</v>
      </c>
      <c r="U226" s="251">
        <v>0</v>
      </c>
      <c r="V226" s="251">
        <v>0</v>
      </c>
      <c r="W226" s="251">
        <v>0</v>
      </c>
      <c r="X226" s="251">
        <f>VLOOKUP(B226,'2018'!$A$1:$J$86,3,FALSE)</f>
        <v>0.14000000000000001</v>
      </c>
      <c r="Y226" s="251">
        <f>VLOOKUP(B226,'2018'!$A$1:$J$86,4,FALSE)/1000</f>
        <v>22241.348999999998</v>
      </c>
      <c r="Z226" s="251">
        <f>VLOOKUP(B226,'2018'!$A$1:$J$86,5,FALSE)/1000</f>
        <v>16433.4774</v>
      </c>
      <c r="AA226" s="251">
        <f>VLOOKUP(B226,'2018'!$A$1:$J$86,6,FALSE)/1000</f>
        <v>2573.8890000000001</v>
      </c>
      <c r="AB226" s="251">
        <f>VLOOKUP(B226,'2018'!$A$1:$J$86,7,FALSE)/1000</f>
        <v>6196.4537199999995</v>
      </c>
      <c r="AC226" s="251">
        <f>VLOOKUP(B226,'2018'!$A$1:$J$86,10,FALSE)/1000</f>
        <v>2790.4375</v>
      </c>
      <c r="AD226" s="251">
        <v>0</v>
      </c>
      <c r="AE226">
        <v>0</v>
      </c>
    </row>
    <row r="227" spans="1:31">
      <c r="A227" s="289">
        <v>2019</v>
      </c>
      <c r="B227" s="289" t="s">
        <v>150</v>
      </c>
      <c r="C227" s="125">
        <v>38</v>
      </c>
      <c r="D227" s="289">
        <f>VLOOKUP(B224,'Доходы регионов19'!$A$10:$C$94,2,FALSE)/1000</f>
        <v>239425.34700000001</v>
      </c>
      <c r="E227" s="289">
        <f>VLOOKUP(B224,'ВРП 2015-2020'!$A$3:$H$98,6,FALSE)</f>
        <v>447535.2</v>
      </c>
      <c r="F227" s="311">
        <f>VLOOKUP(B227,'Трансферты 2019'!$A$4:$N$102,2,FALSE)</f>
        <v>24362.7</v>
      </c>
      <c r="G227" s="289">
        <f>VLOOKUP(B227,'Численность 2019'!$A$7:$B$91,2,FALSE)</f>
        <v>4051005</v>
      </c>
      <c r="H227" s="183">
        <f>VLOOKUP(B224,'Трансферты 16-21'!$A$2:$S$102,17,FALSE)</f>
        <v>19139.414598709998</v>
      </c>
      <c r="I227" s="183">
        <f>D227-VLOOKUP(B227,'Трансферты 16-21'!$A$1:$M$86,11,FALSE)</f>
        <v>228465.747</v>
      </c>
      <c r="J227" s="311">
        <f t="shared" si="9"/>
        <v>15.21447555644721</v>
      </c>
      <c r="K227" s="424">
        <f>VLOOKUP(B227,'БО 17-19'!$A$11:$L$103,10,FALSE)</f>
        <v>72.099999999999994</v>
      </c>
      <c r="L227" s="425">
        <f>VLOOKUP(B227,'Own Rev19'!$A$10:$B$94,2,FALSE)/1000</f>
        <v>187833.31899999999</v>
      </c>
      <c r="M227" s="429">
        <f>VLOOKUP(B227,Безв19!$A$10:$B$94,2,FALSE)/1000</f>
        <v>50847.103999999999</v>
      </c>
      <c r="N227" s="251">
        <f>VLOOKUP(B227,'Трансферты 16-21'!$A$1:$M$86,11,FALSE)</f>
        <v>10959.6</v>
      </c>
      <c r="O227" s="251">
        <v>1</v>
      </c>
      <c r="P227" s="251">
        <f t="shared" si="10"/>
        <v>39887.504000000001</v>
      </c>
      <c r="Q227" s="251">
        <f t="shared" si="11"/>
        <v>228465.747</v>
      </c>
      <c r="R227" s="251">
        <v>0</v>
      </c>
      <c r="S227" s="251">
        <v>0</v>
      </c>
      <c r="T227" s="251">
        <v>0</v>
      </c>
      <c r="U227" s="251">
        <v>0</v>
      </c>
      <c r="V227" s="251">
        <v>0</v>
      </c>
      <c r="W227" s="251">
        <v>0</v>
      </c>
      <c r="X227" s="251">
        <f>VLOOKUP(B227,'2019'!$A$1:$J$86,3,FALSE)</f>
        <v>0.17</v>
      </c>
      <c r="Y227" s="251">
        <f>VLOOKUP(B227,'2019'!$A$1:$J$86,4,FALSE)/1000</f>
        <v>20747.437899999997</v>
      </c>
      <c r="Z227" s="251">
        <f>VLOOKUP(B227,'2019'!$A$1:$J$86,5,FALSE)/1000</f>
        <v>15611.8035</v>
      </c>
      <c r="AA227" s="251">
        <f>VLOOKUP(B227,'2019'!$A$1:$J$86,6,FALSE)/1000</f>
        <v>300</v>
      </c>
      <c r="AB227" s="251">
        <f>VLOOKUP(B227,'2019'!$A$1:$J$86,7,FALSE)/1000</f>
        <v>10727.459060000001</v>
      </c>
      <c r="AC227" s="251">
        <f>VLOOKUP(B227,'2019'!$A$1:$J$86,10,FALSE)/1000</f>
        <v>8412.6114099999995</v>
      </c>
      <c r="AD227" s="251">
        <v>0</v>
      </c>
      <c r="AE227">
        <v>0</v>
      </c>
    </row>
    <row r="228" spans="1:31">
      <c r="A228" s="289">
        <v>2020</v>
      </c>
      <c r="B228" s="289" t="s">
        <v>150</v>
      </c>
      <c r="C228" s="125">
        <v>38</v>
      </c>
      <c r="D228" s="289">
        <f>VLOOKUP(B224,'Доходы регионов20'!$A$10:$C$94,2,FALSE)/1000</f>
        <v>261542.81599999999</v>
      </c>
      <c r="E228" s="289">
        <f>VLOOKUP(B224,'ВРП 2015-2020'!$A$3:$H$98,7,FALSE)</f>
        <v>425161</v>
      </c>
      <c r="F228" s="311">
        <f>VLOOKUP(B228,'Трансферты 2020'!$A$4:$N$102,2,FALSE)</f>
        <v>47782.18</v>
      </c>
      <c r="G228" s="289">
        <f>VLOOKUP(B228,'Численность 2020'!$A$7:$B$91,2,FALSE)</f>
        <v>4038151</v>
      </c>
      <c r="H228" s="183">
        <f>VLOOKUP(B224,'Трансферты 16-21'!$A$2:$S$102,18,FALSE)</f>
        <v>42390.375950939997</v>
      </c>
      <c r="I228" s="183">
        <f>D228-VLOOKUP(B228,'Трансферты 16-21'!$A$1:$M$86,12,FALSE)</f>
        <v>244439.65599999999</v>
      </c>
      <c r="J228" s="311">
        <f t="shared" si="9"/>
        <v>15.211297471905629</v>
      </c>
      <c r="K228" s="424">
        <f>VLOOKUP(B228,'БО 19-21'!$A$11:$L$103,6,FALSE)</f>
        <v>67.8</v>
      </c>
      <c r="L228" s="425">
        <f>VLOOKUP(B228,'Own Rev20'!$A$10:$B$94,2,FALSE)/1000</f>
        <v>164887.68799999999</v>
      </c>
      <c r="M228" s="429">
        <f>VLOOKUP(B228,Безв20!$A$10:$B$94,2,FALSE)/1000</f>
        <v>96063.652000000002</v>
      </c>
      <c r="N228" s="251">
        <f>VLOOKUP(B228,'Трансферты 16-21'!$A$1:$M$86,12,FALSE)</f>
        <v>17103.16</v>
      </c>
      <c r="O228" s="251">
        <v>1</v>
      </c>
      <c r="P228" s="251">
        <f t="shared" si="10"/>
        <v>78960.491999999998</v>
      </c>
      <c r="Q228" s="251">
        <f t="shared" si="11"/>
        <v>244439.65599999999</v>
      </c>
      <c r="R228" s="251">
        <v>0</v>
      </c>
      <c r="S228" s="251">
        <f>VLOOKUP(B228,Конституция!$B$4:$C$90,2,FALSE)</f>
        <v>0.88680000000000003</v>
      </c>
      <c r="T228" s="251">
        <f>VLOOKUP(B228,DATA!$A$2:$X$86,23,FALSE)</f>
        <v>4.9000000000000004</v>
      </c>
      <c r="U228" s="251">
        <f>VLOOKUP(B228,DATA!$A$2:$X$86,24,FALSE)</f>
        <v>18.38</v>
      </c>
      <c r="V228" s="251">
        <f>VLOOKUP(B228,'По статьям 2020'!$A$2:$AE$86,31,FALSE)</f>
        <v>8747.5699999999979</v>
      </c>
      <c r="W228" s="251">
        <v>0</v>
      </c>
      <c r="X228" s="251">
        <f>VLOOKUP(B228,'2020'!$A$1:$J$86,3,FALSE)</f>
        <v>0.32</v>
      </c>
      <c r="Y228" s="251">
        <f>VLOOKUP(B228,'2020'!$A$1:$J$86,4,FALSE)/1000</f>
        <v>39475.892100000005</v>
      </c>
      <c r="Z228" s="251">
        <f>VLOOKUP(B228,'2020'!$A$1:$J$86,5,FALSE)/1000</f>
        <v>17172.983899999999</v>
      </c>
      <c r="AA228" s="251">
        <f>VLOOKUP(B228,'2020'!$A$1:$J$86,6,FALSE)/1000</f>
        <v>14728.725</v>
      </c>
      <c r="AB228" s="251">
        <f>VLOOKUP(B228,'2020'!$A$1:$J$86,7,FALSE)/1000</f>
        <v>22693.863539999998</v>
      </c>
      <c r="AC228" s="251">
        <f>VLOOKUP(B228,'2020'!$A$1:$J$86,10,FALSE)/1000</f>
        <v>16790.731969999997</v>
      </c>
      <c r="AD228" s="452">
        <v>0</v>
      </c>
      <c r="AE228">
        <v>0</v>
      </c>
    </row>
    <row r="229" spans="1:31">
      <c r="A229" s="289">
        <v>2021</v>
      </c>
      <c r="B229" s="289" t="s">
        <v>150</v>
      </c>
      <c r="C229" s="125">
        <v>38</v>
      </c>
      <c r="D229" s="289">
        <f>VLOOKUP(B224,'Доходы регионов21'!$A$10:$C$94,2,FALSE)/1000</f>
        <v>290224.429</v>
      </c>
      <c r="E229" s="289">
        <f>VLOOKUP(B224,'ВРП 2015-2020'!$A$3:$H$98,8,FALSE)</f>
        <v>499044.8</v>
      </c>
      <c r="F229" s="311">
        <f>VLOOKUP(B229,'Трансферты 2021'!$A$4:$N$93,2,FALSE)</f>
        <v>50054.06</v>
      </c>
      <c r="G229" s="289">
        <f>VLOOKUP(B229,'Численность 2021'!$A$6:$B$91,2,FALSE)</f>
        <v>4013786</v>
      </c>
      <c r="H229" s="183">
        <f>VLOOKUP(B224,'Трансферты 16-21'!$A$2:$S$102,19,FALSE)</f>
        <v>49401.846656570007</v>
      </c>
      <c r="I229" s="183">
        <f>D229-VLOOKUP(B229,'Трансферты 16-21'!$A$1:$M$86,13,FALSE)</f>
        <v>277654.51900000003</v>
      </c>
      <c r="J229" s="311">
        <f t="shared" si="9"/>
        <v>15.205245493514122</v>
      </c>
      <c r="K229" s="424">
        <f>VLOOKUP(B229,'БО 19-21'!$A$11:$L$103,10,FALSE)</f>
        <v>64.8</v>
      </c>
      <c r="L229" s="425">
        <f>VLOOKUP(B229,'Own Rev21'!$A$10:$B$94,2,FALSE)/1000</f>
        <v>202225.103</v>
      </c>
      <c r="M229" s="429">
        <f>VLOOKUP(B229,Безв21!$A$10:$B$94,2,FALSE)/1000</f>
        <v>86494.846999999994</v>
      </c>
      <c r="N229" s="251">
        <f>VLOOKUP(B229,'Трансферты 16-21'!$A$1:$M$86,13,FALSE)</f>
        <v>12569.91</v>
      </c>
      <c r="O229" s="251">
        <v>1</v>
      </c>
      <c r="P229" s="251">
        <f t="shared" si="10"/>
        <v>73924.936999999991</v>
      </c>
      <c r="Q229" s="251">
        <f t="shared" si="11"/>
        <v>277654.51900000003</v>
      </c>
      <c r="R229" s="251">
        <v>0</v>
      </c>
      <c r="S229" s="251">
        <v>0</v>
      </c>
      <c r="T229" s="251">
        <v>0</v>
      </c>
      <c r="U229" s="251">
        <v>0</v>
      </c>
      <c r="V229" s="251">
        <v>0</v>
      </c>
      <c r="W229" s="251">
        <f>VLOOKUP(B228,'По статьям 2021'!$A$2:$V$86,22,FALSE)</f>
        <v>6252.6750077100005</v>
      </c>
      <c r="X229" s="251">
        <f>VLOOKUP(B229,'2021'!$A$1:$J$86,3,FALSE)</f>
        <v>0.27</v>
      </c>
      <c r="Y229" s="251">
        <f>VLOOKUP(B229,'2021'!$A$1:$J$86,4,FALSE)/1000</f>
        <v>25055.215899999999</v>
      </c>
      <c r="Z229" s="251">
        <f>VLOOKUP(B229,'2021'!$A$1:$J$86,5,FALSE)/1000</f>
        <v>17172.983899999999</v>
      </c>
      <c r="AA229" s="251">
        <f>VLOOKUP(B229,'2021'!$A$1:$J$86,6,FALSE)/1000</f>
        <v>1818.3</v>
      </c>
      <c r="AB229" s="251">
        <f>VLOOKUP(B229,'2021'!$A$1:$J$86,7,FALSE)/1000</f>
        <v>29203.693299999999</v>
      </c>
      <c r="AC229" s="251">
        <f>VLOOKUP(B229,'2021'!$A$1:$J$86,10,FALSE)/1000</f>
        <v>19666.032159999999</v>
      </c>
      <c r="AD229" t="e">
        <f>VLOOKUP(B229,#REF!,2,FALSE)</f>
        <v>#REF!</v>
      </c>
      <c r="AE229">
        <f>S228</f>
        <v>0.88680000000000003</v>
      </c>
    </row>
    <row r="230" spans="1:31">
      <c r="A230" s="289">
        <v>2016</v>
      </c>
      <c r="B230" s="289" t="s">
        <v>149</v>
      </c>
      <c r="C230" s="125">
        <v>39</v>
      </c>
      <c r="D230" s="289">
        <f>VLOOKUP(B230,'Доходы регионов16'!$A$10:$C$94,2,FALSE)/1000</f>
        <v>27269</v>
      </c>
      <c r="E230" s="289">
        <f>VLOOKUP(B230,'ВРП 2015-2020'!$A$3:$H$98,3,FALSE)</f>
        <v>249375</v>
      </c>
      <c r="F230" s="311">
        <f>VLOOKUP(B230,'Трансферты 2016'!$A$10:$N$102,2,FALSE)</f>
        <v>3982.02</v>
      </c>
      <c r="G230" s="289">
        <f>VLOOKUP(B230,'Численность 2016-2017'!$B$5:$D$89,2,FALSE)</f>
        <v>685865</v>
      </c>
      <c r="H230" s="183">
        <f>VLOOKUP(B230,'Трансферты 16-21'!$A$2:$S$102,14,FALSE)</f>
        <v>2697.5013435000001</v>
      </c>
      <c r="I230" s="183">
        <f>D230-VLOOKUP(B230,'Трансферты 16-21'!$A$1:$M$86,8,FALSE)</f>
        <v>25945.27</v>
      </c>
      <c r="J230" s="311">
        <f t="shared" si="9"/>
        <v>13.438436094338822</v>
      </c>
      <c r="K230" s="424">
        <f>VLOOKUP(B230,'БО 15-17'!$A$11:$L$103,6,FALSE)</f>
        <v>53.1</v>
      </c>
      <c r="L230" s="425">
        <f>VLOOKUP(B230,'Own Rev16'!$A$10:$B$94,2,FALSE)/1000</f>
        <v>17197.375</v>
      </c>
      <c r="M230" s="429">
        <f>VLOOKUP(B230,Безв16!$A$10:$B$95,2,FALSE)/1000</f>
        <v>9513.0400000000009</v>
      </c>
      <c r="N230" s="251">
        <f>VLOOKUP(B230,'Трансферты 16-21'!$A$1:$M$86,8,FALSE)</f>
        <v>1323.73</v>
      </c>
      <c r="O230" s="251">
        <v>1</v>
      </c>
      <c r="P230" s="251">
        <f t="shared" si="10"/>
        <v>8189.3100000000013</v>
      </c>
      <c r="Q230" s="251">
        <f t="shared" si="11"/>
        <v>25945.27</v>
      </c>
      <c r="R230" s="251">
        <v>0</v>
      </c>
      <c r="S230" s="251">
        <v>0</v>
      </c>
      <c r="T230" s="251">
        <v>0</v>
      </c>
      <c r="U230" s="251">
        <v>0</v>
      </c>
      <c r="V230" s="251">
        <v>0</v>
      </c>
      <c r="W230" s="251">
        <v>0</v>
      </c>
      <c r="X230" s="251">
        <f>VLOOKUP(B230,'2016'!$A$1:$J$86,3,FALSE)</f>
        <v>0.32</v>
      </c>
      <c r="Y230" s="251">
        <f>VLOOKUP(B230,'2016'!$A$1:$J$86,4,FALSE)/1000</f>
        <v>5486.2475999999997</v>
      </c>
      <c r="Z230" s="251">
        <f>VLOOKUP(B230,'2016'!$A$1:$J$86,5,FALSE)/1000</f>
        <v>4595.4687999999996</v>
      </c>
      <c r="AA230" s="251">
        <f>VLOOKUP(B230,'2016'!$A$1:$J$86,6,FALSE)/1000</f>
        <v>890.77880000000005</v>
      </c>
      <c r="AB230" s="251">
        <f>VLOOKUP(B230,'2016'!$A$1:$J$86,7,FALSE)/1000</f>
        <v>2462.08635</v>
      </c>
      <c r="AC230" s="251">
        <f>VLOOKUP(B230,'2016'!$A$1:$J$86,10,FALSE)/1000</f>
        <v>240.97499999999999</v>
      </c>
      <c r="AD230" s="251">
        <v>0</v>
      </c>
      <c r="AE230">
        <v>0</v>
      </c>
    </row>
    <row r="231" spans="1:31">
      <c r="A231" s="289">
        <v>2017</v>
      </c>
      <c r="B231" s="289" t="s">
        <v>149</v>
      </c>
      <c r="C231" s="125">
        <v>39</v>
      </c>
      <c r="D231" s="289">
        <f>VLOOKUP(B230,'Доходы регионов17'!$A$10:$C$94,2,FALSE)/1000</f>
        <v>30692.772000000001</v>
      </c>
      <c r="E231" s="289">
        <f>VLOOKUP(B230,'ВРП 2015-2020'!$A$3:$H$98,4,FALSE)</f>
        <v>260703.5</v>
      </c>
      <c r="F231" s="311">
        <f>VLOOKUP(B231,'Трансферты 2017'!$A$10:$N$102,2,FALSE)</f>
        <v>2303.4</v>
      </c>
      <c r="G231" s="289">
        <f>VLOOKUP(B230,'Численность 2016-2017'!$B$5:$D$89,3,FALSE)</f>
        <v>684684</v>
      </c>
      <c r="H231" s="183">
        <f>VLOOKUP(B230,'Трансферты 16-21'!$A$2:$S$102,15,FALSE)</f>
        <v>3159.58525973</v>
      </c>
      <c r="I231" s="183">
        <f>D231-VLOOKUP(B231,'Трансферты 16-21'!$A$1:$M$86,9,FALSE)</f>
        <v>29839.531999999999</v>
      </c>
      <c r="J231" s="311">
        <f t="shared" si="9"/>
        <v>13.436712696937771</v>
      </c>
      <c r="K231" s="424">
        <f>VLOOKUP(B231,'БО 15-17'!$A$11:$L$103,10,FALSE)</f>
        <v>53.9</v>
      </c>
      <c r="L231" s="425">
        <f>VLOOKUP(B231,'Own Rev17'!$A$10:$B$94,2,FALSE)/1000</f>
        <v>20468.649000000001</v>
      </c>
      <c r="M231" s="429">
        <f>VLOOKUP(B231,Безв17!$A$10:$B$94,2,FALSE)/1000</f>
        <v>10103.008</v>
      </c>
      <c r="N231" s="251">
        <f>VLOOKUP(B231,'Трансферты 16-21'!$A$1:$M$86,9,FALSE)</f>
        <v>853.24</v>
      </c>
      <c r="O231" s="251">
        <v>1</v>
      </c>
      <c r="P231" s="251">
        <f t="shared" si="10"/>
        <v>9249.768</v>
      </c>
      <c r="Q231" s="251">
        <f t="shared" si="11"/>
        <v>29839.531999999999</v>
      </c>
      <c r="R231" s="251">
        <v>0</v>
      </c>
      <c r="S231" s="251">
        <v>0</v>
      </c>
      <c r="T231" s="251">
        <v>0</v>
      </c>
      <c r="U231" s="251">
        <v>0</v>
      </c>
      <c r="V231" s="251">
        <v>0</v>
      </c>
      <c r="W231" s="251">
        <v>0</v>
      </c>
      <c r="X231" s="251">
        <f>VLOOKUP(B231,'2017'!$A$1:$J$86,3,FALSE)</f>
        <v>0.3</v>
      </c>
      <c r="Y231" s="251">
        <f>VLOOKUP(B231,'2017'!$A$1:$J$86,4,FALSE)/1000</f>
        <v>6085.1523999999999</v>
      </c>
      <c r="Z231" s="251">
        <f>VLOOKUP(B231,'2017'!$A$1:$J$86,5,FALSE)/1000</f>
        <v>5790.6997000000001</v>
      </c>
      <c r="AA231" s="251">
        <f>VLOOKUP(B231,'2017'!$A$1:$J$86,6,FALSE)/1000</f>
        <v>0</v>
      </c>
      <c r="AB231" s="251">
        <f>VLOOKUP(B231,'2017'!$A$1:$J$86,7,FALSE)/1000</f>
        <v>2477.4178500000003</v>
      </c>
      <c r="AC231" s="251">
        <f>VLOOKUP(B231,'2017'!$A$1:$J$86,10,FALSE)/1000</f>
        <v>245.97833</v>
      </c>
      <c r="AD231" s="251">
        <v>0</v>
      </c>
      <c r="AE231">
        <v>0</v>
      </c>
    </row>
    <row r="232" spans="1:31">
      <c r="A232" s="289">
        <v>2018</v>
      </c>
      <c r="B232" s="289" t="s">
        <v>149</v>
      </c>
      <c r="C232" s="125">
        <v>39</v>
      </c>
      <c r="D232" s="289">
        <f>VLOOKUP(B230,'Доходы регионов18'!$A$10:$C$94,2,FALSE)/1000</f>
        <v>30821.581999999999</v>
      </c>
      <c r="E232" s="289">
        <f>VLOOKUP(B230,'ВРП 2015-2020'!$A$3:$H$98,5,FALSE)</f>
        <v>282803.8</v>
      </c>
      <c r="F232" s="311">
        <f>VLOOKUP(B232,'Трансферты 2018'!$A$10:$N$102,2,FALSE)</f>
        <v>2503.36</v>
      </c>
      <c r="G232" s="289">
        <f>VLOOKUP(B232,'Численность 2018'!$A$7:$B$91,2,FALSE)</f>
        <v>682333</v>
      </c>
      <c r="H232" s="183">
        <f>VLOOKUP(B230,'Трансферты 16-21'!$A$2:$S$102,16,FALSE)</f>
        <v>3115.3286752100003</v>
      </c>
      <c r="I232" s="183">
        <f>D232-VLOOKUP(B232,'Трансферты 16-21'!$A$1:$M$86,10,FALSE)</f>
        <v>30078.531999999999</v>
      </c>
      <c r="J232" s="311">
        <f t="shared" si="9"/>
        <v>13.433273087455413</v>
      </c>
      <c r="K232" s="424">
        <f>VLOOKUP(B232,'БО 17-19'!$A$11:$L$103,6,FALSE)</f>
        <v>55.5</v>
      </c>
      <c r="L232" s="425">
        <f>VLOOKUP(B232,'Own Rev18'!$A$10:$B$94,2,FALSE)/1000</f>
        <v>19758.422999999999</v>
      </c>
      <c r="M232" s="429">
        <f>VLOOKUP(B232,Безв18!$A$10:$B$94,2,FALSE)/1000</f>
        <v>11159.606</v>
      </c>
      <c r="N232" s="251">
        <f>VLOOKUP(B232,'Трансферты 16-21'!$A$1:$M$86,10,FALSE)</f>
        <v>743.05</v>
      </c>
      <c r="O232" s="251">
        <v>1</v>
      </c>
      <c r="P232" s="251">
        <f t="shared" si="10"/>
        <v>10416.556</v>
      </c>
      <c r="Q232" s="251">
        <f t="shared" si="11"/>
        <v>30078.531999999999</v>
      </c>
      <c r="R232" s="251">
        <f>VLOOKUP(B232,Путин!$B$2:$C$87,2,FALSE)</f>
        <v>0.7399</v>
      </c>
      <c r="S232" s="251">
        <v>0</v>
      </c>
      <c r="T232" s="251">
        <v>0</v>
      </c>
      <c r="U232" s="251">
        <v>0</v>
      </c>
      <c r="V232" s="251">
        <v>0</v>
      </c>
      <c r="W232" s="251">
        <v>0</v>
      </c>
      <c r="X232" s="251">
        <f>VLOOKUP(B232,'2018'!$A$1:$J$86,3,FALSE)</f>
        <v>0.33</v>
      </c>
      <c r="Y232" s="251">
        <f>VLOOKUP(B232,'2018'!$A$1:$J$86,4,FALSE)/1000</f>
        <v>7299.1630999999998</v>
      </c>
      <c r="Z232" s="251">
        <f>VLOOKUP(B232,'2018'!$A$1:$J$86,5,FALSE)/1000</f>
        <v>6025.7797</v>
      </c>
      <c r="AA232" s="251">
        <f>VLOOKUP(B232,'2018'!$A$1:$J$86,6,FALSE)/1000</f>
        <v>713.45540000000005</v>
      </c>
      <c r="AB232" s="251">
        <f>VLOOKUP(B232,'2018'!$A$1:$J$86,7,FALSE)/1000</f>
        <v>1857.4836200000002</v>
      </c>
      <c r="AC232" s="251">
        <f>VLOOKUP(B232,'2018'!$A$1:$J$86,10,FALSE)/1000</f>
        <v>634.87860999999998</v>
      </c>
      <c r="AD232" s="251">
        <v>0</v>
      </c>
      <c r="AE232">
        <v>0</v>
      </c>
    </row>
    <row r="233" spans="1:31">
      <c r="A233" s="289">
        <v>2019</v>
      </c>
      <c r="B233" s="289" t="s">
        <v>149</v>
      </c>
      <c r="C233" s="125">
        <v>39</v>
      </c>
      <c r="D233" s="289">
        <f>VLOOKUP(B230,'Доходы регионов19'!$A$10:$C$94,2,FALSE)/1000</f>
        <v>36792.49</v>
      </c>
      <c r="E233" s="289">
        <f>VLOOKUP(B230,'ВРП 2015-2020'!$A$3:$H$98,6,FALSE)</f>
        <v>300163.40000000002</v>
      </c>
      <c r="F233" s="311">
        <f>VLOOKUP(B233,'Трансферты 2019'!$A$4:$N$102,2,FALSE)</f>
        <v>5987.06</v>
      </c>
      <c r="G233" s="289">
        <f>VLOOKUP(B233,'Численность 2019'!$A$7:$B$91,2,FALSE)</f>
        <v>680380</v>
      </c>
      <c r="H233" s="183">
        <f>VLOOKUP(B230,'Трансферты 16-21'!$A$2:$S$102,17,FALSE)</f>
        <v>5558.5859928999998</v>
      </c>
      <c r="I233" s="183">
        <f>D233-VLOOKUP(B233,'Трансферты 16-21'!$A$1:$M$86,11,FALSE)</f>
        <v>35093.949999999997</v>
      </c>
      <c r="J233" s="311">
        <f t="shared" si="9"/>
        <v>13.430406744597979</v>
      </c>
      <c r="K233" s="424">
        <f>VLOOKUP(B233,'БО 17-19'!$A$11:$L$103,10,FALSE)</f>
        <v>51.2</v>
      </c>
      <c r="L233" s="425">
        <f>VLOOKUP(B233,'Own Rev19'!$A$10:$B$94,2,FALSE)/1000</f>
        <v>21553.298999999999</v>
      </c>
      <c r="M233" s="429">
        <f>VLOOKUP(B233,Безв19!$A$10:$B$94,2,FALSE)/1000</f>
        <v>15104.648999999999</v>
      </c>
      <c r="N233" s="251">
        <f>VLOOKUP(B233,'Трансферты 16-21'!$A$1:$M$86,11,FALSE)</f>
        <v>1698.54</v>
      </c>
      <c r="O233" s="251">
        <v>1</v>
      </c>
      <c r="P233" s="251">
        <f t="shared" si="10"/>
        <v>13406.109</v>
      </c>
      <c r="Q233" s="251">
        <f t="shared" si="11"/>
        <v>35093.949999999997</v>
      </c>
      <c r="R233" s="251">
        <v>0</v>
      </c>
      <c r="S233" s="251">
        <v>0</v>
      </c>
      <c r="T233" s="251">
        <v>0</v>
      </c>
      <c r="U233" s="251">
        <v>0</v>
      </c>
      <c r="V233" s="251">
        <v>0</v>
      </c>
      <c r="W233" s="251">
        <v>0</v>
      </c>
      <c r="X233" s="251">
        <f>VLOOKUP(B233,'2019'!$A$1:$J$86,3,FALSE)</f>
        <v>0.38</v>
      </c>
      <c r="Y233" s="251">
        <f>VLOOKUP(B233,'2019'!$A$1:$J$86,4,FALSE)/1000</f>
        <v>7847.5227000000004</v>
      </c>
      <c r="Z233" s="251">
        <f>VLOOKUP(B233,'2019'!$A$1:$J$86,5,FALSE)/1000</f>
        <v>6929.6467000000002</v>
      </c>
      <c r="AA233" s="251">
        <f>VLOOKUP(B233,'2019'!$A$1:$J$86,6,FALSE)/1000</f>
        <v>394.46699999999998</v>
      </c>
      <c r="AB233" s="251">
        <f>VLOOKUP(B233,'2019'!$A$1:$J$86,7,FALSE)/1000</f>
        <v>2443.6965599999999</v>
      </c>
      <c r="AC233" s="251">
        <f>VLOOKUP(B233,'2019'!$A$1:$J$86,10,FALSE)/1000</f>
        <v>3114.8847900000001</v>
      </c>
      <c r="AD233" s="251">
        <v>0</v>
      </c>
      <c r="AE233">
        <v>0</v>
      </c>
    </row>
    <row r="234" spans="1:31">
      <c r="A234" s="289">
        <v>2020</v>
      </c>
      <c r="B234" s="289" t="s">
        <v>149</v>
      </c>
      <c r="C234" s="125">
        <v>39</v>
      </c>
      <c r="D234" s="289">
        <f>VLOOKUP(B230,'Доходы регионов20'!$A$10:$C$94,2,FALSE)/1000</f>
        <v>47346.296999999999</v>
      </c>
      <c r="E234" s="289">
        <f>VLOOKUP(B230,'ВРП 2015-2020'!$A$3:$H$98,7,FALSE)</f>
        <v>290803.3</v>
      </c>
      <c r="F234" s="311">
        <f>VLOOKUP(B234,'Трансферты 2020'!$A$4:$N$102,2,FALSE)</f>
        <v>11792.87</v>
      </c>
      <c r="G234" s="289">
        <f>VLOOKUP(B234,'Численность 2020'!$A$7:$B$91,2,FALSE)</f>
        <v>679417</v>
      </c>
      <c r="H234" s="183">
        <f>VLOOKUP(B230,'Трансферты 16-21'!$A$2:$S$102,18,FALSE)</f>
        <v>13145.565301269999</v>
      </c>
      <c r="I234" s="183">
        <f>D234-VLOOKUP(B234,'Трансферты 16-21'!$A$1:$M$86,12,FALSE)</f>
        <v>44929.996999999996</v>
      </c>
      <c r="J234" s="311">
        <f t="shared" si="9"/>
        <v>13.428990356473879</v>
      </c>
      <c r="K234" s="424">
        <f>VLOOKUP(B234,'БО 19-21'!$A$11:$L$103,6,FALSE)</f>
        <v>54.1</v>
      </c>
      <c r="L234" s="425">
        <f>VLOOKUP(B234,'Own Rev20'!$A$10:$B$94,2,FALSE)/1000</f>
        <v>21875.294000000002</v>
      </c>
      <c r="M234" s="429">
        <f>VLOOKUP(B234,Безв20!$A$10:$B$94,2,FALSE)/1000</f>
        <v>24929.455999999998</v>
      </c>
      <c r="N234" s="251">
        <f>VLOOKUP(B234,'Трансферты 16-21'!$A$1:$M$86,12,FALSE)</f>
        <v>2416.3000000000002</v>
      </c>
      <c r="O234" s="251">
        <v>1</v>
      </c>
      <c r="P234" s="251">
        <f t="shared" si="10"/>
        <v>22513.155999999999</v>
      </c>
      <c r="Q234" s="251">
        <f t="shared" si="11"/>
        <v>44929.996999999996</v>
      </c>
      <c r="R234" s="251">
        <v>0</v>
      </c>
      <c r="S234" s="251">
        <f>VLOOKUP(B234,Конституция!$B$4:$C$90,2,FALSE)</f>
        <v>0.75760000000000005</v>
      </c>
      <c r="T234" s="251">
        <f>VLOOKUP(B234,DATA!$A$2:$X$86,23,FALSE)</f>
        <v>2.7</v>
      </c>
      <c r="U234" s="251">
        <f>VLOOKUP(B234,DATA!$A$2:$X$86,24,FALSE)</f>
        <v>13.17</v>
      </c>
      <c r="V234" s="251">
        <f>VLOOKUP(B234,'По статьям 2020'!$A$2:$AE$86,31,FALSE)</f>
        <v>1524.33</v>
      </c>
      <c r="W234" s="251">
        <v>0</v>
      </c>
      <c r="X234" s="251">
        <f>VLOOKUP(B234,'2020'!$A$1:$J$86,3,FALSE)</f>
        <v>0.5</v>
      </c>
      <c r="Y234" s="251">
        <f>VLOOKUP(B234,'2020'!$A$1:$J$86,4,FALSE)/1000</f>
        <v>9836.5526300000001</v>
      </c>
      <c r="Z234" s="251">
        <f>VLOOKUP(B234,'2020'!$A$1:$J$86,5,FALSE)/1000</f>
        <v>7225.5060000000003</v>
      </c>
      <c r="AA234" s="251">
        <f>VLOOKUP(B234,'2020'!$A$1:$J$86,6,FALSE)/1000</f>
        <v>1313.8851999999999</v>
      </c>
      <c r="AB234" s="251">
        <f>VLOOKUP(B234,'2020'!$A$1:$J$86,7,FALSE)/1000</f>
        <v>7681.4278899999999</v>
      </c>
      <c r="AC234" s="251">
        <f>VLOOKUP(B234,'2020'!$A$1:$J$86,10,FALSE)/1000</f>
        <v>4995.1719199999998</v>
      </c>
      <c r="AD234" s="452">
        <v>0</v>
      </c>
      <c r="AE234">
        <v>0</v>
      </c>
    </row>
    <row r="235" spans="1:31">
      <c r="A235" s="289">
        <v>2021</v>
      </c>
      <c r="B235" s="289" t="s">
        <v>149</v>
      </c>
      <c r="C235" s="125">
        <v>39</v>
      </c>
      <c r="D235" s="289">
        <f>VLOOKUP(B230,'Доходы регионов21'!$A$10:$C$94,2,FALSE)/1000</f>
        <v>55162.114000000001</v>
      </c>
      <c r="E235" s="289">
        <f>VLOOKUP(B230,'ВРП 2015-2020'!$A$3:$H$98,8,FALSE)</f>
        <v>329659.8</v>
      </c>
      <c r="F235" s="311">
        <f>VLOOKUP(B235,'Трансферты 2021'!$A$4:$N$93,2,FALSE)</f>
        <v>13438.58</v>
      </c>
      <c r="G235" s="289">
        <f>VLOOKUP(B235,'Численность 2021'!$A$6:$B$91,2,FALSE)</f>
        <v>675332</v>
      </c>
      <c r="H235" s="183">
        <f>VLOOKUP(B230,'Трансферты 16-21'!$A$2:$S$102,19,FALSE)</f>
        <v>14432.661485019999</v>
      </c>
      <c r="I235" s="183">
        <f>D235-VLOOKUP(B235,'Трансферты 16-21'!$A$1:$M$86,13,FALSE)</f>
        <v>52922.774000000005</v>
      </c>
      <c r="J235" s="311">
        <f t="shared" si="9"/>
        <v>13.422959700787045</v>
      </c>
      <c r="K235" s="424">
        <f>VLOOKUP(B235,'БО 19-21'!$A$11:$L$103,10,FALSE)</f>
        <v>53</v>
      </c>
      <c r="L235" s="425">
        <f>VLOOKUP(B235,'Own Rev21'!$A$10:$B$94,2,FALSE)/1000</f>
        <v>27676.036</v>
      </c>
      <c r="M235" s="429">
        <f>VLOOKUP(B235,Безв21!$A$10:$B$94,2,FALSE)/1000</f>
        <v>26371.386999999999</v>
      </c>
      <c r="N235" s="251">
        <f>VLOOKUP(B235,'Трансферты 16-21'!$A$1:$M$86,13,FALSE)</f>
        <v>2239.34</v>
      </c>
      <c r="O235" s="251">
        <v>1</v>
      </c>
      <c r="P235" s="251">
        <f t="shared" si="10"/>
        <v>24132.046999999999</v>
      </c>
      <c r="Q235" s="251">
        <f t="shared" si="11"/>
        <v>52922.774000000005</v>
      </c>
      <c r="R235" s="251">
        <v>0</v>
      </c>
      <c r="S235" s="251">
        <v>0</v>
      </c>
      <c r="T235" s="251">
        <v>0</v>
      </c>
      <c r="U235" s="251">
        <v>0</v>
      </c>
      <c r="V235" s="251">
        <v>0</v>
      </c>
      <c r="W235" s="251">
        <f>VLOOKUP(B234,'По статьям 2021'!$A$2:$V$86,22,FALSE)</f>
        <v>1592.80103207</v>
      </c>
      <c r="X235" s="251">
        <f>VLOOKUP(B235,'2021'!$A$1:$J$86,3,FALSE)</f>
        <v>0.46</v>
      </c>
      <c r="Y235" s="251">
        <f>VLOOKUP(B235,'2021'!$A$1:$J$86,4,FALSE)/1000</f>
        <v>9789.4264999999996</v>
      </c>
      <c r="Z235" s="251">
        <f>VLOOKUP(B235,'2021'!$A$1:$J$86,5,FALSE)/1000</f>
        <v>7225.5060000000003</v>
      </c>
      <c r="AA235" s="251">
        <f>VLOOKUP(B235,'2021'!$A$1:$J$86,6,FALSE)/1000</f>
        <v>1407.8</v>
      </c>
      <c r="AB235" s="251">
        <f>VLOOKUP(B235,'2021'!$A$1:$J$86,7,FALSE)/1000</f>
        <v>8905.0263699999996</v>
      </c>
      <c r="AC235" s="251">
        <f>VLOOKUP(B235,'2021'!$A$1:$J$86,10,FALSE)/1000</f>
        <v>5437.5897800000002</v>
      </c>
      <c r="AD235" t="e">
        <f>VLOOKUP(B235,#REF!,2,FALSE)</f>
        <v>#REF!</v>
      </c>
      <c r="AE235">
        <f>S234</f>
        <v>0.75760000000000005</v>
      </c>
    </row>
    <row r="236" spans="1:31">
      <c r="A236" s="289">
        <v>2016</v>
      </c>
      <c r="B236" s="289" t="s">
        <v>148</v>
      </c>
      <c r="C236" s="125">
        <v>40</v>
      </c>
      <c r="D236" s="289">
        <f>VLOOKUP(B236,'Доходы регионов16'!$A$10:$C$94,2,FALSE)/1000</f>
        <v>42063</v>
      </c>
      <c r="E236" s="289">
        <f>VLOOKUP(B236,'ВРП 2015-2020'!$A$3:$H$98,3,FALSE)</f>
        <v>276359.59999999998</v>
      </c>
      <c r="F236" s="311">
        <f>VLOOKUP(B236,'Трансферты 2016'!$A$10:$N$102,2,FALSE)</f>
        <v>8441.6299999999992</v>
      </c>
      <c r="G236" s="289">
        <f>VLOOKUP(B236,'Численность 2016-2017'!$B$5:$D$89,2,FALSE)</f>
        <v>807453</v>
      </c>
      <c r="H236" s="183">
        <f>VLOOKUP(B236,'Трансферты 16-21'!$A$2:$S$102,14,FALSE)</f>
        <v>7007.5131632800003</v>
      </c>
      <c r="I236" s="183">
        <f>D236-VLOOKUP(B236,'Трансферты 16-21'!$A$1:$M$86,8,FALSE)</f>
        <v>40577.26</v>
      </c>
      <c r="J236" s="311">
        <f t="shared" si="9"/>
        <v>13.601640128050645</v>
      </c>
      <c r="K236" s="424">
        <f>VLOOKUP(B236,'БО 15-17'!$A$11:$L$103,6,FALSE)</f>
        <v>69.900000000000006</v>
      </c>
      <c r="L236" s="425">
        <f>VLOOKUP(B236,'Own Rev16'!$A$10:$B$94,2,FALSE)/1000</f>
        <v>27930.553</v>
      </c>
      <c r="M236" s="429">
        <f>VLOOKUP(B236,Безв16!$A$10:$B$95,2,FALSE)/1000</f>
        <v>13488.181</v>
      </c>
      <c r="N236" s="251">
        <f>VLOOKUP(B236,'Трансферты 16-21'!$A$1:$M$86,8,FALSE)</f>
        <v>1485.74</v>
      </c>
      <c r="O236" s="251">
        <v>1</v>
      </c>
      <c r="P236" s="251">
        <f t="shared" si="10"/>
        <v>12002.441000000001</v>
      </c>
      <c r="Q236" s="251">
        <f t="shared" si="11"/>
        <v>40577.26</v>
      </c>
      <c r="R236" s="251">
        <v>0</v>
      </c>
      <c r="S236" s="251">
        <v>0</v>
      </c>
      <c r="T236" s="251">
        <v>0</v>
      </c>
      <c r="U236" s="251">
        <v>0</v>
      </c>
      <c r="V236" s="251">
        <v>0</v>
      </c>
      <c r="W236" s="251">
        <v>0</v>
      </c>
      <c r="X236" s="251">
        <f>VLOOKUP(B236,'2016'!$A$1:$J$86,3,FALSE)</f>
        <v>0.3</v>
      </c>
      <c r="Y236" s="251">
        <f>VLOOKUP(B236,'2016'!$A$1:$J$86,4,FALSE)/1000</f>
        <v>4971.4904000000006</v>
      </c>
      <c r="Z236" s="251">
        <f>VLOOKUP(B236,'2016'!$A$1:$J$86,5,FALSE)/1000</f>
        <v>3897.8906000000002</v>
      </c>
      <c r="AA236" s="251">
        <f>VLOOKUP(B236,'2016'!$A$1:$J$86,6,FALSE)/1000</f>
        <v>1073.5998</v>
      </c>
      <c r="AB236" s="251">
        <f>VLOOKUP(B236,'2016'!$A$1:$J$86,7,FALSE)/1000</f>
        <v>6653.3491199999999</v>
      </c>
      <c r="AC236" s="251">
        <f>VLOOKUP(B236,'2016'!$A$1:$J$86,10,FALSE)/1000</f>
        <v>377.59765000000004</v>
      </c>
      <c r="AD236" s="251">
        <v>0</v>
      </c>
      <c r="AE236">
        <v>0</v>
      </c>
    </row>
    <row r="237" spans="1:31">
      <c r="A237" s="289">
        <v>2017</v>
      </c>
      <c r="B237" s="289" t="s">
        <v>148</v>
      </c>
      <c r="C237" s="125">
        <v>40</v>
      </c>
      <c r="D237" s="289">
        <f>VLOOKUP(B236,'Доходы регионов17'!$A$10:$C$94,2,FALSE)/1000</f>
        <v>39853.417999999998</v>
      </c>
      <c r="E237" s="289">
        <f>VLOOKUP(B236,'ВРП 2015-2020'!$A$3:$H$98,4,FALSE)</f>
        <v>292626.5</v>
      </c>
      <c r="F237" s="311">
        <f>VLOOKUP(B237,'Трансферты 2017'!$A$10:$N$102,2,FALSE)</f>
        <v>5884.68</v>
      </c>
      <c r="G237" s="289">
        <f>VLOOKUP(B236,'Численность 2016-2017'!$B$5:$D$89,3,FALSE)</f>
        <v>808541</v>
      </c>
      <c r="H237" s="183">
        <f>VLOOKUP(B236,'Трансферты 16-21'!$A$2:$S$102,15,FALSE)</f>
        <v>6004.3215962100003</v>
      </c>
      <c r="I237" s="183">
        <f>D237-VLOOKUP(B237,'Трансферты 16-21'!$A$1:$M$86,9,FALSE)</f>
        <v>37604.148000000001</v>
      </c>
      <c r="J237" s="311">
        <f t="shared" si="9"/>
        <v>13.602986667907098</v>
      </c>
      <c r="K237" s="424">
        <f>VLOOKUP(B237,'БО 15-17'!$A$11:$L$103,10,FALSE)</f>
        <v>77.7</v>
      </c>
      <c r="L237" s="425">
        <f>VLOOKUP(B237,'Own Rev17'!$A$10:$B$94,2,FALSE)/1000</f>
        <v>27216.182000000001</v>
      </c>
      <c r="M237" s="429">
        <f>VLOOKUP(B237,Безв17!$A$10:$B$94,2,FALSE)/1000</f>
        <v>11617.005999999999</v>
      </c>
      <c r="N237" s="251">
        <f>VLOOKUP(B237,'Трансферты 16-21'!$A$1:$M$86,9,FALSE)</f>
        <v>2249.27</v>
      </c>
      <c r="O237" s="251">
        <v>1</v>
      </c>
      <c r="P237" s="251">
        <f t="shared" si="10"/>
        <v>9367.735999999999</v>
      </c>
      <c r="Q237" s="251">
        <f t="shared" si="11"/>
        <v>37604.148000000001</v>
      </c>
      <c r="R237" s="251">
        <v>0</v>
      </c>
      <c r="S237" s="251">
        <v>0</v>
      </c>
      <c r="T237" s="251">
        <v>0</v>
      </c>
      <c r="U237" s="251">
        <v>0</v>
      </c>
      <c r="V237" s="251">
        <v>0</v>
      </c>
      <c r="W237" s="251">
        <v>0</v>
      </c>
      <c r="X237" s="251">
        <f>VLOOKUP(B237,'2017'!$A$1:$J$86,3,FALSE)</f>
        <v>0.27</v>
      </c>
      <c r="Y237" s="251">
        <f>VLOOKUP(B237,'2017'!$A$1:$J$86,4,FALSE)/1000</f>
        <v>3314.2431000000001</v>
      </c>
      <c r="Z237" s="251">
        <f>VLOOKUP(B237,'2017'!$A$1:$J$86,5,FALSE)/1000</f>
        <v>2599.8261000000002</v>
      </c>
      <c r="AA237" s="251">
        <f>VLOOKUP(B237,'2017'!$A$1:$J$86,6,FALSE)/1000</f>
        <v>217.845</v>
      </c>
      <c r="AB237" s="251">
        <f>VLOOKUP(B237,'2017'!$A$1:$J$86,7,FALSE)/1000</f>
        <v>3784.92688</v>
      </c>
      <c r="AC237" s="251">
        <f>VLOOKUP(B237,'2017'!$A$1:$J$86,10,FALSE)/1000</f>
        <v>3100.6691299999998</v>
      </c>
      <c r="AD237" s="251">
        <v>0</v>
      </c>
      <c r="AE237">
        <v>0</v>
      </c>
    </row>
    <row r="238" spans="1:31">
      <c r="A238" s="289">
        <v>2018</v>
      </c>
      <c r="B238" s="289" t="s">
        <v>148</v>
      </c>
      <c r="C238" s="125">
        <v>40</v>
      </c>
      <c r="D238" s="289">
        <f>VLOOKUP(B236,'Доходы регионов18'!$A$10:$C$94,2,FALSE)/1000</f>
        <v>41149.411999999997</v>
      </c>
      <c r="E238" s="289">
        <f>VLOOKUP(B236,'ВРП 2015-2020'!$A$3:$H$98,5,FALSE)</f>
        <v>306987.09999999998</v>
      </c>
      <c r="F238" s="311">
        <f>VLOOKUP(B238,'Трансферты 2018'!$A$10:$N$102,2,FALSE)</f>
        <v>5048.12</v>
      </c>
      <c r="G238" s="289">
        <f>VLOOKUP(B238,'Численность 2018'!$A$7:$B$91,2,FALSE)</f>
        <v>805056</v>
      </c>
      <c r="H238" s="183">
        <f>VLOOKUP(B236,'Трансферты 16-21'!$A$2:$S$102,16,FALSE)</f>
        <v>6011.9831768899994</v>
      </c>
      <c r="I238" s="183">
        <f>D238-VLOOKUP(B238,'Трансферты 16-21'!$A$1:$M$86,10,FALSE)</f>
        <v>39261.941999999995</v>
      </c>
      <c r="J238" s="311">
        <f t="shared" si="9"/>
        <v>13.598667119198543</v>
      </c>
      <c r="K238" s="424">
        <f>VLOOKUP(B238,'БО 17-19'!$A$11:$L$103,6,FALSE)</f>
        <v>70.099999999999994</v>
      </c>
      <c r="L238" s="425">
        <f>VLOOKUP(B238,'Own Rev18'!$A$10:$B$94,2,FALSE)/1000</f>
        <v>28742.796999999999</v>
      </c>
      <c r="M238" s="429">
        <f>VLOOKUP(B238,Безв18!$A$10:$B$94,2,FALSE)/1000</f>
        <v>12450.906999999999</v>
      </c>
      <c r="N238" s="251">
        <f>VLOOKUP(B238,'Трансферты 16-21'!$A$1:$M$86,10,FALSE)</f>
        <v>1887.47</v>
      </c>
      <c r="O238" s="251">
        <v>1</v>
      </c>
      <c r="P238" s="251">
        <f t="shared" si="10"/>
        <v>10563.437</v>
      </c>
      <c r="Q238" s="251">
        <f t="shared" si="11"/>
        <v>39261.941999999995</v>
      </c>
      <c r="R238" s="251">
        <f>VLOOKUP(B238,Путин!$B$2:$C$87,2,FALSE)</f>
        <v>0.85350000000000004</v>
      </c>
      <c r="S238" s="251">
        <v>0</v>
      </c>
      <c r="T238" s="251">
        <v>0</v>
      </c>
      <c r="U238" s="251">
        <v>0</v>
      </c>
      <c r="V238" s="251">
        <v>0</v>
      </c>
      <c r="W238" s="251">
        <v>0</v>
      </c>
      <c r="X238" s="251">
        <f>VLOOKUP(B238,'2018'!$A$1:$J$86,3,FALSE)</f>
        <v>0.28000000000000003</v>
      </c>
      <c r="Y238" s="251">
        <f>VLOOKUP(B238,'2018'!$A$1:$J$86,4,FALSE)/1000</f>
        <v>4473.4930999999997</v>
      </c>
      <c r="Z238" s="251">
        <f>VLOOKUP(B238,'2018'!$A$1:$J$86,5,FALSE)/1000</f>
        <v>2721.5641000000001</v>
      </c>
      <c r="AA238" s="251">
        <f>VLOOKUP(B238,'2018'!$A$1:$J$86,6,FALSE)/1000</f>
        <v>1088.9549999999999</v>
      </c>
      <c r="AB238" s="251">
        <f>VLOOKUP(B238,'2018'!$A$1:$J$86,7,FALSE)/1000</f>
        <v>3817.8059900000003</v>
      </c>
      <c r="AC238" s="251">
        <f>VLOOKUP(B238,'2018'!$A$1:$J$86,10,FALSE)/1000</f>
        <v>2710.3291899999999</v>
      </c>
      <c r="AD238" s="251">
        <v>0</v>
      </c>
      <c r="AE238">
        <v>0</v>
      </c>
    </row>
    <row r="239" spans="1:31">
      <c r="A239" s="289">
        <v>2019</v>
      </c>
      <c r="B239" s="289" t="s">
        <v>148</v>
      </c>
      <c r="C239" s="125">
        <v>40</v>
      </c>
      <c r="D239" s="289">
        <f>VLOOKUP(B236,'Доходы регионов19'!$A$10:$C$94,2,FALSE)/1000</f>
        <v>46741.296999999999</v>
      </c>
      <c r="E239" s="289">
        <f>VLOOKUP(B236,'ВРП 2015-2020'!$A$3:$H$98,6,FALSE)</f>
        <v>332154.8</v>
      </c>
      <c r="F239" s="311">
        <f>VLOOKUP(B239,'Трансферты 2019'!$A$4:$N$102,2,FALSE)</f>
        <v>8548.16</v>
      </c>
      <c r="G239" s="289">
        <f>VLOOKUP(B239,'Численность 2019'!$A$7:$B$91,2,FALSE)</f>
        <v>795504</v>
      </c>
      <c r="H239" s="183">
        <f>VLOOKUP(B236,'Трансферты 16-21'!$A$2:$S$102,17,FALSE)</f>
        <v>8743.5719728999993</v>
      </c>
      <c r="I239" s="183">
        <f>D239-VLOOKUP(B239,'Трансферты 16-21'!$A$1:$M$86,11,FALSE)</f>
        <v>44966.057000000001</v>
      </c>
      <c r="J239" s="311">
        <f t="shared" si="9"/>
        <v>13.586731155031435</v>
      </c>
      <c r="K239" s="424">
        <f>VLOOKUP(B239,'БО 17-19'!$A$11:$L$103,10,FALSE)</f>
        <v>69.400000000000006</v>
      </c>
      <c r="L239" s="425">
        <f>VLOOKUP(B239,'Own Rev19'!$A$10:$B$94,2,FALSE)/1000</f>
        <v>29377.43</v>
      </c>
      <c r="M239" s="429">
        <f>VLOOKUP(B239,Безв19!$A$10:$B$94,2,FALSE)/1000</f>
        <v>16301.48</v>
      </c>
      <c r="N239" s="251">
        <f>VLOOKUP(B239,'Трансферты 16-21'!$A$1:$M$86,11,FALSE)</f>
        <v>1775.24</v>
      </c>
      <c r="O239" s="251">
        <v>1</v>
      </c>
      <c r="P239" s="251">
        <f t="shared" si="10"/>
        <v>14526.24</v>
      </c>
      <c r="Q239" s="251">
        <f t="shared" si="11"/>
        <v>44966.057000000001</v>
      </c>
      <c r="R239" s="251">
        <v>0</v>
      </c>
      <c r="S239" s="251">
        <v>0</v>
      </c>
      <c r="T239" s="251">
        <v>0</v>
      </c>
      <c r="U239" s="251">
        <v>0</v>
      </c>
      <c r="V239" s="251">
        <v>0</v>
      </c>
      <c r="W239" s="251">
        <v>0</v>
      </c>
      <c r="X239" s="251">
        <f>VLOOKUP(B239,'2019'!$A$1:$J$86,3,FALSE)</f>
        <v>0.32</v>
      </c>
      <c r="Y239" s="251">
        <f>VLOOKUP(B239,'2019'!$A$1:$J$86,4,FALSE)/1000</f>
        <v>5782.5685000000003</v>
      </c>
      <c r="Z239" s="251">
        <f>VLOOKUP(B239,'2019'!$A$1:$J$86,5,FALSE)/1000</f>
        <v>2834.6354999999999</v>
      </c>
      <c r="AA239" s="251">
        <f>VLOOKUP(B239,'2019'!$A$1:$J$86,6,FALSE)/1000</f>
        <v>2460.4760000000001</v>
      </c>
      <c r="AB239" s="251">
        <f>VLOOKUP(B239,'2019'!$A$1:$J$86,7,FALSE)/1000</f>
        <v>4472.1654200000003</v>
      </c>
      <c r="AC239" s="251">
        <f>VLOOKUP(B239,'2019'!$A$1:$J$86,10,FALSE)/1000</f>
        <v>4271.5111100000004</v>
      </c>
      <c r="AD239" s="251">
        <v>0</v>
      </c>
      <c r="AE239">
        <v>0</v>
      </c>
    </row>
    <row r="240" spans="1:31">
      <c r="A240" s="289">
        <v>2020</v>
      </c>
      <c r="B240" s="289" t="s">
        <v>148</v>
      </c>
      <c r="C240" s="125">
        <v>40</v>
      </c>
      <c r="D240" s="289">
        <f>VLOOKUP(B236,'Доходы регионов20'!$A$10:$C$94,2,FALSE)/1000</f>
        <v>57433.377999999997</v>
      </c>
      <c r="E240" s="289">
        <f>VLOOKUP(B236,'ВРП 2015-2020'!$A$3:$H$98,7,FALSE)</f>
        <v>342811.2</v>
      </c>
      <c r="F240" s="311">
        <f>VLOOKUP(B240,'Трансферты 2020'!$A$4:$N$102,2,FALSE)</f>
        <v>12679.48</v>
      </c>
      <c r="G240" s="289">
        <f>VLOOKUP(B240,'Численность 2020'!$A$7:$B$91,2,FALSE)</f>
        <v>790197</v>
      </c>
      <c r="H240" s="183">
        <f>VLOOKUP(B236,'Трансферты 16-21'!$A$2:$S$102,18,FALSE)</f>
        <v>13520.391027720001</v>
      </c>
      <c r="I240" s="183">
        <f>D240-VLOOKUP(B240,'Трансферты 16-21'!$A$1:$M$86,12,FALSE)</f>
        <v>54919.147999999994</v>
      </c>
      <c r="J240" s="311">
        <f t="shared" si="9"/>
        <v>13.580037560445007</v>
      </c>
      <c r="K240" s="424">
        <f>VLOOKUP(B240,'БО 19-21'!$A$11:$L$103,6,FALSE)</f>
        <v>70.5</v>
      </c>
      <c r="L240" s="425">
        <f>VLOOKUP(B240,'Own Rev20'!$A$10:$B$94,2,FALSE)/1000</f>
        <v>30680.291000000001</v>
      </c>
      <c r="M240" s="429">
        <f>VLOOKUP(B240,Безв20!$A$10:$B$94,2,FALSE)/1000</f>
        <v>25532.262999999999</v>
      </c>
      <c r="N240" s="251">
        <f>VLOOKUP(B240,'Трансферты 16-21'!$A$1:$M$86,12,FALSE)</f>
        <v>2514.23</v>
      </c>
      <c r="O240" s="251">
        <v>1</v>
      </c>
      <c r="P240" s="251">
        <f t="shared" si="10"/>
        <v>23018.032999999999</v>
      </c>
      <c r="Q240" s="251">
        <f t="shared" si="11"/>
        <v>54919.147999999994</v>
      </c>
      <c r="R240" s="251">
        <v>0</v>
      </c>
      <c r="S240" s="251">
        <f>VLOOKUP(B240,Конституция!$B$4:$C$90,2,FALSE)</f>
        <v>0.85599999999999998</v>
      </c>
      <c r="T240" s="251">
        <f>VLOOKUP(B240,DATA!$A$2:$X$86,23,FALSE)</f>
        <v>17.5</v>
      </c>
      <c r="U240" s="251">
        <f>VLOOKUP(B240,DATA!$A$2:$X$86,24,FALSE)</f>
        <v>18.57</v>
      </c>
      <c r="V240" s="251">
        <f>VLOOKUP(B240,'По статьям 2020'!$A$2:$AE$86,31,FALSE)</f>
        <v>2452.1800000000003</v>
      </c>
      <c r="W240" s="251">
        <v>0</v>
      </c>
      <c r="X240" s="251">
        <f>VLOOKUP(B240,'2020'!$A$1:$J$86,3,FALSE)</f>
        <v>0.42</v>
      </c>
      <c r="Y240" s="251">
        <f>VLOOKUP(B240,'2020'!$A$1:$J$86,4,FALSE)/1000</f>
        <v>10078.06414</v>
      </c>
      <c r="Z240" s="251">
        <f>VLOOKUP(B240,'2020'!$A$1:$J$86,5,FALSE)/1000</f>
        <v>3118.0990000000002</v>
      </c>
      <c r="AA240" s="251">
        <f>VLOOKUP(B240,'2020'!$A$1:$J$86,6,FALSE)/1000</f>
        <v>5689.6114000000007</v>
      </c>
      <c r="AB240" s="251">
        <f>VLOOKUP(B240,'2020'!$A$1:$J$86,7,FALSE)/1000</f>
        <v>7278.4243899999992</v>
      </c>
      <c r="AC240" s="251">
        <f>VLOOKUP(B240,'2020'!$A$1:$J$86,10,FALSE)/1000</f>
        <v>5661.5418099999997</v>
      </c>
      <c r="AD240" s="452">
        <v>0</v>
      </c>
      <c r="AE240">
        <v>0</v>
      </c>
    </row>
    <row r="241" spans="1:31">
      <c r="A241" s="289">
        <v>2021</v>
      </c>
      <c r="B241" s="289" t="s">
        <v>148</v>
      </c>
      <c r="C241" s="125">
        <v>40</v>
      </c>
      <c r="D241" s="289">
        <f>VLOOKUP(B236,'Доходы регионов21'!$A$10:$C$94,2,FALSE)/1000</f>
        <v>66107.337</v>
      </c>
      <c r="E241" s="289">
        <f>VLOOKUP(B236,'ВРП 2015-2020'!$A$3:$H$98,8,FALSE)</f>
        <v>384635.7</v>
      </c>
      <c r="F241" s="311">
        <f>VLOOKUP(B241,'Трансферты 2021'!$A$4:$N$93,2,FALSE)</f>
        <v>13812.55</v>
      </c>
      <c r="G241" s="289">
        <f>VLOOKUP(B241,'Численность 2021'!$A$6:$B$91,2,FALSE)</f>
        <v>778965</v>
      </c>
      <c r="H241" s="183">
        <f>VLOOKUP(B236,'Трансферты 16-21'!$A$2:$S$102,19,FALSE)</f>
        <v>15137.33470646</v>
      </c>
      <c r="I241" s="183">
        <f>D241-VLOOKUP(B241,'Трансферты 16-21'!$A$1:$M$86,13,FALSE)</f>
        <v>63960.557000000001</v>
      </c>
      <c r="J241" s="311">
        <f t="shared" si="9"/>
        <v>13.565721394446868</v>
      </c>
      <c r="K241" s="424">
        <f>VLOOKUP(B241,'БО 19-21'!$A$11:$L$103,10,FALSE)</f>
        <v>71.900000000000006</v>
      </c>
      <c r="L241" s="425">
        <f>VLOOKUP(B241,'Own Rev21'!$A$10:$B$94,2,FALSE)/1000</f>
        <v>36122.887999999999</v>
      </c>
      <c r="M241" s="429">
        <f>VLOOKUP(B241,Безв21!$A$10:$B$94,2,FALSE)/1000</f>
        <v>28717.567999999999</v>
      </c>
      <c r="N241" s="251">
        <f>VLOOKUP(B241,'Трансферты 16-21'!$A$1:$M$86,13,FALSE)</f>
        <v>2146.7800000000002</v>
      </c>
      <c r="O241" s="251">
        <v>1</v>
      </c>
      <c r="P241" s="251">
        <f t="shared" si="10"/>
        <v>26570.788</v>
      </c>
      <c r="Q241" s="251">
        <f t="shared" si="11"/>
        <v>63960.557000000001</v>
      </c>
      <c r="R241" s="251">
        <v>0</v>
      </c>
      <c r="S241" s="251">
        <v>0</v>
      </c>
      <c r="T241" s="251">
        <v>0</v>
      </c>
      <c r="U241" s="251">
        <v>0</v>
      </c>
      <c r="V241" s="251">
        <v>0</v>
      </c>
      <c r="W241" s="251">
        <f>VLOOKUP(B240,'По статьям 2021'!$A$2:$V$86,22,FALSE)</f>
        <v>2302.9049999999997</v>
      </c>
      <c r="X241" s="251">
        <f>VLOOKUP(B241,'2021'!$A$1:$J$86,3,FALSE)</f>
        <v>0.42</v>
      </c>
      <c r="Y241" s="251">
        <f>VLOOKUP(B241,'2021'!$A$1:$J$86,4,FALSE)/1000</f>
        <v>11526.575000000001</v>
      </c>
      <c r="Z241" s="251">
        <f>VLOOKUP(B241,'2021'!$A$1:$J$86,5,FALSE)/1000</f>
        <v>3118.0990000000002</v>
      </c>
      <c r="AA241" s="251">
        <f>VLOOKUP(B241,'2021'!$A$1:$J$86,6,FALSE)/1000</f>
        <v>7358.6409999999996</v>
      </c>
      <c r="AB241" s="251">
        <f>VLOOKUP(B241,'2021'!$A$1:$J$86,7,FALSE)/1000</f>
        <v>8995.9495100000004</v>
      </c>
      <c r="AC241" s="251">
        <f>VLOOKUP(B241,'2021'!$A$1:$J$86,10,FALSE)/1000</f>
        <v>6048.2590599999994</v>
      </c>
      <c r="AD241" t="e">
        <f>VLOOKUP(B241,#REF!,2,FALSE)</f>
        <v>#REF!</v>
      </c>
      <c r="AE241">
        <f>S240</f>
        <v>0.85599999999999998</v>
      </c>
    </row>
    <row r="242" spans="1:31">
      <c r="A242" s="289">
        <v>2016</v>
      </c>
      <c r="B242" s="289" t="s">
        <v>196</v>
      </c>
      <c r="C242" s="125">
        <v>41</v>
      </c>
      <c r="D242" s="289">
        <f>VLOOKUP(B242,'Доходы регионов16'!$A$10:$C$94,2,FALSE)/1000</f>
        <v>261982.204</v>
      </c>
      <c r="E242" s="289">
        <f>VLOOKUP(B242,'ВРП 2015-2020'!$A$3:$H$98,3,FALSE)</f>
        <v>530860.1</v>
      </c>
      <c r="F242" s="311">
        <f>VLOOKUP(B242,'Трансферты 2016'!$A$10:$N$102,2,FALSE)</f>
        <v>23175.9</v>
      </c>
      <c r="G242" s="289">
        <f>VLOOKUP(B242,'Численность 2016-2017'!$B$5:$D$89,2,FALSE)</f>
        <v>3868730</v>
      </c>
      <c r="H242" s="183">
        <f>VLOOKUP(B242,'Трансферты 16-21'!$A$2:$S$102,14,FALSE)</f>
        <v>16737.654529089999</v>
      </c>
      <c r="I242" s="183">
        <f>D242-VLOOKUP(B242,'Трансферты 16-21'!$A$1:$M$86,8,FALSE)</f>
        <v>255059.07399999999</v>
      </c>
      <c r="J242" s="311">
        <f t="shared" si="9"/>
        <v>15.168436845773249</v>
      </c>
      <c r="K242" s="424">
        <f>VLOOKUP(B242,'БО 15-17'!$A$11:$L$103,6,FALSE)</f>
        <v>118</v>
      </c>
      <c r="L242" s="425">
        <f>VLOOKUP(B242,'Own Rev16'!$A$10:$B$94,2,FALSE)/1000</f>
        <v>233871.72700000001</v>
      </c>
      <c r="M242" s="429">
        <f>VLOOKUP(B242,Безв16!$A$10:$B$95,2,FALSE)/1000</f>
        <v>25261.732</v>
      </c>
      <c r="N242" s="251">
        <f>VLOOKUP(B242,'Трансферты 16-21'!$A$1:$M$86,8,FALSE)</f>
        <v>6923.13</v>
      </c>
      <c r="O242" s="251">
        <v>1</v>
      </c>
      <c r="P242" s="251">
        <f t="shared" si="10"/>
        <v>18338.601999999999</v>
      </c>
      <c r="Q242" s="251">
        <f t="shared" si="11"/>
        <v>255059.07399999999</v>
      </c>
      <c r="R242" s="251">
        <v>0</v>
      </c>
      <c r="S242" s="251">
        <v>0</v>
      </c>
      <c r="T242" s="251">
        <v>0</v>
      </c>
      <c r="U242" s="251">
        <v>0</v>
      </c>
      <c r="V242" s="251">
        <v>0</v>
      </c>
      <c r="W242" s="251">
        <v>0</v>
      </c>
      <c r="X242" s="251">
        <f>VLOOKUP(B242,'2016'!$A$1:$J$86,3,FALSE)</f>
        <v>7.0000000000000007E-2</v>
      </c>
      <c r="Y242" s="251">
        <f>VLOOKUP(B242,'2016'!$A$1:$J$86,4,FALSE)/1000</f>
        <v>1532.7388999999998</v>
      </c>
      <c r="Z242" s="251">
        <f>VLOOKUP(B242,'2016'!$A$1:$J$86,5,FALSE)/1000</f>
        <v>0</v>
      </c>
      <c r="AA242" s="251">
        <f>VLOOKUP(B242,'2016'!$A$1:$J$86,6,FALSE)/1000</f>
        <v>1532.7388999999998</v>
      </c>
      <c r="AB242" s="251">
        <f>VLOOKUP(B242,'2016'!$A$1:$J$86,7,FALSE)/1000</f>
        <v>14655.22709</v>
      </c>
      <c r="AC242" s="251">
        <f>VLOOKUP(B242,'2016'!$A$1:$J$86,10,FALSE)/1000</f>
        <v>2149.6219500000002</v>
      </c>
      <c r="AD242" s="251">
        <v>0</v>
      </c>
      <c r="AE242">
        <v>0</v>
      </c>
    </row>
    <row r="243" spans="1:31">
      <c r="A243" s="289">
        <v>2017</v>
      </c>
      <c r="B243" s="289" t="s">
        <v>196</v>
      </c>
      <c r="C243" s="125">
        <v>41</v>
      </c>
      <c r="D243" s="289">
        <f>VLOOKUP(B242,'Доходы регионов17'!$A$10:$C$94,2,FALSE)/1000</f>
        <v>287664.01699999999</v>
      </c>
      <c r="E243" s="289">
        <f>VLOOKUP(B242,'ВРП 2015-2020'!$A$3:$H$98,4,FALSE)</f>
        <v>582208.5</v>
      </c>
      <c r="F243" s="311">
        <f>VLOOKUP(B243,'Трансферты 2017'!$A$10:$N$102,2,FALSE)</f>
        <v>16103.44</v>
      </c>
      <c r="G243" s="289">
        <f>VLOOKUP(B242,'Численность 2016-2017'!$B$5:$D$89,3,FALSE)</f>
        <v>3885253</v>
      </c>
      <c r="H243" s="183">
        <f>VLOOKUP(B242,'Трансферты 16-21'!$A$2:$S$102,15,FALSE)</f>
        <v>17889.879503169999</v>
      </c>
      <c r="I243" s="183">
        <f>D243-VLOOKUP(B243,'Трансферты 16-21'!$A$1:$M$86,9,FALSE)</f>
        <v>281946.717</v>
      </c>
      <c r="J243" s="311">
        <f t="shared" si="9"/>
        <v>15.172698661928644</v>
      </c>
      <c r="K243" s="424">
        <f>VLOOKUP(B243,'БО 15-17'!$A$11:$L$103,10,FALSE)</f>
        <v>117</v>
      </c>
      <c r="L243" s="425">
        <f>VLOOKUP(B243,'Own Rev17'!$A$10:$B$94,2,FALSE)/1000</f>
        <v>258016.27799999999</v>
      </c>
      <c r="M243" s="429">
        <f>VLOOKUP(B243,Безв17!$A$10:$B$94,2,FALSE)/1000</f>
        <v>26334.839</v>
      </c>
      <c r="N243" s="251">
        <f>VLOOKUP(B243,'Трансферты 16-21'!$A$1:$M$86,9,FALSE)</f>
        <v>5717.3</v>
      </c>
      <c r="O243" s="251">
        <v>1</v>
      </c>
      <c r="P243" s="251">
        <f t="shared" si="10"/>
        <v>20617.539000000001</v>
      </c>
      <c r="Q243" s="251">
        <f t="shared" si="11"/>
        <v>281946.717</v>
      </c>
      <c r="R243" s="251">
        <v>0</v>
      </c>
      <c r="S243" s="251">
        <v>0</v>
      </c>
      <c r="T243" s="251">
        <v>0</v>
      </c>
      <c r="U243" s="251">
        <v>0</v>
      </c>
      <c r="V243" s="251">
        <v>0</v>
      </c>
      <c r="W243" s="251">
        <v>0</v>
      </c>
      <c r="X243" s="251">
        <f>VLOOKUP(B243,'2017'!$A$1:$J$86,3,FALSE)</f>
        <v>7.0000000000000007E-2</v>
      </c>
      <c r="Y243" s="251">
        <f>VLOOKUP(B243,'2017'!$A$1:$J$86,4,FALSE)/1000</f>
        <v>2686.0647000000004</v>
      </c>
      <c r="Z243" s="251">
        <f>VLOOKUP(B243,'2017'!$A$1:$J$86,5,FALSE)/1000</f>
        <v>0</v>
      </c>
      <c r="AA243" s="251">
        <f>VLOOKUP(B243,'2017'!$A$1:$J$86,6,FALSE)/1000</f>
        <v>0</v>
      </c>
      <c r="AB243" s="251">
        <f>VLOOKUP(B243,'2017'!$A$1:$J$86,7,FALSE)/1000</f>
        <v>13174.95909</v>
      </c>
      <c r="AC243" s="251">
        <f>VLOOKUP(B243,'2017'!$A$1:$J$86,10,FALSE)/1000</f>
        <v>3896.25909</v>
      </c>
      <c r="AD243" s="251">
        <v>0</v>
      </c>
      <c r="AE243">
        <v>0</v>
      </c>
    </row>
    <row r="244" spans="1:31">
      <c r="A244" s="289">
        <v>2018</v>
      </c>
      <c r="B244" s="289" t="s">
        <v>196</v>
      </c>
      <c r="C244" s="125">
        <v>41</v>
      </c>
      <c r="D244" s="289">
        <f>VLOOKUP(B242,'Доходы регионов18'!$A$10:$C$94,2,FALSE)/1000</f>
        <v>324919.32799999998</v>
      </c>
      <c r="E244" s="289">
        <f>VLOOKUP(B242,'ВРП 2015-2020'!$A$3:$H$98,5,FALSE)</f>
        <v>673117.8</v>
      </c>
      <c r="F244" s="311">
        <f>VLOOKUP(B244,'Трансферты 2018'!$A$10:$N$102,2,FALSE)</f>
        <v>29893.03</v>
      </c>
      <c r="G244" s="289">
        <f>VLOOKUP(B244,'Численность 2018'!$A$7:$B$91,2,FALSE)</f>
        <v>3894284</v>
      </c>
      <c r="H244" s="183">
        <f>VLOOKUP(B242,'Трансферты 16-21'!$A$2:$S$102,16,FALSE)</f>
        <v>32914.187423369993</v>
      </c>
      <c r="I244" s="183">
        <f>D244-VLOOKUP(B244,'Трансферты 16-21'!$A$1:$M$86,10,FALSE)</f>
        <v>321968.98799999995</v>
      </c>
      <c r="J244" s="311">
        <f t="shared" si="9"/>
        <v>15.175020394971821</v>
      </c>
      <c r="K244" s="424">
        <f>VLOOKUP(B244,'БО 17-19'!$A$11:$L$103,6,FALSE)</f>
        <v>121.2</v>
      </c>
      <c r="L244" s="425">
        <f>VLOOKUP(B244,'Own Rev18'!$A$10:$B$94,2,FALSE)/1000</f>
        <v>281304.39399999997</v>
      </c>
      <c r="M244" s="429">
        <f>VLOOKUP(B244,Безв18!$A$10:$B$94,2,FALSE)/1000</f>
        <v>42439.938999999998</v>
      </c>
      <c r="N244" s="251">
        <f>VLOOKUP(B244,'Трансферты 16-21'!$A$1:$M$86,10,FALSE)</f>
        <v>2950.34</v>
      </c>
      <c r="O244" s="251">
        <v>1</v>
      </c>
      <c r="P244" s="251">
        <f t="shared" si="10"/>
        <v>39489.599000000002</v>
      </c>
      <c r="Q244" s="251">
        <f t="shared" si="11"/>
        <v>321968.98799999995</v>
      </c>
      <c r="R244" s="251">
        <f>VLOOKUP(B244,Путин!$B$2:$C$87,2,FALSE)</f>
        <v>0.82089999999999996</v>
      </c>
      <c r="S244" s="251">
        <v>0</v>
      </c>
      <c r="T244" s="251">
        <v>0</v>
      </c>
      <c r="U244" s="251">
        <v>0</v>
      </c>
      <c r="V244" s="251">
        <v>0</v>
      </c>
      <c r="W244" s="251">
        <v>0</v>
      </c>
      <c r="X244" s="251">
        <f>VLOOKUP(B244,'2018'!$A$1:$J$86,3,FALSE)</f>
        <v>0.11</v>
      </c>
      <c r="Y244" s="251">
        <f>VLOOKUP(B244,'2018'!$A$1:$J$86,4,FALSE)/1000</f>
        <v>6569.223</v>
      </c>
      <c r="Z244" s="251">
        <f>VLOOKUP(B244,'2018'!$A$1:$J$86,5,FALSE)/1000</f>
        <v>0</v>
      </c>
      <c r="AA244" s="251">
        <f>VLOOKUP(B244,'2018'!$A$1:$J$86,6,FALSE)/1000</f>
        <v>4068.2629999999999</v>
      </c>
      <c r="AB244" s="251">
        <f>VLOOKUP(B244,'2018'!$A$1:$J$86,7,FALSE)/1000</f>
        <v>7650.3019000000004</v>
      </c>
      <c r="AC244" s="251">
        <f>VLOOKUP(B244,'2018'!$A$1:$J$86,10,FALSE)/1000</f>
        <v>21465.42814</v>
      </c>
      <c r="AD244" s="251">
        <v>0</v>
      </c>
      <c r="AE244">
        <v>0</v>
      </c>
    </row>
    <row r="245" spans="1:31">
      <c r="A245" s="289">
        <v>2019</v>
      </c>
      <c r="B245" s="289" t="s">
        <v>196</v>
      </c>
      <c r="C245" s="125">
        <v>41</v>
      </c>
      <c r="D245" s="289">
        <f>VLOOKUP(B242,'Доходы регионов19'!$A$10:$C$94,2,FALSE)/1000</f>
        <v>337044.28600000002</v>
      </c>
      <c r="E245" s="289">
        <f>VLOOKUP(B242,'ВРП 2015-2020'!$A$3:$H$98,6,FALSE)</f>
        <v>716745.5</v>
      </c>
      <c r="F245" s="311">
        <f>VLOOKUP(B245,'Трансферты 2019'!$A$4:$N$102,2,FALSE)</f>
        <v>26163.77</v>
      </c>
      <c r="G245" s="289">
        <f>VLOOKUP(B245,'Численность 2019'!$A$7:$B$91,2,FALSE)</f>
        <v>3898628</v>
      </c>
      <c r="H245" s="183">
        <f>VLOOKUP(B242,'Трансферты 16-21'!$A$2:$S$102,17,FALSE)</f>
        <v>27806.724241939999</v>
      </c>
      <c r="I245" s="183">
        <f>D245-VLOOKUP(B245,'Трансферты 16-21'!$A$1:$M$86,11,FALSE)</f>
        <v>329055.95600000001</v>
      </c>
      <c r="J245" s="311">
        <f t="shared" si="9"/>
        <v>15.176135254333747</v>
      </c>
      <c r="K245" s="424">
        <f>VLOOKUP(B245,'БО 17-19'!$A$11:$L$103,10,FALSE)</f>
        <v>121.6</v>
      </c>
      <c r="L245" s="425">
        <f>VLOOKUP(B245,'Own Rev19'!$A$10:$B$94,2,FALSE)/1000</f>
        <v>299032.50599999999</v>
      </c>
      <c r="M245" s="429">
        <f>VLOOKUP(B245,Безв19!$A$10:$B$94,2,FALSE)/1000</f>
        <v>36908.786</v>
      </c>
      <c r="N245" s="251">
        <f>VLOOKUP(B245,'Трансферты 16-21'!$A$1:$M$86,11,FALSE)</f>
        <v>7988.33</v>
      </c>
      <c r="O245" s="251">
        <v>1</v>
      </c>
      <c r="P245" s="251">
        <f t="shared" si="10"/>
        <v>28920.455999999998</v>
      </c>
      <c r="Q245" s="251">
        <f t="shared" si="11"/>
        <v>329055.95600000001</v>
      </c>
      <c r="R245" s="251">
        <v>0</v>
      </c>
      <c r="S245" s="251">
        <v>0</v>
      </c>
      <c r="T245" s="251">
        <v>0</v>
      </c>
      <c r="U245" s="251">
        <v>0</v>
      </c>
      <c r="V245" s="251">
        <v>0</v>
      </c>
      <c r="W245" s="251">
        <v>0</v>
      </c>
      <c r="X245" s="251">
        <f>VLOOKUP(B245,'2019'!$A$1:$J$86,3,FALSE)</f>
        <v>0.09</v>
      </c>
      <c r="Y245" s="251">
        <f>VLOOKUP(B245,'2019'!$A$1:$J$86,4,FALSE)/1000</f>
        <v>1113.479</v>
      </c>
      <c r="Z245" s="251">
        <f>VLOOKUP(B245,'2019'!$A$1:$J$86,5,FALSE)/1000</f>
        <v>0</v>
      </c>
      <c r="AA245" s="251">
        <f>VLOOKUP(B245,'2019'!$A$1:$J$86,6,FALSE)/1000</f>
        <v>0</v>
      </c>
      <c r="AB245" s="251">
        <f>VLOOKUP(B245,'2019'!$A$1:$J$86,7,FALSE)/1000</f>
        <v>11623.315849999999</v>
      </c>
      <c r="AC245" s="251">
        <f>VLOOKUP(B245,'2019'!$A$1:$J$86,10,FALSE)/1000</f>
        <v>16183.404919999999</v>
      </c>
      <c r="AD245" s="251">
        <v>0</v>
      </c>
      <c r="AE245">
        <v>0</v>
      </c>
    </row>
    <row r="246" spans="1:31">
      <c r="A246" s="289">
        <v>2020</v>
      </c>
      <c r="B246" s="289" t="s">
        <v>196</v>
      </c>
      <c r="C246" s="125">
        <v>41</v>
      </c>
      <c r="D246" s="289">
        <f>VLOOKUP(B242,'Доходы регионов20'!$A$10:$C$94,2,FALSE)/1000</f>
        <v>341217.00599999999</v>
      </c>
      <c r="E246" s="289">
        <f>VLOOKUP(B242,'ВРП 2015-2020'!$A$3:$H$98,7,FALSE)</f>
        <v>675621.4</v>
      </c>
      <c r="F246" s="311">
        <f>VLOOKUP(B246,'Трансферты 2020'!$A$4:$N$102,2,FALSE)</f>
        <v>38258.550000000003</v>
      </c>
      <c r="G246" s="289">
        <f>VLOOKUP(B246,'Численность 2020'!$A$7:$B$91,2,FALSE)</f>
        <v>3902888</v>
      </c>
      <c r="H246" s="183">
        <f>VLOOKUP(B242,'Трансферты 16-21'!$A$2:$S$102,18,FALSE)</f>
        <v>39507.640101980003</v>
      </c>
      <c r="I246" s="183">
        <f>D246-VLOOKUP(B246,'Трансферты 16-21'!$A$1:$M$86,12,FALSE)</f>
        <v>327539.04599999997</v>
      </c>
      <c r="J246" s="311">
        <f t="shared" si="9"/>
        <v>15.17722734987605</v>
      </c>
      <c r="K246" s="424">
        <f>VLOOKUP(B246,'БО 19-21'!$A$11:$L$103,6,FALSE)</f>
        <v>125.2</v>
      </c>
      <c r="L246" s="425">
        <f>VLOOKUP(B246,'Own Rev20'!$A$10:$B$94,2,FALSE)/1000</f>
        <v>255771.242</v>
      </c>
      <c r="M246" s="429">
        <f>VLOOKUP(B246,Безв20!$A$10:$B$94,2,FALSE)/1000</f>
        <v>81634.423999999999</v>
      </c>
      <c r="N246" s="251">
        <f>VLOOKUP(B246,'Трансферты 16-21'!$A$1:$M$86,12,FALSE)</f>
        <v>13677.96</v>
      </c>
      <c r="O246" s="251">
        <v>1</v>
      </c>
      <c r="P246" s="251">
        <f t="shared" si="10"/>
        <v>67956.464000000007</v>
      </c>
      <c r="Q246" s="251">
        <f t="shared" si="11"/>
        <v>327539.04599999997</v>
      </c>
      <c r="R246" s="251">
        <v>0</v>
      </c>
      <c r="S246" s="251">
        <f>VLOOKUP(B246,Конституция!$B$4:$C$90,2,FALSE)</f>
        <v>0.82809999999999995</v>
      </c>
      <c r="T246" s="251">
        <f>VLOOKUP(B246,DATA!$A$2:$X$86,23,FALSE)</f>
        <v>3.4</v>
      </c>
      <c r="U246" s="251">
        <f>VLOOKUP(B246,DATA!$A$2:$X$86,24,FALSE)</f>
        <v>23.17</v>
      </c>
      <c r="V246" s="251">
        <f>VLOOKUP(B246,'По статьям 2020'!$A$2:$AE$86,31,FALSE)</f>
        <v>8622.76</v>
      </c>
      <c r="W246" s="251">
        <v>0</v>
      </c>
      <c r="X246" s="251">
        <f>VLOOKUP(B246,'2020'!$A$1:$J$86,3,FALSE)</f>
        <v>0.21</v>
      </c>
      <c r="Y246" s="251">
        <f>VLOOKUP(B246,'2020'!$A$1:$J$86,4,FALSE)/1000</f>
        <v>25218.1005</v>
      </c>
      <c r="Z246" s="251">
        <f>VLOOKUP(B246,'2020'!$A$1:$J$86,5,FALSE)/1000</f>
        <v>0</v>
      </c>
      <c r="AA246" s="251">
        <f>VLOOKUP(B246,'2020'!$A$1:$J$86,6,FALSE)/1000</f>
        <v>22369.043399999999</v>
      </c>
      <c r="AB246" s="251">
        <f>VLOOKUP(B246,'2020'!$A$1:$J$86,7,FALSE)/1000</f>
        <v>20943.609800000002</v>
      </c>
      <c r="AC246" s="251">
        <f>VLOOKUP(B246,'2020'!$A$1:$J$86,10,FALSE)/1000</f>
        <v>21794.754949999999</v>
      </c>
      <c r="AD246" s="452">
        <v>0</v>
      </c>
      <c r="AE246">
        <v>0</v>
      </c>
    </row>
    <row r="247" spans="1:31">
      <c r="A247" s="289">
        <v>2021</v>
      </c>
      <c r="B247" s="289" t="s">
        <v>196</v>
      </c>
      <c r="C247" s="125">
        <v>41</v>
      </c>
      <c r="D247" s="289">
        <f>VLOOKUP(B242,'Доходы регионов21'!$A$10:$C$94,2,FALSE)/1000</f>
        <v>410945.83100000001</v>
      </c>
      <c r="E247" s="289">
        <f>VLOOKUP(B242,'ВРП 2015-2020'!$A$3:$H$98,8,FALSE)</f>
        <v>888039</v>
      </c>
      <c r="F247" s="311">
        <f>VLOOKUP(B247,'Трансферты 2021'!$A$4:$N$93,2,FALSE)</f>
        <v>50859.040000000001</v>
      </c>
      <c r="G247" s="289">
        <f>VLOOKUP(B247,'Численность 2021'!$A$6:$B$91,2,FALSE)</f>
        <v>3894120</v>
      </c>
      <c r="H247" s="183">
        <f>VLOOKUP(B242,'Трансферты 16-21'!$A$2:$S$102,19,FALSE)</f>
        <v>52357.386272490003</v>
      </c>
      <c r="I247" s="183">
        <f>D247-VLOOKUP(B247,'Трансферты 16-21'!$A$1:$M$86,13,FALSE)</f>
        <v>399570.58100000001</v>
      </c>
      <c r="J247" s="311">
        <f t="shared" si="9"/>
        <v>15.174978281080445</v>
      </c>
      <c r="K247" s="424">
        <f>VLOOKUP(B247,'БО 19-21'!$A$11:$L$103,10,FALSE)</f>
        <v>118.3</v>
      </c>
      <c r="L247" s="425">
        <f>VLOOKUP(B247,'Own Rev21'!$A$10:$B$94,2,FALSE)/1000</f>
        <v>336089.375</v>
      </c>
      <c r="M247" s="429">
        <f>VLOOKUP(B247,Безв21!$A$10:$B$94,2,FALSE)/1000</f>
        <v>72757.731</v>
      </c>
      <c r="N247" s="251">
        <f>VLOOKUP(B247,'Трансферты 16-21'!$A$1:$M$86,13,FALSE)</f>
        <v>11375.25</v>
      </c>
      <c r="O247" s="251">
        <v>1</v>
      </c>
      <c r="P247" s="251">
        <f t="shared" si="10"/>
        <v>61382.481</v>
      </c>
      <c r="Q247" s="251">
        <f t="shared" si="11"/>
        <v>399570.58100000001</v>
      </c>
      <c r="R247" s="251">
        <v>0</v>
      </c>
      <c r="S247" s="251">
        <v>0</v>
      </c>
      <c r="T247" s="251">
        <v>0</v>
      </c>
      <c r="U247" s="251">
        <v>0</v>
      </c>
      <c r="V247" s="251">
        <v>0</v>
      </c>
      <c r="W247" s="251">
        <f>VLOOKUP(B246,'По статьям 2021'!$A$2:$V$86,22,FALSE)</f>
        <v>8535.4026928300009</v>
      </c>
      <c r="X247" s="251">
        <f>VLOOKUP(B247,'2021'!$A$1:$J$86,3,FALSE)</f>
        <v>0.15</v>
      </c>
      <c r="Y247" s="251">
        <f>VLOOKUP(B247,'2021'!$A$1:$J$86,4,FALSE)/1000</f>
        <v>863.55769999999995</v>
      </c>
      <c r="Z247" s="251">
        <f>VLOOKUP(B247,'2021'!$A$1:$J$86,5,FALSE)/1000</f>
        <v>0</v>
      </c>
      <c r="AA247" s="251">
        <f>VLOOKUP(B247,'2021'!$A$1:$J$86,6,FALSE)/1000</f>
        <v>0</v>
      </c>
      <c r="AB247" s="251">
        <f>VLOOKUP(B247,'2021'!$A$1:$J$86,7,FALSE)/1000</f>
        <v>22299.046739999998</v>
      </c>
      <c r="AC247" s="251">
        <f>VLOOKUP(B247,'2021'!$A$1:$J$86,10,FALSE)/1000</f>
        <v>39185.060369999999</v>
      </c>
      <c r="AD247" t="e">
        <f>VLOOKUP(B247,#REF!,2,FALSE)</f>
        <v>#REF!</v>
      </c>
      <c r="AE247">
        <f>S246</f>
        <v>0.82809999999999995</v>
      </c>
    </row>
    <row r="248" spans="1:31">
      <c r="A248" s="289">
        <v>2016</v>
      </c>
      <c r="B248" s="289" t="s">
        <v>147</v>
      </c>
      <c r="C248" s="125">
        <v>42</v>
      </c>
      <c r="D248" s="289">
        <f>VLOOKUP(B248,'Доходы регионов16'!$A$10:$C$94,2,FALSE)/1000</f>
        <v>73564.347999999998</v>
      </c>
      <c r="E248" s="289">
        <f>VLOOKUP(B248,'ВРП 2015-2020'!$A$3:$H$98,3,FALSE)</f>
        <v>375910.8</v>
      </c>
      <c r="F248" s="311">
        <f>VLOOKUP(B248,'Трансферты 2016'!$A$10:$N$102,2,FALSE)</f>
        <v>7672.31</v>
      </c>
      <c r="G248" s="289">
        <f>VLOOKUP(B248,'Численность 2016-2017'!$B$5:$D$89,2,FALSE)</f>
        <v>1517164</v>
      </c>
      <c r="H248" s="183">
        <f>VLOOKUP(B248,'Трансферты 16-21'!$A$2:$S$102,14,FALSE)</f>
        <v>4186.9287289999993</v>
      </c>
      <c r="I248" s="183">
        <f>D248-VLOOKUP(B248,'Трансферты 16-21'!$A$1:$M$86,8,FALSE)</f>
        <v>69984.487999999998</v>
      </c>
      <c r="J248" s="311">
        <f t="shared" si="9"/>
        <v>14.232353360595518</v>
      </c>
      <c r="K248" s="424">
        <f>VLOOKUP(B248,'БО 15-17'!$A$11:$L$103,6,FALSE)</f>
        <v>78.900000000000006</v>
      </c>
      <c r="L248" s="425">
        <f>VLOOKUP(B248,'Own Rev16'!$A$10:$B$94,2,FALSE)/1000</f>
        <v>61771.712</v>
      </c>
      <c r="M248" s="429">
        <f>VLOOKUP(B248,Безв16!$A$10:$B$95,2,FALSE)/1000</f>
        <v>11398.875</v>
      </c>
      <c r="N248" s="251">
        <f>VLOOKUP(B248,'Трансферты 16-21'!$A$1:$M$86,8,FALSE)</f>
        <v>3579.86</v>
      </c>
      <c r="O248" s="251">
        <v>1</v>
      </c>
      <c r="P248" s="251">
        <f t="shared" si="10"/>
        <v>7819.0149999999994</v>
      </c>
      <c r="Q248" s="251">
        <f t="shared" si="11"/>
        <v>69984.487999999998</v>
      </c>
      <c r="R248" s="251">
        <v>0</v>
      </c>
      <c r="S248" s="251">
        <v>0</v>
      </c>
      <c r="T248" s="251">
        <v>0</v>
      </c>
      <c r="U248" s="251">
        <v>0</v>
      </c>
      <c r="V248" s="251">
        <v>0</v>
      </c>
      <c r="W248" s="251">
        <v>0</v>
      </c>
      <c r="X248" s="251">
        <f>VLOOKUP(B248,'2016'!$A$1:$J$86,3,FALSE)</f>
        <v>0.11</v>
      </c>
      <c r="Y248" s="251">
        <f>VLOOKUP(B248,'2016'!$A$1:$J$86,4,FALSE)/1000</f>
        <v>3575.9227999999998</v>
      </c>
      <c r="Z248" s="251">
        <f>VLOOKUP(B248,'2016'!$A$1:$J$86,5,FALSE)/1000</f>
        <v>2979.2802999999999</v>
      </c>
      <c r="AA248" s="251">
        <f>VLOOKUP(B248,'2016'!$A$1:$J$86,6,FALSE)/1000</f>
        <v>596.64250000000004</v>
      </c>
      <c r="AB248" s="251">
        <f>VLOOKUP(B248,'2016'!$A$1:$J$86,7,FALSE)/1000</f>
        <v>3718.3467099999998</v>
      </c>
      <c r="AC248" s="251">
        <f>VLOOKUP(B248,'2016'!$A$1:$J$86,10,FALSE)/1000</f>
        <v>524.54135999999994</v>
      </c>
      <c r="AD248" s="251">
        <v>0</v>
      </c>
      <c r="AE248">
        <v>0</v>
      </c>
    </row>
    <row r="249" spans="1:31">
      <c r="A249" s="289">
        <v>2017</v>
      </c>
      <c r="B249" s="289" t="s">
        <v>147</v>
      </c>
      <c r="C249" s="125">
        <v>42</v>
      </c>
      <c r="D249" s="289">
        <f>VLOOKUP(B248,'Доходы регионов17'!$A$10:$C$94,2,FALSE)/1000</f>
        <v>78505.847999999998</v>
      </c>
      <c r="E249" s="289">
        <f>VLOOKUP(B248,'ВРП 2015-2020'!$A$3:$H$98,4,FALSE)</f>
        <v>390800.7</v>
      </c>
      <c r="F249" s="311">
        <f>VLOOKUP(B249,'Трансферты 2017'!$A$10:$N$102,2,FALSE)</f>
        <v>6838.82</v>
      </c>
      <c r="G249" s="289">
        <f>VLOOKUP(B248,'Численность 2016-2017'!$B$5:$D$89,3,FALSE)</f>
        <v>1516826</v>
      </c>
      <c r="H249" s="183">
        <f>VLOOKUP(B248,'Трансферты 16-21'!$A$2:$S$102,15,FALSE)</f>
        <v>5360.4361425500001</v>
      </c>
      <c r="I249" s="183">
        <f>D249-VLOOKUP(B249,'Трансферты 16-21'!$A$1:$M$86,9,FALSE)</f>
        <v>75844.297999999995</v>
      </c>
      <c r="J249" s="311">
        <f t="shared" si="9"/>
        <v>14.232130551686193</v>
      </c>
      <c r="K249" s="424">
        <f>VLOOKUP(B249,'БО 15-17'!$A$11:$L$103,10,FALSE)</f>
        <v>78.400000000000006</v>
      </c>
      <c r="L249" s="425">
        <f>VLOOKUP(B249,'Own Rev17'!$A$10:$B$94,2,FALSE)/1000</f>
        <v>63123.506999999998</v>
      </c>
      <c r="M249" s="429">
        <f>VLOOKUP(B249,Безв17!$A$10:$B$94,2,FALSE)/1000</f>
        <v>15212.675999999999</v>
      </c>
      <c r="N249" s="251">
        <f>VLOOKUP(B249,'Трансферты 16-21'!$A$1:$M$86,9,FALSE)</f>
        <v>2661.55</v>
      </c>
      <c r="O249" s="251">
        <v>1</v>
      </c>
      <c r="P249" s="251">
        <f t="shared" si="10"/>
        <v>12551.126</v>
      </c>
      <c r="Q249" s="251">
        <f t="shared" si="11"/>
        <v>75844.297999999995</v>
      </c>
      <c r="R249" s="251">
        <v>0</v>
      </c>
      <c r="S249" s="251">
        <v>0</v>
      </c>
      <c r="T249" s="251">
        <v>0</v>
      </c>
      <c r="U249" s="251">
        <v>0</v>
      </c>
      <c r="V249" s="251">
        <v>0</v>
      </c>
      <c r="W249" s="251">
        <v>0</v>
      </c>
      <c r="X249" s="251">
        <f>VLOOKUP(B249,'2017'!$A$1:$J$86,3,FALSE)</f>
        <v>0.16</v>
      </c>
      <c r="Y249" s="251">
        <f>VLOOKUP(B249,'2017'!$A$1:$J$86,4,FALSE)/1000</f>
        <v>7141.7182999999995</v>
      </c>
      <c r="Z249" s="251">
        <f>VLOOKUP(B249,'2017'!$A$1:$J$86,5,FALSE)/1000</f>
        <v>4112.6544000000004</v>
      </c>
      <c r="AA249" s="251">
        <f>VLOOKUP(B249,'2017'!$A$1:$J$86,6,FALSE)/1000</f>
        <v>2045.6522</v>
      </c>
      <c r="AB249" s="251">
        <f>VLOOKUP(B249,'2017'!$A$1:$J$86,7,FALSE)/1000</f>
        <v>3529.6450499999996</v>
      </c>
      <c r="AC249" s="251">
        <f>VLOOKUP(B249,'2017'!$A$1:$J$86,10,FALSE)/1000</f>
        <v>1537.65678</v>
      </c>
      <c r="AD249" s="251">
        <v>0</v>
      </c>
      <c r="AE249">
        <v>0</v>
      </c>
    </row>
    <row r="250" spans="1:31">
      <c r="A250" s="289">
        <v>2018</v>
      </c>
      <c r="B250" s="289" t="s">
        <v>147</v>
      </c>
      <c r="C250" s="125">
        <v>42</v>
      </c>
      <c r="D250" s="289">
        <f>VLOOKUP(B248,'Доходы регионов18'!$A$10:$C$94,2,FALSE)/1000</f>
        <v>85440.62</v>
      </c>
      <c r="E250" s="289">
        <f>VLOOKUP(B248,'ВРП 2015-2020'!$A$3:$H$98,5,FALSE)</f>
        <v>450225.9</v>
      </c>
      <c r="F250" s="311">
        <f>VLOOKUP(B250,'Трансферты 2018'!$A$10:$N$102,2,FALSE)</f>
        <v>7195.09</v>
      </c>
      <c r="G250" s="289">
        <f>VLOOKUP(B250,'Численность 2018'!$A$7:$B$91,2,FALSE)</f>
        <v>1513044</v>
      </c>
      <c r="H250" s="183">
        <f>VLOOKUP(B248,'Трансферты 16-21'!$A$2:$S$102,16,FALSE)</f>
        <v>6707.7108240900006</v>
      </c>
      <c r="I250" s="183">
        <f>D250-VLOOKUP(B250,'Трансферты 16-21'!$A$1:$M$86,10,FALSE)</f>
        <v>83431.009999999995</v>
      </c>
      <c r="J250" s="311">
        <f t="shared" si="9"/>
        <v>14.22963407364308</v>
      </c>
      <c r="K250" s="424">
        <f>VLOOKUP(B250,'БО 17-19'!$A$11:$L$103,6,FALSE)</f>
        <v>80.599999999999994</v>
      </c>
      <c r="L250" s="425">
        <f>VLOOKUP(B250,'Own Rev18'!$A$10:$B$94,2,FALSE)/1000</f>
        <v>67136.548999999999</v>
      </c>
      <c r="M250" s="429">
        <f>VLOOKUP(B250,Безв18!$A$10:$B$94,2,FALSE)/1000</f>
        <v>18290.638999999999</v>
      </c>
      <c r="N250" s="251">
        <f>VLOOKUP(B250,'Трансферты 16-21'!$A$1:$M$86,10,FALSE)</f>
        <v>2009.61</v>
      </c>
      <c r="O250" s="251">
        <v>1</v>
      </c>
      <c r="P250" s="251">
        <f t="shared" si="10"/>
        <v>16281.028999999999</v>
      </c>
      <c r="Q250" s="251">
        <f t="shared" si="11"/>
        <v>83431.009999999995</v>
      </c>
      <c r="R250" s="251">
        <f>VLOOKUP(B250,Путин!$B$2:$C$87,2,FALSE)</f>
        <v>0.76229999999999998</v>
      </c>
      <c r="S250" s="251">
        <v>0</v>
      </c>
      <c r="T250" s="251">
        <v>0</v>
      </c>
      <c r="U250" s="251">
        <v>0</v>
      </c>
      <c r="V250" s="251">
        <v>0</v>
      </c>
      <c r="W250" s="251">
        <v>0</v>
      </c>
      <c r="X250" s="251">
        <f>VLOOKUP(B250,'2018'!$A$1:$J$86,3,FALSE)</f>
        <v>0.18</v>
      </c>
      <c r="Y250" s="251">
        <f>VLOOKUP(B250,'2018'!$A$1:$J$86,4,FALSE)/1000</f>
        <v>9569.6136999999999</v>
      </c>
      <c r="Z250" s="251">
        <f>VLOOKUP(B250,'2018'!$A$1:$J$86,5,FALSE)/1000</f>
        <v>3632.6927000000001</v>
      </c>
      <c r="AA250" s="251">
        <f>VLOOKUP(B250,'2018'!$A$1:$J$86,6,FALSE)/1000</f>
        <v>1170.9490000000001</v>
      </c>
      <c r="AB250" s="251">
        <f>VLOOKUP(B250,'2018'!$A$1:$J$86,7,FALSE)/1000</f>
        <v>3332.3017300000001</v>
      </c>
      <c r="AC250" s="251">
        <f>VLOOKUP(B250,'2018'!$A$1:$J$86,10,FALSE)/1000</f>
        <v>2121.1405299999997</v>
      </c>
      <c r="AD250" s="251">
        <v>0</v>
      </c>
      <c r="AE250">
        <v>0</v>
      </c>
    </row>
    <row r="251" spans="1:31">
      <c r="A251" s="289">
        <v>2019</v>
      </c>
      <c r="B251" s="289" t="s">
        <v>147</v>
      </c>
      <c r="C251" s="125">
        <v>42</v>
      </c>
      <c r="D251" s="289">
        <f>VLOOKUP(B248,'Доходы регионов19'!$A$10:$C$94,2,FALSE)/1000</f>
        <v>94416.383000000002</v>
      </c>
      <c r="E251" s="289">
        <f>VLOOKUP(B248,'ВРП 2015-2020'!$A$3:$H$98,6,FALSE)</f>
        <v>479562.9</v>
      </c>
      <c r="F251" s="311">
        <f>VLOOKUP(B251,'Трансферты 2019'!$A$4:$N$102,2,FALSE)</f>
        <v>10040.620000000001</v>
      </c>
      <c r="G251" s="289">
        <f>VLOOKUP(B251,'Численность 2019'!$A$7:$B$91,2,FALSE)</f>
        <v>1507390</v>
      </c>
      <c r="H251" s="183">
        <f>VLOOKUP(B248,'Трансферты 16-21'!$A$2:$S$102,17,FALSE)</f>
        <v>9313.4701545999997</v>
      </c>
      <c r="I251" s="183">
        <f>D251-VLOOKUP(B251,'Трансферты 16-21'!$A$1:$M$86,11,FALSE)</f>
        <v>90306.133000000002</v>
      </c>
      <c r="J251" s="311">
        <f t="shared" si="9"/>
        <v>14.225890236430269</v>
      </c>
      <c r="K251" s="424">
        <f>VLOOKUP(B251,'БО 17-19'!$A$11:$L$103,10,FALSE)</f>
        <v>77.5</v>
      </c>
      <c r="L251" s="425">
        <f>VLOOKUP(B251,'Own Rev19'!$A$10:$B$94,2,FALSE)/1000</f>
        <v>71138.922999999995</v>
      </c>
      <c r="M251" s="429">
        <f>VLOOKUP(B251,Безв19!$A$10:$B$94,2,FALSE)/1000</f>
        <v>22798.704000000002</v>
      </c>
      <c r="N251" s="251">
        <f>VLOOKUP(B251,'Трансферты 16-21'!$A$1:$M$86,11,FALSE)</f>
        <v>4110.25</v>
      </c>
      <c r="O251" s="251">
        <v>1</v>
      </c>
      <c r="P251" s="251">
        <f t="shared" si="10"/>
        <v>18688.454000000002</v>
      </c>
      <c r="Q251" s="251">
        <f t="shared" si="11"/>
        <v>90306.133000000002</v>
      </c>
      <c r="R251" s="251">
        <v>0</v>
      </c>
      <c r="S251" s="251">
        <v>0</v>
      </c>
      <c r="T251" s="251">
        <v>0</v>
      </c>
      <c r="U251" s="251">
        <v>0</v>
      </c>
      <c r="V251" s="251">
        <v>0</v>
      </c>
      <c r="W251" s="251">
        <v>0</v>
      </c>
      <c r="X251" s="251">
        <f>VLOOKUP(B251,'2019'!$A$1:$J$86,3,FALSE)</f>
        <v>0.21</v>
      </c>
      <c r="Y251" s="251">
        <f>VLOOKUP(B251,'2019'!$A$1:$J$86,4,FALSE)/1000</f>
        <v>9374.6359000000011</v>
      </c>
      <c r="Z251" s="251">
        <f>VLOOKUP(B251,'2019'!$A$1:$J$86,5,FALSE)/1000</f>
        <v>4008.8888999999999</v>
      </c>
      <c r="AA251" s="251">
        <f>VLOOKUP(B251,'2019'!$A$1:$J$86,6,FALSE)/1000</f>
        <v>2000</v>
      </c>
      <c r="AB251" s="251">
        <f>VLOOKUP(B251,'2019'!$A$1:$J$86,7,FALSE)/1000</f>
        <v>6365.4261299999998</v>
      </c>
      <c r="AC251" s="251">
        <f>VLOOKUP(B251,'2019'!$A$1:$J$86,10,FALSE)/1000</f>
        <v>2948.3874599999999</v>
      </c>
      <c r="AD251" s="251">
        <v>0</v>
      </c>
      <c r="AE251">
        <v>0</v>
      </c>
    </row>
    <row r="252" spans="1:31">
      <c r="A252" s="289">
        <v>2020</v>
      </c>
      <c r="B252" s="289" t="s">
        <v>147</v>
      </c>
      <c r="C252" s="125">
        <v>42</v>
      </c>
      <c r="D252" s="289">
        <f>VLOOKUP(B248,'Доходы регионов20'!$A$10:$C$94,2,FALSE)/1000</f>
        <v>97609.986999999994</v>
      </c>
      <c r="E252" s="289">
        <f>VLOOKUP(B248,'ВРП 2015-2020'!$A$3:$H$98,7,FALSE)</f>
        <v>451490.9</v>
      </c>
      <c r="F252" s="311">
        <f>VLOOKUP(B252,'Трансферты 2020'!$A$4:$N$102,2,FALSE)</f>
        <v>17270.03</v>
      </c>
      <c r="G252" s="289">
        <f>VLOOKUP(B252,'Численность 2020'!$A$7:$B$91,2,FALSE)</f>
        <v>1500955</v>
      </c>
      <c r="H252" s="183">
        <f>VLOOKUP(B248,'Трансферты 16-21'!$A$2:$S$102,18,FALSE)</f>
        <v>16177.349217540001</v>
      </c>
      <c r="I252" s="183">
        <f>D252-VLOOKUP(B252,'Трансферты 16-21'!$A$1:$M$86,12,FALSE)</f>
        <v>91463.816999999995</v>
      </c>
      <c r="J252" s="311">
        <f t="shared" si="9"/>
        <v>14.221612130152865</v>
      </c>
      <c r="K252" s="424">
        <f>VLOOKUP(B252,'БО 19-21'!$A$11:$L$103,6,FALSE)</f>
        <v>76.400000000000006</v>
      </c>
      <c r="L252" s="425">
        <f>VLOOKUP(B252,'Own Rev20'!$A$10:$B$94,2,FALSE)/1000</f>
        <v>61908.112000000001</v>
      </c>
      <c r="M252" s="429">
        <f>VLOOKUP(B252,Безв20!$A$10:$B$94,2,FALSE)/1000</f>
        <v>35071.061000000002</v>
      </c>
      <c r="N252" s="251">
        <f>VLOOKUP(B252,'Трансферты 16-21'!$A$1:$M$86,12,FALSE)</f>
        <v>6146.17</v>
      </c>
      <c r="O252" s="251">
        <v>1</v>
      </c>
      <c r="P252" s="251">
        <f t="shared" si="10"/>
        <v>28924.891000000003</v>
      </c>
      <c r="Q252" s="251">
        <f t="shared" si="11"/>
        <v>91463.816999999995</v>
      </c>
      <c r="R252" s="251">
        <v>0</v>
      </c>
      <c r="S252" s="251">
        <f>VLOOKUP(B252,Конституция!$B$4:$C$90,2,FALSE)</f>
        <v>0.68920000000000003</v>
      </c>
      <c r="T252" s="251">
        <f>VLOOKUP(B252,DATA!$A$2:$X$86,23,FALSE)</f>
        <v>3.4</v>
      </c>
      <c r="U252" s="251">
        <f>VLOOKUP(B252,DATA!$A$2:$X$86,24,FALSE)</f>
        <v>15.46</v>
      </c>
      <c r="V252" s="251">
        <f>VLOOKUP(B252,'По статьям 2020'!$A$2:$AE$86,31,FALSE)</f>
        <v>2680.2200000000007</v>
      </c>
      <c r="W252" s="251">
        <v>0</v>
      </c>
      <c r="X252" s="251">
        <f>VLOOKUP(B252,'2020'!$A$1:$J$86,3,FALSE)</f>
        <v>0.32</v>
      </c>
      <c r="Y252" s="251">
        <f>VLOOKUP(B252,'2020'!$A$1:$J$86,4,FALSE)/1000</f>
        <v>13722.9324</v>
      </c>
      <c r="Z252" s="251">
        <f>VLOOKUP(B252,'2020'!$A$1:$J$86,5,FALSE)/1000</f>
        <v>4409.7777999999998</v>
      </c>
      <c r="AA252" s="251">
        <f>VLOOKUP(B252,'2020'!$A$1:$J$86,6,FALSE)/1000</f>
        <v>6545.9942999999994</v>
      </c>
      <c r="AB252" s="251">
        <f>VLOOKUP(B252,'2020'!$A$1:$J$86,7,FALSE)/1000</f>
        <v>10829.04666</v>
      </c>
      <c r="AC252" s="251">
        <f>VLOOKUP(B252,'2020'!$A$1:$J$86,10,FALSE)/1000</f>
        <v>4372.9132</v>
      </c>
      <c r="AD252" s="452">
        <v>0</v>
      </c>
      <c r="AE252">
        <v>0</v>
      </c>
    </row>
    <row r="253" spans="1:31">
      <c r="A253" s="289">
        <v>2021</v>
      </c>
      <c r="B253" s="289" t="s">
        <v>147</v>
      </c>
      <c r="C253" s="125">
        <v>42</v>
      </c>
      <c r="D253" s="289">
        <f>VLOOKUP(B248,'Доходы регионов21'!$A$10:$C$94,2,FALSE)/1000</f>
        <v>117721.81299999999</v>
      </c>
      <c r="E253" s="289">
        <f>VLOOKUP(B248,'ВРП 2015-2020'!$A$3:$H$98,8,FALSE)</f>
        <v>565472.30000000005</v>
      </c>
      <c r="F253" s="311">
        <f>VLOOKUP(B253,'Трансферты 2021'!$A$4:$N$93,2,FALSE)</f>
        <v>19931.82</v>
      </c>
      <c r="G253" s="289">
        <f>VLOOKUP(B253,'Численность 2021'!$A$6:$B$91,2,FALSE)</f>
        <v>1493356</v>
      </c>
      <c r="H253" s="183">
        <f>VLOOKUP(B248,'Трансферты 16-21'!$A$2:$S$102,19,FALSE)</f>
        <v>20226.779236950002</v>
      </c>
      <c r="I253" s="183">
        <f>D253-VLOOKUP(B253,'Трансферты 16-21'!$A$1:$M$86,13,FALSE)</f>
        <v>112363.443</v>
      </c>
      <c r="J253" s="311">
        <f t="shared" si="9"/>
        <v>14.216536494179293</v>
      </c>
      <c r="K253" s="424">
        <f>VLOOKUP(B253,'БО 19-21'!$A$11:$L$103,10,FALSE)</f>
        <v>70.5</v>
      </c>
      <c r="L253" s="425">
        <f>VLOOKUP(B253,'Own Rev21'!$A$10:$B$94,2,FALSE)/1000</f>
        <v>80909.53</v>
      </c>
      <c r="M253" s="429">
        <f>VLOOKUP(B253,Безв21!$A$10:$B$94,2,FALSE)/1000</f>
        <v>35697.938000000002</v>
      </c>
      <c r="N253" s="251">
        <f>VLOOKUP(B253,'Трансферты 16-21'!$A$1:$M$86,13,FALSE)</f>
        <v>5358.37</v>
      </c>
      <c r="O253" s="251">
        <v>1</v>
      </c>
      <c r="P253" s="251">
        <f t="shared" si="10"/>
        <v>30339.568000000003</v>
      </c>
      <c r="Q253" s="251">
        <f t="shared" si="11"/>
        <v>112363.443</v>
      </c>
      <c r="R253" s="251">
        <v>0</v>
      </c>
      <c r="S253" s="251">
        <v>0</v>
      </c>
      <c r="T253" s="251">
        <v>0</v>
      </c>
      <c r="U253" s="251">
        <v>0</v>
      </c>
      <c r="V253" s="251">
        <v>0</v>
      </c>
      <c r="W253" s="251">
        <f>VLOOKUP(B252,'По статьям 2021'!$A$2:$V$86,22,FALSE)</f>
        <v>3157.70488561</v>
      </c>
      <c r="X253" s="251">
        <f>VLOOKUP(B253,'2021'!$A$1:$J$86,3,FALSE)</f>
        <v>0.27</v>
      </c>
      <c r="Y253" s="251">
        <f>VLOOKUP(B253,'2021'!$A$1:$J$86,4,FALSE)/1000</f>
        <v>10314.156800000001</v>
      </c>
      <c r="Z253" s="251">
        <f>VLOOKUP(B253,'2021'!$A$1:$J$86,5,FALSE)/1000</f>
        <v>4409.7777999999998</v>
      </c>
      <c r="AA253" s="251">
        <f>VLOOKUP(B253,'2021'!$A$1:$J$86,6,FALSE)/1000</f>
        <v>3328.9560000000001</v>
      </c>
      <c r="AB253" s="251">
        <f>VLOOKUP(B253,'2021'!$A$1:$J$86,7,FALSE)/1000</f>
        <v>12368.05336</v>
      </c>
      <c r="AC253" s="251">
        <f>VLOOKUP(B253,'2021'!$A$1:$J$86,10,FALSE)/1000</f>
        <v>7657.3620000000001</v>
      </c>
      <c r="AD253" t="e">
        <f>VLOOKUP(B253,#REF!,2,FALSE)</f>
        <v>#REF!</v>
      </c>
      <c r="AE253">
        <f>S252</f>
        <v>0.68920000000000003</v>
      </c>
    </row>
    <row r="254" spans="1:31">
      <c r="A254" s="289">
        <v>2016</v>
      </c>
      <c r="B254" s="289" t="s">
        <v>1011</v>
      </c>
      <c r="C254" s="125">
        <v>43</v>
      </c>
      <c r="D254" s="289">
        <f>VLOOKUP(B254,'Доходы регионов16'!$A$10:$C$94,2,FALSE)/1000</f>
        <v>48793.885000000002</v>
      </c>
      <c r="E254" s="289">
        <f>VLOOKUP(B254,'ВРП 2015-2020'!$A$3:$H$98,3,FALSE)</f>
        <v>230260.9</v>
      </c>
      <c r="F254" s="311">
        <f>VLOOKUP(B254,'Трансферты 2016'!$A$10:$N$102,2,FALSE)</f>
        <v>7402.75</v>
      </c>
      <c r="G254" s="289">
        <f>VLOOKUP(B254,'Численность 2016-2017'!$B$5:$D$89,2,FALSE)</f>
        <v>1236628</v>
      </c>
      <c r="H254" s="183">
        <f>VLOOKUP(B254,'Трансферты 16-21'!$A$2:$S$102,14,FALSE)</f>
        <v>5519.5499751400002</v>
      </c>
      <c r="I254" s="183">
        <f>D254-VLOOKUP(B254,'Трансферты 16-21'!$A$1:$M$86,8,FALSE)</f>
        <v>46830.525000000001</v>
      </c>
      <c r="J254" s="311">
        <f t="shared" si="9"/>
        <v>14.027898878580329</v>
      </c>
      <c r="K254" s="424">
        <f>VLOOKUP(B254,'БО 15-17'!$A$11:$L$103,6,FALSE)</f>
        <v>55.8</v>
      </c>
      <c r="L254" s="425">
        <f>VLOOKUP(B254,'Own Rev16'!$A$10:$B$94,2,FALSE)/1000</f>
        <v>33128.375</v>
      </c>
      <c r="M254" s="429">
        <f>VLOOKUP(B254,Безв16!$A$10:$B$95,2,FALSE)/1000</f>
        <v>14980.884</v>
      </c>
      <c r="N254" s="251">
        <f>VLOOKUP(B254,'Трансферты 16-21'!$A$1:$M$86,8,FALSE)</f>
        <v>1963.36</v>
      </c>
      <c r="O254" s="251">
        <v>1</v>
      </c>
      <c r="P254" s="251">
        <f t="shared" si="10"/>
        <v>13017.523999999999</v>
      </c>
      <c r="Q254" s="251">
        <f t="shared" si="11"/>
        <v>46830.525000000001</v>
      </c>
      <c r="R254" s="251">
        <v>0</v>
      </c>
      <c r="S254" s="251">
        <v>0</v>
      </c>
      <c r="T254" s="251">
        <v>0</v>
      </c>
      <c r="U254" s="251">
        <v>0</v>
      </c>
      <c r="V254" s="251">
        <v>0</v>
      </c>
      <c r="W254" s="251">
        <v>0</v>
      </c>
      <c r="X254" s="251">
        <f>VLOOKUP(B254,'2016'!$A$1:$J$86,3,FALSE)</f>
        <v>0.28000000000000003</v>
      </c>
      <c r="Y254" s="251">
        <f>VLOOKUP(B254,'2016'!$A$1:$J$86,4,FALSE)/1000</f>
        <v>7473.5050999999994</v>
      </c>
      <c r="Z254" s="251">
        <f>VLOOKUP(B254,'2016'!$A$1:$J$86,5,FALSE)/1000</f>
        <v>6355.7889000000005</v>
      </c>
      <c r="AA254" s="251">
        <f>VLOOKUP(B254,'2016'!$A$1:$J$86,6,FALSE)/1000</f>
        <v>1117.7161999999998</v>
      </c>
      <c r="AB254" s="251">
        <f>VLOOKUP(B254,'2016'!$A$1:$J$86,7,FALSE)/1000</f>
        <v>5148.6662800000004</v>
      </c>
      <c r="AC254" s="251">
        <f>VLOOKUP(B254,'2016'!$A$1:$J$86,10,FALSE)/1000</f>
        <v>395.34748999999999</v>
      </c>
      <c r="AD254" s="251">
        <v>0</v>
      </c>
      <c r="AE254">
        <v>0</v>
      </c>
    </row>
    <row r="255" spans="1:31">
      <c r="A255" s="289">
        <v>2017</v>
      </c>
      <c r="B255" s="289" t="s">
        <v>1011</v>
      </c>
      <c r="C255" s="125">
        <v>43</v>
      </c>
      <c r="D255" s="289">
        <f>VLOOKUP(B254,'Доходы регионов17'!$A$10:$C$94,2,FALSE)/1000</f>
        <v>51497.201999999997</v>
      </c>
      <c r="E255" s="289">
        <f>VLOOKUP(B254,'ВРП 2015-2020'!$A$3:$H$98,4,FALSE)</f>
        <v>240379.6</v>
      </c>
      <c r="F255" s="311">
        <f>VLOOKUP(B255,'Трансферты 2017'!$A$10:$N$102,2,FALSE)</f>
        <v>5049.6000000000004</v>
      </c>
      <c r="G255" s="289">
        <f>VLOOKUP(B254,'Численность 2016-2017'!$B$5:$D$89,3,FALSE)</f>
        <v>1235863</v>
      </c>
      <c r="H255" s="183">
        <f>VLOOKUP(B254,'Трансферты 16-21'!$A$2:$S$102,15,FALSE)</f>
        <v>4662.43664343</v>
      </c>
      <c r="I255" s="183">
        <f>D255-VLOOKUP(B255,'Трансферты 16-21'!$A$1:$M$86,9,FALSE)</f>
        <v>49456.151999999995</v>
      </c>
      <c r="J255" s="311">
        <f t="shared" si="9"/>
        <v>14.027280069432461</v>
      </c>
      <c r="K255" s="424">
        <f>VLOOKUP(B255,'БО 15-17'!$A$11:$L$103,10,FALSE)</f>
        <v>55.5</v>
      </c>
      <c r="L255" s="425">
        <f>VLOOKUP(B255,'Own Rev17'!$A$10:$B$94,2,FALSE)/1000</f>
        <v>34500.188999999998</v>
      </c>
      <c r="M255" s="429">
        <f>VLOOKUP(B255,Безв17!$A$10:$B$94,2,FALSE)/1000</f>
        <v>15935.859</v>
      </c>
      <c r="N255" s="251">
        <f>VLOOKUP(B255,'Трансферты 16-21'!$A$1:$M$86,9,FALSE)</f>
        <v>2041.05</v>
      </c>
      <c r="O255" s="251">
        <v>1</v>
      </c>
      <c r="P255" s="251">
        <f t="shared" si="10"/>
        <v>13894.809000000001</v>
      </c>
      <c r="Q255" s="251">
        <f t="shared" si="11"/>
        <v>49456.151999999995</v>
      </c>
      <c r="R255" s="251">
        <v>0</v>
      </c>
      <c r="S255" s="251">
        <v>0</v>
      </c>
      <c r="T255" s="251">
        <v>0</v>
      </c>
      <c r="U255" s="251">
        <v>0</v>
      </c>
      <c r="V255" s="251">
        <v>0</v>
      </c>
      <c r="W255" s="251">
        <v>0</v>
      </c>
      <c r="X255" s="251">
        <f>VLOOKUP(B255,'2017'!$A$1:$J$86,3,FALSE)</f>
        <v>0.28000000000000003</v>
      </c>
      <c r="Y255" s="251">
        <f>VLOOKUP(B255,'2017'!$A$1:$J$86,4,FALSE)/1000</f>
        <v>9195.8843000000015</v>
      </c>
      <c r="Z255" s="251">
        <f>VLOOKUP(B255,'2017'!$A$1:$J$86,5,FALSE)/1000</f>
        <v>8816.2916999999998</v>
      </c>
      <c r="AA255" s="251">
        <f>VLOOKUP(B255,'2017'!$A$1:$J$86,6,FALSE)/1000</f>
        <v>0</v>
      </c>
      <c r="AB255" s="251">
        <f>VLOOKUP(B255,'2017'!$A$1:$J$86,7,FALSE)/1000</f>
        <v>3655.2022099999999</v>
      </c>
      <c r="AC255" s="251">
        <f>VLOOKUP(B255,'2017'!$A$1:$J$86,10,FALSE)/1000</f>
        <v>1296.2182700000001</v>
      </c>
      <c r="AD255" s="251">
        <v>0</v>
      </c>
      <c r="AE255">
        <v>0</v>
      </c>
    </row>
    <row r="256" spans="1:31">
      <c r="A256" s="289">
        <v>2018</v>
      </c>
      <c r="B256" s="289" t="s">
        <v>1011</v>
      </c>
      <c r="C256" s="125">
        <v>43</v>
      </c>
      <c r="D256" s="289">
        <f>VLOOKUP(B254,'Доходы регионов18'!$A$10:$C$94,2,FALSE)/1000</f>
        <v>57790.512999999999</v>
      </c>
      <c r="E256" s="289">
        <f>VLOOKUP(B254,'ВРП 2015-2020'!$A$3:$H$98,5,FALSE)</f>
        <v>257992.5</v>
      </c>
      <c r="F256" s="311">
        <f>VLOOKUP(B256,'Трансферты 2018'!$A$10:$N$102,2,FALSE)</f>
        <v>5624.07</v>
      </c>
      <c r="G256" s="289">
        <f>VLOOKUP(B256,'Численность 2018'!$A$7:$B$91,2,FALSE)</f>
        <v>1231117</v>
      </c>
      <c r="H256" s="183">
        <f>VLOOKUP(B254,'Трансферты 16-21'!$A$2:$S$102,16,FALSE)</f>
        <v>6094.1410340000002</v>
      </c>
      <c r="I256" s="183">
        <f>D256-VLOOKUP(B256,'Трансферты 16-21'!$A$1:$M$86,10,FALSE)</f>
        <v>55917.462999999996</v>
      </c>
      <c r="J256" s="311">
        <f t="shared" si="9"/>
        <v>14.023432445329254</v>
      </c>
      <c r="K256" s="424">
        <f>VLOOKUP(B256,'БО 17-19'!$A$11:$L$103,6,FALSE)</f>
        <v>54.4</v>
      </c>
      <c r="L256" s="425">
        <f>VLOOKUP(B256,'Own Rev18'!$A$10:$B$94,2,FALSE)/1000</f>
        <v>37876.805999999997</v>
      </c>
      <c r="M256" s="429">
        <f>VLOOKUP(B256,Безв18!$A$10:$B$94,2,FALSE)/1000</f>
        <v>19090.723000000002</v>
      </c>
      <c r="N256" s="251">
        <f>VLOOKUP(B256,'Трансферты 16-21'!$A$1:$M$86,10,FALSE)</f>
        <v>1873.05</v>
      </c>
      <c r="O256" s="251">
        <v>1</v>
      </c>
      <c r="P256" s="251">
        <f t="shared" si="10"/>
        <v>17217.673000000003</v>
      </c>
      <c r="Q256" s="251">
        <f t="shared" si="11"/>
        <v>55917.462999999996</v>
      </c>
      <c r="R256" s="251">
        <f>VLOOKUP(B256,Путин!$B$2:$C$87,2,FALSE)</f>
        <v>0.77290000000000003</v>
      </c>
      <c r="S256" s="251">
        <v>0</v>
      </c>
      <c r="T256" s="251">
        <v>0</v>
      </c>
      <c r="U256" s="251">
        <v>0</v>
      </c>
      <c r="V256" s="251">
        <v>0</v>
      </c>
      <c r="W256" s="251">
        <v>0</v>
      </c>
      <c r="X256" s="251">
        <f>VLOOKUP(B256,'2018'!$A$1:$J$86,3,FALSE)</f>
        <v>0.31</v>
      </c>
      <c r="Y256" s="251">
        <f>VLOOKUP(B256,'2018'!$A$1:$J$86,4,FALSE)/1000</f>
        <v>11113.64</v>
      </c>
      <c r="Z256" s="251">
        <f>VLOOKUP(B256,'2018'!$A$1:$J$86,5,FALSE)/1000</f>
        <v>9917.143</v>
      </c>
      <c r="AA256" s="251">
        <f>VLOOKUP(B256,'2018'!$A$1:$J$86,6,FALSE)/1000</f>
        <v>301.43540000000002</v>
      </c>
      <c r="AB256" s="251">
        <f>VLOOKUP(B256,'2018'!$A$1:$J$86,7,FALSE)/1000</f>
        <v>4061.9564500000001</v>
      </c>
      <c r="AC256" s="251">
        <f>VLOOKUP(B256,'2018'!$A$1:$J$86,10,FALSE)/1000</f>
        <v>2005.6301299999998</v>
      </c>
      <c r="AD256" s="251">
        <v>0</v>
      </c>
      <c r="AE256">
        <v>0</v>
      </c>
    </row>
    <row r="257" spans="1:31">
      <c r="A257" s="289">
        <v>2019</v>
      </c>
      <c r="B257" s="289" t="s">
        <v>1011</v>
      </c>
      <c r="C257" s="125">
        <v>43</v>
      </c>
      <c r="D257" s="289">
        <f>VLOOKUP(B254,'Доходы регионов19'!$A$10:$C$94,2,FALSE)/1000</f>
        <v>66684.884999999995</v>
      </c>
      <c r="E257" s="289">
        <f>VLOOKUP(B254,'ВРП 2015-2020'!$A$3:$H$98,6,FALSE)</f>
        <v>278358.90000000002</v>
      </c>
      <c r="F257" s="311">
        <f>VLOOKUP(B257,'Трансферты 2019'!$A$4:$N$102,2,FALSE)</f>
        <v>8615.16</v>
      </c>
      <c r="G257" s="289">
        <f>VLOOKUP(B257,'Численность 2019'!$A$7:$B$91,2,FALSE)</f>
        <v>1223395</v>
      </c>
      <c r="H257" s="183">
        <f>VLOOKUP(B254,'Трансферты 16-21'!$A$2:$S$102,17,FALSE)</f>
        <v>9557.6787930900009</v>
      </c>
      <c r="I257" s="183">
        <f>D257-VLOOKUP(B257,'Трансферты 16-21'!$A$1:$M$86,11,FALSE)</f>
        <v>64276.314999999995</v>
      </c>
      <c r="J257" s="311">
        <f t="shared" si="9"/>
        <v>14.017140338811513</v>
      </c>
      <c r="K257" s="424">
        <f>VLOOKUP(B257,'БО 17-19'!$A$11:$L$103,10,FALSE)</f>
        <v>52.9</v>
      </c>
      <c r="L257" s="425">
        <f>VLOOKUP(B257,'Own Rev19'!$A$10:$B$94,2,FALSE)/1000</f>
        <v>39217.309000000001</v>
      </c>
      <c r="M257" s="429">
        <f>VLOOKUP(B257,Безв19!$A$10:$B$94,2,FALSE)/1000</f>
        <v>25103.957999999999</v>
      </c>
      <c r="N257" s="251">
        <f>VLOOKUP(B257,'Трансферты 16-21'!$A$1:$M$86,11,FALSE)</f>
        <v>2408.5700000000002</v>
      </c>
      <c r="O257" s="251">
        <v>1</v>
      </c>
      <c r="P257" s="251">
        <f t="shared" si="10"/>
        <v>22695.387999999999</v>
      </c>
      <c r="Q257" s="251">
        <f t="shared" si="11"/>
        <v>64276.314999999995</v>
      </c>
      <c r="R257" s="251">
        <v>0</v>
      </c>
      <c r="S257" s="251">
        <v>0</v>
      </c>
      <c r="T257" s="251">
        <v>0</v>
      </c>
      <c r="U257" s="251">
        <v>0</v>
      </c>
      <c r="V257" s="251">
        <v>0</v>
      </c>
      <c r="W257" s="251">
        <v>0</v>
      </c>
      <c r="X257" s="251">
        <f>VLOOKUP(B257,'2019'!$A$1:$J$86,3,FALSE)</f>
        <v>0.35</v>
      </c>
      <c r="Y257" s="251">
        <f>VLOOKUP(B257,'2019'!$A$1:$J$86,4,FALSE)/1000</f>
        <v>13036.481300000001</v>
      </c>
      <c r="Z257" s="251">
        <f>VLOOKUP(B257,'2019'!$A$1:$J$86,5,FALSE)/1000</f>
        <v>11114.859199999999</v>
      </c>
      <c r="AA257" s="251">
        <f>VLOOKUP(B257,'2019'!$A$1:$J$86,6,FALSE)/1000</f>
        <v>0</v>
      </c>
      <c r="AB257" s="251">
        <f>VLOOKUP(B257,'2019'!$A$1:$J$86,7,FALSE)/1000</f>
        <v>6396.3736500000005</v>
      </c>
      <c r="AC257" s="251">
        <f>VLOOKUP(B257,'2019'!$A$1:$J$86,10,FALSE)/1000</f>
        <v>3262.5315099999998</v>
      </c>
      <c r="AD257" s="251">
        <v>0</v>
      </c>
      <c r="AE257">
        <v>0</v>
      </c>
    </row>
    <row r="258" spans="1:31">
      <c r="A258" s="289">
        <v>2020</v>
      </c>
      <c r="B258" s="289" t="s">
        <v>1011</v>
      </c>
      <c r="C258" s="125">
        <v>43</v>
      </c>
      <c r="D258" s="289">
        <f>VLOOKUP(B254,'Доходы регионов20'!$A$10:$C$94,2,FALSE)/1000</f>
        <v>76614.100000000006</v>
      </c>
      <c r="E258" s="289">
        <f>VLOOKUP(B254,'ВРП 2015-2020'!$A$3:$H$98,7,FALSE)</f>
        <v>287210.3</v>
      </c>
      <c r="F258" s="311">
        <f>VLOOKUP(B258,'Трансферты 2020'!$A$4:$N$102,2,FALSE)</f>
        <v>16799.62</v>
      </c>
      <c r="G258" s="289">
        <f>VLOOKUP(B258,'Численность 2020'!$A$7:$B$91,2,FALSE)</f>
        <v>1217818</v>
      </c>
      <c r="H258" s="183">
        <f>VLOOKUP(B254,'Трансферты 16-21'!$A$2:$S$102,18,FALSE)</f>
        <v>17212.52452146</v>
      </c>
      <c r="I258" s="183">
        <f>D258-VLOOKUP(B258,'Трансферты 16-21'!$A$1:$M$86,12,FALSE)</f>
        <v>72518.310000000012</v>
      </c>
      <c r="J258" s="311">
        <f t="shared" si="9"/>
        <v>14.012571290799553</v>
      </c>
      <c r="K258" s="424">
        <f>VLOOKUP(B258,'БО 19-21'!$A$11:$L$103,6,FALSE)</f>
        <v>51.8</v>
      </c>
      <c r="L258" s="425">
        <f>VLOOKUP(B258,'Own Rev20'!$A$10:$B$94,2,FALSE)/1000</f>
        <v>39398.675000000003</v>
      </c>
      <c r="M258" s="429">
        <f>VLOOKUP(B258,Безв20!$A$10:$B$94,2,FALSE)/1000</f>
        <v>36769.830999999998</v>
      </c>
      <c r="N258" s="251">
        <f>VLOOKUP(B258,'Трансферты 16-21'!$A$1:$M$86,12,FALSE)</f>
        <v>4095.79</v>
      </c>
      <c r="O258" s="251">
        <v>1</v>
      </c>
      <c r="P258" s="251">
        <f t="shared" si="10"/>
        <v>32674.040999999997</v>
      </c>
      <c r="Q258" s="251">
        <f t="shared" si="11"/>
        <v>72518.310000000012</v>
      </c>
      <c r="R258" s="251">
        <v>0</v>
      </c>
      <c r="S258" s="251">
        <f>VLOOKUP(B258,Конституция!$B$4:$C$90,2,FALSE)</f>
        <v>0.72570000000000001</v>
      </c>
      <c r="T258" s="251">
        <f>VLOOKUP(B258,DATA!$A$2:$X$86,23,FALSE)</f>
        <v>10.1</v>
      </c>
      <c r="U258" s="251">
        <f>VLOOKUP(B258,DATA!$A$2:$X$86,24,FALSE)</f>
        <v>19.89</v>
      </c>
      <c r="V258" s="251">
        <f>VLOOKUP(B258,'По статьям 2020'!$A$2:$AE$86,31,FALSE)</f>
        <v>3419.7899999999991</v>
      </c>
      <c r="W258" s="251">
        <v>0</v>
      </c>
      <c r="X258" s="251">
        <f>VLOOKUP(B258,'2020'!$A$1:$J$86,3,FALSE)</f>
        <v>0.45</v>
      </c>
      <c r="Y258" s="251">
        <f>VLOOKUP(B258,'2020'!$A$1:$J$86,4,FALSE)/1000</f>
        <v>16314.5128</v>
      </c>
      <c r="Z258" s="251">
        <f>VLOOKUP(B258,'2020'!$A$1:$J$86,5,FALSE)/1000</f>
        <v>12226.3451</v>
      </c>
      <c r="AA258" s="251">
        <f>VLOOKUP(B258,'2020'!$A$1:$J$86,6,FALSE)/1000</f>
        <v>1901.9461999999999</v>
      </c>
      <c r="AB258" s="251">
        <f>VLOOKUP(B258,'2020'!$A$1:$J$86,7,FALSE)/1000</f>
        <v>10254.905909999999</v>
      </c>
      <c r="AC258" s="251">
        <f>VLOOKUP(B258,'2020'!$A$1:$J$86,10,FALSE)/1000</f>
        <v>6104.6240399999997</v>
      </c>
      <c r="AD258" s="452">
        <v>0</v>
      </c>
      <c r="AE258">
        <v>0</v>
      </c>
    </row>
    <row r="259" spans="1:31">
      <c r="A259" s="289">
        <v>2021</v>
      </c>
      <c r="B259" s="289" t="s">
        <v>1011</v>
      </c>
      <c r="C259" s="125">
        <v>43</v>
      </c>
      <c r="D259" s="289">
        <f>VLOOKUP(B254,'Доходы регионов21'!$A$10:$C$94,2,FALSE)/1000</f>
        <v>85336.679000000004</v>
      </c>
      <c r="E259" s="289">
        <f>VLOOKUP(B254,'ВРП 2015-2020'!$A$3:$H$98,8,FALSE)</f>
        <v>326607</v>
      </c>
      <c r="F259" s="311">
        <f>VLOOKUP(B259,'Трансферты 2021'!$A$4:$N$93,2,FALSE)</f>
        <v>19293.900000000001</v>
      </c>
      <c r="G259" s="289">
        <f>VLOOKUP(B259,'Численность 2021'!$A$6:$B$91,2,FALSE)</f>
        <v>1207875</v>
      </c>
      <c r="H259" s="183">
        <f>VLOOKUP(B254,'Трансферты 16-21'!$A$2:$S$102,19,FALSE)</f>
        <v>20705.187354969999</v>
      </c>
      <c r="I259" s="183">
        <f>D259-VLOOKUP(B259,'Трансферты 16-21'!$A$1:$M$86,13,FALSE)</f>
        <v>82180.199000000008</v>
      </c>
      <c r="J259" s="311">
        <f t="shared" ref="J259:J322" si="12">LN(G259)</f>
        <v>14.004373175301609</v>
      </c>
      <c r="K259" s="424">
        <f>VLOOKUP(B259,'БО 19-21'!$A$11:$L$103,10,FALSE)</f>
        <v>52.5</v>
      </c>
      <c r="L259" s="425">
        <f>VLOOKUP(B259,'Own Rev21'!$A$10:$B$94,2,FALSE)/1000</f>
        <v>46050.000999999997</v>
      </c>
      <c r="M259" s="429">
        <f>VLOOKUP(B259,Безв21!$A$10:$B$94,2,FALSE)/1000</f>
        <v>39008.195</v>
      </c>
      <c r="N259" s="251">
        <f>VLOOKUP(B259,'Трансферты 16-21'!$A$1:$M$86,13,FALSE)</f>
        <v>3156.48</v>
      </c>
      <c r="O259" s="251">
        <v>1</v>
      </c>
      <c r="P259" s="251">
        <f t="shared" ref="P259:P322" si="13">M259-N259</f>
        <v>35851.714999999997</v>
      </c>
      <c r="Q259" s="251">
        <f t="shared" ref="Q259:Q322" si="14">D259-N259</f>
        <v>82180.199000000008</v>
      </c>
      <c r="R259" s="251">
        <v>0</v>
      </c>
      <c r="S259" s="251">
        <v>0</v>
      </c>
      <c r="T259" s="251">
        <v>0</v>
      </c>
      <c r="U259" s="251">
        <v>0</v>
      </c>
      <c r="V259" s="251">
        <v>0</v>
      </c>
      <c r="W259" s="251">
        <f>VLOOKUP(B258,'По статьям 2021'!$A$2:$V$86,22,FALSE)</f>
        <v>4566.4201579199998</v>
      </c>
      <c r="X259" s="251">
        <f>VLOOKUP(B259,'2021'!$A$1:$J$86,3,FALSE)</f>
        <v>0.44</v>
      </c>
      <c r="Y259" s="251">
        <f>VLOOKUP(B259,'2021'!$A$1:$J$86,4,FALSE)/1000</f>
        <v>15302.5427</v>
      </c>
      <c r="Z259" s="251">
        <f>VLOOKUP(B259,'2021'!$A$1:$J$86,5,FALSE)/1000</f>
        <v>12226.3451</v>
      </c>
      <c r="AA259" s="251">
        <f>VLOOKUP(B259,'2021'!$A$1:$J$86,6,FALSE)/1000</f>
        <v>1005.2</v>
      </c>
      <c r="AB259" s="251">
        <f>VLOOKUP(B259,'2021'!$A$1:$J$86,7,FALSE)/1000</f>
        <v>13023.37695</v>
      </c>
      <c r="AC259" s="251">
        <f>VLOOKUP(B259,'2021'!$A$1:$J$86,10,FALSE)/1000</f>
        <v>7525.7944500000003</v>
      </c>
      <c r="AD259" t="e">
        <f>VLOOKUP(B259,#REF!,2,FALSE)</f>
        <v>#REF!</v>
      </c>
      <c r="AE259">
        <f>S258</f>
        <v>0.72570000000000001</v>
      </c>
    </row>
    <row r="260" spans="1:31">
      <c r="A260" s="289">
        <v>2016</v>
      </c>
      <c r="B260" s="289" t="s">
        <v>144</v>
      </c>
      <c r="C260" s="125">
        <v>44</v>
      </c>
      <c r="D260" s="289">
        <f>VLOOKUP(B260,'Доходы регионов16'!$A$10:$C$94,2,FALSE)/1000</f>
        <v>164959.853</v>
      </c>
      <c r="E260" s="289">
        <f>VLOOKUP(B260,'ВРП 2015-2020'!$A$3:$H$98,3,FALSE)</f>
        <v>394208.9</v>
      </c>
      <c r="F260" s="311">
        <f>VLOOKUP(B260,'Трансферты 2016'!$A$10:$N$102,2,FALSE)</f>
        <v>16106.88</v>
      </c>
      <c r="G260" s="289">
        <f>VLOOKUP(B260,'Численность 2016-2017'!$B$5:$D$89,2,FALSE)</f>
        <v>3260267</v>
      </c>
      <c r="H260" s="183">
        <f>VLOOKUP(B260,'Трансферты 16-21'!$A$2:$S$102,14,FALSE)</f>
        <v>10488.839944900001</v>
      </c>
      <c r="I260" s="183">
        <f>D260-VLOOKUP(B260,'Трансферты 16-21'!$A$1:$M$86,8,FALSE)</f>
        <v>159142.37299999999</v>
      </c>
      <c r="J260" s="311">
        <f t="shared" si="12"/>
        <v>14.997319651829608</v>
      </c>
      <c r="K260" s="424">
        <f>VLOOKUP(B260,'БО 15-17'!$A$11:$L$103,6,FALSE)</f>
        <v>90</v>
      </c>
      <c r="L260" s="425">
        <f>VLOOKUP(B260,'Own Rev16'!$A$10:$B$94,2,FALSE)/1000</f>
        <v>143867.46799999999</v>
      </c>
      <c r="M260" s="429">
        <f>VLOOKUP(B260,Безв16!$A$10:$B$95,2,FALSE)/1000</f>
        <v>21185.534</v>
      </c>
      <c r="N260" s="251">
        <f>VLOOKUP(B260,'Трансферты 16-21'!$A$1:$M$86,8,FALSE)</f>
        <v>5817.48</v>
      </c>
      <c r="O260" s="251">
        <v>0</v>
      </c>
      <c r="P260" s="251">
        <f t="shared" si="13"/>
        <v>15368.054</v>
      </c>
      <c r="Q260" s="251">
        <f t="shared" si="14"/>
        <v>159142.37299999999</v>
      </c>
      <c r="R260" s="251">
        <v>0</v>
      </c>
      <c r="S260" s="251">
        <v>0</v>
      </c>
      <c r="T260" s="251">
        <v>0</v>
      </c>
      <c r="U260" s="251">
        <v>0</v>
      </c>
      <c r="V260" s="251">
        <v>0</v>
      </c>
      <c r="W260" s="251">
        <v>0</v>
      </c>
      <c r="X260" s="251">
        <f>VLOOKUP(B260,'2016'!$A$1:$J$86,3,FALSE)</f>
        <v>0.1</v>
      </c>
      <c r="Y260" s="251">
        <f>VLOOKUP(B260,'2016'!$A$1:$J$86,4,FALSE)/1000</f>
        <v>4826.9259000000002</v>
      </c>
      <c r="Z260" s="251">
        <f>VLOOKUP(B260,'2016'!$A$1:$J$86,5,FALSE)/1000</f>
        <v>2919.8161</v>
      </c>
      <c r="AA260" s="251">
        <f>VLOOKUP(B260,'2016'!$A$1:$J$86,6,FALSE)/1000</f>
        <v>1491.5748000000001</v>
      </c>
      <c r="AB260" s="251">
        <f>VLOOKUP(B260,'2016'!$A$1:$J$86,7,FALSE)/1000</f>
        <v>8121.1147699999992</v>
      </c>
      <c r="AC260" s="251">
        <f>VLOOKUP(B260,'2016'!$A$1:$J$86,10,FALSE)/1000</f>
        <v>2420.0107200000002</v>
      </c>
      <c r="AD260" s="251">
        <v>0</v>
      </c>
      <c r="AE260">
        <v>0</v>
      </c>
    </row>
    <row r="261" spans="1:31">
      <c r="A261" s="289">
        <v>2017</v>
      </c>
      <c r="B261" s="289" t="s">
        <v>144</v>
      </c>
      <c r="C261" s="125">
        <v>44</v>
      </c>
      <c r="D261" s="289">
        <f>VLOOKUP(B260,'Доходы регионов17'!$A$10:$C$94,2,FALSE)/1000</f>
        <v>175161.39300000001</v>
      </c>
      <c r="E261" s="289">
        <f>VLOOKUP(B260,'ВРП 2015-2020'!$A$3:$H$98,4,FALSE)</f>
        <v>428207.8</v>
      </c>
      <c r="F261" s="311">
        <f>VLOOKUP(B261,'Трансферты 2017'!$A$10:$N$102,2,FALSE)</f>
        <v>15667.84</v>
      </c>
      <c r="G261" s="289">
        <f>VLOOKUP(B260,'Численность 2016-2017'!$B$5:$D$89,3,FALSE)</f>
        <v>3247713</v>
      </c>
      <c r="H261" s="183">
        <f>VLOOKUP(B260,'Трансферты 16-21'!$A$2:$S$102,15,FALSE)</f>
        <v>11771.669228770003</v>
      </c>
      <c r="I261" s="183">
        <f>D261-VLOOKUP(B261,'Трансферты 16-21'!$A$1:$M$86,9,FALSE)</f>
        <v>169824.61300000001</v>
      </c>
      <c r="J261" s="311">
        <f t="shared" si="12"/>
        <v>14.993461614290583</v>
      </c>
      <c r="K261" s="424">
        <f>VLOOKUP(B261,'БО 15-17'!$A$11:$L$103,10,FALSE)</f>
        <v>91.7</v>
      </c>
      <c r="L261" s="425">
        <f>VLOOKUP(B261,'Own Rev17'!$A$10:$B$94,2,FALSE)/1000</f>
        <v>151844.954</v>
      </c>
      <c r="M261" s="429">
        <f>VLOOKUP(B261,Безв17!$A$10:$B$94,2,FALSE)/1000</f>
        <v>22925.203000000001</v>
      </c>
      <c r="N261" s="251">
        <f>VLOOKUP(B261,'Трансферты 16-21'!$A$1:$M$86,9,FALSE)</f>
        <v>5336.78</v>
      </c>
      <c r="O261" s="251">
        <v>0</v>
      </c>
      <c r="P261" s="251">
        <f t="shared" si="13"/>
        <v>17588.423000000003</v>
      </c>
      <c r="Q261" s="251">
        <f t="shared" si="14"/>
        <v>169824.61300000001</v>
      </c>
      <c r="R261" s="251">
        <v>0</v>
      </c>
      <c r="S261" s="251">
        <v>0</v>
      </c>
      <c r="T261" s="251">
        <v>0</v>
      </c>
      <c r="U261" s="251">
        <v>0</v>
      </c>
      <c r="V261" s="251">
        <v>0</v>
      </c>
      <c r="W261" s="251">
        <v>0</v>
      </c>
      <c r="X261" s="251">
        <f>VLOOKUP(B261,'2017'!$A$1:$J$86,3,FALSE)</f>
        <v>0.1</v>
      </c>
      <c r="Y261" s="251">
        <f>VLOOKUP(B261,'2017'!$A$1:$J$86,4,FALSE)/1000</f>
        <v>5762.9517000000005</v>
      </c>
      <c r="Z261" s="251">
        <f>VLOOKUP(B261,'2017'!$A$1:$J$86,5,FALSE)/1000</f>
        <v>4529.2012000000004</v>
      </c>
      <c r="AA261" s="251">
        <f>VLOOKUP(B261,'2017'!$A$1:$J$86,6,FALSE)/1000</f>
        <v>0</v>
      </c>
      <c r="AB261" s="251">
        <f>VLOOKUP(B261,'2017'!$A$1:$J$86,7,FALSE)/1000</f>
        <v>6766.4509500000004</v>
      </c>
      <c r="AC261" s="251">
        <f>VLOOKUP(B261,'2017'!$A$1:$J$86,10,FALSE)/1000</f>
        <v>4924.9930000000004</v>
      </c>
      <c r="AD261" s="251">
        <v>0</v>
      </c>
      <c r="AE261">
        <v>0</v>
      </c>
    </row>
    <row r="262" spans="1:31">
      <c r="A262" s="289">
        <v>2018</v>
      </c>
      <c r="B262" s="289" t="s">
        <v>144</v>
      </c>
      <c r="C262" s="125">
        <v>44</v>
      </c>
      <c r="D262" s="289">
        <f>VLOOKUP(B260,'Доходы регионов18'!$A$10:$C$94,2,FALSE)/1000</f>
        <v>195412.89199999999</v>
      </c>
      <c r="E262" s="289">
        <f>VLOOKUP(B260,'ВРП 2015-2020'!$A$3:$H$98,5,FALSE)</f>
        <v>465830.1</v>
      </c>
      <c r="F262" s="311">
        <f>VLOOKUP(B262,'Трансферты 2018'!$A$10:$N$102,2,FALSE)</f>
        <v>14335.71</v>
      </c>
      <c r="G262" s="289">
        <f>VLOOKUP(B262,'Численность 2018'!$A$7:$B$91,2,FALSE)</f>
        <v>3234752</v>
      </c>
      <c r="H262" s="183">
        <f>VLOOKUP(B260,'Трансферты 16-21'!$A$2:$S$102,16,FALSE)</f>
        <v>14412.059125569998</v>
      </c>
      <c r="I262" s="183">
        <f>D262-VLOOKUP(B262,'Трансферты 16-21'!$A$1:$M$86,10,FALSE)</f>
        <v>192698.26199999999</v>
      </c>
      <c r="J262" s="311">
        <f t="shared" si="12"/>
        <v>14.98946282146381</v>
      </c>
      <c r="K262" s="424">
        <f>VLOOKUP(B262,'БО 17-19'!$A$11:$L$103,6,FALSE)</f>
        <v>90</v>
      </c>
      <c r="L262" s="425">
        <f>VLOOKUP(B262,'Own Rev18'!$A$10:$B$94,2,FALSE)/1000</f>
        <v>169253.47899999999</v>
      </c>
      <c r="M262" s="429">
        <f>VLOOKUP(B262,Безв18!$A$10:$B$94,2,FALSE)/1000</f>
        <v>26074.572</v>
      </c>
      <c r="N262" s="251">
        <f>VLOOKUP(B262,'Трансферты 16-21'!$A$1:$M$86,10,FALSE)</f>
        <v>2714.63</v>
      </c>
      <c r="O262" s="251">
        <v>0</v>
      </c>
      <c r="P262" s="251">
        <f t="shared" si="13"/>
        <v>23359.941999999999</v>
      </c>
      <c r="Q262" s="251">
        <f t="shared" si="14"/>
        <v>192698.26199999999</v>
      </c>
      <c r="R262" s="251">
        <f>VLOOKUP(B262,Путин!$B$2:$C$87,2,FALSE)</f>
        <v>0.77270000000000005</v>
      </c>
      <c r="S262" s="251">
        <v>0</v>
      </c>
      <c r="T262" s="251">
        <v>0</v>
      </c>
      <c r="U262" s="251">
        <v>0</v>
      </c>
      <c r="V262" s="251">
        <v>0</v>
      </c>
      <c r="W262" s="251">
        <v>0</v>
      </c>
      <c r="X262" s="251">
        <f>VLOOKUP(B262,'2018'!$A$1:$J$86,3,FALSE)</f>
        <v>0.11</v>
      </c>
      <c r="Y262" s="251">
        <f>VLOOKUP(B262,'2018'!$A$1:$J$86,4,FALSE)/1000</f>
        <v>8931.7512999999999</v>
      </c>
      <c r="Z262" s="251">
        <f>VLOOKUP(B262,'2018'!$A$1:$J$86,5,FALSE)/1000</f>
        <v>3929.0226000000002</v>
      </c>
      <c r="AA262" s="251">
        <f>VLOOKUP(B262,'2018'!$A$1:$J$86,6,FALSE)/1000</f>
        <v>2347.7910000000002</v>
      </c>
      <c r="AB262" s="251">
        <f>VLOOKUP(B262,'2018'!$A$1:$J$86,7,FALSE)/1000</f>
        <v>4523.4797699999999</v>
      </c>
      <c r="AC262" s="251">
        <f>VLOOKUP(B262,'2018'!$A$1:$J$86,10,FALSE)/1000</f>
        <v>6954.9398899999997</v>
      </c>
      <c r="AD262" s="251">
        <v>0</v>
      </c>
      <c r="AE262">
        <v>0</v>
      </c>
    </row>
    <row r="263" spans="1:31">
      <c r="A263" s="289">
        <v>2019</v>
      </c>
      <c r="B263" s="289" t="s">
        <v>144</v>
      </c>
      <c r="C263" s="125">
        <v>44</v>
      </c>
      <c r="D263" s="289">
        <f>VLOOKUP(B260,'Доходы регионов19'!$A$10:$C$94,2,FALSE)/1000</f>
        <v>214459.894</v>
      </c>
      <c r="E263" s="289">
        <f>VLOOKUP(B260,'ВРП 2015-2020'!$A$3:$H$98,6,FALSE)</f>
        <v>505460.2</v>
      </c>
      <c r="F263" s="311">
        <f>VLOOKUP(B263,'Трансферты 2019'!$A$4:$N$102,2,FALSE)</f>
        <v>18491.48</v>
      </c>
      <c r="G263" s="289">
        <f>VLOOKUP(B263,'Численность 2019'!$A$7:$B$91,2,FALSE)</f>
        <v>3214623</v>
      </c>
      <c r="H263" s="183">
        <f>VLOOKUP(B260,'Трансферты 16-21'!$A$2:$S$102,17,FALSE)</f>
        <v>17693.024355879999</v>
      </c>
      <c r="I263" s="183">
        <f>D263-VLOOKUP(B263,'Трансферты 16-21'!$A$1:$M$86,11,FALSE)</f>
        <v>207367.864</v>
      </c>
      <c r="J263" s="311">
        <f t="shared" si="12"/>
        <v>14.983220645947551</v>
      </c>
      <c r="K263" s="424">
        <f>VLOOKUP(B263,'БО 17-19'!$A$11:$L$103,10,FALSE)</f>
        <v>88.7</v>
      </c>
      <c r="L263" s="425">
        <f>VLOOKUP(B263,'Own Rev19'!$A$10:$B$94,2,FALSE)/1000</f>
        <v>182095.75899999999</v>
      </c>
      <c r="M263" s="429">
        <f>VLOOKUP(B263,Безв19!$A$10:$B$94,2,FALSE)/1000</f>
        <v>32444.522000000001</v>
      </c>
      <c r="N263" s="251">
        <f>VLOOKUP(B263,'Трансферты 16-21'!$A$1:$M$86,11,FALSE)</f>
        <v>7092.03</v>
      </c>
      <c r="O263" s="251">
        <v>0</v>
      </c>
      <c r="P263" s="251">
        <f t="shared" si="13"/>
        <v>25352.492000000002</v>
      </c>
      <c r="Q263" s="251">
        <f t="shared" si="14"/>
        <v>207367.864</v>
      </c>
      <c r="R263" s="251">
        <v>0</v>
      </c>
      <c r="S263" s="251">
        <v>0</v>
      </c>
      <c r="T263" s="251">
        <v>0</v>
      </c>
      <c r="U263" s="251">
        <v>0</v>
      </c>
      <c r="V263" s="251">
        <v>0</v>
      </c>
      <c r="W263" s="251">
        <v>0</v>
      </c>
      <c r="X263" s="251">
        <f>VLOOKUP(B263,'2019'!$A$1:$J$86,3,FALSE)</f>
        <v>0.12</v>
      </c>
      <c r="Y263" s="251">
        <f>VLOOKUP(B263,'2019'!$A$1:$J$86,4,FALSE)/1000</f>
        <v>7657.8242</v>
      </c>
      <c r="Z263" s="251">
        <f>VLOOKUP(B263,'2019'!$A$1:$J$86,5,FALSE)/1000</f>
        <v>4259.9835999999996</v>
      </c>
      <c r="AA263" s="251">
        <f>VLOOKUP(B263,'2019'!$A$1:$J$86,6,FALSE)/1000</f>
        <v>0</v>
      </c>
      <c r="AB263" s="251">
        <f>VLOOKUP(B263,'2019'!$A$1:$J$86,7,FALSE)/1000</f>
        <v>9771.6315899999991</v>
      </c>
      <c r="AC263" s="251">
        <f>VLOOKUP(B263,'2019'!$A$1:$J$86,10,FALSE)/1000</f>
        <v>7923.0397800000001</v>
      </c>
      <c r="AD263" s="251">
        <v>0</v>
      </c>
      <c r="AE263">
        <v>0</v>
      </c>
    </row>
    <row r="264" spans="1:31">
      <c r="A264" s="289">
        <v>2020</v>
      </c>
      <c r="B264" s="289" t="s">
        <v>144</v>
      </c>
      <c r="C264" s="125">
        <v>44</v>
      </c>
      <c r="D264" s="289">
        <f>VLOOKUP(B260,'Доходы регионов20'!$A$10:$C$94,2,FALSE)/1000</f>
        <v>250378.73</v>
      </c>
      <c r="E264" s="289">
        <f>VLOOKUP(B260,'ВРП 2015-2020'!$A$3:$H$98,7,FALSE)</f>
        <v>497418.6</v>
      </c>
      <c r="F264" s="311">
        <f>VLOOKUP(B264,'Трансферты 2020'!$A$4:$N$102,2,FALSE)</f>
        <v>37468.230000000003</v>
      </c>
      <c r="G264" s="289">
        <f>VLOOKUP(B264,'Численность 2020'!$A$7:$B$91,2,FALSE)</f>
        <v>3202946</v>
      </c>
      <c r="H264" s="183">
        <f>VLOOKUP(B260,'Трансферты 16-21'!$A$2:$S$102,18,FALSE)</f>
        <v>41737.258971039999</v>
      </c>
      <c r="I264" s="183">
        <f>D264-VLOOKUP(B264,'Трансферты 16-21'!$A$1:$M$86,12,FALSE)</f>
        <v>239511.86000000002</v>
      </c>
      <c r="J264" s="311">
        <f t="shared" si="12"/>
        <v>14.979581569254671</v>
      </c>
      <c r="K264" s="424">
        <f>VLOOKUP(B264,'БО 19-21'!$A$11:$L$103,6,FALSE)</f>
        <v>92.7</v>
      </c>
      <c r="L264" s="425">
        <f>VLOOKUP(B264,'Own Rev20'!$A$10:$B$94,2,FALSE)/1000</f>
        <v>182579.174</v>
      </c>
      <c r="M264" s="429">
        <f>VLOOKUP(B264,Безв20!$A$10:$B$94,2,FALSE)/1000</f>
        <v>66492.513999999996</v>
      </c>
      <c r="N264" s="251">
        <f>VLOOKUP(B264,'Трансферты 16-21'!$A$1:$M$86,12,FALSE)</f>
        <v>10866.87</v>
      </c>
      <c r="O264" s="251">
        <v>0</v>
      </c>
      <c r="P264" s="251">
        <f t="shared" si="13"/>
        <v>55625.643999999993</v>
      </c>
      <c r="Q264" s="251">
        <f t="shared" si="14"/>
        <v>239511.86000000002</v>
      </c>
      <c r="R264" s="251">
        <v>0</v>
      </c>
      <c r="S264" s="251">
        <f>VLOOKUP(B264,Конституция!$B$4:$C$90,2,FALSE)</f>
        <v>0.79310000000000003</v>
      </c>
      <c r="T264" s="251">
        <f>VLOOKUP(B264,DATA!$A$2:$X$86,23,FALSE)</f>
        <v>6</v>
      </c>
      <c r="U264" s="251">
        <f>VLOOKUP(B264,DATA!$A$2:$X$86,24,FALSE)</f>
        <v>14.13</v>
      </c>
      <c r="V264" s="251">
        <f>VLOOKUP(B264,'По статьям 2020'!$A$2:$AE$86,31,FALSE)</f>
        <v>8857.36</v>
      </c>
      <c r="W264" s="251">
        <v>0</v>
      </c>
      <c r="X264" s="251">
        <f>VLOOKUP(B264,'2020'!$A$1:$J$86,3,FALSE)</f>
        <v>0.23</v>
      </c>
      <c r="Y264" s="251">
        <f>VLOOKUP(B264,'2020'!$A$1:$J$86,4,FALSE)/1000</f>
        <v>16492.641100000001</v>
      </c>
      <c r="Z264" s="251">
        <f>VLOOKUP(B264,'2020'!$A$1:$J$86,5,FALSE)/1000</f>
        <v>3784.2427000000002</v>
      </c>
      <c r="AA264" s="251">
        <f>VLOOKUP(B264,'2020'!$A$1:$J$86,6,FALSE)/1000</f>
        <v>7189.0972000000002</v>
      </c>
      <c r="AB264" s="251">
        <f>VLOOKUP(B264,'2020'!$A$1:$J$86,7,FALSE)/1000</f>
        <v>22793.566050000001</v>
      </c>
      <c r="AC264" s="251">
        <f>VLOOKUP(B264,'2020'!$A$1:$J$86,10,FALSE)/1000</f>
        <v>16339.433289999999</v>
      </c>
      <c r="AD264" s="452">
        <v>0</v>
      </c>
      <c r="AE264">
        <v>0</v>
      </c>
    </row>
    <row r="265" spans="1:31">
      <c r="A265" s="289">
        <v>2021</v>
      </c>
      <c r="B265" s="289" t="s">
        <v>144</v>
      </c>
      <c r="C265" s="125">
        <v>44</v>
      </c>
      <c r="D265" s="289">
        <f>VLOOKUP(B260,'Доходы регионов21'!$A$10:$C$94,2,FALSE)/1000</f>
        <v>288163.67800000001</v>
      </c>
      <c r="E265" s="289">
        <f>VLOOKUP(B260,'ВРП 2015-2020'!$A$3:$H$98,8,FALSE)</f>
        <v>597430.6</v>
      </c>
      <c r="F265" s="311">
        <f>VLOOKUP(B265,'Трансферты 2021'!$A$4:$N$93,2,FALSE)</f>
        <v>38773.93</v>
      </c>
      <c r="G265" s="289">
        <f>VLOOKUP(B265,'Численность 2021'!$A$6:$B$91,2,FALSE)</f>
        <v>3176552</v>
      </c>
      <c r="H265" s="183">
        <f>VLOOKUP(B260,'Трансферты 16-21'!$A$2:$S$102,19,FALSE)</f>
        <v>44539.959455690005</v>
      </c>
      <c r="I265" s="183">
        <f>D265-VLOOKUP(B265,'Трансферты 16-21'!$A$1:$M$86,13,FALSE)</f>
        <v>278992.11800000002</v>
      </c>
      <c r="J265" s="311">
        <f t="shared" si="12"/>
        <v>14.971306889773528</v>
      </c>
      <c r="K265" s="424">
        <f>VLOOKUP(B265,'БО 19-21'!$A$11:$L$103,10,FALSE)</f>
        <v>99.1</v>
      </c>
      <c r="L265" s="425">
        <f>VLOOKUP(B265,'Own Rev21'!$A$10:$B$94,2,FALSE)/1000</f>
        <v>221686.057</v>
      </c>
      <c r="M265" s="429">
        <f>VLOOKUP(B265,Безв21!$A$10:$B$94,2,FALSE)/1000</f>
        <v>62989.864000000001</v>
      </c>
      <c r="N265" s="251">
        <f>VLOOKUP(B265,'Трансферты 16-21'!$A$1:$M$86,13,FALSE)</f>
        <v>9171.56</v>
      </c>
      <c r="O265" s="251">
        <v>0</v>
      </c>
      <c r="P265" s="251">
        <f t="shared" si="13"/>
        <v>53818.304000000004</v>
      </c>
      <c r="Q265" s="251">
        <f t="shared" si="14"/>
        <v>278992.11800000002</v>
      </c>
      <c r="R265" s="251">
        <v>0</v>
      </c>
      <c r="S265" s="251">
        <v>0</v>
      </c>
      <c r="T265" s="251">
        <v>0</v>
      </c>
      <c r="U265" s="251">
        <v>0</v>
      </c>
      <c r="V265" s="251">
        <v>0</v>
      </c>
      <c r="W265" s="251">
        <f>VLOOKUP(B264,'По статьям 2021'!$A$2:$V$86,22,FALSE)</f>
        <v>6150.3036358600002</v>
      </c>
      <c r="X265" s="251">
        <f>VLOOKUP(B265,'2021'!$A$1:$J$86,3,FALSE)</f>
        <v>0.19</v>
      </c>
      <c r="Y265" s="251">
        <f>VLOOKUP(B265,'2021'!$A$1:$J$86,4,FALSE)/1000</f>
        <v>8740.9951999999994</v>
      </c>
      <c r="Z265" s="251">
        <f>VLOOKUP(B265,'2021'!$A$1:$J$86,5,FALSE)/1000</f>
        <v>3784.2427000000002</v>
      </c>
      <c r="AA265" s="251">
        <f>VLOOKUP(B265,'2021'!$A$1:$J$86,6,FALSE)/1000</f>
        <v>3838.1819999999998</v>
      </c>
      <c r="AB265" s="251">
        <f>VLOOKUP(B265,'2021'!$A$1:$J$86,7,FALSE)/1000</f>
        <v>26941.334280000003</v>
      </c>
      <c r="AC265" s="251">
        <f>VLOOKUP(B265,'2021'!$A$1:$J$86,10,FALSE)/1000</f>
        <v>18135.97782</v>
      </c>
      <c r="AD265" t="e">
        <f>VLOOKUP(B265,#REF!,2,FALSE)</f>
        <v>#REF!</v>
      </c>
      <c r="AE265">
        <f>S264</f>
        <v>0.79310000000000003</v>
      </c>
    </row>
    <row r="266" spans="1:31">
      <c r="A266" s="289">
        <v>2016</v>
      </c>
      <c r="B266" s="289" t="s">
        <v>145</v>
      </c>
      <c r="C266" s="125">
        <v>45</v>
      </c>
      <c r="D266" s="289">
        <f>VLOOKUP(B266,'Доходы регионов16'!$A$10:$C$94,2,FALSE)/1000</f>
        <v>54841.678999999996</v>
      </c>
      <c r="E266" s="289">
        <f>VLOOKUP(B266,'ВРП 2015-2020'!$A$3:$H$98,3,FALSE)</f>
        <v>242189.8</v>
      </c>
      <c r="F266" s="311">
        <f>VLOOKUP(B266,'Трансферты 2016'!$A$10:$N$102,2,FALSE)</f>
        <v>7684.01</v>
      </c>
      <c r="G266" s="289">
        <f>VLOOKUP(B266,'Численность 2016-2017'!$B$5:$D$89,2,FALSE)</f>
        <v>1297474</v>
      </c>
      <c r="H266" s="183">
        <f>VLOOKUP(B266,'Трансферты 16-21'!$A$2:$S$102,14,FALSE)</f>
        <v>4722.34231482</v>
      </c>
      <c r="I266" s="183">
        <f>D266-VLOOKUP(B266,'Трансферты 16-21'!$A$1:$M$86,8,FALSE)</f>
        <v>51810.858999999997</v>
      </c>
      <c r="J266" s="311">
        <f t="shared" si="12"/>
        <v>14.075929855285761</v>
      </c>
      <c r="K266" s="424">
        <f>VLOOKUP(B266,'БО 15-17'!$A$11:$L$103,6,FALSE)</f>
        <v>60.3</v>
      </c>
      <c r="L266" s="425">
        <f>VLOOKUP(B266,'Own Rev16'!$A$10:$B$94,2,FALSE)/1000</f>
        <v>39061.434000000001</v>
      </c>
      <c r="M266" s="429">
        <f>VLOOKUP(B266,Безв16!$A$10:$B$95,2,FALSE)/1000</f>
        <v>14757.838</v>
      </c>
      <c r="N266" s="251">
        <f>VLOOKUP(B266,'Трансферты 16-21'!$A$1:$M$86,8,FALSE)</f>
        <v>3030.82</v>
      </c>
      <c r="O266" s="251">
        <v>0</v>
      </c>
      <c r="P266" s="251">
        <f t="shared" si="13"/>
        <v>11727.018</v>
      </c>
      <c r="Q266" s="251">
        <f t="shared" si="14"/>
        <v>51810.858999999997</v>
      </c>
      <c r="R266" s="251">
        <v>0</v>
      </c>
      <c r="S266" s="251">
        <v>0</v>
      </c>
      <c r="T266" s="251">
        <v>0</v>
      </c>
      <c r="U266" s="251">
        <v>0</v>
      </c>
      <c r="V266" s="251">
        <v>0</v>
      </c>
      <c r="W266" s="251">
        <v>0</v>
      </c>
      <c r="X266" s="251">
        <f>VLOOKUP(B266,'2016'!$A$1:$J$86,3,FALSE)</f>
        <v>0.23</v>
      </c>
      <c r="Y266" s="251">
        <f>VLOOKUP(B266,'2016'!$A$1:$J$86,4,FALSE)/1000</f>
        <v>6980.3341</v>
      </c>
      <c r="Z266" s="251">
        <f>VLOOKUP(B266,'2016'!$A$1:$J$86,5,FALSE)/1000</f>
        <v>5759.3279000000002</v>
      </c>
      <c r="AA266" s="251">
        <f>VLOOKUP(B266,'2016'!$A$1:$J$86,6,FALSE)/1000</f>
        <v>1145.9521999999999</v>
      </c>
      <c r="AB266" s="251">
        <f>VLOOKUP(B266,'2016'!$A$1:$J$86,7,FALSE)/1000</f>
        <v>4421.2444500000001</v>
      </c>
      <c r="AC266" s="251">
        <f>VLOOKUP(B266,'2016'!$A$1:$J$86,10,FALSE)/1000</f>
        <v>325.44334999999995</v>
      </c>
      <c r="AD266" s="251">
        <v>0</v>
      </c>
      <c r="AE266">
        <v>0</v>
      </c>
    </row>
    <row r="267" spans="1:31">
      <c r="A267" s="289">
        <v>2017</v>
      </c>
      <c r="B267" s="289" t="s">
        <v>145</v>
      </c>
      <c r="C267" s="125">
        <v>45</v>
      </c>
      <c r="D267" s="289">
        <f>VLOOKUP(B266,'Доходы регионов17'!$A$10:$C$94,2,FALSE)/1000</f>
        <v>58268.921999999999</v>
      </c>
      <c r="E267" s="289">
        <f>VLOOKUP(B266,'ВРП 2015-2020'!$A$3:$H$98,4,FALSE)</f>
        <v>257681.1</v>
      </c>
      <c r="F267" s="311">
        <f>VLOOKUP(B267,'Трансферты 2017'!$A$10:$N$102,2,FALSE)</f>
        <v>6375.63</v>
      </c>
      <c r="G267" s="289">
        <f>VLOOKUP(B266,'Численность 2016-2017'!$B$5:$D$89,3,FALSE)</f>
        <v>1291684</v>
      </c>
      <c r="H267" s="183">
        <f>VLOOKUP(B266,'Трансферты 16-21'!$A$2:$S$102,15,FALSE)</f>
        <v>5857.6447636800003</v>
      </c>
      <c r="I267" s="183">
        <f>D267-VLOOKUP(B267,'Трансферты 16-21'!$A$1:$M$86,9,FALSE)</f>
        <v>56216.642</v>
      </c>
      <c r="J267" s="311">
        <f t="shared" si="12"/>
        <v>14.071457351366275</v>
      </c>
      <c r="K267" s="424">
        <f>VLOOKUP(B267,'БО 15-17'!$A$11:$L$103,10,FALSE)</f>
        <v>56.2</v>
      </c>
      <c r="L267" s="425">
        <f>VLOOKUP(B267,'Own Rev17'!$A$10:$B$94,2,FALSE)/1000</f>
        <v>40402.298999999999</v>
      </c>
      <c r="M267" s="429">
        <f>VLOOKUP(B267,Безв17!$A$10:$B$94,2,FALSE)/1000</f>
        <v>17565.505000000001</v>
      </c>
      <c r="N267" s="251">
        <f>VLOOKUP(B267,'Трансферты 16-21'!$A$1:$M$86,9,FALSE)</f>
        <v>2052.2800000000002</v>
      </c>
      <c r="O267" s="251">
        <v>0</v>
      </c>
      <c r="P267" s="251">
        <f t="shared" si="13"/>
        <v>15513.225</v>
      </c>
      <c r="Q267" s="251">
        <f t="shared" si="14"/>
        <v>56216.642</v>
      </c>
      <c r="R267" s="251">
        <v>0</v>
      </c>
      <c r="S267" s="251">
        <v>0</v>
      </c>
      <c r="T267" s="251">
        <v>0</v>
      </c>
      <c r="U267" s="251">
        <v>0</v>
      </c>
      <c r="V267" s="251">
        <v>0</v>
      </c>
      <c r="W267" s="251">
        <v>0</v>
      </c>
      <c r="X267" s="251">
        <f>VLOOKUP(B267,'2017'!$A$1:$J$86,3,FALSE)</f>
        <v>0.27</v>
      </c>
      <c r="Y267" s="251">
        <f>VLOOKUP(B267,'2017'!$A$1:$J$86,4,FALSE)/1000</f>
        <v>9637.143</v>
      </c>
      <c r="Z267" s="251">
        <f>VLOOKUP(B267,'2017'!$A$1:$J$86,5,FALSE)/1000</f>
        <v>9136.9016999999985</v>
      </c>
      <c r="AA267" s="251">
        <f>VLOOKUP(B267,'2017'!$A$1:$J$86,6,FALSE)/1000</f>
        <v>0</v>
      </c>
      <c r="AB267" s="251">
        <f>VLOOKUP(B267,'2017'!$A$1:$J$86,7,FALSE)/1000</f>
        <v>3516.5080600000001</v>
      </c>
      <c r="AC267" s="251">
        <f>VLOOKUP(B267,'2017'!$A$1:$J$86,10,FALSE)/1000</f>
        <v>1527.39408</v>
      </c>
      <c r="AD267" s="251">
        <v>0</v>
      </c>
      <c r="AE267">
        <v>0</v>
      </c>
    </row>
    <row r="268" spans="1:31">
      <c r="A268" s="289">
        <v>2018</v>
      </c>
      <c r="B268" s="289" t="s">
        <v>145</v>
      </c>
      <c r="C268" s="125">
        <v>45</v>
      </c>
      <c r="D268" s="289">
        <f>VLOOKUP(B266,'Доходы регионов18'!$A$10:$C$94,2,FALSE)/1000</f>
        <v>64349.120000000003</v>
      </c>
      <c r="E268" s="289">
        <f>VLOOKUP(B266,'ВРП 2015-2020'!$A$3:$H$98,5,FALSE)</f>
        <v>276491.3</v>
      </c>
      <c r="F268" s="311">
        <f>VLOOKUP(B268,'Трансферты 2018'!$A$10:$N$102,2,FALSE)</f>
        <v>6776.39</v>
      </c>
      <c r="G268" s="289">
        <f>VLOOKUP(B268,'Численность 2018'!$A$7:$B$91,2,FALSE)</f>
        <v>1283238</v>
      </c>
      <c r="H268" s="183">
        <f>VLOOKUP(B266,'Трансферты 16-21'!$A$2:$S$102,16,FALSE)</f>
        <v>7318.1224467699994</v>
      </c>
      <c r="I268" s="183">
        <f>D268-VLOOKUP(B268,'Трансферты 16-21'!$A$1:$M$86,10,FALSE)</f>
        <v>63097.030000000006</v>
      </c>
      <c r="J268" s="311">
        <f t="shared" si="12"/>
        <v>14.064897129122251</v>
      </c>
      <c r="K268" s="424">
        <f>VLOOKUP(B268,'БО 17-19'!$A$11:$L$103,6,FALSE)</f>
        <v>55.7</v>
      </c>
      <c r="L268" s="425">
        <f>VLOOKUP(B268,'Own Rev18'!$A$10:$B$94,2,FALSE)/1000</f>
        <v>43223.370999999999</v>
      </c>
      <c r="M268" s="429">
        <f>VLOOKUP(B268,Безв18!$A$10:$B$94,2,FALSE)/1000</f>
        <v>20273.827000000001</v>
      </c>
      <c r="N268" s="251">
        <f>VLOOKUP(B268,'Трансферты 16-21'!$A$1:$M$86,10,FALSE)</f>
        <v>1252.0899999999999</v>
      </c>
      <c r="O268" s="251">
        <v>0</v>
      </c>
      <c r="P268" s="251">
        <f t="shared" si="13"/>
        <v>19021.737000000001</v>
      </c>
      <c r="Q268" s="251">
        <f t="shared" si="14"/>
        <v>63097.030000000006</v>
      </c>
      <c r="R268" s="251">
        <f>VLOOKUP(B268,Путин!$B$2:$C$87,2,FALSE)</f>
        <v>0.70409999999999995</v>
      </c>
      <c r="S268" s="251">
        <v>0</v>
      </c>
      <c r="T268" s="251">
        <v>0</v>
      </c>
      <c r="U268" s="251">
        <v>0</v>
      </c>
      <c r="V268" s="251">
        <v>0</v>
      </c>
      <c r="W268" s="251">
        <v>0</v>
      </c>
      <c r="X268" s="251">
        <f>VLOOKUP(B268,'2018'!$A$1:$J$86,3,FALSE)</f>
        <v>0.28000000000000003</v>
      </c>
      <c r="Y268" s="251">
        <f>VLOOKUP(B268,'2018'!$A$1:$J$86,4,FALSE)/1000</f>
        <v>11688.991800000002</v>
      </c>
      <c r="Z268" s="251">
        <f>VLOOKUP(B268,'2018'!$A$1:$J$86,5,FALSE)/1000</f>
        <v>10007.23</v>
      </c>
      <c r="AA268" s="251">
        <f>VLOOKUP(B268,'2018'!$A$1:$J$86,6,FALSE)/1000</f>
        <v>770.21480000000008</v>
      </c>
      <c r="AB268" s="251">
        <f>VLOOKUP(B268,'2018'!$A$1:$J$86,7,FALSE)/1000</f>
        <v>2716.9279799999999</v>
      </c>
      <c r="AC268" s="251">
        <f>VLOOKUP(B268,'2018'!$A$1:$J$86,10,FALSE)/1000</f>
        <v>2930.8018900000002</v>
      </c>
      <c r="AD268" s="251">
        <v>0</v>
      </c>
      <c r="AE268">
        <v>0</v>
      </c>
    </row>
    <row r="269" spans="1:31">
      <c r="A269" s="289">
        <v>2019</v>
      </c>
      <c r="B269" s="289" t="s">
        <v>145</v>
      </c>
      <c r="C269" s="125">
        <v>45</v>
      </c>
      <c r="D269" s="289">
        <f>VLOOKUP(B266,'Доходы регионов19'!$A$10:$C$94,2,FALSE)/1000</f>
        <v>72111.437999999995</v>
      </c>
      <c r="E269" s="289">
        <f>VLOOKUP(B266,'ВРП 2015-2020'!$A$3:$H$98,6,FALSE)</f>
        <v>292171.59999999998</v>
      </c>
      <c r="F269" s="311">
        <f>VLOOKUP(B269,'Трансферты 2019'!$A$4:$N$102,2,FALSE)</f>
        <v>9537.83</v>
      </c>
      <c r="G269" s="289">
        <f>VLOOKUP(B269,'Численность 2019'!$A$7:$B$91,2,FALSE)</f>
        <v>1272109</v>
      </c>
      <c r="H269" s="183">
        <f>VLOOKUP(B266,'Трансферты 16-21'!$A$2:$S$102,17,FALSE)</f>
        <v>9051.0177297500013</v>
      </c>
      <c r="I269" s="183">
        <f>D269-VLOOKUP(B269,'Трансферты 16-21'!$A$1:$M$86,11,FALSE)</f>
        <v>68415.398000000001</v>
      </c>
      <c r="J269" s="311">
        <f t="shared" si="12"/>
        <v>14.056186711034769</v>
      </c>
      <c r="K269" s="424">
        <f>VLOOKUP(B269,'БО 17-19'!$A$11:$L$103,10,FALSE)</f>
        <v>52.3</v>
      </c>
      <c r="L269" s="425">
        <f>VLOOKUP(B269,'Own Rev19'!$A$10:$B$94,2,FALSE)/1000</f>
        <v>46174.574000000001</v>
      </c>
      <c r="M269" s="429">
        <f>VLOOKUP(B269,Безв19!$A$10:$B$94,2,FALSE)/1000</f>
        <v>25418.293000000001</v>
      </c>
      <c r="N269" s="251">
        <f>VLOOKUP(B269,'Трансферты 16-21'!$A$1:$M$86,11,FALSE)</f>
        <v>3696.04</v>
      </c>
      <c r="O269" s="251">
        <v>0</v>
      </c>
      <c r="P269" s="251">
        <f t="shared" si="13"/>
        <v>21722.253000000001</v>
      </c>
      <c r="Q269" s="251">
        <f t="shared" si="14"/>
        <v>68415.398000000001</v>
      </c>
      <c r="R269" s="251">
        <v>0</v>
      </c>
      <c r="S269" s="251">
        <v>0</v>
      </c>
      <c r="T269" s="251">
        <v>0</v>
      </c>
      <c r="U269" s="251">
        <v>0</v>
      </c>
      <c r="V269" s="251">
        <v>0</v>
      </c>
      <c r="W269" s="251">
        <v>0</v>
      </c>
      <c r="X269" s="251">
        <f>VLOOKUP(B269,'2019'!$A$1:$J$86,3,FALSE)</f>
        <v>0.32</v>
      </c>
      <c r="Y269" s="251">
        <f>VLOOKUP(B269,'2019'!$A$1:$J$86,4,FALSE)/1000</f>
        <v>12670.897499999999</v>
      </c>
      <c r="Z269" s="251">
        <f>VLOOKUP(B269,'2019'!$A$1:$J$86,5,FALSE)/1000</f>
        <v>11508.3145</v>
      </c>
      <c r="AA269" s="251">
        <f>VLOOKUP(B269,'2019'!$A$1:$J$86,6,FALSE)/1000</f>
        <v>0</v>
      </c>
      <c r="AB269" s="251">
        <f>VLOOKUP(B269,'2019'!$A$1:$J$86,7,FALSE)/1000</f>
        <v>5038.3567300000004</v>
      </c>
      <c r="AC269" s="251">
        <f>VLOOKUP(B269,'2019'!$A$1:$J$86,10,FALSE)/1000</f>
        <v>4012.9982</v>
      </c>
      <c r="AD269" s="251">
        <v>0</v>
      </c>
      <c r="AE269">
        <v>0</v>
      </c>
    </row>
    <row r="270" spans="1:31">
      <c r="A270" s="289">
        <v>2020</v>
      </c>
      <c r="B270" s="289" t="s">
        <v>145</v>
      </c>
      <c r="C270" s="125">
        <v>45</v>
      </c>
      <c r="D270" s="289">
        <f>VLOOKUP(B266,'Доходы регионов20'!$A$10:$C$94,2,FALSE)/1000</f>
        <v>82180.077000000005</v>
      </c>
      <c r="E270" s="289">
        <f>VLOOKUP(B266,'ВРП 2015-2020'!$A$3:$H$98,7,FALSE)</f>
        <v>315153.90000000002</v>
      </c>
      <c r="F270" s="311">
        <f>VLOOKUP(B270,'Трансферты 2020'!$A$4:$N$102,2,FALSE)</f>
        <v>16257.42</v>
      </c>
      <c r="G270" s="289">
        <f>VLOOKUP(B270,'Численность 2020'!$A$7:$B$91,2,FALSE)</f>
        <v>1262402</v>
      </c>
      <c r="H270" s="183">
        <f>VLOOKUP(B266,'Трансферты 16-21'!$A$2:$S$102,18,FALSE)</f>
        <v>14063.77564625</v>
      </c>
      <c r="I270" s="183">
        <f>D270-VLOOKUP(B270,'Трансферты 16-21'!$A$1:$M$86,12,FALSE)</f>
        <v>76569.527000000002</v>
      </c>
      <c r="J270" s="311">
        <f t="shared" si="12"/>
        <v>14.048526813356396</v>
      </c>
      <c r="K270" s="424">
        <f>VLOOKUP(B270,'БО 19-21'!$A$11:$L$103,6,FALSE)</f>
        <v>54.3</v>
      </c>
      <c r="L270" s="425">
        <f>VLOOKUP(B270,'Own Rev20'!$A$10:$B$94,2,FALSE)/1000</f>
        <v>45588.856</v>
      </c>
      <c r="M270" s="429">
        <f>VLOOKUP(B270,Безв20!$A$10:$B$94,2,FALSE)/1000</f>
        <v>36137.256000000001</v>
      </c>
      <c r="N270" s="251">
        <f>VLOOKUP(B270,'Трансферты 16-21'!$A$1:$M$86,12,FALSE)</f>
        <v>5610.55</v>
      </c>
      <c r="O270" s="251">
        <v>0</v>
      </c>
      <c r="P270" s="251">
        <f t="shared" si="13"/>
        <v>30526.706000000002</v>
      </c>
      <c r="Q270" s="251">
        <f t="shared" si="14"/>
        <v>76569.527000000002</v>
      </c>
      <c r="R270" s="251">
        <v>0</v>
      </c>
      <c r="S270" s="251">
        <f>VLOOKUP(B270,Конституция!$B$4:$C$90,2,FALSE)</f>
        <v>0.70889999999999997</v>
      </c>
      <c r="T270" s="251">
        <f>VLOOKUP(B270,DATA!$A$2:$X$86,23,FALSE)</f>
        <v>4.0999999999999996</v>
      </c>
      <c r="U270" s="251">
        <f>VLOOKUP(B270,DATA!$A$2:$X$86,24,FALSE)</f>
        <v>12.05</v>
      </c>
      <c r="V270" s="251">
        <f>VLOOKUP(B270,'По статьям 2020'!$A$2:$AE$86,31,FALSE)</f>
        <v>2270.3799999999997</v>
      </c>
      <c r="W270" s="251">
        <v>0</v>
      </c>
      <c r="X270" s="251">
        <f>VLOOKUP(B270,'2020'!$A$1:$J$86,3,FALSE)</f>
        <v>0.4</v>
      </c>
      <c r="Y270" s="251">
        <f>VLOOKUP(B270,'2020'!$A$1:$J$86,4,FALSE)/1000</f>
        <v>17444.9499</v>
      </c>
      <c r="Z270" s="251">
        <f>VLOOKUP(B270,'2020'!$A$1:$J$86,5,FALSE)/1000</f>
        <v>12659.146000000001</v>
      </c>
      <c r="AA270" s="251">
        <f>VLOOKUP(B270,'2020'!$A$1:$J$86,6,FALSE)/1000</f>
        <v>2264.1668</v>
      </c>
      <c r="AB270" s="251">
        <f>VLOOKUP(B270,'2020'!$A$1:$J$86,7,FALSE)/1000</f>
        <v>7349.1610199999996</v>
      </c>
      <c r="AC270" s="251">
        <f>VLOOKUP(B270,'2020'!$A$1:$J$86,10,FALSE)/1000</f>
        <v>5732.5951399999994</v>
      </c>
      <c r="AD270" s="452">
        <v>0</v>
      </c>
      <c r="AE270">
        <v>0</v>
      </c>
    </row>
    <row r="271" spans="1:31">
      <c r="A271" s="289">
        <v>2021</v>
      </c>
      <c r="B271" s="289" t="s">
        <v>145</v>
      </c>
      <c r="C271" s="125">
        <v>45</v>
      </c>
      <c r="D271" s="289">
        <f>VLOOKUP(B266,'Доходы регионов21'!$A$10:$C$94,2,FALSE)/1000</f>
        <v>98046.316999999995</v>
      </c>
      <c r="E271" s="289">
        <f>VLOOKUP(B266,'ВРП 2015-2020'!$A$3:$H$98,8,FALSE)</f>
        <v>387457.5</v>
      </c>
      <c r="F271" s="311">
        <f>VLOOKUP(B271,'Трансферты 2021'!$A$4:$N$93,2,FALSE)</f>
        <v>17873.330000000002</v>
      </c>
      <c r="G271" s="289">
        <f>VLOOKUP(B271,'Численность 2021'!$A$6:$B$91,2,FALSE)</f>
        <v>1250173</v>
      </c>
      <c r="H271" s="183">
        <f>VLOOKUP(B266,'Трансферты 16-21'!$A$2:$S$102,19,FALSE)</f>
        <v>16307.844599090002</v>
      </c>
      <c r="I271" s="183">
        <f>D271-VLOOKUP(B271,'Трансферты 16-21'!$A$1:$M$86,13,FALSE)</f>
        <v>93383.486999999994</v>
      </c>
      <c r="J271" s="311">
        <f t="shared" si="12"/>
        <v>14.038792499702087</v>
      </c>
      <c r="K271" s="424">
        <f>VLOOKUP(B271,'БО 19-21'!$A$11:$L$103,10,FALSE)</f>
        <v>55.4</v>
      </c>
      <c r="L271" s="425">
        <f>VLOOKUP(B271,'Own Rev21'!$A$10:$B$94,2,FALSE)/1000</f>
        <v>59690.427000000003</v>
      </c>
      <c r="M271" s="429">
        <f>VLOOKUP(B271,Безв21!$A$10:$B$94,2,FALSE)/1000</f>
        <v>37038.766000000003</v>
      </c>
      <c r="N271" s="251">
        <f>VLOOKUP(B271,'Трансферты 16-21'!$A$1:$M$86,13,FALSE)</f>
        <v>4662.83</v>
      </c>
      <c r="O271" s="251">
        <v>0</v>
      </c>
      <c r="P271" s="251">
        <f t="shared" si="13"/>
        <v>32375.936000000002</v>
      </c>
      <c r="Q271" s="251">
        <f t="shared" si="14"/>
        <v>93383.486999999994</v>
      </c>
      <c r="R271" s="251">
        <v>0</v>
      </c>
      <c r="S271" s="251">
        <v>0</v>
      </c>
      <c r="T271" s="251">
        <v>0</v>
      </c>
      <c r="U271" s="251">
        <v>0</v>
      </c>
      <c r="V271" s="251">
        <v>0</v>
      </c>
      <c r="W271" s="251">
        <f>VLOOKUP(B270,'По статьям 2021'!$A$2:$V$86,22,FALSE)</f>
        <v>3518.5426084599999</v>
      </c>
      <c r="X271" s="251">
        <f>VLOOKUP(B271,'2021'!$A$1:$J$86,3,FALSE)</f>
        <v>0.35</v>
      </c>
      <c r="Y271" s="251">
        <f>VLOOKUP(B271,'2021'!$A$1:$J$86,4,FALSE)/1000</f>
        <v>16232.9627</v>
      </c>
      <c r="Z271" s="251">
        <f>VLOOKUP(B271,'2021'!$A$1:$J$86,5,FALSE)/1000</f>
        <v>12659.146000000001</v>
      </c>
      <c r="AA271" s="251">
        <f>VLOOKUP(B271,'2021'!$A$1:$J$86,6,FALSE)/1000</f>
        <v>1974.9</v>
      </c>
      <c r="AB271" s="251">
        <f>VLOOKUP(B271,'2021'!$A$1:$J$86,7,FALSE)/1000</f>
        <v>9634.0687899999994</v>
      </c>
      <c r="AC271" s="251">
        <f>VLOOKUP(B271,'2021'!$A$1:$J$86,10,FALSE)/1000</f>
        <v>6508.9021700000003</v>
      </c>
      <c r="AD271" t="e">
        <f>VLOOKUP(B271,#REF!,2,FALSE)</f>
        <v>#REF!</v>
      </c>
      <c r="AE271">
        <f>S270</f>
        <v>0.70889999999999997</v>
      </c>
    </row>
    <row r="272" spans="1:31">
      <c r="A272" s="289">
        <v>2016</v>
      </c>
      <c r="B272" s="289" t="s">
        <v>141</v>
      </c>
      <c r="C272" s="125">
        <v>46</v>
      </c>
      <c r="D272" s="289">
        <f>VLOOKUP(B272,'Доходы регионов16'!$A$10:$C$94,2,FALSE)/1000</f>
        <v>173301.818</v>
      </c>
      <c r="E272" s="289">
        <f>VLOOKUP(B272,'ВРП 2015-2020'!$A$3:$H$98,3,FALSE)</f>
        <v>425864.5</v>
      </c>
      <c r="F272" s="311">
        <f>VLOOKUP(B272,'Трансферты 2016'!$A$10:$N$102,2,FALSE)</f>
        <v>18750.89</v>
      </c>
      <c r="G272" s="289">
        <f>VLOOKUP(B272,'Численность 2016-2017'!$B$5:$D$89,2,FALSE)</f>
        <v>3205975</v>
      </c>
      <c r="H272" s="183">
        <f>VLOOKUP(B272,'Трансферты 16-21'!$A$2:$S$102,14,FALSE)</f>
        <v>11287.833205849998</v>
      </c>
      <c r="I272" s="183">
        <f>D272-VLOOKUP(B272,'Трансферты 16-21'!$A$1:$M$86,8,FALSE)</f>
        <v>165625.008</v>
      </c>
      <c r="J272" s="311">
        <f t="shared" si="12"/>
        <v>14.980526814242255</v>
      </c>
      <c r="K272" s="424">
        <f>VLOOKUP(B272,'БО 15-17'!$A$11:$L$103,6,FALSE)</f>
        <v>110.9</v>
      </c>
      <c r="L272" s="425">
        <f>VLOOKUP(B272,'Own Rev16'!$A$10:$B$94,2,FALSE)/1000</f>
        <v>151801.89799999999</v>
      </c>
      <c r="M272" s="429">
        <f>VLOOKUP(B272,Безв16!$A$10:$B$95,2,FALSE)/1000</f>
        <v>19992.546999999999</v>
      </c>
      <c r="N272" s="251">
        <f>VLOOKUP(B272,'Трансферты 16-21'!$A$1:$M$86,8,FALSE)</f>
        <v>7676.81</v>
      </c>
      <c r="O272" s="251">
        <v>0</v>
      </c>
      <c r="P272" s="251">
        <f t="shared" si="13"/>
        <v>12315.736999999997</v>
      </c>
      <c r="Q272" s="251">
        <f t="shared" si="14"/>
        <v>165625.008</v>
      </c>
      <c r="R272" s="251">
        <v>0</v>
      </c>
      <c r="S272" s="251">
        <v>0</v>
      </c>
      <c r="T272" s="251">
        <v>0</v>
      </c>
      <c r="U272" s="251">
        <v>0</v>
      </c>
      <c r="V272" s="251">
        <v>0</v>
      </c>
      <c r="W272" s="251">
        <v>0</v>
      </c>
      <c r="X272" s="251">
        <f>VLOOKUP(B272,'2016'!$A$1:$J$86,3,FALSE)</f>
        <v>7.0000000000000007E-2</v>
      </c>
      <c r="Y272" s="251">
        <f>VLOOKUP(B272,'2016'!$A$1:$J$86,4,FALSE)/1000</f>
        <v>932.16069999999991</v>
      </c>
      <c r="Z272" s="251">
        <f>VLOOKUP(B272,'2016'!$A$1:$J$86,5,FALSE)/1000</f>
        <v>0</v>
      </c>
      <c r="AA272" s="251">
        <f>VLOOKUP(B272,'2016'!$A$1:$J$86,6,FALSE)/1000</f>
        <v>932.16069999999991</v>
      </c>
      <c r="AB272" s="251">
        <f>VLOOKUP(B272,'2016'!$A$1:$J$86,7,FALSE)/1000</f>
        <v>9806.6209299999991</v>
      </c>
      <c r="AC272" s="251">
        <f>VLOOKUP(B272,'2016'!$A$1:$J$86,10,FALSE)/1000</f>
        <v>1576.9575300000001</v>
      </c>
      <c r="AD272" s="251">
        <v>0</v>
      </c>
      <c r="AE272">
        <v>0</v>
      </c>
    </row>
    <row r="273" spans="1:31">
      <c r="A273" s="289">
        <v>2017</v>
      </c>
      <c r="B273" s="289" t="s">
        <v>141</v>
      </c>
      <c r="C273" s="125">
        <v>46</v>
      </c>
      <c r="D273" s="289">
        <f>VLOOKUP(B272,'Доходы регионов17'!$A$10:$C$94,2,FALSE)/1000</f>
        <v>181960.149</v>
      </c>
      <c r="E273" s="289">
        <f>VLOOKUP(B272,'ВРП 2015-2020'!$A$3:$H$98,4,FALSE)</f>
        <v>453013</v>
      </c>
      <c r="F273" s="311">
        <f>VLOOKUP(B273,'Трансферты 2017'!$A$10:$N$102,2,FALSE)</f>
        <v>19622.919999999998</v>
      </c>
      <c r="G273" s="289">
        <f>VLOOKUP(B272,'Численность 2016-2017'!$B$5:$D$89,3,FALSE)</f>
        <v>3203679</v>
      </c>
      <c r="H273" s="183">
        <f>VLOOKUP(B272,'Трансферты 16-21'!$A$2:$S$102,15,FALSE)</f>
        <v>10933.823716950001</v>
      </c>
      <c r="I273" s="183">
        <f>D273-VLOOKUP(B273,'Трансферты 16-21'!$A$1:$M$86,9,FALSE)</f>
        <v>171943.11900000001</v>
      </c>
      <c r="J273" s="311">
        <f t="shared" si="12"/>
        <v>14.979810394885391</v>
      </c>
      <c r="K273" s="424">
        <f>VLOOKUP(B273,'БО 15-17'!$A$11:$L$103,10,FALSE)</f>
        <v>109.2</v>
      </c>
      <c r="L273" s="425">
        <f>VLOOKUP(B273,'Own Rev17'!$A$10:$B$94,2,FALSE)/1000</f>
        <v>158946.40299999999</v>
      </c>
      <c r="M273" s="429">
        <f>VLOOKUP(B273,Безв17!$A$10:$B$94,2,FALSE)/1000</f>
        <v>21830.652999999998</v>
      </c>
      <c r="N273" s="251">
        <f>VLOOKUP(B273,'Трансферты 16-21'!$A$1:$M$86,9,FALSE)</f>
        <v>10017.030000000001</v>
      </c>
      <c r="O273" s="251">
        <v>0</v>
      </c>
      <c r="P273" s="251">
        <f t="shared" si="13"/>
        <v>11813.622999999998</v>
      </c>
      <c r="Q273" s="251">
        <f t="shared" si="14"/>
        <v>171943.11900000001</v>
      </c>
      <c r="R273" s="251">
        <v>0</v>
      </c>
      <c r="S273" s="251">
        <v>0</v>
      </c>
      <c r="T273" s="251">
        <v>0</v>
      </c>
      <c r="U273" s="251">
        <v>0</v>
      </c>
      <c r="V273" s="251">
        <v>0</v>
      </c>
      <c r="W273" s="251">
        <v>0</v>
      </c>
      <c r="X273" s="251">
        <f>VLOOKUP(B273,'2017'!$A$1:$J$86,3,FALSE)</f>
        <v>0.09</v>
      </c>
      <c r="Y273" s="251">
        <f>VLOOKUP(B273,'2017'!$A$1:$J$86,4,FALSE)/1000</f>
        <v>737.21749999999997</v>
      </c>
      <c r="Z273" s="251">
        <f>VLOOKUP(B273,'2017'!$A$1:$J$86,5,FALSE)/1000</f>
        <v>0</v>
      </c>
      <c r="AA273" s="251">
        <f>VLOOKUP(B273,'2017'!$A$1:$J$86,6,FALSE)/1000</f>
        <v>0</v>
      </c>
      <c r="AB273" s="251">
        <f>VLOOKUP(B273,'2017'!$A$1:$J$86,7,FALSE)/1000</f>
        <v>11395.282730000001</v>
      </c>
      <c r="AC273" s="251">
        <f>VLOOKUP(B273,'2017'!$A$1:$J$86,10,FALSE)/1000</f>
        <v>3844.3171000000002</v>
      </c>
      <c r="AD273" s="251">
        <v>0</v>
      </c>
      <c r="AE273">
        <v>0</v>
      </c>
    </row>
    <row r="274" spans="1:31">
      <c r="A274" s="289">
        <v>2018</v>
      </c>
      <c r="B274" s="289" t="s">
        <v>141</v>
      </c>
      <c r="C274" s="125">
        <v>46</v>
      </c>
      <c r="D274" s="289">
        <f>VLOOKUP(B272,'Доходы регионов18'!$A$10:$C$94,2,FALSE)/1000</f>
        <v>198965.46100000001</v>
      </c>
      <c r="E274" s="289">
        <f>VLOOKUP(B272,'ВРП 2015-2020'!$A$3:$H$98,5,FALSE)</f>
        <v>509855.1</v>
      </c>
      <c r="F274" s="311">
        <f>VLOOKUP(B274,'Трансферты 2018'!$A$10:$N$102,2,FALSE)</f>
        <v>13290.61</v>
      </c>
      <c r="G274" s="289">
        <f>VLOOKUP(B274,'Численность 2018'!$A$7:$B$91,2,FALSE)</f>
        <v>3193514</v>
      </c>
      <c r="H274" s="183">
        <f>VLOOKUP(B272,'Трансферты 16-21'!$A$2:$S$102,16,FALSE)</f>
        <v>13661.34640137</v>
      </c>
      <c r="I274" s="183">
        <f>D274-VLOOKUP(B274,'Трансферты 16-21'!$A$1:$M$86,10,FALSE)</f>
        <v>196490.80100000001</v>
      </c>
      <c r="J274" s="311">
        <f t="shared" si="12"/>
        <v>14.976632435878978</v>
      </c>
      <c r="K274" s="424">
        <f>VLOOKUP(B274,'БО 17-19'!$A$11:$L$103,6,FALSE)</f>
        <v>109.1</v>
      </c>
      <c r="L274" s="425">
        <f>VLOOKUP(B274,'Own Rev18'!$A$10:$B$94,2,FALSE)/1000</f>
        <v>179766.601</v>
      </c>
      <c r="M274" s="429">
        <f>VLOOKUP(B274,Безв18!$A$10:$B$94,2,FALSE)/1000</f>
        <v>18709.651000000002</v>
      </c>
      <c r="N274" s="251">
        <f>VLOOKUP(B274,'Трансферты 16-21'!$A$1:$M$86,10,FALSE)</f>
        <v>2474.66</v>
      </c>
      <c r="O274" s="251">
        <v>0</v>
      </c>
      <c r="P274" s="251">
        <f t="shared" si="13"/>
        <v>16234.991000000002</v>
      </c>
      <c r="Q274" s="251">
        <f t="shared" si="14"/>
        <v>196490.80100000001</v>
      </c>
      <c r="R274" s="251">
        <f>VLOOKUP(B274,Путин!$B$2:$C$87,2,FALSE)</f>
        <v>0.75819999999999999</v>
      </c>
      <c r="S274" s="251">
        <v>0</v>
      </c>
      <c r="T274" s="251">
        <v>0</v>
      </c>
      <c r="U274" s="251">
        <v>0</v>
      </c>
      <c r="V274" s="251">
        <v>0</v>
      </c>
      <c r="W274" s="251">
        <v>0</v>
      </c>
      <c r="X274" s="251">
        <f>VLOOKUP(B274,'2018'!$A$1:$J$86,3,FALSE)</f>
        <v>7.0000000000000007E-2</v>
      </c>
      <c r="Y274" s="251">
        <f>VLOOKUP(B274,'2018'!$A$1:$J$86,4,FALSE)/1000</f>
        <v>2483.627</v>
      </c>
      <c r="Z274" s="251">
        <f>VLOOKUP(B274,'2018'!$A$1:$J$86,5,FALSE)/1000</f>
        <v>0</v>
      </c>
      <c r="AA274" s="251">
        <f>VLOOKUP(B274,'2018'!$A$1:$J$86,6,FALSE)/1000</f>
        <v>2191.5790000000002</v>
      </c>
      <c r="AB274" s="251">
        <f>VLOOKUP(B274,'2018'!$A$1:$J$86,7,FALSE)/1000</f>
        <v>4900.12853</v>
      </c>
      <c r="AC274" s="251">
        <f>VLOOKUP(B274,'2018'!$A$1:$J$86,10,FALSE)/1000</f>
        <v>5341.8623299999999</v>
      </c>
      <c r="AD274" s="251">
        <v>0</v>
      </c>
      <c r="AE274">
        <v>0</v>
      </c>
    </row>
    <row r="275" spans="1:31">
      <c r="A275" s="289">
        <v>2019</v>
      </c>
      <c r="B275" s="289" t="s">
        <v>141</v>
      </c>
      <c r="C275" s="125">
        <v>46</v>
      </c>
      <c r="D275" s="289">
        <f>VLOOKUP(B272,'Доходы регионов19'!$A$10:$C$94,2,FALSE)/1000</f>
        <v>213871.84299999999</v>
      </c>
      <c r="E275" s="289">
        <f>VLOOKUP(B272,'ВРП 2015-2020'!$A$3:$H$98,6,FALSE)</f>
        <v>530579.4</v>
      </c>
      <c r="F275" s="311">
        <f>VLOOKUP(B275,'Трансферты 2019'!$A$4:$N$102,2,FALSE)</f>
        <v>19756.91</v>
      </c>
      <c r="G275" s="289">
        <f>VLOOKUP(B275,'Численность 2019'!$A$7:$B$91,2,FALSE)</f>
        <v>3183038</v>
      </c>
      <c r="H275" s="183">
        <f>VLOOKUP(B272,'Трансферты 16-21'!$A$2:$S$102,17,FALSE)</f>
        <v>17948.16356411</v>
      </c>
      <c r="I275" s="183">
        <f>D275-VLOOKUP(B275,'Трансферты 16-21'!$A$1:$M$86,11,FALSE)</f>
        <v>207163.51300000001</v>
      </c>
      <c r="J275" s="311">
        <f t="shared" si="12"/>
        <v>14.973346644615839</v>
      </c>
      <c r="K275" s="424">
        <f>VLOOKUP(B275,'БО 17-19'!$A$11:$L$103,10,FALSE)</f>
        <v>105.1</v>
      </c>
      <c r="L275" s="425">
        <f>VLOOKUP(B275,'Own Rev19'!$A$10:$B$94,2,FALSE)/1000</f>
        <v>186281.114</v>
      </c>
      <c r="M275" s="429">
        <f>VLOOKUP(B275,Безв19!$A$10:$B$94,2,FALSE)/1000</f>
        <v>26115.47</v>
      </c>
      <c r="N275" s="251">
        <f>VLOOKUP(B275,'Трансферты 16-21'!$A$1:$M$86,11,FALSE)</f>
        <v>6708.33</v>
      </c>
      <c r="O275" s="251">
        <v>0</v>
      </c>
      <c r="P275" s="251">
        <f t="shared" si="13"/>
        <v>19407.14</v>
      </c>
      <c r="Q275" s="251">
        <f t="shared" si="14"/>
        <v>207163.51300000001</v>
      </c>
      <c r="R275" s="251">
        <v>0</v>
      </c>
      <c r="S275" s="251">
        <v>0</v>
      </c>
      <c r="T275" s="251">
        <v>0</v>
      </c>
      <c r="U275" s="251">
        <v>0</v>
      </c>
      <c r="V275" s="251">
        <v>0</v>
      </c>
      <c r="W275" s="251">
        <v>0</v>
      </c>
      <c r="X275" s="251">
        <f>VLOOKUP(B275,'2019'!$A$1:$J$86,3,FALSE)</f>
        <v>0.09</v>
      </c>
      <c r="Y275" s="251">
        <f>VLOOKUP(B275,'2019'!$A$1:$J$86,4,FALSE)/1000</f>
        <v>1458.4643999999998</v>
      </c>
      <c r="Z275" s="251">
        <f>VLOOKUP(B275,'2019'!$A$1:$J$86,5,FALSE)/1000</f>
        <v>0</v>
      </c>
      <c r="AA275" s="251">
        <f>VLOOKUP(B275,'2019'!$A$1:$J$86,6,FALSE)/1000</f>
        <v>0</v>
      </c>
      <c r="AB275" s="251">
        <f>VLOOKUP(B275,'2019'!$A$1:$J$86,7,FALSE)/1000</f>
        <v>8943.5223000000005</v>
      </c>
      <c r="AC275" s="251">
        <f>VLOOKUP(B275,'2019'!$A$1:$J$86,10,FALSE)/1000</f>
        <v>9005.1551799999997</v>
      </c>
      <c r="AD275" s="251">
        <v>0</v>
      </c>
      <c r="AE275">
        <v>0</v>
      </c>
    </row>
    <row r="276" spans="1:31">
      <c r="A276" s="289">
        <v>2020</v>
      </c>
      <c r="B276" s="289" t="s">
        <v>141</v>
      </c>
      <c r="C276" s="125">
        <v>46</v>
      </c>
      <c r="D276" s="289">
        <f>VLOOKUP(B272,'Доходы регионов20'!$A$10:$C$94,2,FALSE)/1000</f>
        <v>248778.32699999999</v>
      </c>
      <c r="E276" s="289">
        <f>VLOOKUP(B272,'ВРП 2015-2020'!$A$3:$H$98,7,FALSE)</f>
        <v>505093.4</v>
      </c>
      <c r="F276" s="311">
        <f>VLOOKUP(B276,'Трансферты 2020'!$A$4:$N$102,2,FALSE)</f>
        <v>48929.57</v>
      </c>
      <c r="G276" s="289">
        <f>VLOOKUP(B276,'Численность 2020'!$A$7:$B$91,2,FALSE)</f>
        <v>3179532</v>
      </c>
      <c r="H276" s="183">
        <f>VLOOKUP(B272,'Трансферты 16-21'!$A$2:$S$102,18,FALSE)</f>
        <v>46742.170087859995</v>
      </c>
      <c r="I276" s="183">
        <f>D276-VLOOKUP(B276,'Трансферты 16-21'!$A$1:$M$86,12,FALSE)</f>
        <v>238061.88699999999</v>
      </c>
      <c r="J276" s="311">
        <f t="shared" si="12"/>
        <v>14.9722445741145</v>
      </c>
      <c r="K276" s="424">
        <f>VLOOKUP(B276,'БО 19-21'!$A$11:$L$103,6,FALSE)</f>
        <v>105.3</v>
      </c>
      <c r="L276" s="425">
        <f>VLOOKUP(B276,'Own Rev20'!$A$10:$B$94,2,FALSE)/1000</f>
        <v>182338.76</v>
      </c>
      <c r="M276" s="429">
        <f>VLOOKUP(B276,Безв20!$A$10:$B$94,2,FALSE)/1000</f>
        <v>63640.584999999999</v>
      </c>
      <c r="N276" s="251">
        <f>VLOOKUP(B276,'Трансферты 16-21'!$A$1:$M$86,12,FALSE)</f>
        <v>10716.44</v>
      </c>
      <c r="O276" s="251">
        <v>0</v>
      </c>
      <c r="P276" s="251">
        <f t="shared" si="13"/>
        <v>52924.144999999997</v>
      </c>
      <c r="Q276" s="251">
        <f t="shared" si="14"/>
        <v>238061.88699999999</v>
      </c>
      <c r="R276" s="251">
        <v>0</v>
      </c>
      <c r="S276" s="251">
        <f>VLOOKUP(B276,Конституция!$B$4:$C$90,2,FALSE)</f>
        <v>0.80549999999999999</v>
      </c>
      <c r="T276" s="251">
        <f>VLOOKUP(B276,DATA!$A$2:$X$86,23,FALSE)</f>
        <v>3.1</v>
      </c>
      <c r="U276" s="251">
        <f>VLOOKUP(B276,DATA!$A$2:$X$86,24,FALSE)</f>
        <v>21.73</v>
      </c>
      <c r="V276" s="251">
        <f>VLOOKUP(B276,'По статьям 2020'!$A$2:$AE$86,31,FALSE)</f>
        <v>7221.9000000000005</v>
      </c>
      <c r="W276" s="251">
        <v>0</v>
      </c>
      <c r="X276" s="251">
        <f>VLOOKUP(B276,'2020'!$A$1:$J$86,3,FALSE)</f>
        <v>0.22</v>
      </c>
      <c r="Y276" s="251">
        <f>VLOOKUP(B276,'2020'!$A$1:$J$86,4,FALSE)/1000</f>
        <v>8452.8726999999999</v>
      </c>
      <c r="Z276" s="251">
        <f>VLOOKUP(B276,'2020'!$A$1:$J$86,5,FALSE)/1000</f>
        <v>0</v>
      </c>
      <c r="AA276" s="251">
        <f>VLOOKUP(B276,'2020'!$A$1:$J$86,6,FALSE)/1000</f>
        <v>6052.8700999999992</v>
      </c>
      <c r="AB276" s="251">
        <f>VLOOKUP(B276,'2020'!$A$1:$J$86,7,FALSE)/1000</f>
        <v>16568.62558</v>
      </c>
      <c r="AC276" s="251">
        <f>VLOOKUP(B276,'2020'!$A$1:$J$86,10,FALSE)/1000</f>
        <v>27902.6489</v>
      </c>
      <c r="AD276" s="452">
        <v>0</v>
      </c>
      <c r="AE276">
        <v>0</v>
      </c>
    </row>
    <row r="277" spans="1:31">
      <c r="A277" s="289">
        <v>2021</v>
      </c>
      <c r="B277" s="289" t="s">
        <v>141</v>
      </c>
      <c r="C277" s="125">
        <v>46</v>
      </c>
      <c r="D277" s="289">
        <f>VLOOKUP(B272,'Доходы регионов21'!$A$10:$C$94,2,FALSE)/1000</f>
        <v>306133.62099999998</v>
      </c>
      <c r="E277" s="289">
        <f>VLOOKUP(B272,'ВРП 2015-2020'!$A$3:$H$98,8,FALSE)</f>
        <v>675334.5</v>
      </c>
      <c r="F277" s="311">
        <f>VLOOKUP(B277,'Трансферты 2021'!$A$4:$N$93,2,FALSE)</f>
        <v>55831.24</v>
      </c>
      <c r="G277" s="289">
        <f>VLOOKUP(B277,'Численность 2021'!$A$6:$B$91,2,FALSE)</f>
        <v>3154164</v>
      </c>
      <c r="H277" s="183">
        <f>VLOOKUP(B272,'Трансферты 16-21'!$A$2:$S$102,19,FALSE)</f>
        <v>55929.80859773</v>
      </c>
      <c r="I277" s="183">
        <f>D277-VLOOKUP(B277,'Трансферты 16-21'!$A$1:$M$86,13,FALSE)</f>
        <v>297124.511</v>
      </c>
      <c r="J277" s="311">
        <f t="shared" si="12"/>
        <v>14.964234042616837</v>
      </c>
      <c r="K277" s="424">
        <f>VLOOKUP(B277,'БО 19-21'!$A$11:$L$103,10,FALSE)</f>
        <v>105.2</v>
      </c>
      <c r="L277" s="425">
        <f>VLOOKUP(B277,'Own Rev21'!$A$10:$B$94,2,FALSE)/1000</f>
        <v>237012.348</v>
      </c>
      <c r="M277" s="429">
        <f>VLOOKUP(B277,Безв21!$A$10:$B$94,2,FALSE)/1000</f>
        <v>65927.839000000007</v>
      </c>
      <c r="N277" s="251">
        <f>VLOOKUP(B277,'Трансферты 16-21'!$A$1:$M$86,13,FALSE)</f>
        <v>9009.11</v>
      </c>
      <c r="O277" s="251">
        <v>0</v>
      </c>
      <c r="P277" s="251">
        <f t="shared" si="13"/>
        <v>56918.729000000007</v>
      </c>
      <c r="Q277" s="251">
        <f t="shared" si="14"/>
        <v>297124.511</v>
      </c>
      <c r="R277" s="251">
        <v>0</v>
      </c>
      <c r="S277" s="251">
        <v>0</v>
      </c>
      <c r="T277" s="251">
        <v>0</v>
      </c>
      <c r="U277" s="251">
        <v>0</v>
      </c>
      <c r="V277" s="251">
        <v>0</v>
      </c>
      <c r="W277" s="251">
        <f>VLOOKUP(B276,'По статьям 2021'!$A$2:$V$86,22,FALSE)</f>
        <v>6334.2787799600001</v>
      </c>
      <c r="X277" s="251">
        <f>VLOOKUP(B277,'2021'!$A$1:$J$86,3,FALSE)</f>
        <v>0.19</v>
      </c>
      <c r="Y277" s="251">
        <f>VLOOKUP(B277,'2021'!$A$1:$J$86,4,FALSE)/1000</f>
        <v>885.28730000000007</v>
      </c>
      <c r="Z277" s="251">
        <f>VLOOKUP(B277,'2021'!$A$1:$J$86,5,FALSE)/1000</f>
        <v>0</v>
      </c>
      <c r="AA277" s="251">
        <f>VLOOKUP(B277,'2021'!$A$1:$J$86,6,FALSE)/1000</f>
        <v>0</v>
      </c>
      <c r="AB277" s="251">
        <f>VLOOKUP(B277,'2021'!$A$1:$J$86,7,FALSE)/1000</f>
        <v>21963.87628</v>
      </c>
      <c r="AC277" s="251">
        <f>VLOOKUP(B277,'2021'!$A$1:$J$86,10,FALSE)/1000</f>
        <v>34069.568079999997</v>
      </c>
      <c r="AD277" t="e">
        <f>VLOOKUP(B277,#REF!,2,FALSE)</f>
        <v>#REF!</v>
      </c>
      <c r="AE277">
        <f>S276</f>
        <v>0.80549999999999999</v>
      </c>
    </row>
    <row r="278" spans="1:31">
      <c r="A278" s="289">
        <v>2016</v>
      </c>
      <c r="B278" s="289" t="s">
        <v>143</v>
      </c>
      <c r="C278" s="125">
        <v>47</v>
      </c>
      <c r="D278" s="289">
        <f>VLOOKUP(B278,'Доходы регионов16'!$A$10:$C$94,2,FALSE)/1000</f>
        <v>90903.019</v>
      </c>
      <c r="E278" s="289">
        <f>VLOOKUP(B278,'ВРП 2015-2020'!$A$3:$H$98,3,FALSE)</f>
        <v>408982.9</v>
      </c>
      <c r="F278" s="311">
        <f>VLOOKUP(B278,'Трансферты 2016'!$A$10:$N$102,2,FALSE)</f>
        <v>11294.39</v>
      </c>
      <c r="G278" s="289">
        <f>VLOOKUP(B278,'Численность 2016-2017'!$B$5:$D$89,2,FALSE)</f>
        <v>1994762</v>
      </c>
      <c r="H278" s="183">
        <f>VLOOKUP(B278,'Трансферты 16-21'!$A$2:$S$102,14,FALSE)</f>
        <v>6914.0866872700008</v>
      </c>
      <c r="I278" s="183">
        <f>D278-VLOOKUP(B278,'Трансферты 16-21'!$A$1:$M$86,8,FALSE)</f>
        <v>86389.358999999997</v>
      </c>
      <c r="J278" s="311">
        <f t="shared" si="12"/>
        <v>14.506035302943886</v>
      </c>
      <c r="K278" s="424">
        <f>VLOOKUP(B278,'БО 15-17'!$A$11:$L$103,6,FALSE)</f>
        <v>83.3</v>
      </c>
      <c r="L278" s="425">
        <f>VLOOKUP(B278,'Own Rev16'!$A$10:$B$94,2,FALSE)/1000</f>
        <v>74012.445000000007</v>
      </c>
      <c r="M278" s="429">
        <f>VLOOKUP(B278,Безв16!$A$10:$B$95,2,FALSE)/1000</f>
        <v>15413.427</v>
      </c>
      <c r="N278" s="251">
        <f>VLOOKUP(B278,'Трансферты 16-21'!$A$1:$M$86,8,FALSE)</f>
        <v>4513.66</v>
      </c>
      <c r="O278" s="251">
        <v>0</v>
      </c>
      <c r="P278" s="251">
        <f t="shared" si="13"/>
        <v>10899.767</v>
      </c>
      <c r="Q278" s="251">
        <f t="shared" si="14"/>
        <v>86389.358999999997</v>
      </c>
      <c r="R278" s="251">
        <v>0</v>
      </c>
      <c r="S278" s="251">
        <v>0</v>
      </c>
      <c r="T278" s="251">
        <v>0</v>
      </c>
      <c r="U278" s="251">
        <v>0</v>
      </c>
      <c r="V278" s="251">
        <v>0</v>
      </c>
      <c r="W278" s="251">
        <v>0</v>
      </c>
      <c r="X278" s="251">
        <f>VLOOKUP(B278,'2016'!$A$1:$J$86,3,FALSE)</f>
        <v>0.13</v>
      </c>
      <c r="Y278" s="251">
        <f>VLOOKUP(B278,'2016'!$A$1:$J$86,4,FALSE)/1000</f>
        <v>3926.0306</v>
      </c>
      <c r="Z278" s="251">
        <f>VLOOKUP(B278,'2016'!$A$1:$J$86,5,FALSE)/1000</f>
        <v>3028.4761000000003</v>
      </c>
      <c r="AA278" s="251">
        <f>VLOOKUP(B278,'2016'!$A$1:$J$86,6,FALSE)/1000</f>
        <v>845.11350000000004</v>
      </c>
      <c r="AB278" s="251">
        <f>VLOOKUP(B278,'2016'!$A$1:$J$86,7,FALSE)/1000</f>
        <v>6047.9817000000003</v>
      </c>
      <c r="AC278" s="251">
        <f>VLOOKUP(B278,'2016'!$A$1:$J$86,10,FALSE)/1000</f>
        <v>925.75423999999998</v>
      </c>
      <c r="AD278" s="251">
        <v>0</v>
      </c>
      <c r="AE278">
        <v>0</v>
      </c>
    </row>
    <row r="279" spans="1:31">
      <c r="A279" s="289">
        <v>2017</v>
      </c>
      <c r="B279" s="289" t="s">
        <v>143</v>
      </c>
      <c r="C279" s="125">
        <v>47</v>
      </c>
      <c r="D279" s="289">
        <f>VLOOKUP(B278,'Доходы регионов17'!$A$10:$C$94,2,FALSE)/1000</f>
        <v>91871.303</v>
      </c>
      <c r="E279" s="289">
        <f>VLOOKUP(B278,'ВРП 2015-2020'!$A$3:$H$98,4,FALSE)</f>
        <v>440024.7</v>
      </c>
      <c r="F279" s="311">
        <f>VLOOKUP(B279,'Трансферты 2017'!$A$10:$N$102,2,FALSE)</f>
        <v>8787.2999999999993</v>
      </c>
      <c r="G279" s="289">
        <f>VLOOKUP(B278,'Численность 2016-2017'!$B$5:$D$89,3,FALSE)</f>
        <v>1989589</v>
      </c>
      <c r="H279" s="183">
        <f>VLOOKUP(B278,'Трансферты 16-21'!$A$2:$S$102,15,FALSE)</f>
        <v>8327.4449674899988</v>
      </c>
      <c r="I279" s="183">
        <f>D279-VLOOKUP(B279,'Трансферты 16-21'!$A$1:$M$86,9,FALSE)</f>
        <v>89624.853000000003</v>
      </c>
      <c r="J279" s="311">
        <f t="shared" si="12"/>
        <v>14.50343864270655</v>
      </c>
      <c r="K279" s="424">
        <f>VLOOKUP(B279,'БО 15-17'!$A$11:$L$103,10,FALSE)</f>
        <v>85.7</v>
      </c>
      <c r="L279" s="425">
        <f>VLOOKUP(B279,'Own Rev17'!$A$10:$B$94,2,FALSE)/1000</f>
        <v>75642.138000000006</v>
      </c>
      <c r="M279" s="429">
        <f>VLOOKUP(B279,Безв17!$A$10:$B$94,2,FALSE)/1000</f>
        <v>15763.93</v>
      </c>
      <c r="N279" s="251">
        <f>VLOOKUP(B279,'Трансферты 16-21'!$A$1:$M$86,9,FALSE)</f>
        <v>2246.4499999999998</v>
      </c>
      <c r="O279" s="251">
        <v>0</v>
      </c>
      <c r="P279" s="251">
        <f t="shared" si="13"/>
        <v>13517.48</v>
      </c>
      <c r="Q279" s="251">
        <f t="shared" si="14"/>
        <v>89624.853000000003</v>
      </c>
      <c r="R279" s="251">
        <v>0</v>
      </c>
      <c r="S279" s="251">
        <v>0</v>
      </c>
      <c r="T279" s="251">
        <v>0</v>
      </c>
      <c r="U279" s="251">
        <v>0</v>
      </c>
      <c r="V279" s="251">
        <v>0</v>
      </c>
      <c r="W279" s="251">
        <v>0</v>
      </c>
      <c r="X279" s="251">
        <f>VLOOKUP(B279,'2017'!$A$1:$J$86,3,FALSE)</f>
        <v>0.13</v>
      </c>
      <c r="Y279" s="251">
        <f>VLOOKUP(B279,'2017'!$A$1:$J$86,4,FALSE)/1000</f>
        <v>5123.1943000000001</v>
      </c>
      <c r="Z279" s="251">
        <f>VLOOKUP(B279,'2017'!$A$1:$J$86,5,FALSE)/1000</f>
        <v>4472.3890999999994</v>
      </c>
      <c r="AA279" s="251">
        <f>VLOOKUP(B279,'2017'!$A$1:$J$86,6,FALSE)/1000</f>
        <v>0</v>
      </c>
      <c r="AB279" s="251">
        <f>VLOOKUP(B279,'2017'!$A$1:$J$86,7,FALSE)/1000</f>
        <v>4022.2906000000003</v>
      </c>
      <c r="AC279" s="251">
        <f>VLOOKUP(B279,'2017'!$A$1:$J$86,10,FALSE)/1000</f>
        <v>2209.6200400000002</v>
      </c>
      <c r="AD279" s="251">
        <v>0</v>
      </c>
      <c r="AE279">
        <v>0</v>
      </c>
    </row>
    <row r="280" spans="1:31">
      <c r="A280" s="289">
        <v>2018</v>
      </c>
      <c r="B280" s="289" t="s">
        <v>143</v>
      </c>
      <c r="C280" s="125">
        <v>47</v>
      </c>
      <c r="D280" s="289">
        <f>VLOOKUP(B278,'Доходы регионов18'!$A$10:$C$94,2,FALSE)/1000</f>
        <v>108900.738</v>
      </c>
      <c r="E280" s="289">
        <f>VLOOKUP(B278,'ВРП 2015-2020'!$A$3:$H$98,5,FALSE)</f>
        <v>537212.80000000005</v>
      </c>
      <c r="F280" s="311">
        <f>VLOOKUP(B280,'Трансферты 2018'!$A$10:$N$102,2,FALSE)</f>
        <v>7852.15</v>
      </c>
      <c r="G280" s="289">
        <f>VLOOKUP(B280,'Численность 2018'!$A$7:$B$91,2,FALSE)</f>
        <v>1977720</v>
      </c>
      <c r="H280" s="183">
        <f>VLOOKUP(B278,'Трансферты 16-21'!$A$2:$S$102,16,FALSE)</f>
        <v>9575.0894430499993</v>
      </c>
      <c r="I280" s="183">
        <f>D280-VLOOKUP(B280,'Трансферты 16-21'!$A$1:$M$86,10,FALSE)</f>
        <v>107860.99799999999</v>
      </c>
      <c r="J280" s="311">
        <f t="shared" si="12"/>
        <v>14.497455224016226</v>
      </c>
      <c r="K280" s="424">
        <f>VLOOKUP(B280,'БО 17-19'!$A$11:$L$103,6,FALSE)</f>
        <v>83.7</v>
      </c>
      <c r="L280" s="425">
        <f>VLOOKUP(B280,'Own Rev18'!$A$10:$B$94,2,FALSE)/1000</f>
        <v>91068.418000000005</v>
      </c>
      <c r="M280" s="429">
        <f>VLOOKUP(B280,Безв18!$A$10:$B$94,2,FALSE)/1000</f>
        <v>17417.569</v>
      </c>
      <c r="N280" s="251">
        <f>VLOOKUP(B280,'Трансферты 16-21'!$A$1:$M$86,10,FALSE)</f>
        <v>1039.74</v>
      </c>
      <c r="O280" s="251">
        <v>0</v>
      </c>
      <c r="P280" s="251">
        <f t="shared" si="13"/>
        <v>16377.829</v>
      </c>
      <c r="Q280" s="251">
        <f t="shared" si="14"/>
        <v>107860.99799999999</v>
      </c>
      <c r="R280" s="251">
        <f>VLOOKUP(B280,Путин!$B$2:$C$87,2,FALSE)</f>
        <v>0.72970000000000002</v>
      </c>
      <c r="S280" s="251">
        <v>0</v>
      </c>
      <c r="T280" s="251">
        <v>0</v>
      </c>
      <c r="U280" s="251">
        <v>0</v>
      </c>
      <c r="V280" s="251">
        <v>0</v>
      </c>
      <c r="W280" s="251">
        <v>0</v>
      </c>
      <c r="X280" s="251">
        <f>VLOOKUP(B280,'2018'!$A$1:$J$86,3,FALSE)</f>
        <v>0.12</v>
      </c>
      <c r="Y280" s="251">
        <f>VLOOKUP(B280,'2018'!$A$1:$J$86,4,FALSE)/1000</f>
        <v>6761.6282000000001</v>
      </c>
      <c r="Z280" s="251">
        <f>VLOOKUP(B280,'2018'!$A$1:$J$86,5,FALSE)/1000</f>
        <v>3974.1132000000002</v>
      </c>
      <c r="AA280" s="251">
        <f>VLOOKUP(B280,'2018'!$A$1:$J$86,6,FALSE)/1000</f>
        <v>1740.231</v>
      </c>
      <c r="AB280" s="251">
        <f>VLOOKUP(B280,'2018'!$A$1:$J$86,7,FALSE)/1000</f>
        <v>3587.6850800000002</v>
      </c>
      <c r="AC280" s="251">
        <f>VLOOKUP(B280,'2018'!$A$1:$J$86,10,FALSE)/1000</f>
        <v>2636.1369900000004</v>
      </c>
      <c r="AD280" s="251">
        <v>0</v>
      </c>
      <c r="AE280">
        <v>0</v>
      </c>
    </row>
    <row r="281" spans="1:31">
      <c r="A281" s="289">
        <v>2019</v>
      </c>
      <c r="B281" s="289" t="s">
        <v>143</v>
      </c>
      <c r="C281" s="125">
        <v>47</v>
      </c>
      <c r="D281" s="289">
        <f>VLOOKUP(B278,'Доходы регионов19'!$A$10:$C$94,2,FALSE)/1000</f>
        <v>118742.08199999999</v>
      </c>
      <c r="E281" s="289">
        <f>VLOOKUP(B278,'ВРП 2015-2020'!$A$3:$H$98,6,FALSE)</f>
        <v>564897.9</v>
      </c>
      <c r="F281" s="311">
        <f>VLOOKUP(B281,'Трансферты 2019'!$A$4:$N$102,2,FALSE)</f>
        <v>13760.89</v>
      </c>
      <c r="G281" s="289">
        <f>VLOOKUP(B281,'Численность 2019'!$A$7:$B$91,2,FALSE)</f>
        <v>1963007</v>
      </c>
      <c r="H281" s="183">
        <f>VLOOKUP(B278,'Трансферты 16-21'!$A$2:$S$102,17,FALSE)</f>
        <v>11553.596247859998</v>
      </c>
      <c r="I281" s="183">
        <f>D281-VLOOKUP(B281,'Трансферты 16-21'!$A$1:$M$86,11,FALSE)</f>
        <v>113235.882</v>
      </c>
      <c r="J281" s="311">
        <f t="shared" si="12"/>
        <v>14.489988039222693</v>
      </c>
      <c r="K281" s="424">
        <f>VLOOKUP(B281,'БО 17-19'!$A$11:$L$103,10,FALSE)</f>
        <v>76.3</v>
      </c>
      <c r="L281" s="425">
        <f>VLOOKUP(B281,'Own Rev19'!$A$10:$B$94,2,FALSE)/1000</f>
        <v>93195.975999999995</v>
      </c>
      <c r="M281" s="429">
        <f>VLOOKUP(B281,Безв19!$A$10:$B$94,2,FALSE)/1000</f>
        <v>24899.197</v>
      </c>
      <c r="N281" s="251">
        <f>VLOOKUP(B281,'Трансферты 16-21'!$A$1:$M$86,11,FALSE)</f>
        <v>5506.2</v>
      </c>
      <c r="O281" s="251">
        <v>0</v>
      </c>
      <c r="P281" s="251">
        <f t="shared" si="13"/>
        <v>19392.996999999999</v>
      </c>
      <c r="Q281" s="251">
        <f t="shared" si="14"/>
        <v>113235.882</v>
      </c>
      <c r="R281" s="251">
        <v>0</v>
      </c>
      <c r="S281" s="251">
        <v>0</v>
      </c>
      <c r="T281" s="251">
        <v>0</v>
      </c>
      <c r="U281" s="251">
        <v>0</v>
      </c>
      <c r="V281" s="251">
        <v>0</v>
      </c>
      <c r="W281" s="251">
        <v>0</v>
      </c>
      <c r="X281" s="251">
        <f>VLOOKUP(B281,'2019'!$A$1:$J$86,3,FALSE)</f>
        <v>0.17</v>
      </c>
      <c r="Y281" s="251">
        <f>VLOOKUP(B281,'2019'!$A$1:$J$86,4,FALSE)/1000</f>
        <v>7839.0030999999999</v>
      </c>
      <c r="Z281" s="251">
        <f>VLOOKUP(B281,'2019'!$A$1:$J$86,5,FALSE)/1000</f>
        <v>4570.2302</v>
      </c>
      <c r="AA281" s="251">
        <f>VLOOKUP(B281,'2019'!$A$1:$J$86,6,FALSE)/1000</f>
        <v>300</v>
      </c>
      <c r="AB281" s="251">
        <f>VLOOKUP(B281,'2019'!$A$1:$J$86,7,FALSE)/1000</f>
        <v>5955.1688800000002</v>
      </c>
      <c r="AC281" s="251">
        <f>VLOOKUP(B281,'2019'!$A$1:$J$86,10,FALSE)/1000</f>
        <v>5598.8268200000002</v>
      </c>
      <c r="AD281" s="251">
        <v>0</v>
      </c>
      <c r="AE281">
        <v>0</v>
      </c>
    </row>
    <row r="282" spans="1:31">
      <c r="A282" s="289">
        <v>2020</v>
      </c>
      <c r="B282" s="289" t="s">
        <v>143</v>
      </c>
      <c r="C282" s="125">
        <v>47</v>
      </c>
      <c r="D282" s="289">
        <f>VLOOKUP(B278,'Доходы регионов20'!$A$10:$C$94,2,FALSE)/1000</f>
        <v>131218.408</v>
      </c>
      <c r="E282" s="289">
        <f>VLOOKUP(B278,'ВРП 2015-2020'!$A$3:$H$98,7,FALSE)</f>
        <v>538971.9</v>
      </c>
      <c r="F282" s="311">
        <f>VLOOKUP(B282,'Трансферты 2020'!$A$4:$N$102,2,FALSE)</f>
        <v>25415.919999999998</v>
      </c>
      <c r="G282" s="289">
        <f>VLOOKUP(B282,'Численность 2020'!$A$7:$B$91,2,FALSE)</f>
        <v>1956835</v>
      </c>
      <c r="H282" s="183">
        <f>VLOOKUP(B278,'Трансферты 16-21'!$A$2:$S$102,18,FALSE)</f>
        <v>22151.928481980001</v>
      </c>
      <c r="I282" s="183">
        <f>D282-VLOOKUP(B282,'Трансферты 16-21'!$A$1:$M$86,12,FALSE)</f>
        <v>122384.928</v>
      </c>
      <c r="J282" s="311">
        <f t="shared" si="12"/>
        <v>14.48683893010014</v>
      </c>
      <c r="K282" s="424">
        <f>VLOOKUP(B282,'БО 19-21'!$A$11:$L$103,6,FALSE)</f>
        <v>79.3</v>
      </c>
      <c r="L282" s="425">
        <f>VLOOKUP(B282,'Own Rev20'!$A$10:$B$94,2,FALSE)/1000</f>
        <v>84802.096000000005</v>
      </c>
      <c r="M282" s="429">
        <f>VLOOKUP(B282,Безв20!$A$10:$B$94,2,FALSE)/1000</f>
        <v>45188.036</v>
      </c>
      <c r="N282" s="251">
        <f>VLOOKUP(B282,'Трансферты 16-21'!$A$1:$M$86,12,FALSE)</f>
        <v>8833.48</v>
      </c>
      <c r="O282" s="251">
        <v>0</v>
      </c>
      <c r="P282" s="251">
        <f t="shared" si="13"/>
        <v>36354.555999999997</v>
      </c>
      <c r="Q282" s="251">
        <f t="shared" si="14"/>
        <v>122384.928</v>
      </c>
      <c r="R282" s="251">
        <v>0</v>
      </c>
      <c r="S282" s="251">
        <f>VLOOKUP(B282,Конституция!$B$4:$C$90,2,FALSE)</f>
        <v>0.73599999999999999</v>
      </c>
      <c r="T282" s="251">
        <f>VLOOKUP(B282,DATA!$A$2:$X$86,23,FALSE)</f>
        <v>4.7</v>
      </c>
      <c r="U282" s="251">
        <f>VLOOKUP(B282,DATA!$A$2:$X$86,24,FALSE)</f>
        <v>20.39</v>
      </c>
      <c r="V282" s="251">
        <f>VLOOKUP(B282,'По статьям 2020'!$A$2:$AE$86,31,FALSE)</f>
        <v>4558.1900000000005</v>
      </c>
      <c r="W282" s="251">
        <v>0</v>
      </c>
      <c r="X282" s="251">
        <f>VLOOKUP(B282,'2020'!$A$1:$J$86,3,FALSE)</f>
        <v>0.3</v>
      </c>
      <c r="Y282" s="251">
        <f>VLOOKUP(B282,'2020'!$A$1:$J$86,4,FALSE)/1000</f>
        <v>15614.8534</v>
      </c>
      <c r="Z282" s="251">
        <f>VLOOKUP(B282,'2020'!$A$1:$J$86,5,FALSE)/1000</f>
        <v>5027.2532000000001</v>
      </c>
      <c r="AA282" s="251">
        <f>VLOOKUP(B282,'2020'!$A$1:$J$86,6,FALSE)/1000</f>
        <v>6757.1310000000003</v>
      </c>
      <c r="AB282" s="251">
        <f>VLOOKUP(B282,'2020'!$A$1:$J$86,7,FALSE)/1000</f>
        <v>11170.64356</v>
      </c>
      <c r="AC282" s="251">
        <f>VLOOKUP(B282,'2020'!$A$1:$J$86,10,FALSE)/1000</f>
        <v>9569.0599600000005</v>
      </c>
      <c r="AD282" s="452">
        <v>0</v>
      </c>
      <c r="AE282">
        <v>0</v>
      </c>
    </row>
    <row r="283" spans="1:31">
      <c r="A283" s="289">
        <v>2021</v>
      </c>
      <c r="B283" s="289" t="s">
        <v>143</v>
      </c>
      <c r="C283" s="125">
        <v>47</v>
      </c>
      <c r="D283" s="289">
        <f>VLOOKUP(B278,'Доходы регионов21'!$A$10:$C$94,2,FALSE)/1000</f>
        <v>161941.837</v>
      </c>
      <c r="E283" s="289">
        <f>VLOOKUP(B278,'ВРП 2015-2020'!$A$3:$H$98,8,FALSE)</f>
        <v>721025.2</v>
      </c>
      <c r="F283" s="311">
        <f>VLOOKUP(B283,'Трансферты 2021'!$A$4:$N$93,2,FALSE)</f>
        <v>25136.27</v>
      </c>
      <c r="G283" s="289">
        <f>VLOOKUP(B283,'Численность 2021'!$A$6:$B$91,2,FALSE)</f>
        <v>1942915</v>
      </c>
      <c r="H283" s="183">
        <f>VLOOKUP(B278,'Трансферты 16-21'!$A$2:$S$102,19,FALSE)</f>
        <v>24783.458040940001</v>
      </c>
      <c r="I283" s="183">
        <f>D283-VLOOKUP(B283,'Трансферты 16-21'!$A$1:$M$86,13,FALSE)</f>
        <v>154879.467</v>
      </c>
      <c r="J283" s="311">
        <f t="shared" si="12"/>
        <v>14.479699980619333</v>
      </c>
      <c r="K283" s="424">
        <f>VLOOKUP(B283,'БО 19-21'!$A$11:$L$103,10,FALSE)</f>
        <v>79.7</v>
      </c>
      <c r="L283" s="425">
        <f>VLOOKUP(B283,'Own Rev21'!$A$10:$B$94,2,FALSE)/1000</f>
        <v>119234.03599999999</v>
      </c>
      <c r="M283" s="429">
        <f>VLOOKUP(B283,Безв21!$A$10:$B$94,2,FALSE)/1000</f>
        <v>40412.65</v>
      </c>
      <c r="N283" s="251">
        <f>VLOOKUP(B283,'Трансферты 16-21'!$A$1:$M$86,13,FALSE)</f>
        <v>7062.37</v>
      </c>
      <c r="O283" s="251">
        <v>0</v>
      </c>
      <c r="P283" s="251">
        <f t="shared" si="13"/>
        <v>33350.28</v>
      </c>
      <c r="Q283" s="251">
        <f t="shared" si="14"/>
        <v>154879.467</v>
      </c>
      <c r="R283" s="251">
        <v>0</v>
      </c>
      <c r="S283" s="251">
        <v>0</v>
      </c>
      <c r="T283" s="251">
        <v>0</v>
      </c>
      <c r="U283" s="251">
        <v>0</v>
      </c>
      <c r="V283" s="251">
        <v>0</v>
      </c>
      <c r="W283" s="251">
        <f>VLOOKUP(B282,'По статьям 2021'!$A$2:$V$86,22,FALSE)</f>
        <v>3374.9763259399997</v>
      </c>
      <c r="X283" s="251">
        <f>VLOOKUP(B283,'2021'!$A$1:$J$86,3,FALSE)</f>
        <v>0.22</v>
      </c>
      <c r="Y283" s="251">
        <f>VLOOKUP(B283,'2021'!$A$1:$J$86,4,FALSE)/1000</f>
        <v>8835.0080999999991</v>
      </c>
      <c r="Z283" s="251">
        <f>VLOOKUP(B283,'2021'!$A$1:$J$86,5,FALSE)/1000</f>
        <v>5027.2532000000001</v>
      </c>
      <c r="AA283" s="251">
        <f>VLOOKUP(B283,'2021'!$A$1:$J$86,6,FALSE)/1000</f>
        <v>700</v>
      </c>
      <c r="AB283" s="251">
        <f>VLOOKUP(B283,'2021'!$A$1:$J$86,7,FALSE)/1000</f>
        <v>14859.841420000001</v>
      </c>
      <c r="AC283" s="251">
        <f>VLOOKUP(B283,'2021'!$A$1:$J$86,10,FALSE)/1000</f>
        <v>9655.4329799999996</v>
      </c>
      <c r="AD283" t="e">
        <f>VLOOKUP(B283,#REF!,2,FALSE)</f>
        <v>#REF!</v>
      </c>
      <c r="AE283">
        <f>S282</f>
        <v>0.73599999999999999</v>
      </c>
    </row>
    <row r="284" spans="1:31">
      <c r="A284" s="289">
        <v>2016</v>
      </c>
      <c r="B284" s="289" t="s">
        <v>142</v>
      </c>
      <c r="C284" s="125">
        <v>48</v>
      </c>
      <c r="D284" s="289">
        <f>VLOOKUP(B284,'Доходы регионов16'!$A$10:$C$94,2,FALSE)/1000</f>
        <v>55321.165000000001</v>
      </c>
      <c r="E284" s="289">
        <f>VLOOKUP(B284,'ВРП 2015-2020'!$A$3:$H$98,3,FALSE)</f>
        <v>266340.2</v>
      </c>
      <c r="F284" s="311">
        <f>VLOOKUP(B284,'Трансферты 2016'!$A$10:$N$102,2,FALSE)</f>
        <v>7760.65</v>
      </c>
      <c r="G284" s="289">
        <f>VLOOKUP(B284,'Численность 2016-2017'!$B$5:$D$89,2,FALSE)</f>
        <v>1348703</v>
      </c>
      <c r="H284" s="183">
        <f>VLOOKUP(B284,'Трансферты 16-21'!$A$2:$S$102,14,FALSE)</f>
        <v>4890.0022153899999</v>
      </c>
      <c r="I284" s="183">
        <f>D284-VLOOKUP(B284,'Трансферты 16-21'!$A$1:$M$86,8,FALSE)</f>
        <v>52377.415000000001</v>
      </c>
      <c r="J284" s="311">
        <f t="shared" si="12"/>
        <v>14.114653947866678</v>
      </c>
      <c r="K284" s="424">
        <f>VLOOKUP(B284,'БО 15-17'!$A$11:$L$103,6,FALSE)</f>
        <v>58.4</v>
      </c>
      <c r="L284" s="425">
        <f>VLOOKUP(B284,'Own Rev16'!$A$10:$B$94,2,FALSE)/1000</f>
        <v>38902.809000000001</v>
      </c>
      <c r="M284" s="429">
        <f>VLOOKUP(B284,Безв16!$A$10:$B$95,2,FALSE)/1000</f>
        <v>15805.464</v>
      </c>
      <c r="N284" s="251">
        <f>VLOOKUP(B284,'Трансферты 16-21'!$A$1:$M$86,8,FALSE)</f>
        <v>2943.75</v>
      </c>
      <c r="O284" s="251">
        <v>0</v>
      </c>
      <c r="P284" s="251">
        <f t="shared" si="13"/>
        <v>12861.714</v>
      </c>
      <c r="Q284" s="251">
        <f t="shared" si="14"/>
        <v>52377.415000000001</v>
      </c>
      <c r="R284" s="251">
        <v>0</v>
      </c>
      <c r="S284" s="251">
        <v>0</v>
      </c>
      <c r="T284" s="251">
        <v>0</v>
      </c>
      <c r="U284" s="251">
        <v>0</v>
      </c>
      <c r="V284" s="251">
        <v>0</v>
      </c>
      <c r="W284" s="251">
        <v>0</v>
      </c>
      <c r="X284" s="251">
        <f>VLOOKUP(B284,'2016'!$A$1:$J$86,3,FALSE)</f>
        <v>0.25</v>
      </c>
      <c r="Y284" s="251">
        <f>VLOOKUP(B284,'2016'!$A$1:$J$86,4,FALSE)/1000</f>
        <v>7771.8800999999994</v>
      </c>
      <c r="Z284" s="251">
        <f>VLOOKUP(B284,'2016'!$A$1:$J$86,5,FALSE)/1000</f>
        <v>5498.3037999999997</v>
      </c>
      <c r="AA284" s="251">
        <f>VLOOKUP(B284,'2016'!$A$1:$J$86,6,FALSE)/1000</f>
        <v>1165.8453</v>
      </c>
      <c r="AB284" s="251">
        <f>VLOOKUP(B284,'2016'!$A$1:$J$86,7,FALSE)/1000</f>
        <v>4665.1087800000005</v>
      </c>
      <c r="AC284" s="251">
        <f>VLOOKUP(B284,'2016'!$A$1:$J$86,10,FALSE)/1000</f>
        <v>424.32716999999997</v>
      </c>
      <c r="AD284" s="251">
        <v>0</v>
      </c>
      <c r="AE284">
        <v>0</v>
      </c>
    </row>
    <row r="285" spans="1:31">
      <c r="A285" s="289">
        <v>2017</v>
      </c>
      <c r="B285" s="289" t="s">
        <v>142</v>
      </c>
      <c r="C285" s="125">
        <v>48</v>
      </c>
      <c r="D285" s="289">
        <f>VLOOKUP(B284,'Доходы регионов17'!$A$10:$C$94,2,FALSE)/1000</f>
        <v>56326.201000000001</v>
      </c>
      <c r="E285" s="289">
        <f>VLOOKUP(B284,'ВРП 2015-2020'!$A$3:$H$98,4,FALSE)</f>
        <v>281369.7</v>
      </c>
      <c r="F285" s="311">
        <f>VLOOKUP(B285,'Трансферты 2017'!$A$10:$N$102,2,FALSE)</f>
        <v>4957.3100000000004</v>
      </c>
      <c r="G285" s="289">
        <f>VLOOKUP(B284,'Численность 2016-2017'!$B$5:$D$89,3,FALSE)</f>
        <v>1341526</v>
      </c>
      <c r="H285" s="183">
        <f>VLOOKUP(B284,'Трансферты 16-21'!$A$2:$S$102,15,FALSE)</f>
        <v>5733.1413707900001</v>
      </c>
      <c r="I285" s="183">
        <f>D285-VLOOKUP(B285,'Трансферты 16-21'!$A$1:$M$86,9,FALSE)</f>
        <v>55081.150999999998</v>
      </c>
      <c r="J285" s="311">
        <f t="shared" si="12"/>
        <v>14.109318329949602</v>
      </c>
      <c r="K285" s="424">
        <f>VLOOKUP(B285,'БО 15-17'!$A$11:$L$103,10,FALSE)</f>
        <v>61.1</v>
      </c>
      <c r="L285" s="425">
        <f>VLOOKUP(B285,'Own Rev17'!$A$10:$B$94,2,FALSE)/1000</f>
        <v>40963.165000000001</v>
      </c>
      <c r="M285" s="429">
        <f>VLOOKUP(B285,Безв17!$A$10:$B$94,2,FALSE)/1000</f>
        <v>15314.557000000001</v>
      </c>
      <c r="N285" s="251">
        <f>VLOOKUP(B285,'Трансферты 16-21'!$A$1:$M$86,9,FALSE)</f>
        <v>1245.05</v>
      </c>
      <c r="O285" s="251">
        <v>0</v>
      </c>
      <c r="P285" s="251">
        <f t="shared" si="13"/>
        <v>14069.507000000001</v>
      </c>
      <c r="Q285" s="251">
        <f t="shared" si="14"/>
        <v>55081.150999999998</v>
      </c>
      <c r="R285" s="251">
        <v>0</v>
      </c>
      <c r="S285" s="251">
        <v>0</v>
      </c>
      <c r="T285" s="251">
        <v>0</v>
      </c>
      <c r="U285" s="251">
        <v>0</v>
      </c>
      <c r="V285" s="251">
        <v>0</v>
      </c>
      <c r="W285" s="251">
        <v>0</v>
      </c>
      <c r="X285" s="251">
        <f>VLOOKUP(B285,'2017'!$A$1:$J$86,3,FALSE)</f>
        <v>0.23</v>
      </c>
      <c r="Y285" s="251">
        <f>VLOOKUP(B285,'2017'!$A$1:$J$86,4,FALSE)/1000</f>
        <v>8172.1795999999995</v>
      </c>
      <c r="Z285" s="251">
        <f>VLOOKUP(B285,'2017'!$A$1:$J$86,5,FALSE)/1000</f>
        <v>6371.0282999999999</v>
      </c>
      <c r="AA285" s="251">
        <f>VLOOKUP(B285,'2017'!$A$1:$J$86,6,FALSE)/1000</f>
        <v>159.01410000000001</v>
      </c>
      <c r="AB285" s="251">
        <f>VLOOKUP(B285,'2017'!$A$1:$J$86,7,FALSE)/1000</f>
        <v>3248.2600899999998</v>
      </c>
      <c r="AC285" s="251">
        <f>VLOOKUP(B285,'2017'!$A$1:$J$86,10,FALSE)/1000</f>
        <v>1139.44795</v>
      </c>
      <c r="AD285" s="251">
        <v>0</v>
      </c>
      <c r="AE285">
        <v>0</v>
      </c>
    </row>
    <row r="286" spans="1:31">
      <c r="A286" s="289">
        <v>2018</v>
      </c>
      <c r="B286" s="289" t="s">
        <v>142</v>
      </c>
      <c r="C286" s="125">
        <v>48</v>
      </c>
      <c r="D286" s="289">
        <f>VLOOKUP(B284,'Доходы регионов18'!$A$10:$C$94,2,FALSE)/1000</f>
        <v>64808.760999999999</v>
      </c>
      <c r="E286" s="289">
        <f>VLOOKUP(B284,'ВРП 2015-2020'!$A$3:$H$98,5,FALSE)</f>
        <v>310238.7</v>
      </c>
      <c r="F286" s="311">
        <f>VLOOKUP(B286,'Трансферты 2018'!$A$10:$N$102,2,FALSE)</f>
        <v>5583.01</v>
      </c>
      <c r="G286" s="289">
        <f>VLOOKUP(B286,'Численность 2018'!$A$7:$B$91,2,FALSE)</f>
        <v>1331655</v>
      </c>
      <c r="H286" s="183">
        <f>VLOOKUP(B284,'Трансферты 16-21'!$A$2:$S$102,16,FALSE)</f>
        <v>6641.0156841600001</v>
      </c>
      <c r="I286" s="183">
        <f>D286-VLOOKUP(B286,'Трансферты 16-21'!$A$1:$M$86,10,FALSE)</f>
        <v>63639.341</v>
      </c>
      <c r="J286" s="311">
        <f t="shared" si="12"/>
        <v>14.101933087524836</v>
      </c>
      <c r="K286" s="424">
        <f>VLOOKUP(B286,'БО 17-19'!$A$11:$L$103,6,FALSE)</f>
        <v>58.6</v>
      </c>
      <c r="L286" s="425">
        <f>VLOOKUP(B286,'Own Rev18'!$A$10:$B$94,2,FALSE)/1000</f>
        <v>43376.927000000003</v>
      </c>
      <c r="M286" s="429">
        <f>VLOOKUP(B286,Безв18!$A$10:$B$94,2,FALSE)/1000</f>
        <v>21618.76</v>
      </c>
      <c r="N286" s="251">
        <f>VLOOKUP(B286,'Трансферты 16-21'!$A$1:$M$86,10,FALSE)</f>
        <v>1169.42</v>
      </c>
      <c r="O286" s="251">
        <v>0</v>
      </c>
      <c r="P286" s="251">
        <f t="shared" si="13"/>
        <v>20449.339999999997</v>
      </c>
      <c r="Q286" s="251">
        <f t="shared" si="14"/>
        <v>63639.341</v>
      </c>
      <c r="R286" s="251">
        <f>VLOOKUP(B286,Путин!$B$2:$C$87,2,FALSE)</f>
        <v>0.79979999999999996</v>
      </c>
      <c r="S286" s="251">
        <v>0</v>
      </c>
      <c r="T286" s="251">
        <v>0</v>
      </c>
      <c r="U286" s="251">
        <v>0</v>
      </c>
      <c r="V286" s="251">
        <v>0</v>
      </c>
      <c r="W286" s="251">
        <v>0</v>
      </c>
      <c r="X286" s="251">
        <f>VLOOKUP(B286,'2018'!$A$1:$J$86,3,FALSE)</f>
        <v>0.3</v>
      </c>
      <c r="Y286" s="251">
        <f>VLOOKUP(B286,'2018'!$A$1:$J$86,4,FALSE)/1000</f>
        <v>13721.48</v>
      </c>
      <c r="Z286" s="251">
        <f>VLOOKUP(B286,'2018'!$A$1:$J$86,5,FALSE)/1000</f>
        <v>6677.2392</v>
      </c>
      <c r="AA286" s="251">
        <f>VLOOKUP(B286,'2018'!$A$1:$J$86,6,FALSE)/1000</f>
        <v>288.74650000000003</v>
      </c>
      <c r="AB286" s="251">
        <f>VLOOKUP(B286,'2018'!$A$1:$J$86,7,FALSE)/1000</f>
        <v>3334.8970299999996</v>
      </c>
      <c r="AC286" s="251">
        <f>VLOOKUP(B286,'2018'!$A$1:$J$86,10,FALSE)/1000</f>
        <v>1822.23468</v>
      </c>
      <c r="AD286" s="251">
        <v>0</v>
      </c>
      <c r="AE286">
        <v>0</v>
      </c>
    </row>
    <row r="287" spans="1:31">
      <c r="A287" s="289">
        <v>2019</v>
      </c>
      <c r="B287" s="289" t="s">
        <v>142</v>
      </c>
      <c r="C287" s="125">
        <v>48</v>
      </c>
      <c r="D287" s="289">
        <f>VLOOKUP(B284,'Доходы регионов19'!$A$10:$C$94,2,FALSE)/1000</f>
        <v>67584.453999999998</v>
      </c>
      <c r="E287" s="289">
        <f>VLOOKUP(B284,'ВРП 2015-2020'!$A$3:$H$98,6,FALSE)</f>
        <v>342250.5</v>
      </c>
      <c r="F287" s="311">
        <f>VLOOKUP(B287,'Трансферты 2019'!$A$4:$N$102,2,FALSE)</f>
        <v>7961.65</v>
      </c>
      <c r="G287" s="289">
        <f>VLOOKUP(B287,'Численность 2019'!$A$7:$B$91,2,FALSE)</f>
        <v>1318103</v>
      </c>
      <c r="H287" s="183">
        <f>VLOOKUP(B284,'Трансферты 16-21'!$A$2:$S$102,17,FALSE)</f>
        <v>7403.9655781599995</v>
      </c>
      <c r="I287" s="183">
        <f>D287-VLOOKUP(B287,'Трансферты 16-21'!$A$1:$M$86,11,FALSE)</f>
        <v>64513.013999999996</v>
      </c>
      <c r="J287" s="311">
        <f t="shared" si="12"/>
        <v>14.091704139701305</v>
      </c>
      <c r="K287" s="424">
        <f>VLOOKUP(B287,'БО 17-19'!$A$11:$L$103,10,FALSE)</f>
        <v>58.7</v>
      </c>
      <c r="L287" s="425">
        <f>VLOOKUP(B287,'Own Rev19'!$A$10:$B$94,2,FALSE)/1000</f>
        <v>44250.559000000001</v>
      </c>
      <c r="M287" s="429">
        <f>VLOOKUP(B287,Безв19!$A$10:$B$94,2,FALSE)/1000</f>
        <v>23056.067999999999</v>
      </c>
      <c r="N287" s="251">
        <f>VLOOKUP(B287,'Трансферты 16-21'!$A$1:$M$86,11,FALSE)</f>
        <v>3071.44</v>
      </c>
      <c r="O287" s="251">
        <v>0</v>
      </c>
      <c r="P287" s="251">
        <f t="shared" si="13"/>
        <v>19984.628000000001</v>
      </c>
      <c r="Q287" s="251">
        <f t="shared" si="14"/>
        <v>64513.013999999996</v>
      </c>
      <c r="R287" s="251">
        <v>0</v>
      </c>
      <c r="S287" s="251">
        <v>0</v>
      </c>
      <c r="T287" s="251">
        <v>0</v>
      </c>
      <c r="U287" s="251">
        <v>0</v>
      </c>
      <c r="V287" s="251">
        <v>0</v>
      </c>
      <c r="W287" s="251">
        <v>0</v>
      </c>
      <c r="X287" s="251">
        <f>VLOOKUP(B287,'2019'!$A$1:$J$86,3,FALSE)</f>
        <v>0.31</v>
      </c>
      <c r="Y287" s="251">
        <f>VLOOKUP(B287,'2019'!$A$1:$J$86,4,FALSE)/1000</f>
        <v>12579.646199999999</v>
      </c>
      <c r="Z287" s="251">
        <f>VLOOKUP(B287,'2019'!$A$1:$J$86,5,FALSE)/1000</f>
        <v>7286.2550999999994</v>
      </c>
      <c r="AA287" s="251">
        <f>VLOOKUP(B287,'2019'!$A$1:$J$86,6,FALSE)/1000</f>
        <v>0</v>
      </c>
      <c r="AB287" s="251">
        <f>VLOOKUP(B287,'2019'!$A$1:$J$86,7,FALSE)/1000</f>
        <v>4179.8508000000002</v>
      </c>
      <c r="AC287" s="251">
        <f>VLOOKUP(B287,'2019'!$A$1:$J$86,10,FALSE)/1000</f>
        <v>3225.1282500000002</v>
      </c>
      <c r="AD287" s="251">
        <v>0</v>
      </c>
      <c r="AE287">
        <v>0</v>
      </c>
    </row>
    <row r="288" spans="1:31">
      <c r="A288" s="289">
        <v>2020</v>
      </c>
      <c r="B288" s="289" t="s">
        <v>142</v>
      </c>
      <c r="C288" s="125">
        <v>48</v>
      </c>
      <c r="D288" s="289">
        <f>VLOOKUP(B284,'Доходы регионов20'!$A$10:$C$94,2,FALSE)/1000</f>
        <v>81382.741999999998</v>
      </c>
      <c r="E288" s="289">
        <f>VLOOKUP(B284,'ВРП 2015-2020'!$A$3:$H$98,7,FALSE)</f>
        <v>379820.4</v>
      </c>
      <c r="F288" s="311">
        <f>VLOOKUP(B288,'Трансферты 2020'!$A$4:$N$102,2,FALSE)</f>
        <v>16948.22</v>
      </c>
      <c r="G288" s="289">
        <f>VLOOKUP(B288,'Численность 2020'!$A$7:$B$91,2,FALSE)</f>
        <v>1305563</v>
      </c>
      <c r="H288" s="183">
        <f>VLOOKUP(B284,'Трансферты 16-21'!$A$2:$S$102,18,FALSE)</f>
        <v>17040.966467060003</v>
      </c>
      <c r="I288" s="183">
        <f>D288-VLOOKUP(B288,'Трансферты 16-21'!$A$1:$M$86,12,FALSE)</f>
        <v>77078.141999999993</v>
      </c>
      <c r="J288" s="311">
        <f t="shared" si="12"/>
        <v>14.082144923329626</v>
      </c>
      <c r="K288" s="424">
        <f>VLOOKUP(B288,'БО 19-21'!$A$11:$L$103,6,FALSE)</f>
        <v>57.9</v>
      </c>
      <c r="L288" s="425">
        <f>VLOOKUP(B288,'Own Rev20'!$A$10:$B$94,2,FALSE)/1000</f>
        <v>46573.582999999999</v>
      </c>
      <c r="M288" s="429">
        <f>VLOOKUP(B288,Безв20!$A$10:$B$94,2,FALSE)/1000</f>
        <v>34443.025999999998</v>
      </c>
      <c r="N288" s="251">
        <f>VLOOKUP(B288,'Трансферты 16-21'!$A$1:$M$86,12,FALSE)</f>
        <v>4304.6000000000004</v>
      </c>
      <c r="O288" s="251">
        <v>0</v>
      </c>
      <c r="P288" s="251">
        <f t="shared" si="13"/>
        <v>30138.425999999999</v>
      </c>
      <c r="Q288" s="251">
        <f t="shared" si="14"/>
        <v>77078.141999999993</v>
      </c>
      <c r="R288" s="251">
        <v>0</v>
      </c>
      <c r="S288" s="251">
        <f>VLOOKUP(B288,Конституция!$B$4:$C$90,2,FALSE)</f>
        <v>0.85250000000000004</v>
      </c>
      <c r="T288" s="251">
        <f>VLOOKUP(B288,DATA!$A$2:$X$86,23,FALSE)</f>
        <v>12.1</v>
      </c>
      <c r="U288" s="251">
        <f>VLOOKUP(B288,DATA!$A$2:$X$86,24,FALSE)</f>
        <v>19.309999999999999</v>
      </c>
      <c r="V288" s="251">
        <f>VLOOKUP(B288,'По статьям 2020'!$A$2:$AE$86,31,FALSE)</f>
        <v>2638.84</v>
      </c>
      <c r="W288" s="251">
        <v>0</v>
      </c>
      <c r="X288" s="251">
        <f>VLOOKUP(B288,'2020'!$A$1:$J$86,3,FALSE)</f>
        <v>0.39</v>
      </c>
      <c r="Y288" s="251">
        <f>VLOOKUP(B288,'2020'!$A$1:$J$86,4,FALSE)/1000</f>
        <v>14087.39697</v>
      </c>
      <c r="Z288" s="251">
        <f>VLOOKUP(B288,'2020'!$A$1:$J$86,5,FALSE)/1000</f>
        <v>8014.8805999999995</v>
      </c>
      <c r="AA288" s="251">
        <f>VLOOKUP(B288,'2020'!$A$1:$J$86,6,FALSE)/1000</f>
        <v>2999.8090000000002</v>
      </c>
      <c r="AB288" s="251">
        <f>VLOOKUP(B288,'2020'!$A$1:$J$86,7,FALSE)/1000</f>
        <v>8235.335070000001</v>
      </c>
      <c r="AC288" s="251">
        <f>VLOOKUP(B288,'2020'!$A$1:$J$86,10,FALSE)/1000</f>
        <v>7815.6950500000003</v>
      </c>
      <c r="AD288" s="452">
        <v>0</v>
      </c>
      <c r="AE288">
        <v>0</v>
      </c>
    </row>
    <row r="289" spans="1:31">
      <c r="A289" s="289">
        <v>2021</v>
      </c>
      <c r="B289" s="289" t="s">
        <v>142</v>
      </c>
      <c r="C289" s="125">
        <v>48</v>
      </c>
      <c r="D289" s="289">
        <f>VLOOKUP(B284,'Доходы регионов21'!$A$10:$C$94,2,FALSE)/1000</f>
        <v>88691.438999999998</v>
      </c>
      <c r="E289" s="289">
        <f>VLOOKUP(B284,'ВРП 2015-2020'!$A$3:$H$98,8,FALSE)</f>
        <v>418946.1</v>
      </c>
      <c r="F289" s="311">
        <f>VLOOKUP(B289,'Трансферты 2021'!$A$4:$N$93,2,FALSE)</f>
        <v>16837.75</v>
      </c>
      <c r="G289" s="289">
        <f>VLOOKUP(B289,'Численность 2021'!$A$6:$B$91,2,FALSE)</f>
        <v>1290898</v>
      </c>
      <c r="H289" s="183">
        <f>VLOOKUP(B284,'Трансферты 16-21'!$A$2:$S$102,19,FALSE)</f>
        <v>16749.36662303</v>
      </c>
      <c r="I289" s="183">
        <f>D289-VLOOKUP(B289,'Трансферты 16-21'!$A$1:$M$86,13,FALSE)</f>
        <v>85160.108999999997</v>
      </c>
      <c r="J289" s="311">
        <f t="shared" si="12"/>
        <v>14.070848658186915</v>
      </c>
      <c r="K289" s="424">
        <f>VLOOKUP(B289,'БО 19-21'!$A$11:$L$103,10,FALSE)</f>
        <v>58.8</v>
      </c>
      <c r="L289" s="425">
        <f>VLOOKUP(B289,'Own Rev21'!$A$10:$B$94,2,FALSE)/1000</f>
        <v>55971.235999999997</v>
      </c>
      <c r="M289" s="429">
        <f>VLOOKUP(B289,Безв21!$A$10:$B$94,2,FALSE)/1000</f>
        <v>32281.755000000001</v>
      </c>
      <c r="N289" s="251">
        <f>VLOOKUP(B289,'Трансферты 16-21'!$A$1:$M$86,13,FALSE)</f>
        <v>3531.33</v>
      </c>
      <c r="O289" s="251">
        <v>0</v>
      </c>
      <c r="P289" s="251">
        <f t="shared" si="13"/>
        <v>28750.425000000003</v>
      </c>
      <c r="Q289" s="251">
        <f t="shared" si="14"/>
        <v>85160.108999999997</v>
      </c>
      <c r="R289" s="251">
        <v>0</v>
      </c>
      <c r="S289" s="251">
        <v>0</v>
      </c>
      <c r="T289" s="251">
        <v>0</v>
      </c>
      <c r="U289" s="251">
        <v>0</v>
      </c>
      <c r="V289" s="251">
        <v>0</v>
      </c>
      <c r="W289" s="251">
        <f>VLOOKUP(B288,'По статьям 2021'!$A$2:$V$86,22,FALSE)</f>
        <v>2886.66541856</v>
      </c>
      <c r="X289" s="251">
        <f>VLOOKUP(B289,'2021'!$A$1:$J$86,3,FALSE)</f>
        <v>0.34</v>
      </c>
      <c r="Y289" s="251">
        <f>VLOOKUP(B289,'2021'!$A$1:$J$86,4,FALSE)/1000</f>
        <v>12168.635199999999</v>
      </c>
      <c r="Z289" s="251">
        <f>VLOOKUP(B289,'2021'!$A$1:$J$86,5,FALSE)/1000</f>
        <v>8014.8805999999995</v>
      </c>
      <c r="AA289" s="251">
        <f>VLOOKUP(B289,'2021'!$A$1:$J$86,6,FALSE)/1000</f>
        <v>1585.5</v>
      </c>
      <c r="AB289" s="251">
        <f>VLOOKUP(B289,'2021'!$A$1:$J$86,7,FALSE)/1000</f>
        <v>8384.1463299999996</v>
      </c>
      <c r="AC289" s="251">
        <f>VLOOKUP(B289,'2021'!$A$1:$J$86,10,FALSE)/1000</f>
        <v>8197.6387099999993</v>
      </c>
      <c r="AD289" t="e">
        <f>VLOOKUP(B289,#REF!,2,FALSE)</f>
        <v>#REF!</v>
      </c>
      <c r="AE289">
        <f>S288</f>
        <v>0.85250000000000004</v>
      </c>
    </row>
    <row r="290" spans="1:31">
      <c r="A290" s="289">
        <v>2016</v>
      </c>
      <c r="B290" s="289" t="s">
        <v>146</v>
      </c>
      <c r="C290" s="125">
        <v>49</v>
      </c>
      <c r="D290" s="289">
        <f>VLOOKUP(B290,'Доходы регионов16'!$A$10:$C$94,2,FALSE)/1000</f>
        <v>133107.43100000001</v>
      </c>
      <c r="E290" s="289">
        <f>VLOOKUP(B290,'ВРП 2015-2020'!$A$3:$H$98,3,FALSE)</f>
        <v>435823.7</v>
      </c>
      <c r="F290" s="311">
        <f>VLOOKUP(B290,'Трансферты 2016'!$A$10:$N$102,2,FALSE)</f>
        <v>11302.35</v>
      </c>
      <c r="G290" s="289">
        <f>VLOOKUP(B290,'Численность 2016-2017'!$B$5:$D$89,2,FALSE)</f>
        <v>2634409</v>
      </c>
      <c r="H290" s="183">
        <f>VLOOKUP(B290,'Трансферты 16-21'!$A$2:$S$102,14,FALSE)</f>
        <v>6052.0080933300005</v>
      </c>
      <c r="I290" s="183">
        <f>D290-VLOOKUP(B290,'Трансферты 16-21'!$A$1:$M$86,8,FALSE)</f>
        <v>127737.47100000001</v>
      </c>
      <c r="J290" s="311">
        <f t="shared" si="12"/>
        <v>14.784169426376142</v>
      </c>
      <c r="K290" s="424">
        <f>VLOOKUP(B290,'БО 15-17'!$A$11:$L$103,6,FALSE)</f>
        <v>87.9</v>
      </c>
      <c r="L290" s="425">
        <f>VLOOKUP(B290,'Own Rev16'!$A$10:$B$94,2,FALSE)/1000</f>
        <v>117696.27800000001</v>
      </c>
      <c r="M290" s="429">
        <f>VLOOKUP(B290,Безв16!$A$10:$B$95,2,FALSE)/1000</f>
        <v>15685.097</v>
      </c>
      <c r="N290" s="251">
        <f>VLOOKUP(B290,'Трансферты 16-21'!$A$1:$M$86,8,FALSE)</f>
        <v>5369.96</v>
      </c>
      <c r="O290" s="251">
        <v>0</v>
      </c>
      <c r="P290" s="251">
        <f t="shared" si="13"/>
        <v>10315.136999999999</v>
      </c>
      <c r="Q290" s="251">
        <f t="shared" si="14"/>
        <v>127737.47100000001</v>
      </c>
      <c r="R290" s="251">
        <v>0</v>
      </c>
      <c r="S290" s="251">
        <v>0</v>
      </c>
      <c r="T290" s="251">
        <v>0</v>
      </c>
      <c r="U290" s="251">
        <v>0</v>
      </c>
      <c r="V290" s="251">
        <v>0</v>
      </c>
      <c r="W290" s="251">
        <v>0</v>
      </c>
      <c r="X290" s="251">
        <f>VLOOKUP(B290,'2016'!$A$1:$J$86,3,FALSE)</f>
        <v>0.08</v>
      </c>
      <c r="Y290" s="251">
        <f>VLOOKUP(B290,'2016'!$A$1:$J$86,4,FALSE)/1000</f>
        <v>4204.6284000000005</v>
      </c>
      <c r="Z290" s="251">
        <f>VLOOKUP(B290,'2016'!$A$1:$J$86,5,FALSE)/1000</f>
        <v>3053.6803</v>
      </c>
      <c r="AA290" s="251">
        <f>VLOOKUP(B290,'2016'!$A$1:$J$86,6,FALSE)/1000</f>
        <v>1100.6151</v>
      </c>
      <c r="AB290" s="251">
        <f>VLOOKUP(B290,'2016'!$A$1:$J$86,7,FALSE)/1000</f>
        <v>4941.17317</v>
      </c>
      <c r="AC290" s="251">
        <f>VLOOKUP(B290,'2016'!$A$1:$J$86,10,FALSE)/1000</f>
        <v>1169.3331000000001</v>
      </c>
      <c r="AD290" s="251">
        <v>0</v>
      </c>
      <c r="AE290">
        <v>0</v>
      </c>
    </row>
    <row r="291" spans="1:31">
      <c r="A291" s="289">
        <v>2017</v>
      </c>
      <c r="B291" s="289" t="s">
        <v>146</v>
      </c>
      <c r="C291" s="125">
        <v>49</v>
      </c>
      <c r="D291" s="289">
        <f>VLOOKUP(B290,'Доходы регионов17'!$A$10:$C$94,2,FALSE)/1000</f>
        <v>145352.92000000001</v>
      </c>
      <c r="E291" s="289">
        <f>VLOOKUP(B290,'ВРП 2015-2020'!$A$3:$H$98,4,FALSE)</f>
        <v>474129.3</v>
      </c>
      <c r="F291" s="311">
        <f>VLOOKUP(B291,'Трансферты 2017'!$A$10:$N$102,2,FALSE)</f>
        <v>9844.2800000000007</v>
      </c>
      <c r="G291" s="289">
        <f>VLOOKUP(B290,'Численность 2016-2017'!$B$5:$D$89,3,FALSE)</f>
        <v>2632097</v>
      </c>
      <c r="H291" s="183">
        <f>VLOOKUP(B290,'Трансферты 16-21'!$A$2:$S$102,15,FALSE)</f>
        <v>9391.0091036600006</v>
      </c>
      <c r="I291" s="183">
        <f>D291-VLOOKUP(B291,'Трансферты 16-21'!$A$1:$M$86,9,FALSE)</f>
        <v>142561.85</v>
      </c>
      <c r="J291" s="311">
        <f t="shared" si="12"/>
        <v>14.783291424851592</v>
      </c>
      <c r="K291" s="424">
        <f>VLOOKUP(B291,'БО 15-17'!$A$11:$L$103,10,FALSE)</f>
        <v>92.3</v>
      </c>
      <c r="L291" s="425">
        <f>VLOOKUP(B291,'Own Rev17'!$A$10:$B$94,2,FALSE)/1000</f>
        <v>126604.10799999999</v>
      </c>
      <c r="M291" s="429">
        <f>VLOOKUP(B291,Безв17!$A$10:$B$94,2,FALSE)/1000</f>
        <v>18213.467000000001</v>
      </c>
      <c r="N291" s="251">
        <f>VLOOKUP(B291,'Трансферты 16-21'!$A$1:$M$86,9,FALSE)</f>
        <v>2791.07</v>
      </c>
      <c r="O291" s="251">
        <v>0</v>
      </c>
      <c r="P291" s="251">
        <f t="shared" si="13"/>
        <v>15422.397000000001</v>
      </c>
      <c r="Q291" s="251">
        <f t="shared" si="14"/>
        <v>142561.85</v>
      </c>
      <c r="R291" s="251">
        <v>0</v>
      </c>
      <c r="S291" s="251">
        <v>0</v>
      </c>
      <c r="T291" s="251">
        <v>0</v>
      </c>
      <c r="U291" s="251">
        <v>0</v>
      </c>
      <c r="V291" s="251">
        <v>0</v>
      </c>
      <c r="W291" s="251">
        <v>0</v>
      </c>
      <c r="X291" s="251">
        <f>VLOOKUP(B291,'2017'!$A$1:$J$86,3,FALSE)</f>
        <v>0.09</v>
      </c>
      <c r="Y291" s="251">
        <f>VLOOKUP(B291,'2017'!$A$1:$J$86,4,FALSE)/1000</f>
        <v>5688.0042999999996</v>
      </c>
      <c r="Z291" s="251">
        <f>VLOOKUP(B291,'2017'!$A$1:$J$86,5,FALSE)/1000</f>
        <v>4795.0252</v>
      </c>
      <c r="AA291" s="251">
        <f>VLOOKUP(B291,'2017'!$A$1:$J$86,6,FALSE)/1000</f>
        <v>0</v>
      </c>
      <c r="AB291" s="251">
        <f>VLOOKUP(B291,'2017'!$A$1:$J$86,7,FALSE)/1000</f>
        <v>5068.7873399999999</v>
      </c>
      <c r="AC291" s="251">
        <f>VLOOKUP(B291,'2017'!$A$1:$J$86,10,FALSE)/1000</f>
        <v>2172.8109800000002</v>
      </c>
      <c r="AD291" s="251">
        <v>0</v>
      </c>
      <c r="AE291">
        <v>0</v>
      </c>
    </row>
    <row r="292" spans="1:31">
      <c r="A292" s="289">
        <v>2018</v>
      </c>
      <c r="B292" s="289" t="s">
        <v>146</v>
      </c>
      <c r="C292" s="125">
        <v>49</v>
      </c>
      <c r="D292" s="289">
        <f>VLOOKUP(B290,'Доходы регионов18'!$A$10:$C$94,2,FALSE)/1000</f>
        <v>157250.75</v>
      </c>
      <c r="E292" s="289">
        <f>VLOOKUP(B290,'ВРП 2015-2020'!$A$3:$H$98,5,FALSE)</f>
        <v>543647.6</v>
      </c>
      <c r="F292" s="311">
        <f>VLOOKUP(B292,'Трансферты 2018'!$A$10:$N$102,2,FALSE)</f>
        <v>9316.01</v>
      </c>
      <c r="G292" s="289">
        <f>VLOOKUP(B292,'Численность 2018'!$A$7:$B$91,2,FALSE)</f>
        <v>2623122</v>
      </c>
      <c r="H292" s="183">
        <f>VLOOKUP(B290,'Трансферты 16-21'!$A$2:$S$102,16,FALSE)</f>
        <v>8935.5941588500009</v>
      </c>
      <c r="I292" s="183">
        <f>D292-VLOOKUP(B292,'Трансферты 16-21'!$A$1:$M$86,10,FALSE)</f>
        <v>155385.43</v>
      </c>
      <c r="J292" s="311">
        <f t="shared" si="12"/>
        <v>14.779875769395286</v>
      </c>
      <c r="K292" s="424">
        <f>VLOOKUP(B292,'БО 17-19'!$A$11:$L$103,6,FALSE)</f>
        <v>95.2</v>
      </c>
      <c r="L292" s="425">
        <f>VLOOKUP(B292,'Own Rev18'!$A$10:$B$94,2,FALSE)/1000</f>
        <v>139752.65599999999</v>
      </c>
      <c r="M292" s="429">
        <f>VLOOKUP(B292,Безв18!$A$10:$B$94,2,FALSE)/1000</f>
        <v>16839.184000000001</v>
      </c>
      <c r="N292" s="251">
        <f>VLOOKUP(B292,'Трансферты 16-21'!$A$1:$M$86,10,FALSE)</f>
        <v>1865.32</v>
      </c>
      <c r="O292" s="251">
        <v>0</v>
      </c>
      <c r="P292" s="251">
        <f t="shared" si="13"/>
        <v>14973.864000000001</v>
      </c>
      <c r="Q292" s="251">
        <f t="shared" si="14"/>
        <v>155385.43</v>
      </c>
      <c r="R292" s="251">
        <f>VLOOKUP(B292,Путин!$B$2:$C$87,2,FALSE)</f>
        <v>0.75349999999999995</v>
      </c>
      <c r="S292" s="251">
        <v>0</v>
      </c>
      <c r="T292" s="251">
        <v>0</v>
      </c>
      <c r="U292" s="251">
        <v>0</v>
      </c>
      <c r="V292" s="251">
        <v>0</v>
      </c>
      <c r="W292" s="251">
        <v>0</v>
      </c>
      <c r="X292" s="251">
        <f>VLOOKUP(B292,'2018'!$A$1:$J$86,3,FALSE)</f>
        <v>0.08</v>
      </c>
      <c r="Y292" s="251">
        <f>VLOOKUP(B292,'2018'!$A$1:$J$86,4,FALSE)/1000</f>
        <v>5953.018</v>
      </c>
      <c r="Z292" s="251">
        <f>VLOOKUP(B292,'2018'!$A$1:$J$86,5,FALSE)/1000</f>
        <v>2186.5940000000001</v>
      </c>
      <c r="AA292" s="251">
        <f>VLOOKUP(B292,'2018'!$A$1:$J$86,6,FALSE)/1000</f>
        <v>2029.521</v>
      </c>
      <c r="AB292" s="251">
        <f>VLOOKUP(B292,'2018'!$A$1:$J$86,7,FALSE)/1000</f>
        <v>3066.1985800000002</v>
      </c>
      <c r="AC292" s="251">
        <f>VLOOKUP(B292,'2018'!$A$1:$J$86,10,FALSE)/1000</f>
        <v>2489.1259399999999</v>
      </c>
      <c r="AD292" s="251">
        <v>0</v>
      </c>
      <c r="AE292">
        <v>0</v>
      </c>
    </row>
    <row r="293" spans="1:31">
      <c r="A293" s="289">
        <v>2019</v>
      </c>
      <c r="B293" s="289" t="s">
        <v>146</v>
      </c>
      <c r="C293" s="125">
        <v>49</v>
      </c>
      <c r="D293" s="289">
        <f>VLOOKUP(B290,'Доходы регионов19'!$A$10:$C$94,2,FALSE)/1000</f>
        <v>183945.18599999999</v>
      </c>
      <c r="E293" s="289">
        <f>VLOOKUP(B290,'ВРП 2015-2020'!$A$3:$H$98,6,FALSE)</f>
        <v>573894.30000000005</v>
      </c>
      <c r="F293" s="311">
        <f>VLOOKUP(B293,'Трансферты 2019'!$A$4:$N$102,2,FALSE)</f>
        <v>15339.33</v>
      </c>
      <c r="G293" s="289">
        <f>VLOOKUP(B293,'Численность 2019'!$A$7:$B$91,2,FALSE)</f>
        <v>2610800</v>
      </c>
      <c r="H293" s="183">
        <f>VLOOKUP(B290,'Трансферты 16-21'!$A$2:$S$102,17,FALSE)</f>
        <v>11296.809777399998</v>
      </c>
      <c r="I293" s="183">
        <f>D293-VLOOKUP(B293,'Трансферты 16-21'!$A$1:$M$86,11,FALSE)</f>
        <v>177193.00599999999</v>
      </c>
      <c r="J293" s="311">
        <f t="shared" si="12"/>
        <v>14.7751672457432</v>
      </c>
      <c r="K293" s="424">
        <f>VLOOKUP(B293,'БО 17-19'!$A$11:$L$103,10,FALSE)</f>
        <v>92.4</v>
      </c>
      <c r="L293" s="425">
        <f>VLOOKUP(B293,'Own Rev19'!$A$10:$B$94,2,FALSE)/1000</f>
        <v>157402.011</v>
      </c>
      <c r="M293" s="429">
        <f>VLOOKUP(B293,Безв19!$A$10:$B$94,2,FALSE)/1000</f>
        <v>23721.928</v>
      </c>
      <c r="N293" s="251">
        <f>VLOOKUP(B293,'Трансферты 16-21'!$A$1:$M$86,11,FALSE)</f>
        <v>6752.18</v>
      </c>
      <c r="O293" s="251">
        <v>0</v>
      </c>
      <c r="P293" s="251">
        <f t="shared" si="13"/>
        <v>16969.748</v>
      </c>
      <c r="Q293" s="251">
        <f t="shared" si="14"/>
        <v>177193.00599999999</v>
      </c>
      <c r="R293" s="251">
        <v>0</v>
      </c>
      <c r="S293" s="251">
        <v>0</v>
      </c>
      <c r="T293" s="251">
        <v>0</v>
      </c>
      <c r="U293" s="251">
        <v>0</v>
      </c>
      <c r="V293" s="251">
        <v>0</v>
      </c>
      <c r="W293" s="251">
        <v>0</v>
      </c>
      <c r="X293" s="251">
        <f>VLOOKUP(B293,'2019'!$A$1:$J$86,3,FALSE)</f>
        <v>0.1</v>
      </c>
      <c r="Y293" s="251">
        <f>VLOOKUP(B293,'2019'!$A$1:$J$86,4,FALSE)/1000</f>
        <v>5577.0509000000002</v>
      </c>
      <c r="Z293" s="251">
        <f>VLOOKUP(B293,'2019'!$A$1:$J$86,5,FALSE)/1000</f>
        <v>2422.7402000000002</v>
      </c>
      <c r="AA293" s="251">
        <f>VLOOKUP(B293,'2019'!$A$1:$J$86,6,FALSE)/1000</f>
        <v>0</v>
      </c>
      <c r="AB293" s="251">
        <f>VLOOKUP(B293,'2019'!$A$1:$J$86,7,FALSE)/1000</f>
        <v>4405.8444400000008</v>
      </c>
      <c r="AC293" s="251">
        <f>VLOOKUP(B293,'2019'!$A$1:$J$86,10,FALSE)/1000</f>
        <v>6986.85268</v>
      </c>
      <c r="AD293" s="251">
        <v>0</v>
      </c>
      <c r="AE293">
        <v>0</v>
      </c>
    </row>
    <row r="294" spans="1:31">
      <c r="A294" s="289">
        <v>2020</v>
      </c>
      <c r="B294" s="289" t="s">
        <v>146</v>
      </c>
      <c r="C294" s="125">
        <v>49</v>
      </c>
      <c r="D294" s="289">
        <f>VLOOKUP(B290,'Доходы регионов20'!$A$10:$C$94,2,FALSE)/1000</f>
        <v>189436.505</v>
      </c>
      <c r="E294" s="289">
        <f>VLOOKUP(B290,'ВРП 2015-2020'!$A$3:$H$98,7,FALSE)</f>
        <v>541930.19999999995</v>
      </c>
      <c r="F294" s="311">
        <f>VLOOKUP(B294,'Трансферты 2020'!$A$4:$N$102,2,FALSE)</f>
        <v>27423.19</v>
      </c>
      <c r="G294" s="289">
        <f>VLOOKUP(B294,'Численность 2020'!$A$7:$B$91,2,FALSE)</f>
        <v>2599260</v>
      </c>
      <c r="H294" s="183">
        <f>VLOOKUP(B290,'Трансферты 16-21'!$A$2:$S$102,18,FALSE)</f>
        <v>23232.923829529995</v>
      </c>
      <c r="I294" s="183">
        <f>D294-VLOOKUP(B294,'Трансферты 16-21'!$A$1:$M$86,12,FALSE)</f>
        <v>178716.565</v>
      </c>
      <c r="J294" s="311">
        <f t="shared" si="12"/>
        <v>14.77073734709645</v>
      </c>
      <c r="K294" s="424">
        <f>VLOOKUP(B294,'БО 19-21'!$A$11:$L$103,6,FALSE)</f>
        <v>94.4</v>
      </c>
      <c r="L294" s="425">
        <f>VLOOKUP(B294,'Own Rev20'!$A$10:$B$94,2,FALSE)/1000</f>
        <v>135683.644</v>
      </c>
      <c r="M294" s="429">
        <f>VLOOKUP(B294,Безв20!$A$10:$B$94,2,FALSE)/1000</f>
        <v>50640.536</v>
      </c>
      <c r="N294" s="251">
        <f>VLOOKUP(B294,'Трансферты 16-21'!$A$1:$M$86,12,FALSE)</f>
        <v>10719.94</v>
      </c>
      <c r="O294" s="251">
        <v>0</v>
      </c>
      <c r="P294" s="251">
        <f t="shared" si="13"/>
        <v>39920.595999999998</v>
      </c>
      <c r="Q294" s="251">
        <f t="shared" si="14"/>
        <v>178716.565</v>
      </c>
      <c r="R294" s="251">
        <v>0</v>
      </c>
      <c r="S294" s="251">
        <f>VLOOKUP(B294,Конституция!$B$4:$C$90,2,FALSE)</f>
        <v>0.70750000000000002</v>
      </c>
      <c r="T294" s="251">
        <f>VLOOKUP(B294,DATA!$A$2:$X$86,23,FALSE)</f>
        <v>3</v>
      </c>
      <c r="U294" s="251">
        <f>VLOOKUP(B294,DATA!$A$2:$X$86,24,FALSE)</f>
        <v>13.88</v>
      </c>
      <c r="V294" s="251">
        <f>VLOOKUP(B294,'По статьям 2020'!$A$2:$AE$86,31,FALSE)</f>
        <v>6041.0400000000009</v>
      </c>
      <c r="W294" s="251">
        <v>0</v>
      </c>
      <c r="X294" s="251">
        <f>VLOOKUP(B294,'2020'!$A$1:$J$86,3,FALSE)</f>
        <v>0.22</v>
      </c>
      <c r="Y294" s="251">
        <f>VLOOKUP(B294,'2020'!$A$1:$J$86,4,FALSE)/1000</f>
        <v>18695.632799999999</v>
      </c>
      <c r="Z294" s="251">
        <f>VLOOKUP(B294,'2020'!$A$1:$J$86,5,FALSE)/1000</f>
        <v>2535.8658</v>
      </c>
      <c r="AA294" s="251">
        <f>VLOOKUP(B294,'2020'!$A$1:$J$86,6,FALSE)/1000</f>
        <v>11812.942999999999</v>
      </c>
      <c r="AB294" s="251">
        <f>VLOOKUP(B294,'2020'!$A$1:$J$86,7,FALSE)/1000</f>
        <v>13674.953579999999</v>
      </c>
      <c r="AC294" s="251">
        <f>VLOOKUP(B294,'2020'!$A$1:$J$86,10,FALSE)/1000</f>
        <v>7550.0085099999997</v>
      </c>
      <c r="AD294" s="452">
        <v>0</v>
      </c>
      <c r="AE294">
        <v>0</v>
      </c>
    </row>
    <row r="295" spans="1:31">
      <c r="A295" s="289">
        <v>2021</v>
      </c>
      <c r="B295" s="289" t="s">
        <v>146</v>
      </c>
      <c r="C295" s="125">
        <v>49</v>
      </c>
      <c r="D295" s="289">
        <f>VLOOKUP(B290,'Доходы регионов21'!$A$10:$C$94,2,FALSE)/1000</f>
        <v>249384.41899999999</v>
      </c>
      <c r="E295" s="289">
        <f>VLOOKUP(B290,'ВРП 2015-2020'!$A$3:$H$98,8,FALSE)</f>
        <v>677759.9</v>
      </c>
      <c r="F295" s="311">
        <f>VLOOKUP(B295,'Трансферты 2021'!$A$4:$N$93,2,FALSE)</f>
        <v>29236.57</v>
      </c>
      <c r="G295" s="289">
        <f>VLOOKUP(B295,'Численность 2021'!$A$6:$B$91,2,FALSE)</f>
        <v>2579261</v>
      </c>
      <c r="H295" s="183">
        <f>VLOOKUP(B290,'Трансферты 16-21'!$A$2:$S$102,19,FALSE)</f>
        <v>27446.820246589999</v>
      </c>
      <c r="I295" s="183">
        <f>D295-VLOOKUP(B295,'Трансферты 16-21'!$A$1:$M$86,13,FALSE)</f>
        <v>240865.149</v>
      </c>
      <c r="J295" s="311">
        <f t="shared" si="12"/>
        <v>14.763013481759188</v>
      </c>
      <c r="K295" s="424">
        <f>VLOOKUP(B295,'БО 19-21'!$A$11:$L$103,10,FALSE)</f>
        <v>80.900000000000006</v>
      </c>
      <c r="L295" s="425">
        <f>VLOOKUP(B295,'Own Rev21'!$A$10:$B$94,2,FALSE)/1000</f>
        <v>198751.37400000001</v>
      </c>
      <c r="M295" s="429">
        <f>VLOOKUP(B295,Безв21!$A$10:$B$94,2,FALSE)/1000</f>
        <v>46321.508000000002</v>
      </c>
      <c r="N295" s="251">
        <f>VLOOKUP(B295,'Трансферты 16-21'!$A$1:$M$86,13,FALSE)</f>
        <v>8519.27</v>
      </c>
      <c r="O295" s="251">
        <v>0</v>
      </c>
      <c r="P295" s="251">
        <f t="shared" si="13"/>
        <v>37802.237999999998</v>
      </c>
      <c r="Q295" s="251">
        <f t="shared" si="14"/>
        <v>240865.149</v>
      </c>
      <c r="R295" s="251">
        <v>0</v>
      </c>
      <c r="S295" s="251">
        <v>0</v>
      </c>
      <c r="T295" s="251">
        <v>0</v>
      </c>
      <c r="U295" s="251">
        <v>0</v>
      </c>
      <c r="V295" s="251">
        <v>0</v>
      </c>
      <c r="W295" s="251">
        <f>VLOOKUP(B294,'По статьям 2021'!$A$2:$V$86,22,FALSE)</f>
        <v>5038.4744798800002</v>
      </c>
      <c r="X295" s="251">
        <f>VLOOKUP(B295,'2021'!$A$1:$J$86,3,FALSE)</f>
        <v>0.16</v>
      </c>
      <c r="Y295" s="251">
        <f>VLOOKUP(B295,'2021'!$A$1:$J$86,4,FALSE)/1000</f>
        <v>10339.254800000001</v>
      </c>
      <c r="Z295" s="251">
        <f>VLOOKUP(B295,'2021'!$A$1:$J$86,5,FALSE)/1000</f>
        <v>2535.8658</v>
      </c>
      <c r="AA295" s="251">
        <f>VLOOKUP(B295,'2021'!$A$1:$J$86,6,FALSE)/1000</f>
        <v>4351.8994000000002</v>
      </c>
      <c r="AB295" s="251">
        <f>VLOOKUP(B295,'2021'!$A$1:$J$86,7,FALSE)/1000</f>
        <v>17604.34189</v>
      </c>
      <c r="AC295" s="251">
        <f>VLOOKUP(B295,'2021'!$A$1:$J$86,10,FALSE)/1000</f>
        <v>9858.6372699999993</v>
      </c>
      <c r="AD295" t="e">
        <f>VLOOKUP(B295,#REF!,2,FALSE)</f>
        <v>#REF!</v>
      </c>
      <c r="AE295">
        <f>S294</f>
        <v>0.70750000000000002</v>
      </c>
    </row>
    <row r="296" spans="1:31">
      <c r="A296" s="289">
        <v>2016</v>
      </c>
      <c r="B296" s="289" t="s">
        <v>140</v>
      </c>
      <c r="C296" s="125">
        <v>50</v>
      </c>
      <c r="D296" s="289">
        <f>VLOOKUP(B296,'Доходы регионов16'!$A$10:$C$94,2,FALSE)/1000</f>
        <v>93142.717000000004</v>
      </c>
      <c r="E296" s="289">
        <f>VLOOKUP(B296,'ВРП 2015-2020'!$A$3:$H$98,3,FALSE)</f>
        <v>282214</v>
      </c>
      <c r="F296" s="311">
        <f>VLOOKUP(B296,'Трансферты 2016'!$A$10:$N$102,2,FALSE)</f>
        <v>9908.83</v>
      </c>
      <c r="G296" s="289">
        <f>VLOOKUP(B296,'Численность 2016-2017'!$B$5:$D$89,2,FALSE)</f>
        <v>2487529</v>
      </c>
      <c r="H296" s="183">
        <f>VLOOKUP(B296,'Трансферты 16-21'!$A$2:$S$102,14,FALSE)</f>
        <v>6364.1553974200006</v>
      </c>
      <c r="I296" s="183">
        <f>D296-VLOOKUP(B296,'Трансферты 16-21'!$A$1:$M$86,8,FALSE)</f>
        <v>89457.917000000001</v>
      </c>
      <c r="J296" s="311">
        <f t="shared" si="12"/>
        <v>14.726800406238384</v>
      </c>
      <c r="K296" s="424">
        <f>VLOOKUP(B296,'БО 15-17'!$A$11:$L$103,6,FALSE)</f>
        <v>70.900000000000006</v>
      </c>
      <c r="L296" s="425">
        <f>VLOOKUP(B296,'Own Rev16'!$A$10:$B$94,2,FALSE)/1000</f>
        <v>71383.857999999993</v>
      </c>
      <c r="M296" s="429">
        <f>VLOOKUP(B296,Безв16!$A$10:$B$95,2,FALSE)/1000</f>
        <v>18710.019</v>
      </c>
      <c r="N296" s="251">
        <f>VLOOKUP(B296,'Трансферты 16-21'!$A$1:$M$86,8,FALSE)</f>
        <v>3684.8</v>
      </c>
      <c r="O296" s="251">
        <v>0</v>
      </c>
      <c r="P296" s="251">
        <f t="shared" si="13"/>
        <v>15025.219000000001</v>
      </c>
      <c r="Q296" s="251">
        <f t="shared" si="14"/>
        <v>89457.917000000001</v>
      </c>
      <c r="R296" s="251">
        <v>0</v>
      </c>
      <c r="S296" s="251">
        <v>0</v>
      </c>
      <c r="T296" s="251">
        <v>0</v>
      </c>
      <c r="U296" s="251">
        <v>0</v>
      </c>
      <c r="V296" s="251">
        <v>0</v>
      </c>
      <c r="W296" s="251">
        <v>0</v>
      </c>
      <c r="X296" s="251">
        <f>VLOOKUP(B296,'2016'!$A$1:$J$86,3,FALSE)</f>
        <v>0.17</v>
      </c>
      <c r="Y296" s="251">
        <f>VLOOKUP(B296,'2016'!$A$1:$J$86,4,FALSE)/1000</f>
        <v>8194.9326000000001</v>
      </c>
      <c r="Z296" s="251">
        <f>VLOOKUP(B296,'2016'!$A$1:$J$86,5,FALSE)/1000</f>
        <v>5968.7237999999998</v>
      </c>
      <c r="AA296" s="251">
        <f>VLOOKUP(B296,'2016'!$A$1:$J$86,6,FALSE)/1000</f>
        <v>2108.6517999999996</v>
      </c>
      <c r="AB296" s="251">
        <f>VLOOKUP(B296,'2016'!$A$1:$J$86,7,FALSE)/1000</f>
        <v>5626.2680499999997</v>
      </c>
      <c r="AC296" s="251">
        <f>VLOOKUP(B296,'2016'!$A$1:$J$86,10,FALSE)/1000</f>
        <v>1203.6061200000001</v>
      </c>
      <c r="AD296" s="251">
        <v>0</v>
      </c>
      <c r="AE296">
        <v>0</v>
      </c>
    </row>
    <row r="297" spans="1:31">
      <c r="A297" s="289">
        <v>2017</v>
      </c>
      <c r="B297" s="289" t="s">
        <v>140</v>
      </c>
      <c r="C297" s="125">
        <v>50</v>
      </c>
      <c r="D297" s="289">
        <f>VLOOKUP(B296,'Доходы регионов17'!$A$10:$C$94,2,FALSE)/1000</f>
        <v>99722.285999999993</v>
      </c>
      <c r="E297" s="289">
        <f>VLOOKUP(B296,'ВРП 2015-2020'!$A$3:$H$98,4,FALSE)</f>
        <v>294988</v>
      </c>
      <c r="F297" s="311">
        <f>VLOOKUP(B297,'Трансферты 2017'!$A$10:$N$102,2,FALSE)</f>
        <v>8608.93</v>
      </c>
      <c r="G297" s="289">
        <f>VLOOKUP(B296,'Численность 2016-2017'!$B$5:$D$89,3,FALSE)</f>
        <v>2479260</v>
      </c>
      <c r="H297" s="183">
        <f>VLOOKUP(B296,'Трансферты 16-21'!$A$2:$S$102,15,FALSE)</f>
        <v>7165.2758428600009</v>
      </c>
      <c r="I297" s="183">
        <f>D297-VLOOKUP(B297,'Трансферты 16-21'!$A$1:$M$86,9,FALSE)</f>
        <v>96607.805999999997</v>
      </c>
      <c r="J297" s="311">
        <f t="shared" si="12"/>
        <v>14.723470686518104</v>
      </c>
      <c r="K297" s="424">
        <f>VLOOKUP(B297,'БО 15-17'!$A$11:$L$103,10,FALSE)</f>
        <v>68.7</v>
      </c>
      <c r="L297" s="425">
        <f>VLOOKUP(B297,'Own Rev17'!$A$10:$B$94,2,FALSE)/1000</f>
        <v>76609.148000000001</v>
      </c>
      <c r="M297" s="429">
        <f>VLOOKUP(B297,Безв17!$A$10:$B$94,2,FALSE)/1000</f>
        <v>21142.238000000001</v>
      </c>
      <c r="N297" s="251">
        <f>VLOOKUP(B297,'Трансферты 16-21'!$A$1:$M$86,9,FALSE)</f>
        <v>3114.48</v>
      </c>
      <c r="O297" s="251">
        <v>0</v>
      </c>
      <c r="P297" s="251">
        <f t="shared" si="13"/>
        <v>18027.758000000002</v>
      </c>
      <c r="Q297" s="251">
        <f t="shared" si="14"/>
        <v>96607.805999999997</v>
      </c>
      <c r="R297" s="251">
        <v>0</v>
      </c>
      <c r="S297" s="251">
        <v>0</v>
      </c>
      <c r="T297" s="251">
        <v>0</v>
      </c>
      <c r="U297" s="251">
        <v>0</v>
      </c>
      <c r="V297" s="251">
        <v>0</v>
      </c>
      <c r="W297" s="251">
        <v>0</v>
      </c>
      <c r="X297" s="251">
        <f>VLOOKUP(B297,'2017'!$A$1:$J$86,3,FALSE)</f>
        <v>0.18</v>
      </c>
      <c r="Y297" s="251">
        <f>VLOOKUP(B297,'2017'!$A$1:$J$86,4,FALSE)/1000</f>
        <v>10527.0291</v>
      </c>
      <c r="Z297" s="251">
        <f>VLOOKUP(B297,'2017'!$A$1:$J$86,5,FALSE)/1000</f>
        <v>8494.6043000000009</v>
      </c>
      <c r="AA297" s="251">
        <f>VLOOKUP(B297,'2017'!$A$1:$J$86,6,FALSE)/1000</f>
        <v>1412.6896000000002</v>
      </c>
      <c r="AB297" s="251">
        <f>VLOOKUP(B297,'2017'!$A$1:$J$86,7,FALSE)/1000</f>
        <v>4767.9553900000001</v>
      </c>
      <c r="AC297" s="251">
        <f>VLOOKUP(B297,'2017'!$A$1:$J$86,10,FALSE)/1000</f>
        <v>2354.9492999999998</v>
      </c>
      <c r="AD297" s="251">
        <v>0</v>
      </c>
      <c r="AE297">
        <v>0</v>
      </c>
    </row>
    <row r="298" spans="1:31">
      <c r="A298" s="289">
        <v>2018</v>
      </c>
      <c r="B298" s="289" t="s">
        <v>140</v>
      </c>
      <c r="C298" s="125">
        <v>50</v>
      </c>
      <c r="D298" s="289">
        <f>VLOOKUP(B296,'Доходы регионов18'!$A$10:$C$94,2,FALSE)/1000</f>
        <v>110567.076</v>
      </c>
      <c r="E298" s="289">
        <f>VLOOKUP(B296,'ВРП 2015-2020'!$A$3:$H$98,5,FALSE)</f>
        <v>315610</v>
      </c>
      <c r="F298" s="311">
        <f>VLOOKUP(B298,'Трансферты 2018'!$A$10:$N$102,2,FALSE)</f>
        <v>9292.4599999999991</v>
      </c>
      <c r="G298" s="289">
        <f>VLOOKUP(B298,'Численность 2018'!$A$7:$B$91,2,FALSE)</f>
        <v>2462950</v>
      </c>
      <c r="H298" s="183">
        <f>VLOOKUP(B296,'Трансферты 16-21'!$A$2:$S$102,16,FALSE)</f>
        <v>11126.187768369999</v>
      </c>
      <c r="I298" s="183">
        <f>D298-VLOOKUP(B298,'Трансферты 16-21'!$A$1:$M$86,10,FALSE)</f>
        <v>108496.546</v>
      </c>
      <c r="J298" s="311">
        <f t="shared" si="12"/>
        <v>14.716870376450009</v>
      </c>
      <c r="K298" s="424">
        <f>VLOOKUP(B298,'БО 17-19'!$A$11:$L$103,6,FALSE)</f>
        <v>68.7</v>
      </c>
      <c r="L298" s="425">
        <f>VLOOKUP(B298,'Own Rev18'!$A$10:$B$94,2,FALSE)/1000</f>
        <v>84413.476999999999</v>
      </c>
      <c r="M298" s="429">
        <f>VLOOKUP(B298,Безв18!$A$10:$B$94,2,FALSE)/1000</f>
        <v>26218.648000000001</v>
      </c>
      <c r="N298" s="251">
        <f>VLOOKUP(B298,'Трансферты 16-21'!$A$1:$M$86,10,FALSE)</f>
        <v>2070.5300000000002</v>
      </c>
      <c r="O298" s="251">
        <v>0</v>
      </c>
      <c r="P298" s="251">
        <f t="shared" si="13"/>
        <v>24148.118000000002</v>
      </c>
      <c r="Q298" s="251">
        <f t="shared" si="14"/>
        <v>108496.546</v>
      </c>
      <c r="R298" s="251">
        <f>VLOOKUP(B298,Путин!$B$2:$C$87,2,FALSE)</f>
        <v>0.7833</v>
      </c>
      <c r="S298" s="251">
        <v>0</v>
      </c>
      <c r="T298" s="251">
        <v>0</v>
      </c>
      <c r="U298" s="251">
        <v>0</v>
      </c>
      <c r="V298" s="251">
        <v>0</v>
      </c>
      <c r="W298" s="251">
        <v>0</v>
      </c>
      <c r="X298" s="251">
        <f>VLOOKUP(B298,'2018'!$A$1:$J$86,3,FALSE)</f>
        <v>0.21</v>
      </c>
      <c r="Y298" s="251">
        <f>VLOOKUP(B298,'2018'!$A$1:$J$86,4,FALSE)/1000</f>
        <v>12701.698</v>
      </c>
      <c r="Z298" s="251">
        <f>VLOOKUP(B298,'2018'!$A$1:$J$86,5,FALSE)/1000</f>
        <v>8495.3401999999987</v>
      </c>
      <c r="AA298" s="251">
        <f>VLOOKUP(B298,'2018'!$A$1:$J$86,6,FALSE)/1000</f>
        <v>2558.268</v>
      </c>
      <c r="AB298" s="251">
        <f>VLOOKUP(B298,'2018'!$A$1:$J$86,7,FALSE)/1000</f>
        <v>4956.6443899999995</v>
      </c>
      <c r="AC298" s="251">
        <f>VLOOKUP(B298,'2018'!$A$1:$J$86,10,FALSE)/1000</f>
        <v>4953.3834699999998</v>
      </c>
      <c r="AD298" s="251">
        <v>0</v>
      </c>
      <c r="AE298">
        <v>0</v>
      </c>
    </row>
    <row r="299" spans="1:31">
      <c r="A299" s="289">
        <v>2019</v>
      </c>
      <c r="B299" s="289" t="s">
        <v>140</v>
      </c>
      <c r="C299" s="125">
        <v>50</v>
      </c>
      <c r="D299" s="289">
        <f>VLOOKUP(B296,'Доходы регионов19'!$A$10:$C$94,2,FALSE)/1000</f>
        <v>121262.03</v>
      </c>
      <c r="E299" s="289">
        <f>VLOOKUP(B296,'ВРП 2015-2020'!$A$3:$H$98,6,FALSE)</f>
        <v>333876.5</v>
      </c>
      <c r="F299" s="311">
        <f>VLOOKUP(B299,'Трансферты 2019'!$A$4:$N$102,2,FALSE)</f>
        <v>13369.02</v>
      </c>
      <c r="G299" s="289">
        <f>VLOOKUP(B299,'Численность 2019'!$A$7:$B$91,2,FALSE)</f>
        <v>2440815</v>
      </c>
      <c r="H299" s="183">
        <f>VLOOKUP(B296,'Трансферты 16-21'!$A$2:$S$102,17,FALSE)</f>
        <v>14333.59854511</v>
      </c>
      <c r="I299" s="183">
        <f>D299-VLOOKUP(B299,'Трансферты 16-21'!$A$1:$M$86,11,FALSE)</f>
        <v>116943.54</v>
      </c>
      <c r="J299" s="311">
        <f t="shared" si="12"/>
        <v>14.70784255789177</v>
      </c>
      <c r="K299" s="424">
        <f>VLOOKUP(B299,'БО 17-19'!$A$11:$L$103,10,FALSE)</f>
        <v>65.5</v>
      </c>
      <c r="L299" s="425">
        <f>VLOOKUP(B299,'Own Rev19'!$A$10:$B$94,2,FALSE)/1000</f>
        <v>86039.678</v>
      </c>
      <c r="M299" s="429">
        <f>VLOOKUP(B299,Безв19!$A$10:$B$94,2,FALSE)/1000</f>
        <v>35133.303</v>
      </c>
      <c r="N299" s="251">
        <f>VLOOKUP(B299,'Трансферты 16-21'!$A$1:$M$86,11,FALSE)</f>
        <v>4318.49</v>
      </c>
      <c r="O299" s="251">
        <v>0</v>
      </c>
      <c r="P299" s="251">
        <f t="shared" si="13"/>
        <v>30814.813000000002</v>
      </c>
      <c r="Q299" s="251">
        <f t="shared" si="14"/>
        <v>116943.54</v>
      </c>
      <c r="R299" s="251">
        <v>0</v>
      </c>
      <c r="S299" s="251">
        <v>0</v>
      </c>
      <c r="T299" s="251">
        <v>0</v>
      </c>
      <c r="U299" s="251">
        <v>0</v>
      </c>
      <c r="V299" s="251">
        <v>0</v>
      </c>
      <c r="W299" s="251">
        <v>0</v>
      </c>
      <c r="X299" s="251">
        <f>VLOOKUP(B299,'2019'!$A$1:$J$86,3,FALSE)</f>
        <v>0.26</v>
      </c>
      <c r="Y299" s="251">
        <f>VLOOKUP(B299,'2019'!$A$1:$J$86,4,FALSE)/1000</f>
        <v>15507.882599999999</v>
      </c>
      <c r="Z299" s="251">
        <f>VLOOKUP(B299,'2019'!$A$1:$J$86,5,FALSE)/1000</f>
        <v>8954.9526000000005</v>
      </c>
      <c r="AA299" s="251">
        <f>VLOOKUP(B299,'2019'!$A$1:$J$86,6,FALSE)/1000</f>
        <v>4883.2</v>
      </c>
      <c r="AB299" s="251">
        <f>VLOOKUP(B299,'2019'!$A$1:$J$86,7,FALSE)/1000</f>
        <v>8276.9587599999995</v>
      </c>
      <c r="AC299" s="251">
        <f>VLOOKUP(B299,'2019'!$A$1:$J$86,10,FALSE)/1000</f>
        <v>7029.9717499999997</v>
      </c>
      <c r="AD299" s="251">
        <v>0</v>
      </c>
      <c r="AE299">
        <v>0</v>
      </c>
    </row>
    <row r="300" spans="1:31">
      <c r="A300" s="289">
        <v>2020</v>
      </c>
      <c r="B300" s="289" t="s">
        <v>140</v>
      </c>
      <c r="C300" s="125">
        <v>50</v>
      </c>
      <c r="D300" s="289">
        <f>VLOOKUP(B296,'Доходы регионов20'!$A$10:$C$94,2,FALSE)/1000</f>
        <v>146440.76699999999</v>
      </c>
      <c r="E300" s="289">
        <f>VLOOKUP(B296,'ВРП 2015-2020'!$A$3:$H$98,7,FALSE)</f>
        <v>358480.4</v>
      </c>
      <c r="F300" s="311">
        <f>VLOOKUP(B300,'Трансферты 2020'!$A$4:$N$102,2,FALSE)</f>
        <v>26947.75</v>
      </c>
      <c r="G300" s="289">
        <f>VLOOKUP(B300,'Численность 2020'!$A$7:$B$91,2,FALSE)</f>
        <v>2421895</v>
      </c>
      <c r="H300" s="183">
        <f>VLOOKUP(B296,'Трансферты 16-21'!$A$2:$S$102,18,FALSE)</f>
        <v>28994.748306630001</v>
      </c>
      <c r="I300" s="183">
        <f>D300-VLOOKUP(B300,'Трансферты 16-21'!$A$1:$M$86,12,FALSE)</f>
        <v>138979.85699999999</v>
      </c>
      <c r="J300" s="311">
        <f t="shared" si="12"/>
        <v>14.700060849554268</v>
      </c>
      <c r="K300" s="424">
        <f>VLOOKUP(B300,'БО 19-21'!$A$11:$L$103,6,FALSE)</f>
        <v>67.7</v>
      </c>
      <c r="L300" s="425">
        <f>VLOOKUP(B300,'Own Rev20'!$A$10:$B$94,2,FALSE)/1000</f>
        <v>85924.763000000006</v>
      </c>
      <c r="M300" s="429">
        <f>VLOOKUP(B300,Безв20!$A$10:$B$94,2,FALSE)/1000</f>
        <v>59602.701999999997</v>
      </c>
      <c r="N300" s="251">
        <f>VLOOKUP(B300,'Трансферты 16-21'!$A$1:$M$86,12,FALSE)</f>
        <v>7460.91</v>
      </c>
      <c r="O300" s="251">
        <v>0</v>
      </c>
      <c r="P300" s="251">
        <f t="shared" si="13"/>
        <v>52141.792000000001</v>
      </c>
      <c r="Q300" s="251">
        <f t="shared" si="14"/>
        <v>138979.85699999999</v>
      </c>
      <c r="R300" s="251">
        <v>0</v>
      </c>
      <c r="S300" s="251">
        <f>VLOOKUP(B300,Конституция!$B$4:$C$90,2,FALSE)</f>
        <v>0.82240000000000002</v>
      </c>
      <c r="T300" s="251">
        <f>VLOOKUP(B300,DATA!$A$2:$X$86,23,FALSE)</f>
        <v>6.2</v>
      </c>
      <c r="U300" s="251">
        <f>VLOOKUP(B300,DATA!$A$2:$X$86,24,FALSE)</f>
        <v>16.420000000000002</v>
      </c>
      <c r="V300" s="251">
        <f>VLOOKUP(B300,'По статьям 2020'!$A$2:$AE$86,31,FALSE)</f>
        <v>3632.95</v>
      </c>
      <c r="W300" s="251">
        <v>0</v>
      </c>
      <c r="X300" s="251">
        <f>VLOOKUP(B300,'2020'!$A$1:$J$86,3,FALSE)</f>
        <v>0.38</v>
      </c>
      <c r="Y300" s="251">
        <f>VLOOKUP(B300,'2020'!$A$1:$J$86,4,FALSE)/1000</f>
        <v>23253.6119</v>
      </c>
      <c r="Z300" s="251">
        <f>VLOOKUP(B300,'2020'!$A$1:$J$86,5,FALSE)/1000</f>
        <v>9850.4477999999999</v>
      </c>
      <c r="AA300" s="251">
        <f>VLOOKUP(B300,'2020'!$A$1:$J$86,6,FALSE)/1000</f>
        <v>9643.582699999999</v>
      </c>
      <c r="AB300" s="251">
        <f>VLOOKUP(B300,'2020'!$A$1:$J$86,7,FALSE)/1000</f>
        <v>18558.192500000001</v>
      </c>
      <c r="AC300" s="251">
        <f>VLOOKUP(B300,'2020'!$A$1:$J$86,10,FALSE)/1000</f>
        <v>10329.99163</v>
      </c>
      <c r="AD300" s="452">
        <v>0</v>
      </c>
      <c r="AE300">
        <v>0</v>
      </c>
    </row>
    <row r="301" spans="1:31">
      <c r="A301" s="289">
        <v>2021</v>
      </c>
      <c r="B301" s="289" t="s">
        <v>140</v>
      </c>
      <c r="C301" s="125">
        <v>50</v>
      </c>
      <c r="D301" s="289">
        <f>VLOOKUP(B296,'Доходы регионов21'!$A$10:$C$94,2,FALSE)/1000</f>
        <v>168373.63399999999</v>
      </c>
      <c r="E301" s="289">
        <f>VLOOKUP(B296,'ВРП 2015-2020'!$A$3:$H$98,8,FALSE)</f>
        <v>422954.6</v>
      </c>
      <c r="F301" s="311">
        <f>VLOOKUP(B301,'Трансферты 2021'!$A$4:$N$93,2,FALSE)</f>
        <v>30265.62</v>
      </c>
      <c r="G301" s="289">
        <f>VLOOKUP(B301,'Численность 2021'!$A$6:$B$91,2,FALSE)</f>
        <v>2395111</v>
      </c>
      <c r="H301" s="183">
        <f>VLOOKUP(B296,'Трансферты 16-21'!$A$2:$S$102,19,FALSE)</f>
        <v>32861.660056099994</v>
      </c>
      <c r="I301" s="183">
        <f>D301-VLOOKUP(B301,'Трансферты 16-21'!$A$1:$M$86,13,FALSE)</f>
        <v>162430.40399999998</v>
      </c>
      <c r="J301" s="311">
        <f t="shared" si="12"/>
        <v>14.688940134308508</v>
      </c>
      <c r="K301" s="424">
        <f>VLOOKUP(B301,'БО 19-21'!$A$11:$L$103,10,FALSE)</f>
        <v>69.099999999999994</v>
      </c>
      <c r="L301" s="425">
        <f>VLOOKUP(B301,'Own Rev21'!$A$10:$B$94,2,FALSE)/1000</f>
        <v>109352.49400000001</v>
      </c>
      <c r="M301" s="429">
        <f>VLOOKUP(B301,Безв21!$A$10:$B$94,2,FALSE)/1000</f>
        <v>56284.453999999998</v>
      </c>
      <c r="N301" s="251">
        <f>VLOOKUP(B301,'Трансферты 16-21'!$A$1:$M$86,13,FALSE)</f>
        <v>5943.23</v>
      </c>
      <c r="O301" s="251">
        <v>0</v>
      </c>
      <c r="P301" s="251">
        <f t="shared" si="13"/>
        <v>50341.224000000002</v>
      </c>
      <c r="Q301" s="251">
        <f t="shared" si="14"/>
        <v>162430.40399999998</v>
      </c>
      <c r="R301" s="251">
        <v>0</v>
      </c>
      <c r="S301" s="251">
        <v>0</v>
      </c>
      <c r="T301" s="251">
        <v>0</v>
      </c>
      <c r="U301" s="251">
        <v>0</v>
      </c>
      <c r="V301" s="251">
        <v>0</v>
      </c>
      <c r="W301" s="251">
        <f>VLOOKUP(B300,'По статьям 2021'!$A$2:$V$86,22,FALSE)</f>
        <v>5673.7712807899998</v>
      </c>
      <c r="X301" s="251">
        <f>VLOOKUP(B301,'2021'!$A$1:$J$86,3,FALSE)</f>
        <v>0.31</v>
      </c>
      <c r="Y301" s="251">
        <f>VLOOKUP(B301,'2021'!$A$1:$J$86,4,FALSE)/1000</f>
        <v>16592.268499999998</v>
      </c>
      <c r="Z301" s="251">
        <f>VLOOKUP(B301,'2021'!$A$1:$J$86,5,FALSE)/1000</f>
        <v>9850.4477999999999</v>
      </c>
      <c r="AA301" s="251">
        <f>VLOOKUP(B301,'2021'!$A$1:$J$86,6,FALSE)/1000</f>
        <v>4387.125</v>
      </c>
      <c r="AB301" s="251">
        <f>VLOOKUP(B301,'2021'!$A$1:$J$86,7,FALSE)/1000</f>
        <v>20499.597120000002</v>
      </c>
      <c r="AC301" s="251">
        <f>VLOOKUP(B301,'2021'!$A$1:$J$86,10,FALSE)/1000</f>
        <v>13249.360939999999</v>
      </c>
      <c r="AD301" t="e">
        <f>VLOOKUP(B301,#REF!,2,FALSE)</f>
        <v>#REF!</v>
      </c>
      <c r="AE301">
        <f>S300</f>
        <v>0.82240000000000002</v>
      </c>
    </row>
    <row r="302" spans="1:31">
      <c r="A302" s="289">
        <v>2016</v>
      </c>
      <c r="B302" s="289" t="s">
        <v>139</v>
      </c>
      <c r="C302" s="125">
        <v>51</v>
      </c>
      <c r="D302" s="289">
        <f>VLOOKUP(B302,'Доходы регионов16'!$A$10:$C$94,2,FALSE)/1000</f>
        <v>55717.059000000001</v>
      </c>
      <c r="E302" s="289">
        <f>VLOOKUP(B302,'ВРП 2015-2020'!$A$3:$H$98,3,FALSE)</f>
        <v>292335</v>
      </c>
      <c r="F302" s="311">
        <f>VLOOKUP(B302,'Трансферты 2016'!$A$10:$N$102,2,FALSE)</f>
        <v>6144.83</v>
      </c>
      <c r="G302" s="289">
        <f>VLOOKUP(B302,'Численность 2016-2017'!$B$5:$D$89,2,FALSE)</f>
        <v>1257621</v>
      </c>
      <c r="H302" s="183">
        <f>VLOOKUP(B302,'Трансферты 16-21'!$A$2:$S$102,14,FALSE)</f>
        <v>3604.57274198</v>
      </c>
      <c r="I302" s="183">
        <f>D302-VLOOKUP(B302,'Трансферты 16-21'!$A$1:$M$86,8,FALSE)</f>
        <v>52892.489000000001</v>
      </c>
      <c r="J302" s="311">
        <f t="shared" si="12"/>
        <v>14.044732398990943</v>
      </c>
      <c r="K302" s="424">
        <f>VLOOKUP(B302,'БО 15-17'!$A$11:$L$103,6,FALSE)</f>
        <v>70.900000000000006</v>
      </c>
      <c r="L302" s="425">
        <f>VLOOKUP(B302,'Own Rev16'!$A$10:$B$94,2,FALSE)/1000</f>
        <v>45353.946000000004</v>
      </c>
      <c r="M302" s="429">
        <f>VLOOKUP(B302,Безв16!$A$10:$B$95,2,FALSE)/1000</f>
        <v>10136.008</v>
      </c>
      <c r="N302" s="251">
        <f>VLOOKUP(B302,'Трансферты 16-21'!$A$1:$M$86,8,FALSE)</f>
        <v>2824.57</v>
      </c>
      <c r="O302" s="251">
        <v>0</v>
      </c>
      <c r="P302" s="251">
        <f t="shared" si="13"/>
        <v>7311.4380000000001</v>
      </c>
      <c r="Q302" s="251">
        <f t="shared" si="14"/>
        <v>52892.489000000001</v>
      </c>
      <c r="R302" s="251">
        <v>0</v>
      </c>
      <c r="S302" s="251">
        <v>0</v>
      </c>
      <c r="T302" s="251">
        <v>0</v>
      </c>
      <c r="U302" s="251">
        <v>0</v>
      </c>
      <c r="V302" s="251">
        <v>0</v>
      </c>
      <c r="W302" s="251">
        <v>0</v>
      </c>
      <c r="X302" s="251">
        <f>VLOOKUP(B302,'2016'!$A$1:$J$86,3,FALSE)</f>
        <v>0.14000000000000001</v>
      </c>
      <c r="Y302" s="251">
        <f>VLOOKUP(B302,'2016'!$A$1:$J$86,4,FALSE)/1000</f>
        <v>3607.5473999999999</v>
      </c>
      <c r="Z302" s="251">
        <f>VLOOKUP(B302,'2016'!$A$1:$J$86,5,FALSE)/1000</f>
        <v>3077.2172999999998</v>
      </c>
      <c r="AA302" s="251">
        <f>VLOOKUP(B302,'2016'!$A$1:$J$86,6,FALSE)/1000</f>
        <v>530.33010000000002</v>
      </c>
      <c r="AB302" s="251">
        <f>VLOOKUP(B302,'2016'!$A$1:$J$86,7,FALSE)/1000</f>
        <v>2946.0458399999998</v>
      </c>
      <c r="AC302" s="251">
        <f>VLOOKUP(B302,'2016'!$A$1:$J$86,10,FALSE)/1000</f>
        <v>757.84564999999998</v>
      </c>
      <c r="AD302" s="251">
        <v>0</v>
      </c>
      <c r="AE302">
        <v>0</v>
      </c>
    </row>
    <row r="303" spans="1:31">
      <c r="A303" s="289">
        <v>2017</v>
      </c>
      <c r="B303" s="289" t="s">
        <v>139</v>
      </c>
      <c r="C303" s="125">
        <v>51</v>
      </c>
      <c r="D303" s="289">
        <f>VLOOKUP(B302,'Доходы регионов17'!$A$10:$C$94,2,FALSE)/1000</f>
        <v>58438.819000000003</v>
      </c>
      <c r="E303" s="289">
        <f>VLOOKUP(B302,'ВРП 2015-2020'!$A$3:$H$98,4,FALSE)</f>
        <v>299921.8</v>
      </c>
      <c r="F303" s="311">
        <f>VLOOKUP(B303,'Трансферты 2017'!$A$10:$N$102,2,FALSE)</f>
        <v>5778.74</v>
      </c>
      <c r="G303" s="289">
        <f>VLOOKUP(B302,'Численность 2016-2017'!$B$5:$D$89,3,FALSE)</f>
        <v>1252887</v>
      </c>
      <c r="H303" s="183">
        <f>VLOOKUP(B302,'Трансферты 16-21'!$A$2:$S$102,15,FALSE)</f>
        <v>4390.0731473200003</v>
      </c>
      <c r="I303" s="183">
        <f>D303-VLOOKUP(B303,'Трансферты 16-21'!$A$1:$M$86,9,FALSE)</f>
        <v>56229.699000000001</v>
      </c>
      <c r="J303" s="311">
        <f t="shared" si="12"/>
        <v>14.040961046251967</v>
      </c>
      <c r="K303" s="424">
        <f>VLOOKUP(B303,'БО 15-17'!$A$11:$L$103,10,FALSE)</f>
        <v>77.2</v>
      </c>
      <c r="L303" s="425">
        <f>VLOOKUP(B303,'Own Rev17'!$A$10:$B$94,2,FALSE)/1000</f>
        <v>47244.368999999999</v>
      </c>
      <c r="M303" s="429">
        <f>VLOOKUP(B303,Безв17!$A$10:$B$94,2,FALSE)/1000</f>
        <v>11200.178</v>
      </c>
      <c r="N303" s="251">
        <f>VLOOKUP(B303,'Трансферты 16-21'!$A$1:$M$86,9,FALSE)</f>
        <v>2209.12</v>
      </c>
      <c r="O303" s="251">
        <v>0</v>
      </c>
      <c r="P303" s="251">
        <f t="shared" si="13"/>
        <v>8991.0580000000009</v>
      </c>
      <c r="Q303" s="251">
        <f t="shared" si="14"/>
        <v>56229.699000000001</v>
      </c>
      <c r="R303" s="251">
        <v>0</v>
      </c>
      <c r="S303" s="251">
        <v>0</v>
      </c>
      <c r="T303" s="251">
        <v>0</v>
      </c>
      <c r="U303" s="251">
        <v>0</v>
      </c>
      <c r="V303" s="251">
        <v>0</v>
      </c>
      <c r="W303" s="251">
        <v>0</v>
      </c>
      <c r="X303" s="251">
        <f>VLOOKUP(B303,'2017'!$A$1:$J$86,3,FALSE)</f>
        <v>0.15</v>
      </c>
      <c r="Y303" s="251">
        <f>VLOOKUP(B303,'2017'!$A$1:$J$86,4,FALSE)/1000</f>
        <v>4557.0553</v>
      </c>
      <c r="Z303" s="251">
        <f>VLOOKUP(B303,'2017'!$A$1:$J$86,5,FALSE)/1000</f>
        <v>3496.1778999999997</v>
      </c>
      <c r="AA303" s="251">
        <f>VLOOKUP(B303,'2017'!$A$1:$J$86,6,FALSE)/1000</f>
        <v>276.75819999999999</v>
      </c>
      <c r="AB303" s="251">
        <f>VLOOKUP(B303,'2017'!$A$1:$J$86,7,FALSE)/1000</f>
        <v>2937.4397999999997</v>
      </c>
      <c r="AC303" s="251">
        <f>VLOOKUP(B303,'2017'!$A$1:$J$86,10,FALSE)/1000</f>
        <v>939.15509999999995</v>
      </c>
      <c r="AD303" s="251">
        <v>0</v>
      </c>
      <c r="AE303">
        <v>0</v>
      </c>
    </row>
    <row r="304" spans="1:31">
      <c r="A304" s="289">
        <v>2018</v>
      </c>
      <c r="B304" s="289" t="s">
        <v>139</v>
      </c>
      <c r="C304" s="125">
        <v>51</v>
      </c>
      <c r="D304" s="289">
        <f>VLOOKUP(B302,'Доходы регионов18'!$A$10:$C$94,2,FALSE)/1000</f>
        <v>65613.192999999999</v>
      </c>
      <c r="E304" s="289">
        <f>VLOOKUP(B302,'ВРП 2015-2020'!$A$3:$H$98,5,FALSE)</f>
        <v>311203.3</v>
      </c>
      <c r="F304" s="311">
        <f>VLOOKUP(B304,'Трансферты 2018'!$A$10:$N$102,2,FALSE)</f>
        <v>4911.04</v>
      </c>
      <c r="G304" s="289">
        <f>VLOOKUP(B304,'Численность 2018'!$A$7:$B$91,2,FALSE)</f>
        <v>1246618</v>
      </c>
      <c r="H304" s="183">
        <f>VLOOKUP(B302,'Трансферты 16-21'!$A$2:$S$102,16,FALSE)</f>
        <v>5522.05777958</v>
      </c>
      <c r="I304" s="183">
        <f>D304-VLOOKUP(B304,'Трансферты 16-21'!$A$1:$M$86,10,FALSE)</f>
        <v>64562.012999999999</v>
      </c>
      <c r="J304" s="311">
        <f t="shared" si="12"/>
        <v>14.035944842527469</v>
      </c>
      <c r="K304" s="424">
        <f>VLOOKUP(B304,'БО 17-19'!$A$11:$L$103,6,FALSE)</f>
        <v>77.400000000000006</v>
      </c>
      <c r="L304" s="425">
        <f>VLOOKUP(B304,'Own Rev18'!$A$10:$B$94,2,FALSE)/1000</f>
        <v>53177.423999999999</v>
      </c>
      <c r="M304" s="429">
        <f>VLOOKUP(B304,Безв18!$A$10:$B$94,2,FALSE)/1000</f>
        <v>12471.361000000001</v>
      </c>
      <c r="N304" s="251">
        <f>VLOOKUP(B304,'Трансферты 16-21'!$A$1:$M$86,10,FALSE)</f>
        <v>1051.18</v>
      </c>
      <c r="O304" s="251">
        <v>0</v>
      </c>
      <c r="P304" s="251">
        <f t="shared" si="13"/>
        <v>11420.181</v>
      </c>
      <c r="Q304" s="251">
        <f t="shared" si="14"/>
        <v>64562.012999999999</v>
      </c>
      <c r="R304" s="251">
        <f>VLOOKUP(B304,Путин!$B$2:$C$87,2,FALSE)</f>
        <v>0.74270000000000003</v>
      </c>
      <c r="S304" s="251">
        <v>0</v>
      </c>
      <c r="T304" s="251">
        <v>0</v>
      </c>
      <c r="U304" s="251">
        <v>0</v>
      </c>
      <c r="V304" s="251">
        <v>0</v>
      </c>
      <c r="W304" s="251">
        <v>0</v>
      </c>
      <c r="X304" s="251">
        <f>VLOOKUP(B304,'2018'!$A$1:$J$86,3,FALSE)</f>
        <v>0.15</v>
      </c>
      <c r="Y304" s="251">
        <f>VLOOKUP(B304,'2018'!$A$1:$J$86,4,FALSE)/1000</f>
        <v>5895.9669999999996</v>
      </c>
      <c r="Z304" s="251">
        <f>VLOOKUP(B304,'2018'!$A$1:$J$86,5,FALSE)/1000</f>
        <v>3354.9362000000001</v>
      </c>
      <c r="AA304" s="251">
        <f>VLOOKUP(B304,'2018'!$A$1:$J$86,6,FALSE)/1000</f>
        <v>1306.0846000000001</v>
      </c>
      <c r="AB304" s="251">
        <f>VLOOKUP(B304,'2018'!$A$1:$J$86,7,FALSE)/1000</f>
        <v>2588.4980699999996</v>
      </c>
      <c r="AC304" s="251">
        <f>VLOOKUP(B304,'2018'!$A$1:$J$86,10,FALSE)/1000</f>
        <v>1231.0556799999999</v>
      </c>
      <c r="AD304" s="251">
        <v>0</v>
      </c>
      <c r="AE304">
        <v>0</v>
      </c>
    </row>
    <row r="305" spans="1:31">
      <c r="A305" s="289">
        <v>2019</v>
      </c>
      <c r="B305" s="289" t="s">
        <v>139</v>
      </c>
      <c r="C305" s="125">
        <v>51</v>
      </c>
      <c r="D305" s="289">
        <f>VLOOKUP(B302,'Доходы регионов19'!$A$10:$C$94,2,FALSE)/1000</f>
        <v>69374.176000000007</v>
      </c>
      <c r="E305" s="289">
        <f>VLOOKUP(B302,'ВРП 2015-2020'!$A$3:$H$98,6,FALSE)</f>
        <v>340581.4</v>
      </c>
      <c r="F305" s="311">
        <f>VLOOKUP(B305,'Трансферты 2019'!$A$4:$N$102,2,FALSE)</f>
        <v>7499.45</v>
      </c>
      <c r="G305" s="289">
        <f>VLOOKUP(B305,'Численность 2019'!$A$7:$B$91,2,FALSE)</f>
        <v>1238416</v>
      </c>
      <c r="H305" s="183">
        <f>VLOOKUP(B302,'Трансферты 16-21'!$A$2:$S$102,17,FALSE)</f>
        <v>6662.3093889800002</v>
      </c>
      <c r="I305" s="183">
        <f>D305-VLOOKUP(B305,'Трансферты 16-21'!$A$1:$M$86,11,FALSE)</f>
        <v>66595.146000000008</v>
      </c>
      <c r="J305" s="311">
        <f t="shared" si="12"/>
        <v>14.029343701630779</v>
      </c>
      <c r="K305" s="424">
        <f>VLOOKUP(B305,'БО 17-19'!$A$11:$L$103,10,FALSE)</f>
        <v>80.400000000000006</v>
      </c>
      <c r="L305" s="425">
        <f>VLOOKUP(B305,'Own Rev19'!$A$10:$B$94,2,FALSE)/1000</f>
        <v>55214.012000000002</v>
      </c>
      <c r="M305" s="429">
        <f>VLOOKUP(B305,Безв19!$A$10:$B$94,2,FALSE)/1000</f>
        <v>14127.603999999999</v>
      </c>
      <c r="N305" s="251">
        <f>VLOOKUP(B305,'Трансферты 16-21'!$A$1:$M$86,11,FALSE)</f>
        <v>2779.03</v>
      </c>
      <c r="O305" s="251">
        <v>0</v>
      </c>
      <c r="P305" s="251">
        <f t="shared" si="13"/>
        <v>11348.573999999999</v>
      </c>
      <c r="Q305" s="251">
        <f t="shared" si="14"/>
        <v>66595.146000000008</v>
      </c>
      <c r="R305" s="251">
        <v>0</v>
      </c>
      <c r="S305" s="251">
        <v>0</v>
      </c>
      <c r="T305" s="251">
        <v>0</v>
      </c>
      <c r="U305" s="251">
        <v>0</v>
      </c>
      <c r="V305" s="251">
        <v>0</v>
      </c>
      <c r="W305" s="251">
        <v>0</v>
      </c>
      <c r="X305" s="251">
        <f>VLOOKUP(B305,'2019'!$A$1:$J$86,3,FALSE)</f>
        <v>0.17</v>
      </c>
      <c r="Y305" s="251">
        <f>VLOOKUP(B305,'2019'!$A$1:$J$86,4,FALSE)/1000</f>
        <v>4685.7744000000002</v>
      </c>
      <c r="Z305" s="251">
        <f>VLOOKUP(B305,'2019'!$A$1:$J$86,5,FALSE)/1000</f>
        <v>3187.1893999999998</v>
      </c>
      <c r="AA305" s="251">
        <f>VLOOKUP(B305,'2019'!$A$1:$J$86,6,FALSE)/1000</f>
        <v>0</v>
      </c>
      <c r="AB305" s="251">
        <f>VLOOKUP(B305,'2019'!$A$1:$J$86,7,FALSE)/1000</f>
        <v>3413.9722900000002</v>
      </c>
      <c r="AC305" s="251">
        <f>VLOOKUP(B305,'2019'!$A$1:$J$86,10,FALSE)/1000</f>
        <v>3248.8286899999998</v>
      </c>
      <c r="AD305" s="251">
        <v>0</v>
      </c>
      <c r="AE305">
        <v>0</v>
      </c>
    </row>
    <row r="306" spans="1:31">
      <c r="A306" s="289">
        <v>2020</v>
      </c>
      <c r="B306" s="289" t="s">
        <v>139</v>
      </c>
      <c r="C306" s="125">
        <v>51</v>
      </c>
      <c r="D306" s="289">
        <f>VLOOKUP(B302,'Доходы регионов20'!$A$10:$C$94,2,FALSE)/1000</f>
        <v>81131.240000000005</v>
      </c>
      <c r="E306" s="289">
        <f>VLOOKUP(B302,'ВРП 2015-2020'!$A$3:$H$98,7,FALSE)</f>
        <v>360112.2</v>
      </c>
      <c r="F306" s="311">
        <f>VLOOKUP(B306,'Трансферты 2020'!$A$4:$N$102,2,FALSE)</f>
        <v>14361.7</v>
      </c>
      <c r="G306" s="289">
        <f>VLOOKUP(B306,'Численность 2020'!$A$7:$B$91,2,FALSE)</f>
        <v>1229824</v>
      </c>
      <c r="H306" s="183">
        <f>VLOOKUP(B302,'Трансферты 16-21'!$A$2:$S$102,18,FALSE)</f>
        <v>13481.000928809999</v>
      </c>
      <c r="I306" s="183">
        <f>D306-VLOOKUP(B306,'Трансферты 16-21'!$A$1:$M$86,12,FALSE)</f>
        <v>76622.570000000007</v>
      </c>
      <c r="J306" s="311">
        <f t="shared" si="12"/>
        <v>14.022381627679437</v>
      </c>
      <c r="K306" s="424">
        <f>VLOOKUP(B306,'БО 19-21'!$A$11:$L$103,6,FALSE)</f>
        <v>77.2</v>
      </c>
      <c r="L306" s="425">
        <f>VLOOKUP(B306,'Own Rev20'!$A$10:$B$94,2,FALSE)/1000</f>
        <v>56087.527999999998</v>
      </c>
      <c r="M306" s="429">
        <f>VLOOKUP(B306,Безв20!$A$10:$B$94,2,FALSE)/1000</f>
        <v>24869.072</v>
      </c>
      <c r="N306" s="251">
        <f>VLOOKUP(B306,'Трансферты 16-21'!$A$1:$M$86,12,FALSE)</f>
        <v>4508.67</v>
      </c>
      <c r="O306" s="251">
        <v>0</v>
      </c>
      <c r="P306" s="251">
        <f t="shared" si="13"/>
        <v>20360.402000000002</v>
      </c>
      <c r="Q306" s="251">
        <f t="shared" si="14"/>
        <v>76622.570000000007</v>
      </c>
      <c r="R306" s="251">
        <v>0</v>
      </c>
      <c r="S306" s="251">
        <f>VLOOKUP(B306,Конституция!$B$4:$C$90,2,FALSE)</f>
        <v>0.71160000000000001</v>
      </c>
      <c r="T306" s="251">
        <f>VLOOKUP(B306,DATA!$A$2:$X$86,23,FALSE)</f>
        <v>9.8000000000000007</v>
      </c>
      <c r="U306" s="251">
        <f>VLOOKUP(B306,DATA!$A$2:$X$86,24,FALSE)</f>
        <v>16.66</v>
      </c>
      <c r="V306" s="251">
        <f>VLOOKUP(B306,'По статьям 2020'!$A$2:$AE$86,31,FALSE)</f>
        <v>2485.6999999999998</v>
      </c>
      <c r="W306" s="251">
        <v>0</v>
      </c>
      <c r="X306" s="251">
        <f>VLOOKUP(B306,'2020'!$A$1:$J$86,3,FALSE)</f>
        <v>0.27</v>
      </c>
      <c r="Y306" s="251">
        <f>VLOOKUP(B306,'2020'!$A$1:$J$86,4,FALSE)/1000</f>
        <v>7701.81736</v>
      </c>
      <c r="Z306" s="251">
        <f>VLOOKUP(B306,'2020'!$A$1:$J$86,5,FALSE)/1000</f>
        <v>3505.9082999999996</v>
      </c>
      <c r="AA306" s="251">
        <f>VLOOKUP(B306,'2020'!$A$1:$J$86,6,FALSE)/1000</f>
        <v>2310.1513999999997</v>
      </c>
      <c r="AB306" s="251">
        <f>VLOOKUP(B306,'2020'!$A$1:$J$86,7,FALSE)/1000</f>
        <v>6823.7623800000001</v>
      </c>
      <c r="AC306" s="251">
        <f>VLOOKUP(B306,'2020'!$A$1:$J$86,10,FALSE)/1000</f>
        <v>5834.8197199999995</v>
      </c>
      <c r="AD306" s="452">
        <v>0</v>
      </c>
      <c r="AE306">
        <v>0</v>
      </c>
    </row>
    <row r="307" spans="1:31">
      <c r="A307" s="289">
        <v>2021</v>
      </c>
      <c r="B307" s="289" t="s">
        <v>139</v>
      </c>
      <c r="C307" s="125">
        <v>51</v>
      </c>
      <c r="D307" s="289">
        <f>VLOOKUP(B302,'Доходы регионов21'!$A$10:$C$94,2,FALSE)/1000</f>
        <v>92648.361000000004</v>
      </c>
      <c r="E307" s="289">
        <f>VLOOKUP(B302,'ВРП 2015-2020'!$A$3:$H$98,8,FALSE)</f>
        <v>411847.2</v>
      </c>
      <c r="F307" s="311">
        <f>VLOOKUP(B307,'Трансферты 2021'!$A$4:$N$93,2,FALSE)</f>
        <v>17201.580000000002</v>
      </c>
      <c r="G307" s="289">
        <f>VLOOKUP(B307,'Численность 2021'!$A$6:$B$91,2,FALSE)</f>
        <v>1218319</v>
      </c>
      <c r="H307" s="183">
        <f>VLOOKUP(B302,'Трансферты 16-21'!$A$2:$S$102,19,FALSE)</f>
        <v>16566.637108039999</v>
      </c>
      <c r="I307" s="183">
        <f>D307-VLOOKUP(B307,'Трансферты 16-21'!$A$1:$M$86,13,FALSE)</f>
        <v>88949.251000000004</v>
      </c>
      <c r="J307" s="311">
        <f t="shared" si="12"/>
        <v>14.01298259772282</v>
      </c>
      <c r="K307" s="424">
        <f>VLOOKUP(B307,'БО 19-21'!$A$11:$L$103,10,FALSE)</f>
        <v>77.7</v>
      </c>
      <c r="L307" s="425">
        <f>VLOOKUP(B307,'Own Rev21'!$A$10:$B$94,2,FALSE)/1000</f>
        <v>63351.154999999999</v>
      </c>
      <c r="M307" s="429">
        <f>VLOOKUP(B307,Безв21!$A$10:$B$94,2,FALSE)/1000</f>
        <v>28751.817999999999</v>
      </c>
      <c r="N307" s="251">
        <f>VLOOKUP(B307,'Трансферты 16-21'!$A$1:$M$86,13,FALSE)</f>
        <v>3699.11</v>
      </c>
      <c r="O307" s="251">
        <v>0</v>
      </c>
      <c r="P307" s="251">
        <f t="shared" si="13"/>
        <v>25052.707999999999</v>
      </c>
      <c r="Q307" s="251">
        <f t="shared" si="14"/>
        <v>88949.251000000004</v>
      </c>
      <c r="R307" s="251">
        <v>0</v>
      </c>
      <c r="S307" s="251">
        <v>0</v>
      </c>
      <c r="T307" s="251">
        <v>0</v>
      </c>
      <c r="U307" s="251">
        <v>0</v>
      </c>
      <c r="V307" s="251">
        <v>0</v>
      </c>
      <c r="W307" s="251">
        <f>VLOOKUP(B306,'По статьям 2021'!$A$2:$V$86,22,FALSE)</f>
        <v>2682.6340074700001</v>
      </c>
      <c r="X307" s="251">
        <f>VLOOKUP(B307,'2021'!$A$1:$J$86,3,FALSE)</f>
        <v>0.28000000000000003</v>
      </c>
      <c r="Y307" s="251">
        <f>VLOOKUP(B307,'2021'!$A$1:$J$86,4,FALSE)/1000</f>
        <v>8642.0181999999986</v>
      </c>
      <c r="Z307" s="251">
        <f>VLOOKUP(B307,'2021'!$A$1:$J$86,5,FALSE)/1000</f>
        <v>3505.9082999999996</v>
      </c>
      <c r="AA307" s="251">
        <f>VLOOKUP(B307,'2021'!$A$1:$J$86,6,FALSE)/1000</f>
        <v>3561.5</v>
      </c>
      <c r="AB307" s="251">
        <f>VLOOKUP(B307,'2021'!$A$1:$J$86,7,FALSE)/1000</f>
        <v>8955.4259899999997</v>
      </c>
      <c r="AC307" s="251">
        <f>VLOOKUP(B307,'2021'!$A$1:$J$86,10,FALSE)/1000</f>
        <v>7455.2683299999999</v>
      </c>
      <c r="AD307" t="e">
        <f>VLOOKUP(B307,#REF!,2,FALSE)</f>
        <v>#REF!</v>
      </c>
      <c r="AE307">
        <f>S306</f>
        <v>0.71160000000000001</v>
      </c>
    </row>
    <row r="308" spans="1:31">
      <c r="A308" s="289">
        <v>2016</v>
      </c>
      <c r="B308" s="289" t="s">
        <v>138</v>
      </c>
      <c r="C308" s="125">
        <v>52</v>
      </c>
      <c r="D308" s="289">
        <f>VLOOKUP(B308,'Доходы регионов16'!$A$10:$C$94,2,FALSE)/1000</f>
        <v>37895.101000000002</v>
      </c>
      <c r="E308" s="289">
        <f>VLOOKUP(B308,'ВРП 2015-2020'!$A$3:$H$98,3,FALSE)</f>
        <v>235547.8</v>
      </c>
      <c r="F308" s="311">
        <f>VLOOKUP(B308,'Трансферты 2016'!$A$10:$N$102,2,FALSE)</f>
        <v>4684.5200000000004</v>
      </c>
      <c r="G308" s="289">
        <f>VLOOKUP(B308,'Численность 2016-2017'!$B$5:$D$89,2,FALSE)</f>
        <v>861896</v>
      </c>
      <c r="H308" s="183">
        <f>VLOOKUP(B308,'Трансферты 16-21'!$A$2:$S$102,14,FALSE)</f>
        <v>2714.9660622699998</v>
      </c>
      <c r="I308" s="183">
        <f>D308-VLOOKUP(B308,'Трансферты 16-21'!$A$1:$M$86,8,FALSE)</f>
        <v>35833.421000000002</v>
      </c>
      <c r="J308" s="311">
        <f t="shared" si="12"/>
        <v>13.666889892715103</v>
      </c>
      <c r="K308" s="424">
        <f>VLOOKUP(B308,'БО 15-17'!$A$11:$L$103,6,FALSE)</f>
        <v>47.6</v>
      </c>
      <c r="L308" s="425">
        <f>VLOOKUP(B308,'Own Rev16'!$A$10:$B$94,2,FALSE)/1000</f>
        <v>22460.195</v>
      </c>
      <c r="M308" s="429">
        <f>VLOOKUP(B308,Безв16!$A$10:$B$95,2,FALSE)/1000</f>
        <v>14888.81</v>
      </c>
      <c r="N308" s="251">
        <f>VLOOKUP(B308,'Трансферты 16-21'!$A$1:$M$86,8,FALSE)</f>
        <v>2061.6799999999998</v>
      </c>
      <c r="O308" s="251">
        <v>0</v>
      </c>
      <c r="P308" s="251">
        <f t="shared" si="13"/>
        <v>12827.13</v>
      </c>
      <c r="Q308" s="251">
        <f t="shared" si="14"/>
        <v>35833.421000000002</v>
      </c>
      <c r="R308" s="251">
        <v>0</v>
      </c>
      <c r="S308" s="251">
        <v>0</v>
      </c>
      <c r="T308" s="251">
        <v>0</v>
      </c>
      <c r="U308" s="251">
        <v>0</v>
      </c>
      <c r="V308" s="251">
        <v>0</v>
      </c>
      <c r="W308" s="251">
        <v>0</v>
      </c>
      <c r="X308" s="251">
        <f>VLOOKUP(B308,'2016'!$A$1:$J$86,3,FALSE)</f>
        <v>0.36</v>
      </c>
      <c r="Y308" s="251">
        <f>VLOOKUP(B308,'2016'!$A$1:$J$86,4,FALSE)/1000</f>
        <v>10087.955900000001</v>
      </c>
      <c r="Z308" s="251">
        <f>VLOOKUP(B308,'2016'!$A$1:$J$86,5,FALSE)/1000</f>
        <v>8137.0834999999997</v>
      </c>
      <c r="AA308" s="251">
        <f>VLOOKUP(B308,'2016'!$A$1:$J$86,6,FALSE)/1000</f>
        <v>1950.8724</v>
      </c>
      <c r="AB308" s="251">
        <f>VLOOKUP(B308,'2016'!$A$1:$J$86,7,FALSE)/1000</f>
        <v>2371.40175</v>
      </c>
      <c r="AC308" s="251">
        <f>VLOOKUP(B308,'2016'!$A$1:$J$86,10,FALSE)/1000</f>
        <v>366.60843</v>
      </c>
      <c r="AD308" s="251">
        <v>0</v>
      </c>
      <c r="AE308">
        <v>0</v>
      </c>
    </row>
    <row r="309" spans="1:31">
      <c r="A309" s="289">
        <v>2017</v>
      </c>
      <c r="B309" s="289" t="s">
        <v>138</v>
      </c>
      <c r="C309" s="125">
        <v>52</v>
      </c>
      <c r="D309" s="289">
        <f>VLOOKUP(B308,'Доходы регионов17'!$A$10:$C$94,2,FALSE)/1000</f>
        <v>39783.392999999996</v>
      </c>
      <c r="E309" s="289">
        <f>VLOOKUP(B308,'ВРП 2015-2020'!$A$3:$H$98,4,FALSE)</f>
        <v>247093.2</v>
      </c>
      <c r="F309" s="311">
        <f>VLOOKUP(B309,'Трансферты 2017'!$A$10:$N$102,2,FALSE)</f>
        <v>3851.97</v>
      </c>
      <c r="G309" s="289">
        <f>VLOOKUP(B308,'Численность 2016-2017'!$B$5:$D$89,3,FALSE)</f>
        <v>854109</v>
      </c>
      <c r="H309" s="183">
        <f>VLOOKUP(B308,'Трансферты 16-21'!$A$2:$S$102,15,FALSE)</f>
        <v>2920.3687822499996</v>
      </c>
      <c r="I309" s="183">
        <f>D309-VLOOKUP(B309,'Трансферты 16-21'!$A$1:$M$86,9,FALSE)</f>
        <v>38156.512999999999</v>
      </c>
      <c r="J309" s="311">
        <f t="shared" si="12"/>
        <v>13.657814099286519</v>
      </c>
      <c r="K309" s="424">
        <f>VLOOKUP(B309,'БО 15-17'!$A$11:$L$103,10,FALSE)</f>
        <v>47.1</v>
      </c>
      <c r="L309" s="425">
        <f>VLOOKUP(B309,'Own Rev17'!$A$10:$B$94,2,FALSE)/1000</f>
        <v>23248.355</v>
      </c>
      <c r="M309" s="429">
        <f>VLOOKUP(B309,Безв17!$A$10:$B$94,2,FALSE)/1000</f>
        <v>16423.562000000002</v>
      </c>
      <c r="N309" s="251">
        <f>VLOOKUP(B309,'Трансферты 16-21'!$A$1:$M$86,9,FALSE)</f>
        <v>1626.88</v>
      </c>
      <c r="O309" s="251">
        <v>0</v>
      </c>
      <c r="P309" s="251">
        <f t="shared" si="13"/>
        <v>14796.682000000001</v>
      </c>
      <c r="Q309" s="251">
        <f t="shared" si="14"/>
        <v>38156.512999999999</v>
      </c>
      <c r="R309" s="251">
        <v>0</v>
      </c>
      <c r="S309" s="251">
        <v>0</v>
      </c>
      <c r="T309" s="251">
        <v>0</v>
      </c>
      <c r="U309" s="251">
        <v>0</v>
      </c>
      <c r="V309" s="251">
        <v>0</v>
      </c>
      <c r="W309" s="251">
        <v>0</v>
      </c>
      <c r="X309" s="251">
        <f>VLOOKUP(B309,'2017'!$A$1:$J$86,3,FALSE)</f>
        <v>0.38</v>
      </c>
      <c r="Y309" s="251">
        <f>VLOOKUP(B309,'2017'!$A$1:$J$86,4,FALSE)/1000</f>
        <v>11846.854300000001</v>
      </c>
      <c r="Z309" s="251">
        <f>VLOOKUP(B309,'2017'!$A$1:$J$86,5,FALSE)/1000</f>
        <v>11025.905199999999</v>
      </c>
      <c r="AA309" s="251">
        <f>VLOOKUP(B309,'2017'!$A$1:$J$86,6,FALSE)/1000</f>
        <v>558.92580000000009</v>
      </c>
      <c r="AB309" s="251">
        <f>VLOOKUP(B309,'2017'!$A$1:$J$86,7,FALSE)/1000</f>
        <v>2317.5280600000001</v>
      </c>
      <c r="AC309" s="251">
        <f>VLOOKUP(B309,'2017'!$A$1:$J$86,10,FALSE)/1000</f>
        <v>254.28721999999999</v>
      </c>
      <c r="AD309" s="251">
        <v>0</v>
      </c>
      <c r="AE309">
        <v>0</v>
      </c>
    </row>
    <row r="310" spans="1:31">
      <c r="A310" s="289">
        <v>2018</v>
      </c>
      <c r="B310" s="289" t="s">
        <v>138</v>
      </c>
      <c r="C310" s="125">
        <v>52</v>
      </c>
      <c r="D310" s="289">
        <f>VLOOKUP(B308,'Доходы регионов18'!$A$10:$C$94,2,FALSE)/1000</f>
        <v>45596.696000000004</v>
      </c>
      <c r="E310" s="289">
        <f>VLOOKUP(B308,'ВРП 2015-2020'!$A$3:$H$98,5,FALSE)</f>
        <v>256618.3</v>
      </c>
      <c r="F310" s="311">
        <f>VLOOKUP(B310,'Трансферты 2018'!$A$10:$N$102,2,FALSE)</f>
        <v>3558.59</v>
      </c>
      <c r="G310" s="289">
        <f>VLOOKUP(B310,'Численность 2018'!$A$7:$B$91,2,FALSE)</f>
        <v>845537</v>
      </c>
      <c r="H310" s="183">
        <f>VLOOKUP(B308,'Трансферты 16-21'!$A$2:$S$102,16,FALSE)</f>
        <v>3627.20208465</v>
      </c>
      <c r="I310" s="183">
        <f>D310-VLOOKUP(B310,'Трансферты 16-21'!$A$1:$M$86,10,FALSE)</f>
        <v>44457.806000000004</v>
      </c>
      <c r="J310" s="311">
        <f t="shared" si="12"/>
        <v>13.647727207451396</v>
      </c>
      <c r="K310" s="424">
        <f>VLOOKUP(B310,'БО 17-19'!$A$11:$L$103,6,FALSE)</f>
        <v>45.8</v>
      </c>
      <c r="L310" s="425">
        <f>VLOOKUP(B310,'Own Rev18'!$A$10:$B$94,2,FALSE)/1000</f>
        <v>24467.001</v>
      </c>
      <c r="M310" s="429">
        <f>VLOOKUP(B310,Безв18!$A$10:$B$94,2,FALSE)/1000</f>
        <v>21105.473999999998</v>
      </c>
      <c r="N310" s="251">
        <f>VLOOKUP(B310,'Трансферты 16-21'!$A$1:$M$86,10,FALSE)</f>
        <v>1138.8900000000001</v>
      </c>
      <c r="O310" s="251">
        <v>0</v>
      </c>
      <c r="P310" s="251">
        <f t="shared" si="13"/>
        <v>19966.583999999999</v>
      </c>
      <c r="Q310" s="251">
        <f t="shared" si="14"/>
        <v>44457.806000000004</v>
      </c>
      <c r="R310" s="251">
        <f>VLOOKUP(B310,Путин!$B$2:$C$87,2,FALSE)</f>
        <v>0.73299999999999998</v>
      </c>
      <c r="S310" s="251">
        <v>0</v>
      </c>
      <c r="T310" s="251">
        <v>0</v>
      </c>
      <c r="U310" s="251">
        <v>0</v>
      </c>
      <c r="V310" s="251">
        <v>0</v>
      </c>
      <c r="W310" s="251">
        <v>0</v>
      </c>
      <c r="X310" s="251">
        <f>VLOOKUP(B310,'2018'!$A$1:$J$86,3,FALSE)</f>
        <v>0.44</v>
      </c>
      <c r="Y310" s="251">
        <f>VLOOKUP(B310,'2018'!$A$1:$J$86,4,FALSE)/1000</f>
        <v>16335.2709</v>
      </c>
      <c r="Z310" s="251">
        <f>VLOOKUP(B310,'2018'!$A$1:$J$86,5,FALSE)/1000</f>
        <v>12834.495199999999</v>
      </c>
      <c r="AA310" s="251">
        <f>VLOOKUP(B310,'2018'!$A$1:$J$86,6,FALSE)/1000</f>
        <v>2131.3387000000002</v>
      </c>
      <c r="AB310" s="251">
        <f>VLOOKUP(B310,'2018'!$A$1:$J$86,7,FALSE)/1000</f>
        <v>2224.2865999999999</v>
      </c>
      <c r="AC310" s="251">
        <f>VLOOKUP(B310,'2018'!$A$1:$J$86,10,FALSE)/1000</f>
        <v>488.46156999999999</v>
      </c>
      <c r="AD310" s="251">
        <v>0</v>
      </c>
      <c r="AE310">
        <v>0</v>
      </c>
    </row>
    <row r="311" spans="1:31">
      <c r="A311" s="289">
        <v>2019</v>
      </c>
      <c r="B311" s="289" t="s">
        <v>138</v>
      </c>
      <c r="C311" s="125">
        <v>52</v>
      </c>
      <c r="D311" s="289">
        <f>VLOOKUP(B308,'Доходы регионов19'!$A$10:$C$94,2,FALSE)/1000</f>
        <v>54445.595999999998</v>
      </c>
      <c r="E311" s="289">
        <f>VLOOKUP(B308,'ВРП 2015-2020'!$A$3:$H$98,6,FALSE)</f>
        <v>280971.3</v>
      </c>
      <c r="F311" s="311">
        <f>VLOOKUP(B311,'Трансферты 2019'!$A$4:$N$102,2,FALSE)</f>
        <v>8109.9</v>
      </c>
      <c r="G311" s="289">
        <f>VLOOKUP(B311,'Численность 2019'!$A$7:$B$91,2,FALSE)</f>
        <v>834701</v>
      </c>
      <c r="H311" s="183">
        <f>VLOOKUP(B308,'Трансферты 16-21'!$A$2:$S$102,17,FALSE)</f>
        <v>8055.1480631700006</v>
      </c>
      <c r="I311" s="183">
        <f>D311-VLOOKUP(B311,'Трансферты 16-21'!$A$1:$M$86,11,FALSE)</f>
        <v>51870.885999999999</v>
      </c>
      <c r="J311" s="311">
        <f t="shared" si="12"/>
        <v>13.634828855873332</v>
      </c>
      <c r="K311" s="424">
        <f>VLOOKUP(B311,'БО 17-19'!$A$11:$L$103,10,FALSE)</f>
        <v>46.1</v>
      </c>
      <c r="L311" s="425">
        <f>VLOOKUP(B311,'Own Rev19'!$A$10:$B$94,2,FALSE)/1000</f>
        <v>25791.53</v>
      </c>
      <c r="M311" s="429">
        <f>VLOOKUP(B311,Безв19!$A$10:$B$94,2,FALSE)/1000</f>
        <v>28328.638999999999</v>
      </c>
      <c r="N311" s="251">
        <f>VLOOKUP(B311,'Трансферты 16-21'!$A$1:$M$86,11,FALSE)</f>
        <v>2574.71</v>
      </c>
      <c r="O311" s="251">
        <v>0</v>
      </c>
      <c r="P311" s="251">
        <f t="shared" si="13"/>
        <v>25753.929</v>
      </c>
      <c r="Q311" s="251">
        <f t="shared" si="14"/>
        <v>51870.885999999999</v>
      </c>
      <c r="R311" s="251">
        <v>0</v>
      </c>
      <c r="S311" s="251">
        <v>0</v>
      </c>
      <c r="T311" s="251">
        <v>0</v>
      </c>
      <c r="U311" s="251">
        <v>0</v>
      </c>
      <c r="V311" s="251">
        <v>0</v>
      </c>
      <c r="W311" s="251">
        <v>0</v>
      </c>
      <c r="X311" s="251">
        <f>VLOOKUP(B311,'2019'!$A$1:$J$86,3,FALSE)</f>
        <v>0.5</v>
      </c>
      <c r="Y311" s="251">
        <f>VLOOKUP(B311,'2019'!$A$1:$J$86,4,FALSE)/1000</f>
        <v>17198.700499999999</v>
      </c>
      <c r="Z311" s="251">
        <f>VLOOKUP(B311,'2019'!$A$1:$J$86,5,FALSE)/1000</f>
        <v>12347.1093</v>
      </c>
      <c r="AA311" s="251">
        <f>VLOOKUP(B311,'2019'!$A$1:$J$86,6,FALSE)/1000</f>
        <v>3402.3420000000001</v>
      </c>
      <c r="AB311" s="251">
        <f>VLOOKUP(B311,'2019'!$A$1:$J$86,7,FALSE)/1000</f>
        <v>4737.6675700000005</v>
      </c>
      <c r="AC311" s="251">
        <f>VLOOKUP(B311,'2019'!$A$1:$J$86,10,FALSE)/1000</f>
        <v>3817.5642799999996</v>
      </c>
      <c r="AD311" s="251">
        <v>0</v>
      </c>
      <c r="AE311">
        <v>0</v>
      </c>
    </row>
    <row r="312" spans="1:31">
      <c r="A312" s="289">
        <v>2020</v>
      </c>
      <c r="B312" s="289" t="s">
        <v>138</v>
      </c>
      <c r="C312" s="125">
        <v>52</v>
      </c>
      <c r="D312" s="289">
        <f>VLOOKUP(B308,'Доходы регионов20'!$A$10:$C$94,2,FALSE)/1000</f>
        <v>60214.137000000002</v>
      </c>
      <c r="E312" s="289">
        <f>VLOOKUP(B308,'ВРП 2015-2020'!$A$3:$H$98,7,FALSE)</f>
        <v>294464</v>
      </c>
      <c r="F312" s="311">
        <f>VLOOKUP(B312,'Трансферты 2020'!$A$4:$N$102,2,FALSE)</f>
        <v>12648.53</v>
      </c>
      <c r="G312" s="289">
        <f>VLOOKUP(B312,'Численность 2020'!$A$7:$B$91,2,FALSE)</f>
        <v>827166</v>
      </c>
      <c r="H312" s="183">
        <f>VLOOKUP(B308,'Трансферты 16-21'!$A$2:$S$102,18,FALSE)</f>
        <v>12475.430076949999</v>
      </c>
      <c r="I312" s="183">
        <f>D312-VLOOKUP(B312,'Трансферты 16-21'!$A$1:$M$86,12,FALSE)</f>
        <v>56370.527000000002</v>
      </c>
      <c r="J312" s="311">
        <f t="shared" si="12"/>
        <v>13.625760679377063</v>
      </c>
      <c r="K312" s="424">
        <f>VLOOKUP(B312,'БО 19-21'!$A$11:$L$103,6,FALSE)</f>
        <v>47.8</v>
      </c>
      <c r="L312" s="425">
        <f>VLOOKUP(B312,'Own Rev20'!$A$10:$B$94,2,FALSE)/1000</f>
        <v>27657.208999999999</v>
      </c>
      <c r="M312" s="429">
        <f>VLOOKUP(B312,Безв20!$A$10:$B$94,2,FALSE)/1000</f>
        <v>32402.422999999999</v>
      </c>
      <c r="N312" s="251">
        <f>VLOOKUP(B312,'Трансферты 16-21'!$A$1:$M$86,12,FALSE)</f>
        <v>3843.61</v>
      </c>
      <c r="O312" s="251">
        <v>0</v>
      </c>
      <c r="P312" s="251">
        <f t="shared" si="13"/>
        <v>28558.812999999998</v>
      </c>
      <c r="Q312" s="251">
        <f t="shared" si="14"/>
        <v>56370.527000000002</v>
      </c>
      <c r="R312" s="251">
        <v>0</v>
      </c>
      <c r="S312" s="251">
        <f>VLOOKUP(B312,Конституция!$B$4:$C$90,2,FALSE)</f>
        <v>0.69579999999999997</v>
      </c>
      <c r="T312" s="251">
        <f>VLOOKUP(B312,DATA!$A$2:$X$86,23,FALSE)</f>
        <v>0</v>
      </c>
      <c r="U312" s="251">
        <f>VLOOKUP(B312,DATA!$A$2:$X$86,24,FALSE)</f>
        <v>9.4</v>
      </c>
      <c r="V312" s="251">
        <f>VLOOKUP(B312,'По статьям 2020'!$A$2:$AE$86,31,FALSE)</f>
        <v>1458.54</v>
      </c>
      <c r="W312" s="251">
        <v>0</v>
      </c>
      <c r="X312" s="251">
        <f>VLOOKUP(B312,'2020'!$A$1:$J$86,3,FALSE)</f>
        <v>0.51</v>
      </c>
      <c r="Y312" s="251">
        <f>VLOOKUP(B312,'2020'!$A$1:$J$86,4,FALSE)/1000</f>
        <v>16222.098029999999</v>
      </c>
      <c r="Z312" s="251">
        <f>VLOOKUP(B312,'2020'!$A$1:$J$86,5,FALSE)/1000</f>
        <v>13249.6679</v>
      </c>
      <c r="AA312" s="251">
        <f>VLOOKUP(B312,'2020'!$A$1:$J$86,6,FALSE)/1000</f>
        <v>1058.7014999999999</v>
      </c>
      <c r="AB312" s="251">
        <f>VLOOKUP(B312,'2020'!$A$1:$J$86,7,FALSE)/1000</f>
        <v>8100.9711900000002</v>
      </c>
      <c r="AC312" s="251">
        <f>VLOOKUP(B312,'2020'!$A$1:$J$86,10,FALSE)/1000</f>
        <v>4235.7482800000007</v>
      </c>
      <c r="AD312" s="452">
        <v>0</v>
      </c>
      <c r="AE312">
        <v>0</v>
      </c>
    </row>
    <row r="313" spans="1:31">
      <c r="A313" s="289">
        <v>2021</v>
      </c>
      <c r="B313" s="289" t="s">
        <v>138</v>
      </c>
      <c r="C313" s="125">
        <v>52</v>
      </c>
      <c r="D313" s="289">
        <f>VLOOKUP(B308,'Доходы регионов21'!$A$10:$C$94,2,FALSE)/1000</f>
        <v>67893.073000000004</v>
      </c>
      <c r="E313" s="289">
        <f>VLOOKUP(B308,'ВРП 2015-2020'!$A$3:$H$98,8,FALSE)</f>
        <v>330642.2</v>
      </c>
      <c r="F313" s="311">
        <f>VLOOKUP(B313,'Трансферты 2021'!$A$4:$N$93,2,FALSE)</f>
        <v>14421.65</v>
      </c>
      <c r="G313" s="289">
        <f>VLOOKUP(B313,'Численность 2021'!$A$6:$B$91,2,FALSE)</f>
        <v>818570</v>
      </c>
      <c r="H313" s="183">
        <f>VLOOKUP(B308,'Трансферты 16-21'!$A$2:$S$102,19,FALSE)</f>
        <v>14554.503310889999</v>
      </c>
      <c r="I313" s="183">
        <f>D313-VLOOKUP(B313,'Трансферты 16-21'!$A$1:$M$86,13,FALSE)</f>
        <v>64576.323000000004</v>
      </c>
      <c r="J313" s="311">
        <f t="shared" si="12"/>
        <v>13.615314194433388</v>
      </c>
      <c r="K313" s="424">
        <f>VLOOKUP(B313,'БО 19-21'!$A$11:$L$103,10,FALSE)</f>
        <v>50.3</v>
      </c>
      <c r="L313" s="425">
        <f>VLOOKUP(B313,'Own Rev21'!$A$10:$B$94,2,FALSE)/1000</f>
        <v>32824.957999999999</v>
      </c>
      <c r="M313" s="429">
        <f>VLOOKUP(B313,Безв21!$A$10:$B$94,2,FALSE)/1000</f>
        <v>34506.385999999999</v>
      </c>
      <c r="N313" s="251">
        <f>VLOOKUP(B313,'Трансферты 16-21'!$A$1:$M$86,13,FALSE)</f>
        <v>3316.75</v>
      </c>
      <c r="O313" s="251">
        <v>0</v>
      </c>
      <c r="P313" s="251">
        <f t="shared" si="13"/>
        <v>31189.635999999999</v>
      </c>
      <c r="Q313" s="251">
        <f t="shared" si="14"/>
        <v>64576.323000000004</v>
      </c>
      <c r="R313" s="251">
        <v>0</v>
      </c>
      <c r="S313" s="251">
        <v>0</v>
      </c>
      <c r="T313" s="251">
        <v>0</v>
      </c>
      <c r="U313" s="251">
        <v>0</v>
      </c>
      <c r="V313" s="251">
        <v>0</v>
      </c>
      <c r="W313" s="251">
        <f>VLOOKUP(B312,'По статьям 2021'!$A$2:$V$86,22,FALSE)</f>
        <v>2331.4064981800002</v>
      </c>
      <c r="X313" s="251">
        <f>VLOOKUP(B313,'2021'!$A$1:$J$86,3,FALSE)</f>
        <v>0.48</v>
      </c>
      <c r="Y313" s="251">
        <f>VLOOKUP(B313,'2021'!$A$1:$J$86,4,FALSE)/1000</f>
        <v>16265.390100000001</v>
      </c>
      <c r="Z313" s="251">
        <f>VLOOKUP(B313,'2021'!$A$1:$J$86,5,FALSE)/1000</f>
        <v>13249.6679</v>
      </c>
      <c r="AA313" s="251">
        <f>VLOOKUP(B313,'2021'!$A$1:$J$86,6,FALSE)/1000</f>
        <v>1476.0719999999999</v>
      </c>
      <c r="AB313" s="251">
        <f>VLOOKUP(B313,'2021'!$A$1:$J$86,7,FALSE)/1000</f>
        <v>9584.9290600000004</v>
      </c>
      <c r="AC313" s="251">
        <f>VLOOKUP(B313,'2021'!$A$1:$J$86,10,FALSE)/1000</f>
        <v>5339.3128799999995</v>
      </c>
      <c r="AD313" t="e">
        <f>VLOOKUP(B313,#REF!,2,FALSE)</f>
        <v>#REF!</v>
      </c>
      <c r="AE313">
        <f>S312</f>
        <v>0.69579999999999997</v>
      </c>
    </row>
    <row r="314" spans="1:31">
      <c r="A314" s="289">
        <v>2016</v>
      </c>
      <c r="B314" s="289" t="s">
        <v>137</v>
      </c>
      <c r="C314" s="125">
        <v>53</v>
      </c>
      <c r="D314" s="289">
        <f>VLOOKUP(B314,'Доходы регионов16'!$A$10:$C$94,2,FALSE)/1000</f>
        <v>242877.62</v>
      </c>
      <c r="E314" s="289">
        <f>VLOOKUP(B314,'ВРП 2015-2020'!$A$3:$H$98,3,FALSE)</f>
        <v>487246.6</v>
      </c>
      <c r="F314" s="311">
        <f>VLOOKUP(B314,'Трансферты 2016'!$A$10:$N$102,2,FALSE)</f>
        <v>18827.5</v>
      </c>
      <c r="G314" s="289">
        <f>VLOOKUP(B314,'Численность 2016-2017'!$B$5:$D$89,2,FALSE)</f>
        <v>4330006</v>
      </c>
      <c r="H314" s="183">
        <f>VLOOKUP(B314,'Трансферты 16-21'!$A$2:$S$102,14,FALSE)</f>
        <v>10748.847788929999</v>
      </c>
      <c r="I314" s="183">
        <f>D314-VLOOKUP(B314,'Трансферты 16-21'!$A$1:$M$86,8,FALSE)</f>
        <v>234587.81</v>
      </c>
      <c r="J314" s="311">
        <f t="shared" si="12"/>
        <v>15.281079485659006</v>
      </c>
      <c r="K314" s="424">
        <f>VLOOKUP(B314,'БО 15-17'!$A$11:$L$103,6,FALSE)</f>
        <v>108.7</v>
      </c>
      <c r="L314" s="425">
        <f>VLOOKUP(B314,'Own Rev16'!$A$10:$B$94,2,FALSE)/1000</f>
        <v>220085.421</v>
      </c>
      <c r="M314" s="429">
        <f>VLOOKUP(B314,Безв16!$A$10:$B$95,2,FALSE)/1000</f>
        <v>21086.663</v>
      </c>
      <c r="N314" s="251">
        <f>VLOOKUP(B314,'Трансферты 16-21'!$A$1:$M$86,8,FALSE)</f>
        <v>8289.81</v>
      </c>
      <c r="O314" s="251">
        <v>0</v>
      </c>
      <c r="P314" s="251">
        <f t="shared" si="13"/>
        <v>12796.853000000001</v>
      </c>
      <c r="Q314" s="251">
        <f t="shared" si="14"/>
        <v>234587.81</v>
      </c>
      <c r="R314" s="251">
        <v>0</v>
      </c>
      <c r="S314" s="251">
        <v>0</v>
      </c>
      <c r="T314" s="251">
        <v>0</v>
      </c>
      <c r="U314" s="251">
        <v>0</v>
      </c>
      <c r="V314" s="251">
        <v>0</v>
      </c>
      <c r="W314" s="251">
        <v>0</v>
      </c>
      <c r="X314" s="251">
        <f>VLOOKUP(B314,'2016'!$A$1:$J$86,3,FALSE)</f>
        <v>0.05</v>
      </c>
      <c r="Y314" s="251">
        <f>VLOOKUP(B314,'2016'!$A$1:$J$86,4,FALSE)/1000</f>
        <v>1988.7455</v>
      </c>
      <c r="Z314" s="251">
        <f>VLOOKUP(B314,'2016'!$A$1:$J$86,5,FALSE)/1000</f>
        <v>0</v>
      </c>
      <c r="AA314" s="251">
        <f>VLOOKUP(B314,'2016'!$A$1:$J$86,6,FALSE)/1000</f>
        <v>1391.4055000000001</v>
      </c>
      <c r="AB314" s="251">
        <f>VLOOKUP(B314,'2016'!$A$1:$J$86,7,FALSE)/1000</f>
        <v>7799.9900499999994</v>
      </c>
      <c r="AC314" s="251">
        <f>VLOOKUP(B314,'2016'!$A$1:$J$86,10,FALSE)/1000</f>
        <v>3008.11627</v>
      </c>
      <c r="AD314" s="251">
        <v>0</v>
      </c>
      <c r="AE314">
        <v>0</v>
      </c>
    </row>
    <row r="315" spans="1:31">
      <c r="A315" s="289">
        <v>2017</v>
      </c>
      <c r="B315" s="289" t="s">
        <v>137</v>
      </c>
      <c r="C315" s="125">
        <v>53</v>
      </c>
      <c r="D315" s="289">
        <f>VLOOKUP(B314,'Доходы регионов17'!$A$10:$C$94,2,FALSE)/1000</f>
        <v>262837.14600000001</v>
      </c>
      <c r="E315" s="289">
        <f>VLOOKUP(B314,'ВРП 2015-2020'!$A$3:$H$98,4,FALSE)</f>
        <v>522156.2</v>
      </c>
      <c r="F315" s="311">
        <f>VLOOKUP(B315,'Трансферты 2017'!$A$10:$N$102,2,FALSE)</f>
        <v>14759.06</v>
      </c>
      <c r="G315" s="289">
        <f>VLOOKUP(B314,'Численность 2016-2017'!$B$5:$D$89,3,FALSE)</f>
        <v>4329341</v>
      </c>
      <c r="H315" s="183">
        <f>VLOOKUP(B314,'Трансферты 16-21'!$A$2:$S$102,15,FALSE)</f>
        <v>12559.44463647</v>
      </c>
      <c r="I315" s="183">
        <f>D315-VLOOKUP(B315,'Трансферты 16-21'!$A$1:$M$86,9,FALSE)</f>
        <v>259282.296</v>
      </c>
      <c r="J315" s="311">
        <f t="shared" si="12"/>
        <v>15.28092589440061</v>
      </c>
      <c r="K315" s="424">
        <f>VLOOKUP(B315,'БО 15-17'!$A$11:$L$103,10,FALSE)</f>
        <v>104.8</v>
      </c>
      <c r="L315" s="425">
        <f>VLOOKUP(B315,'Own Rev17'!$A$10:$B$94,2,FALSE)/1000</f>
        <v>244842.27499999999</v>
      </c>
      <c r="M315" s="429">
        <f>VLOOKUP(B315,Безв17!$A$10:$B$94,2,FALSE)/1000</f>
        <v>17844.973999999998</v>
      </c>
      <c r="N315" s="251">
        <f>VLOOKUP(B315,'Трансферты 16-21'!$A$1:$M$86,9,FALSE)</f>
        <v>3554.85</v>
      </c>
      <c r="O315" s="251">
        <v>0</v>
      </c>
      <c r="P315" s="251">
        <f t="shared" si="13"/>
        <v>14290.123999999998</v>
      </c>
      <c r="Q315" s="251">
        <f t="shared" si="14"/>
        <v>259282.296</v>
      </c>
      <c r="R315" s="251">
        <v>0</v>
      </c>
      <c r="S315" s="251">
        <v>0</v>
      </c>
      <c r="T315" s="251">
        <v>0</v>
      </c>
      <c r="U315" s="251">
        <v>0</v>
      </c>
      <c r="V315" s="251">
        <v>0</v>
      </c>
      <c r="W315" s="251">
        <v>0</v>
      </c>
      <c r="X315" s="251">
        <f>VLOOKUP(B315,'2017'!$A$1:$J$86,3,FALSE)</f>
        <v>0.04</v>
      </c>
      <c r="Y315" s="251">
        <f>VLOOKUP(B315,'2017'!$A$1:$J$86,4,FALSE)/1000</f>
        <v>1670.4126999999999</v>
      </c>
      <c r="Z315" s="251">
        <f>VLOOKUP(B315,'2017'!$A$1:$J$86,5,FALSE)/1000</f>
        <v>0</v>
      </c>
      <c r="AA315" s="251">
        <f>VLOOKUP(B315,'2017'!$A$1:$J$86,6,FALSE)/1000</f>
        <v>0</v>
      </c>
      <c r="AB315" s="251">
        <f>VLOOKUP(B315,'2017'!$A$1:$J$86,7,FALSE)/1000</f>
        <v>4857.31502</v>
      </c>
      <c r="AC315" s="251">
        <f>VLOOKUP(B315,'2017'!$A$1:$J$86,10,FALSE)/1000</f>
        <v>3145.7412799999997</v>
      </c>
      <c r="AD315" s="251">
        <v>0</v>
      </c>
      <c r="AE315">
        <v>0</v>
      </c>
    </row>
    <row r="316" spans="1:31">
      <c r="A316" s="289">
        <v>2018</v>
      </c>
      <c r="B316" s="289" t="s">
        <v>137</v>
      </c>
      <c r="C316" s="125">
        <v>53</v>
      </c>
      <c r="D316" s="289">
        <f>VLOOKUP(B314,'Доходы регионов18'!$A$10:$C$94,2,FALSE)/1000</f>
        <v>302088.29300000001</v>
      </c>
      <c r="E316" s="289">
        <f>VLOOKUP(B314,'ВРП 2015-2020'!$A$3:$H$98,5,FALSE)</f>
        <v>560977.30000000005</v>
      </c>
      <c r="F316" s="311">
        <f>VLOOKUP(B316,'Трансферты 2018'!$A$10:$N$102,2,FALSE)</f>
        <v>13811.51</v>
      </c>
      <c r="G316" s="289">
        <f>VLOOKUP(B316,'Численность 2018'!$A$7:$B$91,2,FALSE)</f>
        <v>4325256</v>
      </c>
      <c r="H316" s="183">
        <f>VLOOKUP(B314,'Трансферты 16-21'!$A$2:$S$102,16,FALSE)</f>
        <v>15478.752257089998</v>
      </c>
      <c r="I316" s="183">
        <f>D316-VLOOKUP(B316,'Трансферты 16-21'!$A$1:$M$86,10,FALSE)</f>
        <v>299848.853</v>
      </c>
      <c r="J316" s="311">
        <f t="shared" si="12"/>
        <v>15.279981887347859</v>
      </c>
      <c r="K316" s="424">
        <f>VLOOKUP(B316,'БО 17-19'!$A$11:$L$103,6,FALSE)</f>
        <v>103.4</v>
      </c>
      <c r="L316" s="425">
        <f>VLOOKUP(B316,'Own Rev18'!$A$10:$B$94,2,FALSE)/1000</f>
        <v>276595.51500000001</v>
      </c>
      <c r="M316" s="429">
        <f>VLOOKUP(B316,Безв18!$A$10:$B$94,2,FALSE)/1000</f>
        <v>24576.353999999999</v>
      </c>
      <c r="N316" s="251">
        <f>VLOOKUP(B316,'Трансферты 16-21'!$A$1:$M$86,10,FALSE)</f>
        <v>2239.44</v>
      </c>
      <c r="O316" s="251">
        <v>0</v>
      </c>
      <c r="P316" s="251">
        <f t="shared" si="13"/>
        <v>22336.914000000001</v>
      </c>
      <c r="Q316" s="251">
        <f t="shared" si="14"/>
        <v>299848.853</v>
      </c>
      <c r="R316" s="251">
        <f>VLOOKUP(B316,Путин!$B$2:$C$87,2,FALSE)</f>
        <v>0.746</v>
      </c>
      <c r="S316" s="251">
        <v>0</v>
      </c>
      <c r="T316" s="251">
        <v>0</v>
      </c>
      <c r="U316" s="251">
        <v>0</v>
      </c>
      <c r="V316" s="251">
        <v>0</v>
      </c>
      <c r="W316" s="251">
        <v>0</v>
      </c>
      <c r="X316" s="251">
        <f>VLOOKUP(B316,'2018'!$A$1:$J$86,3,FALSE)</f>
        <v>0.06</v>
      </c>
      <c r="Y316" s="251">
        <f>VLOOKUP(B316,'2018'!$A$1:$J$86,4,FALSE)/1000</f>
        <v>6835.0259999999998</v>
      </c>
      <c r="Z316" s="251">
        <f>VLOOKUP(B316,'2018'!$A$1:$J$86,5,FALSE)/1000</f>
        <v>0</v>
      </c>
      <c r="AA316" s="251">
        <f>VLOOKUP(B316,'2018'!$A$1:$J$86,6,FALSE)/1000</f>
        <v>4936.8050000000003</v>
      </c>
      <c r="AB316" s="251">
        <f>VLOOKUP(B316,'2018'!$A$1:$J$86,7,FALSE)/1000</f>
        <v>5721.8588499999996</v>
      </c>
      <c r="AC316" s="251">
        <f>VLOOKUP(B316,'2018'!$A$1:$J$86,10,FALSE)/1000</f>
        <v>3713.3410299999996</v>
      </c>
      <c r="AD316" s="251">
        <v>0</v>
      </c>
      <c r="AE316">
        <v>0</v>
      </c>
    </row>
    <row r="317" spans="1:31">
      <c r="A317" s="289">
        <v>2019</v>
      </c>
      <c r="B317" s="289" t="s">
        <v>137</v>
      </c>
      <c r="C317" s="125">
        <v>53</v>
      </c>
      <c r="D317" s="289">
        <f>VLOOKUP(B314,'Доходы регионов19'!$A$10:$C$94,2,FALSE)/1000</f>
        <v>313423.48100000003</v>
      </c>
      <c r="E317" s="289">
        <f>VLOOKUP(B314,'ВРП 2015-2020'!$A$3:$H$98,6,FALSE)</f>
        <v>586468.30000000005</v>
      </c>
      <c r="F317" s="311">
        <f>VLOOKUP(B317,'Трансферты 2019'!$A$4:$N$102,2,FALSE)</f>
        <v>19867</v>
      </c>
      <c r="G317" s="289">
        <f>VLOOKUP(B317,'Численность 2019'!$A$7:$B$91,2,FALSE)</f>
        <v>4315699</v>
      </c>
      <c r="H317" s="183">
        <f>VLOOKUP(B314,'Трансферты 16-21'!$A$2:$S$102,17,FALSE)</f>
        <v>16070.809981740002</v>
      </c>
      <c r="I317" s="183">
        <f>D317-VLOOKUP(B317,'Трансферты 16-21'!$A$1:$M$86,11,FALSE)</f>
        <v>302873.51100000006</v>
      </c>
      <c r="J317" s="311">
        <f t="shared" si="12"/>
        <v>15.277769862427718</v>
      </c>
      <c r="K317" s="424">
        <f>VLOOKUP(B317,'БО 17-19'!$A$11:$L$103,10,FALSE)</f>
        <v>101</v>
      </c>
      <c r="L317" s="425">
        <f>VLOOKUP(B317,'Own Rev19'!$A$10:$B$94,2,FALSE)/1000</f>
        <v>283352.67700000003</v>
      </c>
      <c r="M317" s="429">
        <f>VLOOKUP(B317,Безв19!$A$10:$B$94,2,FALSE)/1000</f>
        <v>28062.98</v>
      </c>
      <c r="N317" s="251">
        <f>VLOOKUP(B317,'Трансферты 16-21'!$A$1:$M$86,11,FALSE)</f>
        <v>10549.97</v>
      </c>
      <c r="O317" s="251">
        <v>0</v>
      </c>
      <c r="P317" s="251">
        <f t="shared" si="13"/>
        <v>17513.010000000002</v>
      </c>
      <c r="Q317" s="251">
        <f t="shared" si="14"/>
        <v>302873.51100000006</v>
      </c>
      <c r="R317" s="251">
        <v>0</v>
      </c>
      <c r="S317" s="251">
        <v>0</v>
      </c>
      <c r="T317" s="251">
        <v>0</v>
      </c>
      <c r="U317" s="251">
        <v>0</v>
      </c>
      <c r="V317" s="251">
        <v>0</v>
      </c>
      <c r="W317" s="251">
        <v>0</v>
      </c>
      <c r="X317" s="251">
        <f>VLOOKUP(B317,'2019'!$A$1:$J$86,3,FALSE)</f>
        <v>0.06</v>
      </c>
      <c r="Y317" s="251">
        <f>VLOOKUP(B317,'2019'!$A$1:$J$86,4,FALSE)/1000</f>
        <v>1439.7075</v>
      </c>
      <c r="Z317" s="251">
        <f>VLOOKUP(B317,'2019'!$A$1:$J$86,5,FALSE)/1000</f>
        <v>0</v>
      </c>
      <c r="AA317" s="251">
        <f>VLOOKUP(B317,'2019'!$A$1:$J$86,6,FALSE)/1000</f>
        <v>0</v>
      </c>
      <c r="AB317" s="251">
        <f>VLOOKUP(B317,'2019'!$A$1:$J$86,7,FALSE)/1000</f>
        <v>10282.189630000001</v>
      </c>
      <c r="AC317" s="251">
        <f>VLOOKUP(B317,'2019'!$A$1:$J$86,10,FALSE)/1000</f>
        <v>5791.11762</v>
      </c>
      <c r="AD317" s="251">
        <v>0</v>
      </c>
      <c r="AE317">
        <v>0</v>
      </c>
    </row>
    <row r="318" spans="1:31">
      <c r="A318" s="289">
        <v>2020</v>
      </c>
      <c r="B318" s="289" t="s">
        <v>137</v>
      </c>
      <c r="C318" s="125">
        <v>53</v>
      </c>
      <c r="D318" s="289">
        <f>VLOOKUP(B314,'Доходы регионов20'!$A$10:$C$94,2,FALSE)/1000</f>
        <v>349047.158</v>
      </c>
      <c r="E318" s="289">
        <f>VLOOKUP(B314,'ВРП 2015-2020'!$A$3:$H$98,7,FALSE)</f>
        <v>588270</v>
      </c>
      <c r="F318" s="311">
        <f>VLOOKUP(B318,'Трансферты 2020'!$A$4:$N$102,2,FALSE)</f>
        <v>44648.18</v>
      </c>
      <c r="G318" s="289">
        <f>VLOOKUP(B318,'Численность 2020'!$A$7:$B$91,2,FALSE)</f>
        <v>4310681</v>
      </c>
      <c r="H318" s="183">
        <f>VLOOKUP(B314,'Трансферты 16-21'!$A$2:$S$102,18,FALSE)</f>
        <v>37891.930723019992</v>
      </c>
      <c r="I318" s="183">
        <f>D318-VLOOKUP(B318,'Трансферты 16-21'!$A$1:$M$86,12,FALSE)</f>
        <v>331755.91800000001</v>
      </c>
      <c r="J318" s="311">
        <f t="shared" si="12"/>
        <v>15.276606454238884</v>
      </c>
      <c r="K318" s="424">
        <f>VLOOKUP(B318,'БО 19-21'!$A$11:$L$103,6,FALSE)</f>
        <v>109.2</v>
      </c>
      <c r="L318" s="425">
        <f>VLOOKUP(B318,'Own Rev20'!$A$10:$B$94,2,FALSE)/1000</f>
        <v>279480.00900000002</v>
      </c>
      <c r="M318" s="429">
        <f>VLOOKUP(B318,Безв20!$A$10:$B$94,2,FALSE)/1000</f>
        <v>67462.009000000005</v>
      </c>
      <c r="N318" s="251">
        <f>VLOOKUP(B318,'Трансферты 16-21'!$A$1:$M$86,12,FALSE)</f>
        <v>17291.240000000002</v>
      </c>
      <c r="O318" s="251">
        <v>0</v>
      </c>
      <c r="P318" s="251">
        <f t="shared" si="13"/>
        <v>50170.769</v>
      </c>
      <c r="Q318" s="251">
        <f t="shared" si="14"/>
        <v>331755.91800000001</v>
      </c>
      <c r="R318" s="251">
        <v>0</v>
      </c>
      <c r="S318" s="251">
        <f>VLOOKUP(B318,Конституция!$B$4:$C$90,2,FALSE)</f>
        <v>0.65990000000000004</v>
      </c>
      <c r="T318" s="251">
        <f>VLOOKUP(B318,DATA!$A$2:$X$86,23,FALSE)</f>
        <v>1.3</v>
      </c>
      <c r="U318" s="251">
        <f>VLOOKUP(B318,DATA!$A$2:$X$86,24,FALSE)</f>
        <v>15.04</v>
      </c>
      <c r="V318" s="251">
        <f>VLOOKUP(B318,'По статьям 2020'!$A$2:$AE$86,31,FALSE)</f>
        <v>10840.899999999998</v>
      </c>
      <c r="W318" s="251">
        <v>0</v>
      </c>
      <c r="X318" s="251">
        <f>VLOOKUP(B318,'2020'!$A$1:$J$86,3,FALSE)</f>
        <v>0.15</v>
      </c>
      <c r="Y318" s="251">
        <f>VLOOKUP(B318,'2020'!$A$1:$J$86,4,FALSE)/1000</f>
        <v>15491.652699999999</v>
      </c>
      <c r="Z318" s="251">
        <f>VLOOKUP(B318,'2020'!$A$1:$J$86,5,FALSE)/1000</f>
        <v>0</v>
      </c>
      <c r="AA318" s="251">
        <f>VLOOKUP(B318,'2020'!$A$1:$J$86,6,FALSE)/1000</f>
        <v>11911.183000000001</v>
      </c>
      <c r="AB318" s="251">
        <f>VLOOKUP(B318,'2020'!$A$1:$J$86,7,FALSE)/1000</f>
        <v>18452.590070000002</v>
      </c>
      <c r="AC318" s="251">
        <f>VLOOKUP(B318,'2020'!$A$1:$J$86,10,FALSE)/1000</f>
        <v>16226.52261</v>
      </c>
      <c r="AD318" s="452">
        <v>0</v>
      </c>
      <c r="AE318">
        <v>0</v>
      </c>
    </row>
    <row r="319" spans="1:31">
      <c r="A319" s="289">
        <v>2021</v>
      </c>
      <c r="B319" s="289" t="s">
        <v>137</v>
      </c>
      <c r="C319" s="125">
        <v>53</v>
      </c>
      <c r="D319" s="289">
        <f>VLOOKUP(B314,'Доходы регионов21'!$A$10:$C$94,2,FALSE)/1000</f>
        <v>427622.45500000002</v>
      </c>
      <c r="E319" s="289">
        <f>VLOOKUP(B314,'ВРП 2015-2020'!$A$3:$H$98,8,FALSE)</f>
        <v>710380.8</v>
      </c>
      <c r="F319" s="311">
        <f>VLOOKUP(B319,'Трансферты 2021'!$A$4:$N$93,2,FALSE)</f>
        <v>51297.39</v>
      </c>
      <c r="G319" s="289">
        <f>VLOOKUP(B319,'Численность 2021'!$A$6:$B$91,2,FALSE)</f>
        <v>4290067</v>
      </c>
      <c r="H319" s="183">
        <f>VLOOKUP(B314,'Трансферты 16-21'!$A$2:$S$102,19,FALSE)</f>
        <v>47181.843345360001</v>
      </c>
      <c r="I319" s="183">
        <f>D319-VLOOKUP(B319,'Трансферты 16-21'!$A$1:$M$86,13,FALSE)</f>
        <v>413398.16500000004</v>
      </c>
      <c r="J319" s="311">
        <f t="shared" si="12"/>
        <v>15.271812908497862</v>
      </c>
      <c r="K319" s="424">
        <f>VLOOKUP(B319,'БО 19-21'!$A$11:$L$103,10,FALSE)</f>
        <v>108.5</v>
      </c>
      <c r="L319" s="425">
        <f>VLOOKUP(B319,'Own Rev21'!$A$10:$B$94,2,FALSE)/1000</f>
        <v>361613.28600000002</v>
      </c>
      <c r="M319" s="429">
        <f>VLOOKUP(B319,Безв21!$A$10:$B$94,2,FALSE)/1000</f>
        <v>62617.642999999996</v>
      </c>
      <c r="N319" s="251">
        <f>VLOOKUP(B319,'Трансферты 16-21'!$A$1:$M$86,13,FALSE)</f>
        <v>14224.29</v>
      </c>
      <c r="O319" s="251">
        <v>0</v>
      </c>
      <c r="P319" s="251">
        <f t="shared" si="13"/>
        <v>48393.352999999996</v>
      </c>
      <c r="Q319" s="251">
        <f t="shared" si="14"/>
        <v>413398.16500000004</v>
      </c>
      <c r="R319" s="251">
        <v>0</v>
      </c>
      <c r="S319" s="251">
        <v>0</v>
      </c>
      <c r="T319" s="251">
        <v>0</v>
      </c>
      <c r="U319" s="251">
        <v>0</v>
      </c>
      <c r="V319" s="251">
        <v>0</v>
      </c>
      <c r="W319" s="251">
        <f>VLOOKUP(B318,'По статьям 2021'!$A$2:$V$86,22,FALSE)</f>
        <v>8989.0640600000006</v>
      </c>
      <c r="X319" s="251">
        <f>VLOOKUP(B319,'2021'!$A$1:$J$86,3,FALSE)</f>
        <v>0.12</v>
      </c>
      <c r="Y319" s="251">
        <f>VLOOKUP(B319,'2021'!$A$1:$J$86,4,FALSE)/1000</f>
        <v>1173.6775</v>
      </c>
      <c r="Z319" s="251">
        <f>VLOOKUP(B319,'2021'!$A$1:$J$86,5,FALSE)/1000</f>
        <v>0</v>
      </c>
      <c r="AA319" s="251">
        <f>VLOOKUP(B319,'2021'!$A$1:$J$86,6,FALSE)/1000</f>
        <v>0</v>
      </c>
      <c r="AB319" s="251">
        <f>VLOOKUP(B319,'2021'!$A$1:$J$86,7,FALSE)/1000</f>
        <v>26597.177889999999</v>
      </c>
      <c r="AC319" s="251">
        <f>VLOOKUP(B319,'2021'!$A$1:$J$86,10,FALSE)/1000</f>
        <v>20622.502280000001</v>
      </c>
      <c r="AD319" t="e">
        <f>VLOOKUP(B319,#REF!,2,FALSE)</f>
        <v>#REF!</v>
      </c>
      <c r="AE319">
        <f>S318</f>
        <v>0.65990000000000004</v>
      </c>
    </row>
    <row r="320" spans="1:31">
      <c r="A320" s="289">
        <v>2016</v>
      </c>
      <c r="B320" s="289" t="s">
        <v>136</v>
      </c>
      <c r="C320" s="125">
        <v>54</v>
      </c>
      <c r="D320" s="289">
        <f>VLOOKUP(B320,'Доходы регионов16'!$A$10:$C$94,2,FALSE)/1000</f>
        <v>142508.10800000001</v>
      </c>
      <c r="E320" s="289">
        <f>VLOOKUP(B320,'ВРП 2015-2020'!$A$3:$H$98,3,FALSE)</f>
        <v>659860.80000000005</v>
      </c>
      <c r="F320" s="311">
        <f>VLOOKUP(B320,'Трансферты 2016'!$A$10:$N$102,2,FALSE)</f>
        <v>7060.43</v>
      </c>
      <c r="G320" s="289">
        <f>VLOOKUP(B320,'Численность 2016-2017'!$B$5:$D$89,2,FALSE)</f>
        <v>1454626</v>
      </c>
      <c r="H320" s="183">
        <f>VLOOKUP(B320,'Трансферты 16-21'!$A$2:$S$102,14,FALSE)</f>
        <v>3357.05130048</v>
      </c>
      <c r="I320" s="183">
        <f>D320-VLOOKUP(B320,'Трансферты 16-21'!$A$1:$M$86,8,FALSE)</f>
        <v>138702.57800000001</v>
      </c>
      <c r="J320" s="311">
        <f t="shared" si="12"/>
        <v>14.190259380872545</v>
      </c>
      <c r="K320" s="424">
        <f>VLOOKUP(B320,'БО 15-17'!$A$11:$L$103,6,FALSE)</f>
        <v>206.8</v>
      </c>
      <c r="L320" s="425">
        <f>VLOOKUP(B320,'Own Rev16'!$A$10:$B$94,2,FALSE)/1000</f>
        <v>134643.66399999999</v>
      </c>
      <c r="M320" s="429">
        <f>VLOOKUP(B320,Безв16!$A$10:$B$95,2,FALSE)/1000</f>
        <v>7187.9750000000004</v>
      </c>
      <c r="N320" s="251">
        <f>VLOOKUP(B320,'Трансферты 16-21'!$A$1:$M$86,8,FALSE)</f>
        <v>3805.53</v>
      </c>
      <c r="O320" s="251">
        <v>0</v>
      </c>
      <c r="P320" s="251">
        <f t="shared" si="13"/>
        <v>3382.4450000000002</v>
      </c>
      <c r="Q320" s="251">
        <f t="shared" si="14"/>
        <v>138702.57800000001</v>
      </c>
      <c r="R320" s="251">
        <v>0</v>
      </c>
      <c r="S320" s="251">
        <v>0</v>
      </c>
      <c r="T320" s="251">
        <v>0</v>
      </c>
      <c r="U320" s="251">
        <v>0</v>
      </c>
      <c r="V320" s="251">
        <v>0</v>
      </c>
      <c r="W320" s="251">
        <v>0</v>
      </c>
      <c r="X320" s="251">
        <f>VLOOKUP(B320,'2016'!$A$1:$J$86,3,FALSE)</f>
        <v>0.02</v>
      </c>
      <c r="Y320" s="251">
        <f>VLOOKUP(B320,'2016'!$A$1:$J$86,4,FALSE)/1000</f>
        <v>0</v>
      </c>
      <c r="Z320" s="251">
        <f>VLOOKUP(B320,'2016'!$A$1:$J$86,5,FALSE)/1000</f>
        <v>0</v>
      </c>
      <c r="AA320" s="251">
        <f>VLOOKUP(B320,'2016'!$A$1:$J$86,6,FALSE)/1000</f>
        <v>0</v>
      </c>
      <c r="AB320" s="251">
        <f>VLOOKUP(B320,'2016'!$A$1:$J$86,7,FALSE)/1000</f>
        <v>2744.7522000000004</v>
      </c>
      <c r="AC320" s="251">
        <f>VLOOKUP(B320,'2016'!$A$1:$J$86,10,FALSE)/1000</f>
        <v>637.65260999999998</v>
      </c>
      <c r="AD320" s="251">
        <v>0</v>
      </c>
      <c r="AE320">
        <v>0</v>
      </c>
    </row>
    <row r="321" spans="1:31">
      <c r="A321" s="289">
        <v>2017</v>
      </c>
      <c r="B321" s="289" t="s">
        <v>136</v>
      </c>
      <c r="C321" s="125">
        <v>54</v>
      </c>
      <c r="D321" s="289">
        <f>VLOOKUP(B320,'Доходы регионов17'!$A$10:$C$94,2,FALSE)/1000</f>
        <v>158955.05499999999</v>
      </c>
      <c r="E321" s="289">
        <f>VLOOKUP(B320,'ВРП 2015-2020'!$A$3:$H$98,4,FALSE)</f>
        <v>727930.9</v>
      </c>
      <c r="F321" s="311">
        <f>VLOOKUP(B321,'Трансферты 2017'!$A$10:$N$102,2,FALSE)</f>
        <v>5113.7299999999996</v>
      </c>
      <c r="G321" s="289">
        <f>VLOOKUP(B320,'Численность 2016-2017'!$B$5:$D$89,3,FALSE)</f>
        <v>1477903</v>
      </c>
      <c r="H321" s="183">
        <f>VLOOKUP(B320,'Трансферты 16-21'!$A$2:$S$102,15,FALSE)</f>
        <v>6409.2408526999998</v>
      </c>
      <c r="I321" s="183">
        <f>D321-VLOOKUP(B321,'Трансферты 16-21'!$A$1:$M$86,9,FALSE)</f>
        <v>158400.095</v>
      </c>
      <c r="J321" s="311">
        <f t="shared" si="12"/>
        <v>14.206134749107905</v>
      </c>
      <c r="K321" s="424">
        <f>VLOOKUP(B321,'БО 15-17'!$A$11:$L$103,10,FALSE)</f>
        <v>220</v>
      </c>
      <c r="L321" s="425">
        <f>VLOOKUP(B321,'Own Rev17'!$A$10:$B$94,2,FALSE)/1000</f>
        <v>151773.78599999999</v>
      </c>
      <c r="M321" s="429">
        <f>VLOOKUP(B321,Безв17!$A$10:$B$94,2,FALSE)/1000</f>
        <v>6997.567</v>
      </c>
      <c r="N321" s="251">
        <f>VLOOKUP(B321,'Трансферты 16-21'!$A$1:$M$86,9,FALSE)</f>
        <v>554.96</v>
      </c>
      <c r="O321" s="251">
        <v>0</v>
      </c>
      <c r="P321" s="251">
        <f t="shared" si="13"/>
        <v>6442.607</v>
      </c>
      <c r="Q321" s="251">
        <f t="shared" si="14"/>
        <v>158400.095</v>
      </c>
      <c r="R321" s="251">
        <v>0</v>
      </c>
      <c r="S321" s="251">
        <v>0</v>
      </c>
      <c r="T321" s="251">
        <v>0</v>
      </c>
      <c r="U321" s="251">
        <v>0</v>
      </c>
      <c r="V321" s="251">
        <v>0</v>
      </c>
      <c r="W321" s="251">
        <v>0</v>
      </c>
      <c r="X321" s="251">
        <f>VLOOKUP(B321,'2017'!$A$1:$J$86,3,FALSE)</f>
        <v>0.02</v>
      </c>
      <c r="Y321" s="251">
        <f>VLOOKUP(B321,'2017'!$A$1:$J$86,4,FALSE)/1000</f>
        <v>0</v>
      </c>
      <c r="Z321" s="251">
        <f>VLOOKUP(B321,'2017'!$A$1:$J$86,5,FALSE)/1000</f>
        <v>0</v>
      </c>
      <c r="AA321" s="251">
        <f>VLOOKUP(B321,'2017'!$A$1:$J$86,6,FALSE)/1000</f>
        <v>0</v>
      </c>
      <c r="AB321" s="251">
        <f>VLOOKUP(B321,'2017'!$A$1:$J$86,7,FALSE)/1000</f>
        <v>2007.09916</v>
      </c>
      <c r="AC321" s="251">
        <f>VLOOKUP(B321,'2017'!$A$1:$J$86,10,FALSE)/1000</f>
        <v>1256.4808500000001</v>
      </c>
      <c r="AD321" s="251">
        <v>0</v>
      </c>
      <c r="AE321">
        <v>0</v>
      </c>
    </row>
    <row r="322" spans="1:31">
      <c r="A322" s="289">
        <v>2018</v>
      </c>
      <c r="B322" s="289" t="s">
        <v>136</v>
      </c>
      <c r="C322" s="125">
        <v>54</v>
      </c>
      <c r="D322" s="289">
        <f>VLOOKUP(B320,'Доходы регионов18'!$A$10:$C$94,2,FALSE)/1000</f>
        <v>228084.014</v>
      </c>
      <c r="E322" s="289">
        <f>VLOOKUP(B320,'ВРП 2015-2020'!$A$3:$H$98,5,FALSE)</f>
        <v>872684.2</v>
      </c>
      <c r="F322" s="311">
        <f>VLOOKUP(B322,'Трансферты 2018'!$A$10:$N$102,2,FALSE)</f>
        <v>5881.54</v>
      </c>
      <c r="G322" s="289">
        <f>VLOOKUP(B322,'Численность 2018'!$A$7:$B$91,2,FALSE)</f>
        <v>1498779</v>
      </c>
      <c r="H322" s="183">
        <f>VLOOKUP(B320,'Трансферты 16-21'!$A$2:$S$102,16,FALSE)</f>
        <v>5951.1639086699997</v>
      </c>
      <c r="I322" s="183">
        <f>D322-VLOOKUP(B322,'Трансферты 16-21'!$A$1:$M$86,10,FALSE)</f>
        <v>227559.75399999999</v>
      </c>
      <c r="J322" s="311">
        <f t="shared" si="12"/>
        <v>14.220161334594545</v>
      </c>
      <c r="K322" s="424">
        <f>VLOOKUP(B322,'БО 17-19'!$A$11:$L$103,6,FALSE)</f>
        <v>211.5</v>
      </c>
      <c r="L322" s="425">
        <f>VLOOKUP(B322,'Own Rev18'!$A$10:$B$94,2,FALSE)/1000</f>
        <v>219185.79399999999</v>
      </c>
      <c r="M322" s="429">
        <f>VLOOKUP(B322,Безв18!$A$10:$B$94,2,FALSE)/1000</f>
        <v>8425.9750000000004</v>
      </c>
      <c r="N322" s="251">
        <f>VLOOKUP(B322,'Трансферты 16-21'!$A$1:$M$86,10,FALSE)</f>
        <v>524.26</v>
      </c>
      <c r="O322" s="251">
        <v>0</v>
      </c>
      <c r="P322" s="251">
        <f t="shared" si="13"/>
        <v>7901.7150000000001</v>
      </c>
      <c r="Q322" s="251">
        <f t="shared" si="14"/>
        <v>227559.75399999999</v>
      </c>
      <c r="R322" s="251">
        <f>VLOOKUP(B322,Путин!$B$2:$C$87,2,FALSE)</f>
        <v>0.79749999999999999</v>
      </c>
      <c r="S322" s="251">
        <v>0</v>
      </c>
      <c r="T322" s="251">
        <v>0</v>
      </c>
      <c r="U322" s="251">
        <v>0</v>
      </c>
      <c r="V322" s="251">
        <v>0</v>
      </c>
      <c r="W322" s="251">
        <v>0</v>
      </c>
      <c r="X322" s="251">
        <f>VLOOKUP(B322,'2018'!$A$1:$J$86,3,FALSE)</f>
        <v>0.02</v>
      </c>
      <c r="Y322" s="251">
        <f>VLOOKUP(B322,'2018'!$A$1:$J$86,4,FALSE)/1000</f>
        <v>1946.8309999999999</v>
      </c>
      <c r="Z322" s="251">
        <f>VLOOKUP(B322,'2018'!$A$1:$J$86,5,FALSE)/1000</f>
        <v>0</v>
      </c>
      <c r="AA322" s="251">
        <f>VLOOKUP(B322,'2018'!$A$1:$J$86,6,FALSE)/1000</f>
        <v>1335.7560000000001</v>
      </c>
      <c r="AB322" s="251">
        <f>VLOOKUP(B322,'2018'!$A$1:$J$86,7,FALSE)/1000</f>
        <v>1026.11517</v>
      </c>
      <c r="AC322" s="251">
        <f>VLOOKUP(B322,'2018'!$A$1:$J$86,10,FALSE)/1000</f>
        <v>2138.2753299999999</v>
      </c>
      <c r="AD322" s="251">
        <v>0</v>
      </c>
      <c r="AE322">
        <v>0</v>
      </c>
    </row>
    <row r="323" spans="1:31">
      <c r="A323" s="289">
        <v>2019</v>
      </c>
      <c r="B323" s="289" t="s">
        <v>136</v>
      </c>
      <c r="C323" s="125">
        <v>54</v>
      </c>
      <c r="D323" s="289">
        <f>VLOOKUP(B320,'Доходы регионов19'!$A$10:$C$94,2,FALSE)/1000</f>
        <v>241192.44099999999</v>
      </c>
      <c r="E323" s="289">
        <f>VLOOKUP(B320,'ВРП 2015-2020'!$A$3:$H$98,6,FALSE)</f>
        <v>821610.6</v>
      </c>
      <c r="F323" s="311">
        <f>VLOOKUP(B323,'Трансферты 2019'!$A$4:$N$102,2,FALSE)</f>
        <v>7790.94</v>
      </c>
      <c r="G323" s="289">
        <f>VLOOKUP(B323,'Численность 2019'!$A$7:$B$91,2,FALSE)</f>
        <v>1518695</v>
      </c>
      <c r="H323" s="183">
        <f>VLOOKUP(B320,'Трансферты 16-21'!$A$2:$S$102,17,FALSE)</f>
        <v>4435.1894206299994</v>
      </c>
      <c r="I323" s="183">
        <f>D323-VLOOKUP(B323,'Трансферты 16-21'!$A$1:$M$86,11,FALSE)</f>
        <v>237146.74099999998</v>
      </c>
      <c r="J323" s="311">
        <f t="shared" ref="J323:J386" si="15">LN(G323)</f>
        <v>14.233361971423484</v>
      </c>
      <c r="K323" s="424">
        <f>VLOOKUP(B323,'БО 17-19'!$A$11:$L$103,10,FALSE)</f>
        <v>195.4</v>
      </c>
      <c r="L323" s="425">
        <f>VLOOKUP(B323,'Own Rev19'!$A$10:$B$94,2,FALSE)/1000</f>
        <v>230423.12599999999</v>
      </c>
      <c r="M323" s="429">
        <f>VLOOKUP(B323,Безв19!$A$10:$B$94,2,FALSE)/1000</f>
        <v>9928.0709999999999</v>
      </c>
      <c r="N323" s="251">
        <f>VLOOKUP(B323,'Трансферты 16-21'!$A$1:$M$86,11,FALSE)</f>
        <v>4045.7</v>
      </c>
      <c r="O323" s="251">
        <v>0</v>
      </c>
      <c r="P323" s="251">
        <f t="shared" ref="P323:P386" si="16">M323-N323</f>
        <v>5882.3710000000001</v>
      </c>
      <c r="Q323" s="251">
        <f t="shared" ref="Q323:Q386" si="17">D323-N323</f>
        <v>237146.74099999998</v>
      </c>
      <c r="R323" s="251">
        <v>0</v>
      </c>
      <c r="S323" s="251">
        <v>0</v>
      </c>
      <c r="T323" s="251">
        <v>0</v>
      </c>
      <c r="U323" s="251">
        <v>0</v>
      </c>
      <c r="V323" s="251">
        <v>0</v>
      </c>
      <c r="W323" s="251">
        <v>0</v>
      </c>
      <c r="X323" s="251">
        <f>VLOOKUP(B323,'2019'!$A$1:$J$86,3,FALSE)</f>
        <v>0.02</v>
      </c>
      <c r="Y323" s="251">
        <f>VLOOKUP(B323,'2019'!$A$1:$J$86,4,FALSE)/1000</f>
        <v>1446.8791000000001</v>
      </c>
      <c r="Z323" s="251">
        <f>VLOOKUP(B323,'2019'!$A$1:$J$86,5,FALSE)/1000</f>
        <v>0</v>
      </c>
      <c r="AA323" s="251">
        <f>VLOOKUP(B323,'2019'!$A$1:$J$86,6,FALSE)/1000</f>
        <v>0</v>
      </c>
      <c r="AB323" s="251">
        <f>VLOOKUP(B323,'2019'!$A$1:$J$86,7,FALSE)/1000</f>
        <v>1335.6463999999999</v>
      </c>
      <c r="AC323" s="251">
        <f>VLOOKUP(B323,'2019'!$A$1:$J$86,10,FALSE)/1000</f>
        <v>3099.5423300000002</v>
      </c>
      <c r="AD323" s="251">
        <v>0</v>
      </c>
      <c r="AE323">
        <v>0</v>
      </c>
    </row>
    <row r="324" spans="1:31">
      <c r="A324" s="289">
        <v>2020</v>
      </c>
      <c r="B324" s="289" t="s">
        <v>136</v>
      </c>
      <c r="C324" s="125">
        <v>54</v>
      </c>
      <c r="D324" s="289">
        <f>VLOOKUP(B320,'Доходы регионов20'!$A$10:$C$94,2,FALSE)/1000</f>
        <v>192132.30600000001</v>
      </c>
      <c r="E324" s="289">
        <f>VLOOKUP(B320,'ВРП 2015-2020'!$A$3:$H$98,7,FALSE)</f>
        <v>757076</v>
      </c>
      <c r="F324" s="311">
        <f>VLOOKUP(B324,'Трансферты 2020'!$A$4:$N$102,2,FALSE)</f>
        <v>13856.33</v>
      </c>
      <c r="G324" s="289">
        <f>VLOOKUP(B324,'Численность 2020'!$A$7:$B$91,2,FALSE)</f>
        <v>1537416</v>
      </c>
      <c r="H324" s="183">
        <f>VLOOKUP(B320,'Трансферты 16-21'!$A$2:$S$102,18,FALSE)</f>
        <v>9120.6590876699993</v>
      </c>
      <c r="I324" s="183">
        <f>D324-VLOOKUP(B324,'Трансферты 16-21'!$A$1:$M$86,12,FALSE)</f>
        <v>185521.19600000003</v>
      </c>
      <c r="J324" s="311">
        <f t="shared" si="15"/>
        <v>14.245613643023969</v>
      </c>
      <c r="K324" s="424">
        <f>VLOOKUP(B324,'БО 19-21'!$A$11:$L$103,6,FALSE)</f>
        <v>241.2</v>
      </c>
      <c r="L324" s="425">
        <f>VLOOKUP(B324,'Own Rev20'!$A$10:$B$94,2,FALSE)/1000</f>
        <v>174296.299</v>
      </c>
      <c r="M324" s="429">
        <f>VLOOKUP(B324,Безв20!$A$10:$B$94,2,FALSE)/1000</f>
        <v>15844.062</v>
      </c>
      <c r="N324" s="251">
        <f>VLOOKUP(B324,'Трансферты 16-21'!$A$1:$M$86,12,FALSE)</f>
        <v>6611.11</v>
      </c>
      <c r="O324" s="251">
        <v>0</v>
      </c>
      <c r="P324" s="251">
        <f t="shared" si="16"/>
        <v>9232.9520000000011</v>
      </c>
      <c r="Q324" s="251">
        <f t="shared" si="17"/>
        <v>185521.19600000003</v>
      </c>
      <c r="R324" s="251">
        <v>0</v>
      </c>
      <c r="S324" s="251">
        <f>VLOOKUP(B324,Конституция!$B$4:$C$90,2,FALSE)</f>
        <v>0.85570000000000002</v>
      </c>
      <c r="T324" s="251">
        <f>VLOOKUP(B324,DATA!$A$2:$X$86,23,FALSE)</f>
        <v>5</v>
      </c>
      <c r="U324" s="251">
        <f>VLOOKUP(B324,DATA!$A$2:$X$86,24,FALSE)</f>
        <v>14.95</v>
      </c>
      <c r="V324" s="251">
        <f>VLOOKUP(B324,'По статьям 2020'!$A$2:$AE$86,31,FALSE)</f>
        <v>3165.14</v>
      </c>
      <c r="W324" s="251">
        <v>0</v>
      </c>
      <c r="X324" s="251">
        <f>VLOOKUP(B324,'2020'!$A$1:$J$86,3,FALSE)</f>
        <v>0.05</v>
      </c>
      <c r="Y324" s="251">
        <f>VLOOKUP(B324,'2020'!$A$1:$J$86,4,FALSE)/1000</f>
        <v>959.42949999999996</v>
      </c>
      <c r="Z324" s="251">
        <f>VLOOKUP(B324,'2020'!$A$1:$J$86,5,FALSE)/1000</f>
        <v>0</v>
      </c>
      <c r="AA324" s="251">
        <f>VLOOKUP(B324,'2020'!$A$1:$J$86,6,FALSE)/1000</f>
        <v>0</v>
      </c>
      <c r="AB324" s="251">
        <f>VLOOKUP(B324,'2020'!$A$1:$J$86,7,FALSE)/1000</f>
        <v>2409.3189700000003</v>
      </c>
      <c r="AC324" s="251">
        <f>VLOOKUP(B324,'2020'!$A$1:$J$86,10,FALSE)/1000</f>
        <v>5863.9113899999993</v>
      </c>
      <c r="AD324" s="452">
        <v>0</v>
      </c>
      <c r="AE324">
        <v>0</v>
      </c>
    </row>
    <row r="325" spans="1:31">
      <c r="A325" s="289">
        <v>2021</v>
      </c>
      <c r="B325" s="289" t="s">
        <v>136</v>
      </c>
      <c r="C325" s="125">
        <v>54</v>
      </c>
      <c r="D325" s="289">
        <f>VLOOKUP(B320,'Доходы регионов21'!$A$10:$C$94,2,FALSE)/1000</f>
        <v>274276.00599999999</v>
      </c>
      <c r="E325" s="289">
        <f>VLOOKUP(B320,'ВРП 2015-2020'!$A$3:$H$98,8,FALSE)</f>
        <v>992404.8</v>
      </c>
      <c r="F325" s="311">
        <f>VLOOKUP(B325,'Трансферты 2021'!$A$4:$N$93,2,FALSE)</f>
        <v>13992.67</v>
      </c>
      <c r="G325" s="289">
        <f>VLOOKUP(B325,'Численность 2021'!$A$6:$B$91,2,FALSE)</f>
        <v>1543389</v>
      </c>
      <c r="H325" s="183">
        <f>VLOOKUP(B320,'Трансферты 16-21'!$A$2:$S$102,19,FALSE)</f>
        <v>9553.6712383400009</v>
      </c>
      <c r="I325" s="183">
        <f>D325-VLOOKUP(B325,'Трансферты 16-21'!$A$1:$M$86,13,FALSE)</f>
        <v>268660.766</v>
      </c>
      <c r="J325" s="311">
        <f t="shared" si="15"/>
        <v>14.249491205858304</v>
      </c>
      <c r="K325" s="424">
        <f>VLOOKUP(B325,'БО 19-21'!$A$11:$L$103,10,FALSE)</f>
        <v>221.1</v>
      </c>
      <c r="L325" s="425">
        <f>VLOOKUP(B325,'Own Rev21'!$A$10:$B$94,2,FALSE)/1000</f>
        <v>256235.40599999999</v>
      </c>
      <c r="M325" s="429">
        <f>VLOOKUP(B325,Безв21!$A$10:$B$94,2,FALSE)/1000</f>
        <v>16033.618</v>
      </c>
      <c r="N325" s="251">
        <f>VLOOKUP(B325,'Трансферты 16-21'!$A$1:$M$86,13,FALSE)</f>
        <v>5615.24</v>
      </c>
      <c r="O325" s="251">
        <v>0</v>
      </c>
      <c r="P325" s="251">
        <f t="shared" si="16"/>
        <v>10418.378000000001</v>
      </c>
      <c r="Q325" s="251">
        <f t="shared" si="17"/>
        <v>268660.766</v>
      </c>
      <c r="R325" s="251">
        <v>0</v>
      </c>
      <c r="S325" s="251">
        <v>0</v>
      </c>
      <c r="T325" s="251">
        <v>0</v>
      </c>
      <c r="U325" s="251">
        <v>0</v>
      </c>
      <c r="V325" s="251">
        <v>0</v>
      </c>
      <c r="W325" s="251">
        <f>VLOOKUP(B324,'По статьям 2021'!$A$2:$V$86,22,FALSE)</f>
        <v>3991.3804583199999</v>
      </c>
      <c r="X325" s="251">
        <f>VLOOKUP(B325,'2021'!$A$1:$J$86,3,FALSE)</f>
        <v>0.04</v>
      </c>
      <c r="Y325" s="251">
        <f>VLOOKUP(B325,'2021'!$A$1:$J$86,4,FALSE)/1000</f>
        <v>795.77170000000001</v>
      </c>
      <c r="Z325" s="251">
        <f>VLOOKUP(B325,'2021'!$A$1:$J$86,5,FALSE)/1000</f>
        <v>0</v>
      </c>
      <c r="AA325" s="251">
        <f>VLOOKUP(B325,'2021'!$A$1:$J$86,6,FALSE)/1000</f>
        <v>0</v>
      </c>
      <c r="AB325" s="251">
        <f>VLOOKUP(B325,'2021'!$A$1:$J$86,7,FALSE)/1000</f>
        <v>3127.7247499999999</v>
      </c>
      <c r="AC325" s="251">
        <f>VLOOKUP(B325,'2021'!$A$1:$J$86,10,FALSE)/1000</f>
        <v>6494.8838800000003</v>
      </c>
      <c r="AD325" t="e">
        <f>VLOOKUP(B325,#REF!,2,FALSE)</f>
        <v>#REF!</v>
      </c>
      <c r="AE325">
        <f>S324</f>
        <v>0.85570000000000002</v>
      </c>
    </row>
    <row r="326" spans="1:31">
      <c r="A326" s="289">
        <v>2016</v>
      </c>
      <c r="B326" s="289" t="s">
        <v>134</v>
      </c>
      <c r="C326" s="125">
        <v>55</v>
      </c>
      <c r="D326" s="289">
        <f>VLOOKUP(B326,'Доходы регионов16'!$A$10:$C$94,2,FALSE)/1000</f>
        <v>163000.663</v>
      </c>
      <c r="E326" s="289">
        <f>VLOOKUP(B326,'ВРП 2015-2020'!$A$3:$H$98,3,FALSE)</f>
        <v>380623.8</v>
      </c>
      <c r="F326" s="311">
        <f>VLOOKUP(B326,'Трансферты 2016'!$A$10:$N$102,2,FALSE)</f>
        <v>14627.67</v>
      </c>
      <c r="G326" s="289">
        <f>VLOOKUP(B326,'Численность 2016-2017'!$B$5:$D$89,2,FALSE)</f>
        <v>3500716</v>
      </c>
      <c r="H326" s="183">
        <f>VLOOKUP(B326,'Трансферты 16-21'!$A$2:$S$102,14,FALSE)</f>
        <v>6786.3761510499999</v>
      </c>
      <c r="I326" s="183">
        <f>D326-VLOOKUP(B326,'Трансферты 16-21'!$A$1:$M$86,8,FALSE)</f>
        <v>154987.20300000001</v>
      </c>
      <c r="J326" s="311">
        <f t="shared" si="15"/>
        <v>15.068478076966333</v>
      </c>
      <c r="K326" s="424">
        <f>VLOOKUP(B326,'БО 15-17'!$A$11:$L$103,6,FALSE)</f>
        <v>81.3</v>
      </c>
      <c r="L326" s="425">
        <f>VLOOKUP(B326,'Own Rev16'!$A$10:$B$94,2,FALSE)/1000</f>
        <v>138620.647</v>
      </c>
      <c r="M326" s="429">
        <f>VLOOKUP(B326,Безв16!$A$10:$B$95,2,FALSE)/1000</f>
        <v>23650.152999999998</v>
      </c>
      <c r="N326" s="251">
        <f>VLOOKUP(B326,'Трансферты 16-21'!$A$1:$M$86,8,FALSE)</f>
        <v>8013.46</v>
      </c>
      <c r="O326" s="251">
        <v>0</v>
      </c>
      <c r="P326" s="251">
        <f t="shared" si="16"/>
        <v>15636.692999999999</v>
      </c>
      <c r="Q326" s="251">
        <f t="shared" si="17"/>
        <v>154987.20300000001</v>
      </c>
      <c r="R326" s="251">
        <v>0</v>
      </c>
      <c r="S326" s="251">
        <v>0</v>
      </c>
      <c r="T326" s="251">
        <v>0</v>
      </c>
      <c r="U326" s="251">
        <v>0</v>
      </c>
      <c r="V326" s="251">
        <v>0</v>
      </c>
      <c r="W326" s="251">
        <v>0</v>
      </c>
      <c r="X326" s="251">
        <f>VLOOKUP(B326,'2016'!$A$1:$J$86,3,FALSE)</f>
        <v>0.1</v>
      </c>
      <c r="Y326" s="251">
        <f>VLOOKUP(B326,'2016'!$A$1:$J$86,4,FALSE)/1000</f>
        <v>8789.9184000000005</v>
      </c>
      <c r="Z326" s="251">
        <f>VLOOKUP(B326,'2016'!$A$1:$J$86,5,FALSE)/1000</f>
        <v>5891.6459000000004</v>
      </c>
      <c r="AA326" s="251">
        <f>VLOOKUP(B326,'2016'!$A$1:$J$86,6,FALSE)/1000</f>
        <v>1476.0486000000001</v>
      </c>
      <c r="AB326" s="251">
        <f>VLOOKUP(B326,'2016'!$A$1:$J$86,7,FALSE)/1000</f>
        <v>5779.5101599999998</v>
      </c>
      <c r="AC326" s="251">
        <f>VLOOKUP(B326,'2016'!$A$1:$J$86,10,FALSE)/1000</f>
        <v>1067.26189</v>
      </c>
      <c r="AD326" s="251">
        <v>0</v>
      </c>
      <c r="AE326">
        <v>0</v>
      </c>
    </row>
    <row r="327" spans="1:31">
      <c r="A327" s="289">
        <v>2017</v>
      </c>
      <c r="B327" s="289" t="s">
        <v>134</v>
      </c>
      <c r="C327" s="125">
        <v>55</v>
      </c>
      <c r="D327" s="289">
        <f>VLOOKUP(B326,'Доходы регионов17'!$A$10:$C$94,2,FALSE)/1000</f>
        <v>177969.54500000001</v>
      </c>
      <c r="E327" s="289">
        <f>VLOOKUP(B326,'ВРП 2015-2020'!$A$3:$H$98,4,FALSE)</f>
        <v>405015.2</v>
      </c>
      <c r="F327" s="311">
        <f>VLOOKUP(B327,'Трансферты 2017'!$A$10:$N$102,2,FALSE)</f>
        <v>10403.870000000001</v>
      </c>
      <c r="G327" s="289">
        <f>VLOOKUP(B326,'Численность 2016-2017'!$B$5:$D$89,3,FALSE)</f>
        <v>3502323</v>
      </c>
      <c r="H327" s="183">
        <f>VLOOKUP(B326,'Трансферты 16-21'!$A$2:$S$102,15,FALSE)</f>
        <v>11080.663083840001</v>
      </c>
      <c r="I327" s="183">
        <f>D327-VLOOKUP(B327,'Трансферты 16-21'!$A$1:$M$86,9,FALSE)</f>
        <v>175944.49500000002</v>
      </c>
      <c r="J327" s="311">
        <f t="shared" si="15"/>
        <v>15.068937020584441</v>
      </c>
      <c r="K327" s="424">
        <f>VLOOKUP(B327,'БО 15-17'!$A$11:$L$103,10,FALSE)</f>
        <v>78.3</v>
      </c>
      <c r="L327" s="425">
        <f>VLOOKUP(B327,'Own Rev17'!$A$10:$B$94,2,FALSE)/1000</f>
        <v>151017.09</v>
      </c>
      <c r="M327" s="429">
        <f>VLOOKUP(B327,Безв17!$A$10:$B$94,2,FALSE)/1000</f>
        <v>24932.651999999998</v>
      </c>
      <c r="N327" s="251">
        <f>VLOOKUP(B327,'Трансферты 16-21'!$A$1:$M$86,9,FALSE)</f>
        <v>2025.05</v>
      </c>
      <c r="O327" s="251">
        <v>0</v>
      </c>
      <c r="P327" s="251">
        <f t="shared" si="16"/>
        <v>22907.601999999999</v>
      </c>
      <c r="Q327" s="251">
        <f t="shared" si="17"/>
        <v>175944.49500000002</v>
      </c>
      <c r="R327" s="251">
        <v>0</v>
      </c>
      <c r="S327" s="251">
        <v>0</v>
      </c>
      <c r="T327" s="251">
        <v>0</v>
      </c>
      <c r="U327" s="251">
        <v>0</v>
      </c>
      <c r="V327" s="251">
        <v>0</v>
      </c>
      <c r="W327" s="251">
        <v>0</v>
      </c>
      <c r="X327" s="251">
        <f>VLOOKUP(B327,'2017'!$A$1:$J$86,3,FALSE)</f>
        <v>0.1</v>
      </c>
      <c r="Y327" s="251">
        <f>VLOOKUP(B327,'2017'!$A$1:$J$86,4,FALSE)/1000</f>
        <v>11776.8199</v>
      </c>
      <c r="Z327" s="251">
        <f>VLOOKUP(B327,'2017'!$A$1:$J$86,5,FALSE)/1000</f>
        <v>8987.9815999999992</v>
      </c>
      <c r="AA327" s="251">
        <f>VLOOKUP(B327,'2017'!$A$1:$J$86,6,FALSE)/1000</f>
        <v>0</v>
      </c>
      <c r="AB327" s="251">
        <f>VLOOKUP(B327,'2017'!$A$1:$J$86,7,FALSE)/1000</f>
        <v>4708.7155000000002</v>
      </c>
      <c r="AC327" s="251">
        <f>VLOOKUP(B327,'2017'!$A$1:$J$86,10,FALSE)/1000</f>
        <v>1338.3513</v>
      </c>
      <c r="AD327" s="251">
        <v>0</v>
      </c>
      <c r="AE327">
        <v>0</v>
      </c>
    </row>
    <row r="328" spans="1:31">
      <c r="A328" s="289">
        <v>2018</v>
      </c>
      <c r="B328" s="289" t="s">
        <v>134</v>
      </c>
      <c r="C328" s="125">
        <v>55</v>
      </c>
      <c r="D328" s="289">
        <f>VLOOKUP(B326,'Доходы регионов18'!$A$10:$C$94,2,FALSE)/1000</f>
        <v>206323.08799999999</v>
      </c>
      <c r="E328" s="289">
        <f>VLOOKUP(B326,'ВРП 2015-2020'!$A$3:$H$98,5,FALSE)</f>
        <v>436611.1</v>
      </c>
      <c r="F328" s="311">
        <f>VLOOKUP(B328,'Трансферты 2018'!$A$10:$N$102,2,FALSE)</f>
        <v>11323.9</v>
      </c>
      <c r="G328" s="289">
        <f>VLOOKUP(B328,'Численность 2018'!$A$7:$B$91,2,FALSE)</f>
        <v>3493036</v>
      </c>
      <c r="H328" s="183">
        <f>VLOOKUP(B326,'Трансферты 16-21'!$A$2:$S$102,16,FALSE)</f>
        <v>11325.3224787</v>
      </c>
      <c r="I328" s="183">
        <f>D328-VLOOKUP(B328,'Трансферты 16-21'!$A$1:$M$86,10,FALSE)</f>
        <v>204055.73799999998</v>
      </c>
      <c r="J328" s="311">
        <f t="shared" si="15"/>
        <v>15.066281830062799</v>
      </c>
      <c r="K328" s="424">
        <f>VLOOKUP(B328,'БО 17-19'!$A$11:$L$103,6,FALSE)</f>
        <v>82.4</v>
      </c>
      <c r="L328" s="425">
        <f>VLOOKUP(B328,'Own Rev18'!$A$10:$B$94,2,FALSE)/1000</f>
        <v>176995.95199999999</v>
      </c>
      <c r="M328" s="429">
        <f>VLOOKUP(B328,Безв18!$A$10:$B$94,2,FALSE)/1000</f>
        <v>27987.885999999999</v>
      </c>
      <c r="N328" s="251">
        <f>VLOOKUP(B328,'Трансферты 16-21'!$A$1:$M$86,10,FALSE)</f>
        <v>2267.35</v>
      </c>
      <c r="O328" s="251">
        <v>0</v>
      </c>
      <c r="P328" s="251">
        <f t="shared" si="16"/>
        <v>25720.536</v>
      </c>
      <c r="Q328" s="251">
        <f t="shared" si="17"/>
        <v>204055.73799999998</v>
      </c>
      <c r="R328" s="251">
        <f>VLOOKUP(B328,Путин!$B$2:$C$87,2,FALSE)</f>
        <v>0.73</v>
      </c>
      <c r="S328" s="251">
        <v>0</v>
      </c>
      <c r="T328" s="251">
        <v>0</v>
      </c>
      <c r="U328" s="251">
        <v>0</v>
      </c>
      <c r="V328" s="251">
        <v>0</v>
      </c>
      <c r="W328" s="251">
        <v>0</v>
      </c>
      <c r="X328" s="251">
        <f>VLOOKUP(B328,'2018'!$A$1:$J$86,3,FALSE)</f>
        <v>0.11</v>
      </c>
      <c r="Y328" s="251">
        <f>VLOOKUP(B328,'2018'!$A$1:$J$86,4,FALSE)/1000</f>
        <v>14383.785699999999</v>
      </c>
      <c r="Z328" s="251">
        <f>VLOOKUP(B328,'2018'!$A$1:$J$86,5,FALSE)/1000</f>
        <v>7589.4227000000001</v>
      </c>
      <c r="AA328" s="251">
        <f>VLOOKUP(B328,'2018'!$A$1:$J$86,6,FALSE)/1000</f>
        <v>3128.3389999999999</v>
      </c>
      <c r="AB328" s="251">
        <f>VLOOKUP(B328,'2018'!$A$1:$J$86,7,FALSE)/1000</f>
        <v>4236.7590499999997</v>
      </c>
      <c r="AC328" s="251">
        <f>VLOOKUP(B328,'2018'!$A$1:$J$86,10,FALSE)/1000</f>
        <v>2525.0404600000002</v>
      </c>
      <c r="AD328" s="251">
        <v>0</v>
      </c>
      <c r="AE328">
        <v>0</v>
      </c>
    </row>
    <row r="329" spans="1:31">
      <c r="A329" s="289">
        <v>2019</v>
      </c>
      <c r="B329" s="289" t="s">
        <v>134</v>
      </c>
      <c r="C329" s="125">
        <v>55</v>
      </c>
      <c r="D329" s="289">
        <f>VLOOKUP(B326,'Доходы регионов19'!$A$10:$C$94,2,FALSE)/1000</f>
        <v>215264.27499999999</v>
      </c>
      <c r="E329" s="289">
        <f>VLOOKUP(B326,'ВРП 2015-2020'!$A$3:$H$98,6,FALSE)</f>
        <v>445276.7</v>
      </c>
      <c r="F329" s="311">
        <f>VLOOKUP(B329,'Трансферты 2019'!$A$4:$N$102,2,FALSE)</f>
        <v>19920.400000000001</v>
      </c>
      <c r="G329" s="289">
        <f>VLOOKUP(B329,'Численность 2019'!$A$7:$B$91,2,FALSE)</f>
        <v>3475753</v>
      </c>
      <c r="H329" s="183">
        <f>VLOOKUP(B326,'Трансферты 16-21'!$A$2:$S$102,17,FALSE)</f>
        <v>16225.268028690001</v>
      </c>
      <c r="I329" s="183">
        <f>D329-VLOOKUP(B329,'Трансферты 16-21'!$A$1:$M$86,11,FALSE)</f>
        <v>206546.625</v>
      </c>
      <c r="J329" s="311">
        <f t="shared" si="15"/>
        <v>15.061321704154484</v>
      </c>
      <c r="K329" s="424">
        <f>VLOOKUP(B329,'БО 17-19'!$A$11:$L$103,10,FALSE)</f>
        <v>82.5</v>
      </c>
      <c r="L329" s="425">
        <f>VLOOKUP(B329,'Own Rev19'!$A$10:$B$94,2,FALSE)/1000</f>
        <v>176347.226</v>
      </c>
      <c r="M329" s="429">
        <f>VLOOKUP(B329,Безв19!$A$10:$B$94,2,FALSE)/1000</f>
        <v>37748.072</v>
      </c>
      <c r="N329" s="251">
        <f>VLOOKUP(B329,'Трансферты 16-21'!$A$1:$M$86,11,FALSE)</f>
        <v>8717.65</v>
      </c>
      <c r="O329" s="251">
        <v>0</v>
      </c>
      <c r="P329" s="251">
        <f t="shared" si="16"/>
        <v>29030.421999999999</v>
      </c>
      <c r="Q329" s="251">
        <f t="shared" si="17"/>
        <v>206546.625</v>
      </c>
      <c r="R329" s="251">
        <v>0</v>
      </c>
      <c r="S329" s="251">
        <v>0</v>
      </c>
      <c r="T329" s="251">
        <v>0</v>
      </c>
      <c r="U329" s="251">
        <v>0</v>
      </c>
      <c r="V329" s="251">
        <v>0</v>
      </c>
      <c r="W329" s="251">
        <v>0</v>
      </c>
      <c r="X329" s="251">
        <f>VLOOKUP(B329,'2019'!$A$1:$J$86,3,FALSE)</f>
        <v>0.14000000000000001</v>
      </c>
      <c r="Y329" s="251">
        <f>VLOOKUP(B329,'2019'!$A$1:$J$86,4,FALSE)/1000</f>
        <v>12803.0021</v>
      </c>
      <c r="Z329" s="251">
        <f>VLOOKUP(B329,'2019'!$A$1:$J$86,5,FALSE)/1000</f>
        <v>7668.8690999999999</v>
      </c>
      <c r="AA329" s="251">
        <f>VLOOKUP(B329,'2019'!$A$1:$J$86,6,FALSE)/1000</f>
        <v>300</v>
      </c>
      <c r="AB329" s="251">
        <f>VLOOKUP(B329,'2019'!$A$1:$J$86,7,FALSE)/1000</f>
        <v>7691.9131699999998</v>
      </c>
      <c r="AC329" s="251">
        <f>VLOOKUP(B329,'2019'!$A$1:$J$86,10,FALSE)/1000</f>
        <v>8535.5048499999994</v>
      </c>
      <c r="AD329" s="251">
        <v>0</v>
      </c>
      <c r="AE329">
        <v>0</v>
      </c>
    </row>
    <row r="330" spans="1:31">
      <c r="A330" s="289">
        <v>2020</v>
      </c>
      <c r="B330" s="289" t="s">
        <v>134</v>
      </c>
      <c r="C330" s="125">
        <v>55</v>
      </c>
      <c r="D330" s="289">
        <f>VLOOKUP(B326,'Доходы регионов20'!$A$10:$C$94,2,FALSE)/1000</f>
        <v>239619.82800000001</v>
      </c>
      <c r="E330" s="289">
        <f>VLOOKUP(B326,'ВРП 2015-2020'!$A$3:$H$98,7,FALSE)</f>
        <v>467537.3</v>
      </c>
      <c r="F330" s="311">
        <f>VLOOKUP(B330,'Трансферты 2020'!$A$4:$N$102,2,FALSE)</f>
        <v>38853.519999999997</v>
      </c>
      <c r="G330" s="289">
        <f>VLOOKUP(B330,'Численность 2020'!$A$7:$B$91,2,FALSE)</f>
        <v>3466369</v>
      </c>
      <c r="H330" s="183">
        <f>VLOOKUP(B326,'Трансферты 16-21'!$A$2:$S$102,18,FALSE)</f>
        <v>35318.029640139997</v>
      </c>
      <c r="I330" s="183">
        <f>D330-VLOOKUP(B330,'Трансферты 16-21'!$A$1:$M$86,12,FALSE)</f>
        <v>225755.258</v>
      </c>
      <c r="J330" s="311">
        <f t="shared" si="15"/>
        <v>15.058618206372232</v>
      </c>
      <c r="K330" s="424">
        <f>VLOOKUP(B330,'БО 19-21'!$A$11:$L$103,6,FALSE)</f>
        <v>87.8</v>
      </c>
      <c r="L330" s="425">
        <f>VLOOKUP(B330,'Own Rev20'!$A$10:$B$94,2,FALSE)/1000</f>
        <v>169324.902</v>
      </c>
      <c r="M330" s="429">
        <f>VLOOKUP(B330,Безв20!$A$10:$B$94,2,FALSE)/1000</f>
        <v>69071.563999999998</v>
      </c>
      <c r="N330" s="251">
        <f>VLOOKUP(B330,'Трансферты 16-21'!$A$1:$M$86,12,FALSE)</f>
        <v>13864.57</v>
      </c>
      <c r="O330" s="251">
        <v>0</v>
      </c>
      <c r="P330" s="251">
        <f t="shared" si="16"/>
        <v>55206.993999999999</v>
      </c>
      <c r="Q330" s="251">
        <f t="shared" si="17"/>
        <v>225755.258</v>
      </c>
      <c r="R330" s="251">
        <v>0</v>
      </c>
      <c r="S330" s="251">
        <f>VLOOKUP(B330,Конституция!$B$4:$C$90,2,FALSE)</f>
        <v>0.69540000000000002</v>
      </c>
      <c r="T330" s="251">
        <f>VLOOKUP(B330,DATA!$A$2:$X$86,23,FALSE)</f>
        <v>2.6</v>
      </c>
      <c r="U330" s="251">
        <f>VLOOKUP(B330,DATA!$A$2:$X$86,24,FALSE)</f>
        <v>18.68</v>
      </c>
      <c r="V330" s="251">
        <f>VLOOKUP(B330,'По статьям 2020'!$A$2:$AE$86,31,FALSE)</f>
        <v>8195.91</v>
      </c>
      <c r="W330" s="251">
        <v>0</v>
      </c>
      <c r="X330" s="251">
        <f>VLOOKUP(B330,'2020'!$A$1:$J$86,3,FALSE)</f>
        <v>0.24</v>
      </c>
      <c r="Y330" s="251">
        <f>VLOOKUP(B330,'2020'!$A$1:$J$86,4,FALSE)/1000</f>
        <v>22506.237300000001</v>
      </c>
      <c r="Z330" s="251">
        <f>VLOOKUP(B330,'2020'!$A$1:$J$86,5,FALSE)/1000</f>
        <v>6941.4699000000001</v>
      </c>
      <c r="AA330" s="251">
        <f>VLOOKUP(B330,'2020'!$A$1:$J$86,6,FALSE)/1000</f>
        <v>8316.5712999999996</v>
      </c>
      <c r="AB330" s="251">
        <f>VLOOKUP(B330,'2020'!$A$1:$J$86,7,FALSE)/1000</f>
        <v>18101.587440000003</v>
      </c>
      <c r="AC330" s="251">
        <f>VLOOKUP(B330,'2020'!$A$1:$J$86,10,FALSE)/1000</f>
        <v>14599.168210000002</v>
      </c>
      <c r="AD330" s="452">
        <v>0</v>
      </c>
      <c r="AE330">
        <v>0</v>
      </c>
    </row>
    <row r="331" spans="1:31">
      <c r="A331" s="289">
        <v>2021</v>
      </c>
      <c r="B331" s="289" t="s">
        <v>134</v>
      </c>
      <c r="C331" s="125">
        <v>55</v>
      </c>
      <c r="D331" s="289">
        <f>VLOOKUP(B326,'Доходы регионов21'!$A$10:$C$94,2,FALSE)/1000</f>
        <v>320817.26299999998</v>
      </c>
      <c r="E331" s="289">
        <f>VLOOKUP(B326,'ВРП 2015-2020'!$A$3:$H$98,8,FALSE)</f>
        <v>595385.4</v>
      </c>
      <c r="F331" s="311">
        <f>VLOOKUP(B331,'Трансферты 2021'!$A$4:$N$93,2,FALSE)</f>
        <v>42347.839999999997</v>
      </c>
      <c r="G331" s="289">
        <f>VLOOKUP(B331,'Численность 2021'!$A$6:$B$91,2,FALSE)</f>
        <v>3442810</v>
      </c>
      <c r="H331" s="183">
        <f>VLOOKUP(B326,'Трансферты 16-21'!$A$2:$S$102,19,FALSE)</f>
        <v>38329.51352506</v>
      </c>
      <c r="I331" s="183">
        <f>D331-VLOOKUP(B331,'Трансферты 16-21'!$A$1:$M$86,13,FALSE)</f>
        <v>309209.75299999997</v>
      </c>
      <c r="J331" s="311">
        <f t="shared" si="15"/>
        <v>15.051798556365762</v>
      </c>
      <c r="K331" s="424">
        <f>VLOOKUP(B331,'БО 19-21'!$A$11:$L$103,10,FALSE)</f>
        <v>90.2</v>
      </c>
      <c r="L331" s="425">
        <f>VLOOKUP(B331,'Own Rev21'!$A$10:$B$94,2,FALSE)/1000</f>
        <v>251529.44200000001</v>
      </c>
      <c r="M331" s="429">
        <f>VLOOKUP(B331,Безв21!$A$10:$B$94,2,FALSE)/1000</f>
        <v>66181.023000000001</v>
      </c>
      <c r="N331" s="251">
        <f>VLOOKUP(B331,'Трансферты 16-21'!$A$1:$M$86,13,FALSE)</f>
        <v>11607.51</v>
      </c>
      <c r="O331" s="251">
        <v>0</v>
      </c>
      <c r="P331" s="251">
        <f t="shared" si="16"/>
        <v>54573.512999999999</v>
      </c>
      <c r="Q331" s="251">
        <f t="shared" si="17"/>
        <v>309209.75299999997</v>
      </c>
      <c r="R331" s="251">
        <v>0</v>
      </c>
      <c r="S331" s="251">
        <v>0</v>
      </c>
      <c r="T331" s="251">
        <v>0</v>
      </c>
      <c r="U331" s="251">
        <v>0</v>
      </c>
      <c r="V331" s="251">
        <v>0</v>
      </c>
      <c r="W331" s="251">
        <f>VLOOKUP(B330,'По статьям 2021'!$A$2:$V$86,22,FALSE)</f>
        <v>7374.7540603199996</v>
      </c>
      <c r="X331" s="251">
        <f>VLOOKUP(B331,'2021'!$A$1:$J$86,3,FALSE)</f>
        <v>0.18</v>
      </c>
      <c r="Y331" s="251">
        <f>VLOOKUP(B331,'2021'!$A$1:$J$86,4,FALSE)/1000</f>
        <v>16215.391900000001</v>
      </c>
      <c r="Z331" s="251">
        <f>VLOOKUP(B331,'2021'!$A$1:$J$86,5,FALSE)/1000</f>
        <v>6941.4699000000001</v>
      </c>
      <c r="AA331" s="251">
        <f>VLOOKUP(B331,'2021'!$A$1:$J$86,6,FALSE)/1000</f>
        <v>4365.8065999999999</v>
      </c>
      <c r="AB331" s="251">
        <f>VLOOKUP(B331,'2021'!$A$1:$J$86,7,FALSE)/1000</f>
        <v>21621.38148</v>
      </c>
      <c r="AC331" s="251">
        <f>VLOOKUP(B331,'2021'!$A$1:$J$86,10,FALSE)/1000</f>
        <v>16736.740300000001</v>
      </c>
      <c r="AD331" t="e">
        <f>VLOOKUP(B331,#REF!,2,FALSE)</f>
        <v>#REF!</v>
      </c>
      <c r="AE331">
        <f>S330</f>
        <v>0.69540000000000002</v>
      </c>
    </row>
    <row r="332" spans="1:31">
      <c r="A332" s="289">
        <v>2016</v>
      </c>
      <c r="B332" s="289" t="s">
        <v>1012</v>
      </c>
      <c r="C332" s="125">
        <v>56</v>
      </c>
      <c r="D332" s="289">
        <f>VLOOKUP(B332,'Доходы регионов16'!$A$10:$C$94,2,FALSE)/1000</f>
        <v>245789.95199999999</v>
      </c>
      <c r="E332" s="289">
        <f>VLOOKUP(B332,'ВРП 2015-2020'!$A$3:$H$98,3,FALSE)</f>
        <v>1912836.6</v>
      </c>
      <c r="F332" s="311">
        <f>VLOOKUP(B332,'Трансферты 2016'!$A$10:$N$102,2,FALSE)</f>
        <v>6001.91</v>
      </c>
      <c r="G332" s="289">
        <f>VLOOKUP(B332,'Численность 2016-2017'!$B$5:$D$89,2,FALSE)</f>
        <v>1626755</v>
      </c>
      <c r="H332" s="183">
        <f>VLOOKUP(B332,'Трансферты 16-21'!$A$2:$S$102,14,FALSE)</f>
        <v>2991.3915384199995</v>
      </c>
      <c r="I332" s="183">
        <f>D332-VLOOKUP(B332,'Трансферты 16-21'!$A$1:$M$86,8,FALSE)</f>
        <v>242482.17199999999</v>
      </c>
      <c r="J332" s="311">
        <f t="shared" si="15"/>
        <v>14.302097790965538</v>
      </c>
      <c r="K332" s="424">
        <f>VLOOKUP(B332,'БО 15-17'!$A$11:$L$103,6,FALSE)</f>
        <v>170.4</v>
      </c>
      <c r="L332" s="425">
        <f>VLOOKUP(B332,'Own Rev16'!$A$10:$B$94,2,FALSE)/1000</f>
        <v>235377.80499999999</v>
      </c>
      <c r="M332" s="429">
        <f>VLOOKUP(B332,Безв16!$A$10:$B$95,2,FALSE)/1000</f>
        <v>7380.2449999999999</v>
      </c>
      <c r="N332" s="251">
        <f>VLOOKUP(B332,'Трансферты 16-21'!$A$1:$M$86,8,FALSE)</f>
        <v>3307.78</v>
      </c>
      <c r="O332" s="251">
        <v>0</v>
      </c>
      <c r="P332" s="251">
        <f t="shared" si="16"/>
        <v>4072.4649999999997</v>
      </c>
      <c r="Q332" s="251">
        <f t="shared" si="17"/>
        <v>242482.17199999999</v>
      </c>
      <c r="R332" s="251">
        <v>0</v>
      </c>
      <c r="S332" s="251">
        <v>0</v>
      </c>
      <c r="T332" s="251">
        <v>0</v>
      </c>
      <c r="U332" s="251">
        <v>0</v>
      </c>
      <c r="V332" s="251">
        <v>0</v>
      </c>
      <c r="W332" s="251">
        <v>0</v>
      </c>
      <c r="X332" s="251">
        <f>VLOOKUP(B332,'2016'!$A$1:$J$86,3,FALSE)</f>
        <v>0.02</v>
      </c>
      <c r="Y332" s="251">
        <f>VLOOKUP(B332,'2016'!$A$1:$J$86,4,FALSE)/1000</f>
        <v>854.37840000000006</v>
      </c>
      <c r="Z332" s="251">
        <f>VLOOKUP(B332,'2016'!$A$1:$J$86,5,FALSE)/1000</f>
        <v>0</v>
      </c>
      <c r="AA332" s="251">
        <f>VLOOKUP(B332,'2016'!$A$1:$J$86,6,FALSE)/1000</f>
        <v>854.37840000000006</v>
      </c>
      <c r="AB332" s="251">
        <f>VLOOKUP(B332,'2016'!$A$1:$J$86,7,FALSE)/1000</f>
        <v>2357.2956099999997</v>
      </c>
      <c r="AC332" s="251">
        <f>VLOOKUP(B332,'2016'!$A$1:$J$86,10,FALSE)/1000</f>
        <v>860.79141000000004</v>
      </c>
      <c r="AD332" s="251">
        <v>0</v>
      </c>
      <c r="AE332">
        <v>0</v>
      </c>
    </row>
    <row r="333" spans="1:31">
      <c r="A333" s="289">
        <v>2017</v>
      </c>
      <c r="B333" s="289" t="s">
        <v>1012</v>
      </c>
      <c r="C333" s="125">
        <v>56</v>
      </c>
      <c r="D333" s="289">
        <f>VLOOKUP(B332,'Доходы регионов17'!$A$10:$C$94,2,FALSE)/1000</f>
        <v>229127.935</v>
      </c>
      <c r="E333" s="289">
        <f>VLOOKUP(B332,'ВРП 2015-2020'!$A$3:$H$98,4,FALSE)</f>
        <v>2155227.7000000002</v>
      </c>
      <c r="F333" s="311">
        <f>VLOOKUP(B333,'Трансферты 2017'!$A$10:$N$102,2,FALSE)</f>
        <v>4440.49</v>
      </c>
      <c r="G333" s="289">
        <f>VLOOKUP(B332,'Численность 2016-2017'!$B$5:$D$89,3,FALSE)</f>
        <v>1646078</v>
      </c>
      <c r="H333" s="183">
        <f>VLOOKUP(B332,'Трансферты 16-21'!$A$2:$S$102,15,FALSE)</f>
        <v>3912.8155589500002</v>
      </c>
      <c r="I333" s="183">
        <f>D333-VLOOKUP(B333,'Трансферты 16-21'!$A$1:$M$86,9,FALSE)</f>
        <v>228470.565</v>
      </c>
      <c r="J333" s="311">
        <f t="shared" si="15"/>
        <v>14.313906046702714</v>
      </c>
      <c r="K333" s="424">
        <f>VLOOKUP(B333,'БО 15-17'!$A$11:$L$103,10,FALSE)</f>
        <v>200.8</v>
      </c>
      <c r="L333" s="425">
        <f>VLOOKUP(B333,'Own Rev17'!$A$10:$B$94,2,FALSE)/1000</f>
        <v>217804.891</v>
      </c>
      <c r="M333" s="429">
        <f>VLOOKUP(B333,Безв17!$A$10:$B$94,2,FALSE)/1000</f>
        <v>7922.5469999999996</v>
      </c>
      <c r="N333" s="251">
        <f>VLOOKUP(B333,'Трансферты 16-21'!$A$1:$M$86,9,FALSE)</f>
        <v>657.37</v>
      </c>
      <c r="O333" s="251">
        <v>0</v>
      </c>
      <c r="P333" s="251">
        <f t="shared" si="16"/>
        <v>7265.1769999999997</v>
      </c>
      <c r="Q333" s="251">
        <f t="shared" si="17"/>
        <v>228470.565</v>
      </c>
      <c r="R333" s="251">
        <v>0</v>
      </c>
      <c r="S333" s="251">
        <v>0</v>
      </c>
      <c r="T333" s="251">
        <v>0</v>
      </c>
      <c r="U333" s="251">
        <v>0</v>
      </c>
      <c r="V333" s="251">
        <v>0</v>
      </c>
      <c r="W333" s="251">
        <v>0</v>
      </c>
      <c r="X333" s="251">
        <f>VLOOKUP(B333,'2017'!$A$1:$J$86,3,FALSE)</f>
        <v>0.02</v>
      </c>
      <c r="Y333" s="251">
        <f>VLOOKUP(B333,'2017'!$A$1:$J$86,4,FALSE)/1000</f>
        <v>416.37630000000001</v>
      </c>
      <c r="Z333" s="251">
        <f>VLOOKUP(B333,'2017'!$A$1:$J$86,5,FALSE)/1000</f>
        <v>0</v>
      </c>
      <c r="AA333" s="251">
        <f>VLOOKUP(B333,'2017'!$A$1:$J$86,6,FALSE)/1000</f>
        <v>0</v>
      </c>
      <c r="AB333" s="251">
        <f>VLOOKUP(B333,'2017'!$A$1:$J$86,7,FALSE)/1000</f>
        <v>771.83028999999999</v>
      </c>
      <c r="AC333" s="251">
        <f>VLOOKUP(B333,'2017'!$A$1:$J$86,10,FALSE)/1000</f>
        <v>3401.2679600000001</v>
      </c>
      <c r="AD333" s="251">
        <v>0</v>
      </c>
      <c r="AE333">
        <v>0</v>
      </c>
    </row>
    <row r="334" spans="1:31">
      <c r="A334" s="289">
        <v>2018</v>
      </c>
      <c r="B334" s="289" t="s">
        <v>1012</v>
      </c>
      <c r="C334" s="125">
        <v>56</v>
      </c>
      <c r="D334" s="289">
        <f>VLOOKUP(B332,'Доходы регионов18'!$A$10:$C$94,2,FALSE)/1000</f>
        <v>324663.08799999999</v>
      </c>
      <c r="E334" s="289">
        <f>VLOOKUP(B332,'ВРП 2015-2020'!$A$3:$H$98,5,FALSE)</f>
        <v>2715827.8</v>
      </c>
      <c r="F334" s="311">
        <f>VLOOKUP(B334,'Трансферты 2018'!$A$10:$N$102,2,FALSE)</f>
        <v>4631.63</v>
      </c>
      <c r="G334" s="289">
        <f>VLOOKUP(B334,'Численность 2018'!$A$7:$B$91,2,FALSE)</f>
        <v>1655074</v>
      </c>
      <c r="H334" s="183">
        <f>VLOOKUP(B332,'Трансферты 16-21'!$A$2:$S$102,16,FALSE)</f>
        <v>4131.7207543899995</v>
      </c>
      <c r="I334" s="183">
        <f>D334-VLOOKUP(B334,'Трансферты 16-21'!$A$1:$M$86,10,FALSE)</f>
        <v>323944.98800000001</v>
      </c>
      <c r="J334" s="311">
        <f t="shared" si="15"/>
        <v>14.319356278784641</v>
      </c>
      <c r="K334" s="424">
        <f>VLOOKUP(B334,'БО 17-19'!$A$11:$L$103,6,FALSE)</f>
        <v>187.1</v>
      </c>
      <c r="L334" s="425">
        <f>VLOOKUP(B334,'Own Rev18'!$A$10:$B$94,2,FALSE)/1000</f>
        <v>307631.06699999998</v>
      </c>
      <c r="M334" s="429">
        <f>VLOOKUP(B334,Безв18!$A$10:$B$94,2,FALSE)/1000</f>
        <v>12046.248</v>
      </c>
      <c r="N334" s="251">
        <f>VLOOKUP(B334,'Трансферты 16-21'!$A$1:$M$86,10,FALSE)</f>
        <v>718.1</v>
      </c>
      <c r="O334" s="251">
        <v>0</v>
      </c>
      <c r="P334" s="251">
        <f t="shared" si="16"/>
        <v>11328.147999999999</v>
      </c>
      <c r="Q334" s="251">
        <f t="shared" si="17"/>
        <v>323944.98800000001</v>
      </c>
      <c r="R334" s="251">
        <f>VLOOKUP(B334,Путин!$B$2:$C$87,2,FALSE)</f>
        <v>0.76200000000000001</v>
      </c>
      <c r="S334" s="251">
        <v>0</v>
      </c>
      <c r="T334" s="251">
        <v>0</v>
      </c>
      <c r="U334" s="251">
        <v>0</v>
      </c>
      <c r="V334" s="251">
        <v>0</v>
      </c>
      <c r="W334" s="251">
        <v>0</v>
      </c>
      <c r="X334" s="251">
        <f>VLOOKUP(B334,'2018'!$A$1:$J$86,3,FALSE)</f>
        <v>0.03</v>
      </c>
      <c r="Y334" s="251">
        <f>VLOOKUP(B334,'2018'!$A$1:$J$86,4,FALSE)/1000</f>
        <v>3710.3780000000002</v>
      </c>
      <c r="Z334" s="251">
        <f>VLOOKUP(B334,'2018'!$A$1:$J$86,5,FALSE)/1000</f>
        <v>0</v>
      </c>
      <c r="AA334" s="251">
        <f>VLOOKUP(B334,'2018'!$A$1:$J$86,6,FALSE)/1000</f>
        <v>3475.326</v>
      </c>
      <c r="AB334" s="251">
        <f>VLOOKUP(B334,'2018'!$A$1:$J$86,7,FALSE)/1000</f>
        <v>870.20258999999999</v>
      </c>
      <c r="AC334" s="251">
        <f>VLOOKUP(B334,'2018'!$A$1:$J$86,10,FALSE)/1000</f>
        <v>3675.4145800000001</v>
      </c>
      <c r="AD334" s="251">
        <v>0</v>
      </c>
      <c r="AE334">
        <v>0</v>
      </c>
    </row>
    <row r="335" spans="1:31">
      <c r="A335" s="289">
        <v>2019</v>
      </c>
      <c r="B335" s="289" t="s">
        <v>1012</v>
      </c>
      <c r="C335" s="125">
        <v>56</v>
      </c>
      <c r="D335" s="289">
        <f>VLOOKUP(B332,'Доходы регионов19'!$A$10:$C$94,2,FALSE)/1000</f>
        <v>318634.65500000003</v>
      </c>
      <c r="E335" s="289">
        <f>VLOOKUP(B332,'ВРП 2015-2020'!$A$3:$H$98,6,FALSE)</f>
        <v>2733622.7</v>
      </c>
      <c r="F335" s="311">
        <f>VLOOKUP(B335,'Трансферты 2019'!$A$4:$N$102,2,FALSE)</f>
        <v>7540.18</v>
      </c>
      <c r="G335" s="289">
        <f>VLOOKUP(B335,'Численность 2019'!$A$7:$B$91,2,FALSE)</f>
        <v>1663795</v>
      </c>
      <c r="H335" s="183">
        <f>VLOOKUP(B332,'Трансферты 16-21'!$A$2:$S$102,17,FALSE)</f>
        <v>3639.83049364</v>
      </c>
      <c r="I335" s="183">
        <f>D335-VLOOKUP(B335,'Трансферты 16-21'!$A$1:$M$86,11,FALSE)</f>
        <v>314083.02500000002</v>
      </c>
      <c r="J335" s="311">
        <f t="shared" si="15"/>
        <v>14.324611695658518</v>
      </c>
      <c r="K335" s="424">
        <f>VLOOKUP(B335,'БО 17-19'!$A$11:$L$103,10,FALSE)</f>
        <v>161</v>
      </c>
      <c r="L335" s="425">
        <f>VLOOKUP(B335,'Own Rev19'!$A$10:$B$94,2,FALSE)/1000</f>
        <v>287280.58899999998</v>
      </c>
      <c r="M335" s="429">
        <f>VLOOKUP(B335,Безв19!$A$10:$B$94,2,FALSE)/1000</f>
        <v>27793.468000000001</v>
      </c>
      <c r="N335" s="251">
        <f>VLOOKUP(B335,'Трансферты 16-21'!$A$1:$M$86,11,FALSE)</f>
        <v>4551.63</v>
      </c>
      <c r="O335" s="251">
        <v>0</v>
      </c>
      <c r="P335" s="251">
        <f t="shared" si="16"/>
        <v>23241.838</v>
      </c>
      <c r="Q335" s="251">
        <f t="shared" si="17"/>
        <v>314083.02500000002</v>
      </c>
      <c r="R335" s="251">
        <v>0</v>
      </c>
      <c r="S335" s="251">
        <v>0</v>
      </c>
      <c r="T335" s="251">
        <v>0</v>
      </c>
      <c r="U335" s="251">
        <v>0</v>
      </c>
      <c r="V335" s="251">
        <v>0</v>
      </c>
      <c r="W335" s="251">
        <v>0</v>
      </c>
      <c r="X335" s="251">
        <f>VLOOKUP(B335,'2019'!$A$1:$J$86,3,FALSE)</f>
        <v>7.0000000000000007E-2</v>
      </c>
      <c r="Y335" s="251">
        <f>VLOOKUP(B335,'2019'!$A$1:$J$86,4,FALSE)/1000</f>
        <v>1164.9694</v>
      </c>
      <c r="Z335" s="251">
        <f>VLOOKUP(B335,'2019'!$A$1:$J$86,5,FALSE)/1000</f>
        <v>0</v>
      </c>
      <c r="AA335" s="251">
        <f>VLOOKUP(B335,'2019'!$A$1:$J$86,6,FALSE)/1000</f>
        <v>0</v>
      </c>
      <c r="AB335" s="251">
        <f>VLOOKUP(B335,'2019'!$A$1:$J$86,7,FALSE)/1000</f>
        <v>1362.4221</v>
      </c>
      <c r="AC335" s="251">
        <f>VLOOKUP(B335,'2019'!$A$1:$J$86,10,FALSE)/1000</f>
        <v>20714.449000000001</v>
      </c>
      <c r="AD335" s="251">
        <v>0</v>
      </c>
      <c r="AE335">
        <v>0</v>
      </c>
    </row>
    <row r="336" spans="1:31">
      <c r="A336" s="289">
        <v>2020</v>
      </c>
      <c r="B336" s="289" t="s">
        <v>1012</v>
      </c>
      <c r="C336" s="125">
        <v>56</v>
      </c>
      <c r="D336" s="289">
        <f>VLOOKUP(B332,'Доходы регионов20'!$A$10:$C$94,2,FALSE)/1000</f>
        <v>324546.97600000002</v>
      </c>
      <c r="E336" s="289">
        <f>VLOOKUP(B332,'ВРП 2015-2020'!$A$3:$H$98,7,FALSE)</f>
        <v>1994630.3</v>
      </c>
      <c r="F336" s="311">
        <f>VLOOKUP(B336,'Трансферты 2020'!$A$4:$N$102,2,FALSE)</f>
        <v>16478.439999999999</v>
      </c>
      <c r="G336" s="289">
        <f>VLOOKUP(B336,'Численность 2020'!$A$7:$B$91,2,FALSE)</f>
        <v>1674676</v>
      </c>
      <c r="H336" s="183">
        <f>VLOOKUP(B332,'Трансферты 16-21'!$A$2:$S$102,18,FALSE)</f>
        <v>11618.100586519999</v>
      </c>
      <c r="I336" s="183">
        <f>D336-VLOOKUP(B336,'Трансферты 16-21'!$A$1:$M$86,12,FALSE)</f>
        <v>317478.136</v>
      </c>
      <c r="J336" s="311">
        <f t="shared" si="15"/>
        <v>14.331130271694938</v>
      </c>
      <c r="K336" s="424">
        <f>VLOOKUP(B336,'БО 19-21'!$A$11:$L$103,6,FALSE)</f>
        <v>176.7</v>
      </c>
      <c r="L336" s="425">
        <f>VLOOKUP(B336,'Own Rev20'!$A$10:$B$94,2,FALSE)/1000</f>
        <v>293972.36599999998</v>
      </c>
      <c r="M336" s="429">
        <f>VLOOKUP(B336,Безв20!$A$10:$B$94,2,FALSE)/1000</f>
        <v>26936.287</v>
      </c>
      <c r="N336" s="251">
        <f>VLOOKUP(B336,'Трансферты 16-21'!$A$1:$M$86,12,FALSE)</f>
        <v>7068.84</v>
      </c>
      <c r="O336" s="251">
        <v>0</v>
      </c>
      <c r="P336" s="251">
        <f t="shared" si="16"/>
        <v>19867.447</v>
      </c>
      <c r="Q336" s="251">
        <f t="shared" si="17"/>
        <v>317478.136</v>
      </c>
      <c r="R336" s="251">
        <v>0</v>
      </c>
      <c r="S336" s="251">
        <f>VLOOKUP(B336,Конституция!$B$4:$C$90,2,FALSE)</f>
        <v>0.69</v>
      </c>
      <c r="T336" s="251">
        <f>VLOOKUP(B336,DATA!$A$2:$X$86,23,FALSE)</f>
        <v>5.5</v>
      </c>
      <c r="U336" s="251">
        <f>VLOOKUP(B336,DATA!$A$2:$X$86,24,FALSE)</f>
        <v>25.21</v>
      </c>
      <c r="V336" s="251">
        <f>VLOOKUP(B336,'По статьям 2020'!$A$2:$AE$86,31,FALSE)</f>
        <v>5258.0800000000008</v>
      </c>
      <c r="W336" s="251">
        <v>0</v>
      </c>
      <c r="X336" s="251">
        <f>VLOOKUP(B336,'2020'!$A$1:$J$86,3,FALSE)</f>
        <v>0.06</v>
      </c>
      <c r="Y336" s="251">
        <f>VLOOKUP(B336,'2020'!$A$1:$J$86,4,FALSE)/1000</f>
        <v>1166.1238000000001</v>
      </c>
      <c r="Z336" s="251">
        <f>VLOOKUP(B336,'2020'!$A$1:$J$86,5,FALSE)/1000</f>
        <v>0</v>
      </c>
      <c r="AA336" s="251">
        <f>VLOOKUP(B336,'2020'!$A$1:$J$86,6,FALSE)/1000</f>
        <v>0</v>
      </c>
      <c r="AB336" s="251">
        <f>VLOOKUP(B336,'2020'!$A$1:$J$86,7,FALSE)/1000</f>
        <v>3168.9763399999997</v>
      </c>
      <c r="AC336" s="251">
        <f>VLOOKUP(B336,'2020'!$A$1:$J$86,10,FALSE)/1000</f>
        <v>15532.344160000001</v>
      </c>
      <c r="AD336" s="452">
        <v>0</v>
      </c>
      <c r="AE336">
        <v>0</v>
      </c>
    </row>
    <row r="337" spans="1:31">
      <c r="A337" s="289">
        <v>2021</v>
      </c>
      <c r="B337" s="289" t="s">
        <v>1012</v>
      </c>
      <c r="C337" s="125">
        <v>56</v>
      </c>
      <c r="D337" s="289">
        <f>VLOOKUP(B332,'Доходы регионов21'!$A$10:$C$94,2,FALSE)/1000</f>
        <v>336818.41100000002</v>
      </c>
      <c r="E337" s="289">
        <f>VLOOKUP(B332,'ВРП 2015-2020'!$A$3:$H$98,8,FALSE)</f>
        <v>3334556.9</v>
      </c>
      <c r="F337" s="311">
        <f>VLOOKUP(B337,'Трансферты 2021'!$A$4:$N$93,2,FALSE)</f>
        <v>15336.67</v>
      </c>
      <c r="G337" s="289">
        <f>VLOOKUP(B337,'Численность 2021'!$A$6:$B$91,2,FALSE)</f>
        <v>1687654</v>
      </c>
      <c r="H337" s="183">
        <f>VLOOKUP(B332,'Трансферты 16-21'!$A$2:$S$102,19,FALSE)</f>
        <v>9838.5651144900003</v>
      </c>
      <c r="I337" s="183">
        <f>D337-VLOOKUP(B337,'Трансферты 16-21'!$A$1:$M$86,13,FALSE)</f>
        <v>330207.63099999999</v>
      </c>
      <c r="J337" s="311">
        <f t="shared" si="15"/>
        <v>14.338849956824209</v>
      </c>
      <c r="K337" s="424">
        <f>VLOOKUP(B337,'БО 19-21'!$A$11:$L$103,10,FALSE)</f>
        <v>168.4</v>
      </c>
      <c r="L337" s="425">
        <f>VLOOKUP(B337,'Own Rev21'!$A$10:$B$94,2,FALSE)/1000</f>
        <v>313859.78000000003</v>
      </c>
      <c r="M337" s="429">
        <f>VLOOKUP(B337,Безв21!$A$10:$B$94,2,FALSE)/1000</f>
        <v>18161.259999999998</v>
      </c>
      <c r="N337" s="251">
        <f>VLOOKUP(B337,'Трансферты 16-21'!$A$1:$M$86,13,FALSE)</f>
        <v>6610.78</v>
      </c>
      <c r="O337" s="251">
        <v>0</v>
      </c>
      <c r="P337" s="251">
        <f t="shared" si="16"/>
        <v>11550.48</v>
      </c>
      <c r="Q337" s="251">
        <f t="shared" si="17"/>
        <v>330207.63099999999</v>
      </c>
      <c r="R337" s="251">
        <v>0</v>
      </c>
      <c r="S337" s="251">
        <v>0</v>
      </c>
      <c r="T337" s="251">
        <v>0</v>
      </c>
      <c r="U337" s="251">
        <v>0</v>
      </c>
      <c r="V337" s="251">
        <v>0</v>
      </c>
      <c r="W337" s="251">
        <f>VLOOKUP(B336,'По статьям 2021'!$A$2:$V$86,22,FALSE)</f>
        <v>2645.1714458699998</v>
      </c>
      <c r="X337" s="251">
        <f>VLOOKUP(B337,'2021'!$A$1:$J$86,3,FALSE)</f>
        <v>0.03</v>
      </c>
      <c r="Y337" s="251">
        <f>VLOOKUP(B337,'2021'!$A$1:$J$86,4,FALSE)/1000</f>
        <v>716.90740000000005</v>
      </c>
      <c r="Z337" s="251">
        <f>VLOOKUP(B337,'2021'!$A$1:$J$86,5,FALSE)/1000</f>
        <v>0</v>
      </c>
      <c r="AA337" s="251">
        <f>VLOOKUP(B337,'2021'!$A$1:$J$86,6,FALSE)/1000</f>
        <v>0</v>
      </c>
      <c r="AB337" s="251">
        <f>VLOOKUP(B337,'2021'!$A$1:$J$86,7,FALSE)/1000</f>
        <v>3965.0368800000001</v>
      </c>
      <c r="AC337" s="251">
        <f>VLOOKUP(B337,'2021'!$A$1:$J$86,10,FALSE)/1000</f>
        <v>6868.5336299999999</v>
      </c>
      <c r="AD337" t="e">
        <f>VLOOKUP(B337,#REF!,2,FALSE)</f>
        <v>#REF!</v>
      </c>
      <c r="AE337">
        <f>S336</f>
        <v>0.69</v>
      </c>
    </row>
    <row r="338" spans="1:31">
      <c r="A338" s="289">
        <v>2016</v>
      </c>
      <c r="B338" s="289" t="s">
        <v>1013</v>
      </c>
      <c r="C338" s="125">
        <v>57</v>
      </c>
      <c r="D338" s="289">
        <f>VLOOKUP(B338,'Доходы регионов16'!$A$10:$C$94,2,FALSE)/1000</f>
        <v>155155.77499999999</v>
      </c>
      <c r="E338" s="289">
        <f>VLOOKUP(B338,'ВРП 2015-2020'!$A$3:$H$98,3,FALSE)</f>
        <v>3790547.2</v>
      </c>
      <c r="F338" s="311">
        <f>VLOOKUP(B338,'Трансферты 2016'!$A$10:$N$102,2,FALSE)</f>
        <v>1888.28</v>
      </c>
      <c r="G338" s="289">
        <f>VLOOKUP(B338,'Численность 2016-2017'!$B$5:$D$89,2,FALSE)</f>
        <v>534104</v>
      </c>
      <c r="H338" s="183">
        <f>VLOOKUP(B338,'Трансферты 16-21'!$A$2:$S$102,14,FALSE)</f>
        <v>695.31099474999996</v>
      </c>
      <c r="I338" s="183">
        <f>D338-VLOOKUP(B338,'Трансферты 16-21'!$A$1:$M$86,8,FALSE)</f>
        <v>153898.215</v>
      </c>
      <c r="J338" s="311">
        <f t="shared" si="15"/>
        <v>13.188345855534044</v>
      </c>
      <c r="K338" s="424">
        <f>VLOOKUP(B338,'БО 15-17'!$A$11:$L$103,6,FALSE)</f>
        <v>204.1</v>
      </c>
      <c r="L338" s="425">
        <f>VLOOKUP(B338,'Own Rev16'!$A$10:$B$94,2,FALSE)/1000</f>
        <v>152052.372</v>
      </c>
      <c r="M338" s="429">
        <f>VLOOKUP(B338,Безв16!$A$10:$B$95,2,FALSE)/1000</f>
        <v>1968.67</v>
      </c>
      <c r="N338" s="251">
        <f>VLOOKUP(B338,'Трансферты 16-21'!$A$1:$M$86,8,FALSE)</f>
        <v>1257.56</v>
      </c>
      <c r="O338" s="251">
        <v>0</v>
      </c>
      <c r="P338" s="251">
        <f t="shared" si="16"/>
        <v>711.11000000000013</v>
      </c>
      <c r="Q338" s="251">
        <f t="shared" si="17"/>
        <v>153898.215</v>
      </c>
      <c r="R338" s="251">
        <v>0</v>
      </c>
      <c r="S338" s="251">
        <v>0</v>
      </c>
      <c r="T338" s="251">
        <v>0</v>
      </c>
      <c r="U338" s="251">
        <v>0</v>
      </c>
      <c r="V338" s="251">
        <v>0</v>
      </c>
      <c r="W338" s="251">
        <v>0</v>
      </c>
      <c r="X338" s="251">
        <f>VLOOKUP(B338,'2016'!$A$1:$J$86,3,FALSE)</f>
        <v>0</v>
      </c>
      <c r="Y338" s="251">
        <f>VLOOKUP(B338,'2016'!$A$1:$J$86,4,FALSE)/1000</f>
        <v>0</v>
      </c>
      <c r="Z338" s="251">
        <f>VLOOKUP(B338,'2016'!$A$1:$J$86,5,FALSE)/1000</f>
        <v>0</v>
      </c>
      <c r="AA338" s="251">
        <f>VLOOKUP(B338,'2016'!$A$1:$J$86,6,FALSE)/1000</f>
        <v>0</v>
      </c>
      <c r="AB338" s="251">
        <f>VLOOKUP(B338,'2016'!$A$1:$J$86,7,FALSE)/1000</f>
        <v>530.43318000000011</v>
      </c>
      <c r="AC338" s="251">
        <f>VLOOKUP(B338,'2016'!$A$1:$J$86,10,FALSE)/1000</f>
        <v>180.67439999999999</v>
      </c>
      <c r="AD338" s="251">
        <v>0</v>
      </c>
      <c r="AE338">
        <v>0</v>
      </c>
    </row>
    <row r="339" spans="1:31">
      <c r="A339" s="289">
        <v>2017</v>
      </c>
      <c r="B339" s="289" t="s">
        <v>1013</v>
      </c>
      <c r="C339" s="125">
        <v>57</v>
      </c>
      <c r="D339" s="289">
        <f>VLOOKUP(B338,'Доходы регионов17'!$A$10:$C$94,2,FALSE)/1000</f>
        <v>184358.429</v>
      </c>
      <c r="E339" s="289">
        <f>VLOOKUP(B338,'ВРП 2015-2020'!$A$3:$H$98,4,FALSE)</f>
        <v>4571566.9000000004</v>
      </c>
      <c r="F339" s="311">
        <f>VLOOKUP(B339,'Трансферты 2017'!$A$10:$N$102,2,FALSE)</f>
        <v>1546.28</v>
      </c>
      <c r="G339" s="289">
        <f>VLOOKUP(B338,'Численность 2016-2017'!$B$5:$D$89,3,FALSE)</f>
        <v>536049</v>
      </c>
      <c r="H339" s="183">
        <f>VLOOKUP(B338,'Трансферты 16-21'!$A$2:$S$102,15,FALSE)</f>
        <v>1502.8879193499999</v>
      </c>
      <c r="I339" s="183">
        <f>D339-VLOOKUP(B339,'Трансферты 16-21'!$A$1:$M$86,9,FALSE)</f>
        <v>184241.739</v>
      </c>
      <c r="J339" s="311">
        <f t="shared" si="15"/>
        <v>13.191980853785024</v>
      </c>
      <c r="K339" s="424">
        <f>VLOOKUP(B339,'БО 15-17'!$A$11:$L$103,10,FALSE)</f>
        <v>220.2</v>
      </c>
      <c r="L339" s="425">
        <f>VLOOKUP(B339,'Own Rev17'!$A$10:$B$94,2,FALSE)/1000</f>
        <v>180719.478</v>
      </c>
      <c r="M339" s="429">
        <f>VLOOKUP(B339,Безв17!$A$10:$B$94,2,FALSE)/1000</f>
        <v>1874.54</v>
      </c>
      <c r="N339" s="251">
        <f>VLOOKUP(B339,'Трансферты 16-21'!$A$1:$M$86,9,FALSE)</f>
        <v>116.69</v>
      </c>
      <c r="O339" s="251">
        <v>0</v>
      </c>
      <c r="P339" s="251">
        <f t="shared" si="16"/>
        <v>1757.85</v>
      </c>
      <c r="Q339" s="251">
        <f t="shared" si="17"/>
        <v>184241.739</v>
      </c>
      <c r="R339" s="251">
        <v>0</v>
      </c>
      <c r="S339" s="251">
        <v>0</v>
      </c>
      <c r="T339" s="251">
        <v>0</v>
      </c>
      <c r="U339" s="251">
        <v>0</v>
      </c>
      <c r="V339" s="251">
        <v>0</v>
      </c>
      <c r="W339" s="251">
        <v>0</v>
      </c>
      <c r="X339" s="251">
        <f>VLOOKUP(B339,'2017'!$A$1:$J$86,3,FALSE)</f>
        <v>0</v>
      </c>
      <c r="Y339" s="251">
        <f>VLOOKUP(B339,'2017'!$A$1:$J$86,4,FALSE)/1000</f>
        <v>245.86620000000002</v>
      </c>
      <c r="Z339" s="251">
        <f>VLOOKUP(B339,'2017'!$A$1:$J$86,5,FALSE)/1000</f>
        <v>0</v>
      </c>
      <c r="AA339" s="251">
        <f>VLOOKUP(B339,'2017'!$A$1:$J$86,6,FALSE)/1000</f>
        <v>0</v>
      </c>
      <c r="AB339" s="251">
        <f>VLOOKUP(B339,'2017'!$A$1:$J$86,7,FALSE)/1000</f>
        <v>166.18495000000001</v>
      </c>
      <c r="AC339" s="251">
        <f>VLOOKUP(B339,'2017'!$A$1:$J$86,10,FALSE)/1000</f>
        <v>218.24257999999998</v>
      </c>
      <c r="AD339" s="251">
        <v>0</v>
      </c>
      <c r="AE339">
        <v>0</v>
      </c>
    </row>
    <row r="340" spans="1:31">
      <c r="A340" s="289">
        <v>2018</v>
      </c>
      <c r="B340" s="289" t="s">
        <v>1013</v>
      </c>
      <c r="C340" s="125">
        <v>57</v>
      </c>
      <c r="D340" s="289">
        <f>VLOOKUP(B338,'Доходы регионов18'!$A$10:$C$94,2,FALSE)/1000</f>
        <v>235177.83900000001</v>
      </c>
      <c r="E340" s="289">
        <f>VLOOKUP(B338,'ВРП 2015-2020'!$A$3:$H$98,5,FALSE)</f>
        <v>5650999.2999999998</v>
      </c>
      <c r="F340" s="311">
        <f>VLOOKUP(B340,'Трансферты 2018'!$A$10:$N$102,2,FALSE)</f>
        <v>1361.79</v>
      </c>
      <c r="G340" s="289">
        <f>VLOOKUP(B340,'Численность 2018'!$A$7:$B$91,2,FALSE)</f>
        <v>538547</v>
      </c>
      <c r="H340" s="183">
        <f>VLOOKUP(B338,'Трансферты 16-21'!$A$2:$S$102,16,FALSE)</f>
        <v>1378.59762927</v>
      </c>
      <c r="I340" s="183">
        <f>D340-VLOOKUP(B340,'Трансферты 16-21'!$A$1:$M$86,10,FALSE)</f>
        <v>235129.549</v>
      </c>
      <c r="J340" s="311">
        <f t="shared" si="15"/>
        <v>13.196630051249985</v>
      </c>
      <c r="K340" s="424">
        <f>VLOOKUP(B340,'БО 17-19'!$A$11:$L$103,6,FALSE)</f>
        <v>218.2</v>
      </c>
      <c r="L340" s="425">
        <f>VLOOKUP(B340,'Own Rev18'!$A$10:$B$94,2,FALSE)/1000</f>
        <v>215702.924</v>
      </c>
      <c r="M340" s="429">
        <f>VLOOKUP(B340,Безв18!$A$10:$B$94,2,FALSE)/1000</f>
        <v>9423.0709999999999</v>
      </c>
      <c r="N340" s="251">
        <f>VLOOKUP(B340,'Трансферты 16-21'!$A$1:$M$86,10,FALSE)</f>
        <v>48.29</v>
      </c>
      <c r="O340" s="251">
        <v>0</v>
      </c>
      <c r="P340" s="251">
        <f t="shared" si="16"/>
        <v>9374.780999999999</v>
      </c>
      <c r="Q340" s="251">
        <f t="shared" si="17"/>
        <v>235129.549</v>
      </c>
      <c r="R340" s="251">
        <f>VLOOKUP(B340,Путин!$B$2:$C$87,2,FALSE)</f>
        <v>0.85540000000000005</v>
      </c>
      <c r="S340" s="251">
        <v>0</v>
      </c>
      <c r="T340" s="251">
        <v>0</v>
      </c>
      <c r="U340" s="251">
        <v>0</v>
      </c>
      <c r="V340" s="251">
        <v>0</v>
      </c>
      <c r="W340" s="251">
        <v>0</v>
      </c>
      <c r="X340" s="251">
        <f>VLOOKUP(B340,'2018'!$A$1:$J$86,3,FALSE)</f>
        <v>0.03</v>
      </c>
      <c r="Y340" s="251">
        <f>VLOOKUP(B340,'2018'!$A$1:$J$86,4,FALSE)/1000</f>
        <v>5225.9239000000007</v>
      </c>
      <c r="Z340" s="251">
        <f>VLOOKUP(B340,'2018'!$A$1:$J$86,5,FALSE)/1000</f>
        <v>0</v>
      </c>
      <c r="AA340" s="251">
        <f>VLOOKUP(B340,'2018'!$A$1:$J$86,6,FALSE)/1000</f>
        <v>3492.6559999999999</v>
      </c>
      <c r="AB340" s="251">
        <f>VLOOKUP(B340,'2018'!$A$1:$J$86,7,FALSE)/1000</f>
        <v>79.339939999999999</v>
      </c>
      <c r="AC340" s="251">
        <f>VLOOKUP(B340,'2018'!$A$1:$J$86,10,FALSE)/1000</f>
        <v>2844.9538299999999</v>
      </c>
      <c r="AD340" s="251">
        <v>0</v>
      </c>
      <c r="AE340">
        <v>0</v>
      </c>
    </row>
    <row r="341" spans="1:31">
      <c r="A341" s="289">
        <v>2019</v>
      </c>
      <c r="B341" s="289" t="s">
        <v>1013</v>
      </c>
      <c r="C341" s="125">
        <v>57</v>
      </c>
      <c r="D341" s="289">
        <f>VLOOKUP(B338,'Доходы регионов19'!$A$10:$C$94,2,FALSE)/1000</f>
        <v>257244.34700000001</v>
      </c>
      <c r="E341" s="289">
        <f>VLOOKUP(B338,'ВРП 2015-2020'!$A$3:$H$98,6,FALSE)</f>
        <v>5710467.4000000004</v>
      </c>
      <c r="F341" s="311">
        <f>VLOOKUP(B341,'Трансферты 2019'!$A$4:$N$102,2,FALSE)</f>
        <v>1982.97</v>
      </c>
      <c r="G341" s="289">
        <f>VLOOKUP(B341,'Численность 2019'!$A$7:$B$91,2,FALSE)</f>
        <v>541479</v>
      </c>
      <c r="H341" s="183">
        <f>VLOOKUP(B338,'Трансферты 16-21'!$A$2:$S$102,17,FALSE)</f>
        <v>605.25641063999979</v>
      </c>
      <c r="I341" s="183">
        <f>D341-VLOOKUP(B341,'Трансферты 16-21'!$A$1:$M$86,11,FALSE)</f>
        <v>255746.647</v>
      </c>
      <c r="J341" s="311">
        <f t="shared" si="15"/>
        <v>13.202059563507738</v>
      </c>
      <c r="K341" s="424">
        <f>VLOOKUP(B341,'БО 17-19'!$A$11:$L$103,10,FALSE)</f>
        <v>229.3</v>
      </c>
      <c r="L341" s="425">
        <f>VLOOKUP(B341,'Own Rev19'!$A$10:$B$94,2,FALSE)/1000</f>
        <v>247081.31099999999</v>
      </c>
      <c r="M341" s="429">
        <f>VLOOKUP(B341,Безв19!$A$10:$B$94,2,FALSE)/1000</f>
        <v>8313.4670000000006</v>
      </c>
      <c r="N341" s="251">
        <f>VLOOKUP(B341,'Трансферты 16-21'!$A$1:$M$86,11,FALSE)</f>
        <v>1497.7</v>
      </c>
      <c r="O341" s="251">
        <v>0</v>
      </c>
      <c r="P341" s="251">
        <f t="shared" si="16"/>
        <v>6815.7670000000007</v>
      </c>
      <c r="Q341" s="251">
        <f t="shared" si="17"/>
        <v>255746.647</v>
      </c>
      <c r="R341" s="251">
        <v>0</v>
      </c>
      <c r="S341" s="251">
        <v>0</v>
      </c>
      <c r="T341" s="251">
        <v>0</v>
      </c>
      <c r="U341" s="251">
        <v>0</v>
      </c>
      <c r="V341" s="251">
        <v>0</v>
      </c>
      <c r="W341" s="251">
        <v>0</v>
      </c>
      <c r="X341" s="251">
        <f>VLOOKUP(B341,'2019'!$A$1:$J$86,3,FALSE)</f>
        <v>0.03</v>
      </c>
      <c r="Y341" s="251">
        <f>VLOOKUP(B341,'2019'!$A$1:$J$86,4,FALSE)/1000</f>
        <v>713.14149999999995</v>
      </c>
      <c r="Z341" s="251">
        <f>VLOOKUP(B341,'2019'!$A$1:$J$86,5,FALSE)/1000</f>
        <v>0</v>
      </c>
      <c r="AA341" s="251">
        <f>VLOOKUP(B341,'2019'!$A$1:$J$86,6,FALSE)/1000</f>
        <v>0</v>
      </c>
      <c r="AB341" s="251">
        <f>VLOOKUP(B341,'2019'!$A$1:$J$86,7,FALSE)/1000</f>
        <v>175.81501999999998</v>
      </c>
      <c r="AC341" s="251">
        <f>VLOOKUP(B341,'2019'!$A$1:$J$86,10,FALSE)/1000</f>
        <v>5926.8116100000007</v>
      </c>
      <c r="AD341" s="251">
        <v>0</v>
      </c>
      <c r="AE341">
        <v>0</v>
      </c>
    </row>
    <row r="342" spans="1:31">
      <c r="A342" s="289">
        <v>2020</v>
      </c>
      <c r="B342" s="289" t="s">
        <v>1013</v>
      </c>
      <c r="C342" s="125">
        <v>57</v>
      </c>
      <c r="D342" s="289">
        <f>VLOOKUP(B338,'Доходы регионов20'!$A$10:$C$94,2,FALSE)/1000</f>
        <v>226720.80900000001</v>
      </c>
      <c r="E342" s="289">
        <f>VLOOKUP(B338,'ВРП 2015-2020'!$A$3:$H$98,7,FALSE)</f>
        <v>5072483.5999999996</v>
      </c>
      <c r="F342" s="311">
        <f>VLOOKUP(B342,'Трансферты 2020'!$A$4:$N$102,2,FALSE)</f>
        <v>7923.83</v>
      </c>
      <c r="G342" s="289">
        <f>VLOOKUP(B342,'Численность 2020'!$A$7:$B$91,2,FALSE)</f>
        <v>544444</v>
      </c>
      <c r="H342" s="183">
        <f>VLOOKUP(B338,'Трансферты 16-21'!$A$2:$S$102,18,FALSE)</f>
        <v>6298.2982879300007</v>
      </c>
      <c r="I342" s="183">
        <f>D342-VLOOKUP(B342,'Трансферты 16-21'!$A$1:$M$86,12,FALSE)</f>
        <v>224436.00900000002</v>
      </c>
      <c r="J342" s="311">
        <f t="shared" si="15"/>
        <v>13.207520369417772</v>
      </c>
      <c r="K342" s="424">
        <f>VLOOKUP(B342,'БО 19-21'!$A$11:$L$103,6,FALSE)</f>
        <v>281.3</v>
      </c>
      <c r="L342" s="425">
        <f>VLOOKUP(B342,'Own Rev20'!$A$10:$B$94,2,FALSE)/1000</f>
        <v>207970.18599999999</v>
      </c>
      <c r="M342" s="429">
        <f>VLOOKUP(B342,Безв20!$A$10:$B$94,2,FALSE)/1000</f>
        <v>16911.073</v>
      </c>
      <c r="N342" s="251">
        <f>VLOOKUP(B342,'Трансферты 16-21'!$A$1:$M$86,12,FALSE)</f>
        <v>2284.8000000000002</v>
      </c>
      <c r="O342" s="251">
        <v>0</v>
      </c>
      <c r="P342" s="251">
        <f t="shared" si="16"/>
        <v>14626.273000000001</v>
      </c>
      <c r="Q342" s="251">
        <f t="shared" si="17"/>
        <v>224436.00900000002</v>
      </c>
      <c r="R342" s="251">
        <v>0</v>
      </c>
      <c r="S342" s="251">
        <f>VLOOKUP(B342,Конституция!$B$4:$C$90,2,FALSE)</f>
        <v>0.89159999999999995</v>
      </c>
      <c r="T342" s="251">
        <f>VLOOKUP(B342,DATA!$A$2:$X$86,23,FALSE)</f>
        <v>25.2</v>
      </c>
      <c r="U342" s="251">
        <f>VLOOKUP(B342,DATA!$A$2:$X$86,24,FALSE)</f>
        <v>24.96</v>
      </c>
      <c r="V342" s="251">
        <f>VLOOKUP(B342,'По статьям 2020'!$A$2:$AE$86,31,FALSE)</f>
        <v>4286.21</v>
      </c>
      <c r="W342" s="251">
        <v>0</v>
      </c>
      <c r="X342" s="251">
        <f>VLOOKUP(B342,'2020'!$A$1:$J$86,3,FALSE)</f>
        <v>7.0000000000000007E-2</v>
      </c>
      <c r="Y342" s="251">
        <f>VLOOKUP(B342,'2020'!$A$1:$J$86,4,FALSE)/1000</f>
        <v>730.22410000000002</v>
      </c>
      <c r="Z342" s="251">
        <f>VLOOKUP(B342,'2020'!$A$1:$J$86,5,FALSE)/1000</f>
        <v>0</v>
      </c>
      <c r="AA342" s="251">
        <f>VLOOKUP(B342,'2020'!$A$1:$J$86,6,FALSE)/1000</f>
        <v>0</v>
      </c>
      <c r="AB342" s="251">
        <f>VLOOKUP(B342,'2020'!$A$1:$J$86,7,FALSE)/1000</f>
        <v>378.97654</v>
      </c>
      <c r="AC342" s="251">
        <f>VLOOKUP(B342,'2020'!$A$1:$J$86,10,FALSE)/1000</f>
        <v>13517.071880000001</v>
      </c>
      <c r="AD342" s="452">
        <v>0</v>
      </c>
      <c r="AE342">
        <v>0</v>
      </c>
    </row>
    <row r="343" spans="1:31">
      <c r="A343" s="289">
        <v>2021</v>
      </c>
      <c r="B343" s="289" t="s">
        <v>1013</v>
      </c>
      <c r="C343" s="125">
        <v>57</v>
      </c>
      <c r="D343" s="289">
        <f>VLOOKUP(B338,'Доходы регионов21'!$A$10:$C$94,2,FALSE)/1000</f>
        <v>285091.32500000001</v>
      </c>
      <c r="E343" s="289">
        <f>VLOOKUP(B338,'ВРП 2015-2020'!$A$3:$H$98,8,FALSE)</f>
        <v>7572420.2999999998</v>
      </c>
      <c r="F343" s="311">
        <f>VLOOKUP(B343,'Трансферты 2021'!$A$4:$N$93,2,FALSE)</f>
        <v>5410.19</v>
      </c>
      <c r="G343" s="289">
        <f>VLOOKUP(B343,'Численность 2021'!$A$6:$B$91,2,FALSE)</f>
        <v>547010</v>
      </c>
      <c r="H343" s="183">
        <f>VLOOKUP(B338,'Трансферты 16-21'!$A$2:$S$102,19,FALSE)</f>
        <v>3508.5966628400001</v>
      </c>
      <c r="I343" s="183">
        <f>D343-VLOOKUP(B343,'Трансферты 16-21'!$A$1:$M$86,13,FALSE)</f>
        <v>282904.02500000002</v>
      </c>
      <c r="J343" s="311">
        <f t="shared" si="15"/>
        <v>13.212222362772662</v>
      </c>
      <c r="K343" s="424">
        <f>VLOOKUP(B343,'БО 19-21'!$A$11:$L$103,10,FALSE)</f>
        <v>267.10000000000002</v>
      </c>
      <c r="L343" s="425">
        <f>VLOOKUP(B343,'Own Rev21'!$A$10:$B$94,2,FALSE)/1000</f>
        <v>266556.652</v>
      </c>
      <c r="M343" s="429">
        <f>VLOOKUP(B343,Безв21!$A$10:$B$94,2,FALSE)/1000</f>
        <v>16713.606</v>
      </c>
      <c r="N343" s="251">
        <f>VLOOKUP(B343,'Трансферты 16-21'!$A$1:$M$86,13,FALSE)</f>
        <v>2187.3000000000002</v>
      </c>
      <c r="O343" s="251">
        <v>0</v>
      </c>
      <c r="P343" s="251">
        <f t="shared" si="16"/>
        <v>14526.306</v>
      </c>
      <c r="Q343" s="251">
        <f t="shared" si="17"/>
        <v>282904.02500000002</v>
      </c>
      <c r="R343" s="251">
        <v>0</v>
      </c>
      <c r="S343" s="251">
        <v>0</v>
      </c>
      <c r="T343" s="251">
        <v>0</v>
      </c>
      <c r="U343" s="251">
        <v>0</v>
      </c>
      <c r="V343" s="251">
        <v>0</v>
      </c>
      <c r="W343" s="251">
        <f>VLOOKUP(B342,'По статьям 2021'!$A$2:$V$86,22,FALSE)</f>
        <v>1848.3288293400001</v>
      </c>
      <c r="X343" s="251">
        <f>VLOOKUP(B343,'2021'!$A$1:$J$86,3,FALSE)</f>
        <v>0.05</v>
      </c>
      <c r="Y343" s="251">
        <f>VLOOKUP(B343,'2021'!$A$1:$J$86,4,FALSE)/1000</f>
        <v>409.50529999999998</v>
      </c>
      <c r="Z343" s="251">
        <f>VLOOKUP(B343,'2021'!$A$1:$J$86,5,FALSE)/1000</f>
        <v>0</v>
      </c>
      <c r="AA343" s="251">
        <f>VLOOKUP(B343,'2021'!$A$1:$J$86,6,FALSE)/1000</f>
        <v>0</v>
      </c>
      <c r="AB343" s="251">
        <f>VLOOKUP(B343,'2021'!$A$1:$J$86,7,FALSE)/1000</f>
        <v>772.03368999999998</v>
      </c>
      <c r="AC343" s="251">
        <f>VLOOKUP(B343,'2021'!$A$1:$J$86,10,FALSE)/1000</f>
        <v>13344.7657</v>
      </c>
      <c r="AD343" t="e">
        <f>VLOOKUP(B343,#REF!,2,FALSE)</f>
        <v>#REF!</v>
      </c>
      <c r="AE343">
        <f>S342</f>
        <v>0.89159999999999995</v>
      </c>
    </row>
    <row r="344" spans="1:31">
      <c r="A344" s="289">
        <v>2016</v>
      </c>
      <c r="B344" s="289" t="s">
        <v>132</v>
      </c>
      <c r="C344" s="125">
        <v>58</v>
      </c>
      <c r="D344" s="289">
        <f>VLOOKUP(B344,'Доходы регионов16'!$A$10:$C$94,2,FALSE)/1000</f>
        <v>24475.736000000001</v>
      </c>
      <c r="E344" s="289">
        <f>VLOOKUP(B344,'ВРП 2015-2020'!$A$3:$H$98,3,FALSE)</f>
        <v>182914.4</v>
      </c>
      <c r="F344" s="311">
        <f>VLOOKUP(B344,'Трансферты 2016'!$A$10:$N$102,2,FALSE)</f>
        <v>4000.78</v>
      </c>
      <c r="G344" s="289">
        <f>VLOOKUP(B344,'Численность 2016-2017'!$B$5:$D$89,2,FALSE)</f>
        <v>315637</v>
      </c>
      <c r="H344" s="183">
        <f>VLOOKUP(B344,'Трансферты 16-21'!$A$2:$S$102,14,FALSE)</f>
        <v>2367.8623917699997</v>
      </c>
      <c r="I344" s="183">
        <f>D344-VLOOKUP(B344,'Трансферты 16-21'!$A$1:$M$86,8,FALSE)</f>
        <v>22833.416000000001</v>
      </c>
      <c r="J344" s="311">
        <f t="shared" si="15"/>
        <v>12.662348098091007</v>
      </c>
      <c r="K344" s="424">
        <f>VLOOKUP(B344,'БО 15-17'!$A$11:$L$103,6,FALSE)</f>
        <v>18.899999999999999</v>
      </c>
      <c r="L344" s="425">
        <f>VLOOKUP(B344,'Own Rev16'!$A$10:$B$94,2,FALSE)/1000</f>
        <v>5990.0330000000004</v>
      </c>
      <c r="M344" s="429">
        <f>VLOOKUP(B344,Безв16!$A$10:$B$95,2,FALSE)/1000</f>
        <v>17729.185000000001</v>
      </c>
      <c r="N344" s="251">
        <f>VLOOKUP(B344,'Трансферты 16-21'!$A$1:$M$86,8,FALSE)</f>
        <v>1642.32</v>
      </c>
      <c r="O344" s="251">
        <v>1</v>
      </c>
      <c r="P344" s="251">
        <f t="shared" si="16"/>
        <v>16086.865000000002</v>
      </c>
      <c r="Q344" s="251">
        <f t="shared" si="17"/>
        <v>22833.416000000001</v>
      </c>
      <c r="R344" s="251">
        <v>0</v>
      </c>
      <c r="S344" s="251">
        <v>0</v>
      </c>
      <c r="T344" s="251">
        <v>0</v>
      </c>
      <c r="U344" s="251">
        <v>0</v>
      </c>
      <c r="V344" s="251">
        <v>0</v>
      </c>
      <c r="W344" s="251">
        <v>0</v>
      </c>
      <c r="X344" s="251">
        <f>VLOOKUP(B344,'2016'!$A$1:$J$86,3,FALSE)</f>
        <v>0.7</v>
      </c>
      <c r="Y344" s="251">
        <f>VLOOKUP(B344,'2016'!$A$1:$J$86,4,FALSE)/1000</f>
        <v>13699.5911</v>
      </c>
      <c r="Z344" s="251">
        <f>VLOOKUP(B344,'2016'!$A$1:$J$86,5,FALSE)/1000</f>
        <v>13391.031000000001</v>
      </c>
      <c r="AA344" s="251">
        <f>VLOOKUP(B344,'2016'!$A$1:$J$86,6,FALSE)/1000</f>
        <v>308.56009999999998</v>
      </c>
      <c r="AB344" s="251">
        <f>VLOOKUP(B344,'2016'!$A$1:$J$86,7,FALSE)/1000</f>
        <v>2090.6362399999998</v>
      </c>
      <c r="AC344" s="251">
        <f>VLOOKUP(B344,'2016'!$A$1:$J$86,10,FALSE)/1000</f>
        <v>296.63718</v>
      </c>
      <c r="AD344" s="251">
        <v>0</v>
      </c>
      <c r="AE344">
        <v>0</v>
      </c>
    </row>
    <row r="345" spans="1:31">
      <c r="A345" s="289">
        <v>2017</v>
      </c>
      <c r="B345" s="289" t="s">
        <v>132</v>
      </c>
      <c r="C345" s="125">
        <v>58</v>
      </c>
      <c r="D345" s="289">
        <f>VLOOKUP(B344,'Доходы регионов17'!$A$10:$C$94,2,FALSE)/1000</f>
        <v>24965.351999999999</v>
      </c>
      <c r="E345" s="289">
        <f>VLOOKUP(B344,'ВРП 2015-2020'!$A$3:$H$98,4,FALSE)</f>
        <v>203160.1</v>
      </c>
      <c r="F345" s="311">
        <f>VLOOKUP(B345,'Трансферты 2017'!$A$10:$N$102,2,FALSE)</f>
        <v>3288.07</v>
      </c>
      <c r="G345" s="289">
        <f>VLOOKUP(B344,'Численность 2016-2017'!$B$5:$D$89,3,FALSE)</f>
        <v>318550</v>
      </c>
      <c r="H345" s="183">
        <f>VLOOKUP(B344,'Трансферты 16-21'!$A$2:$S$102,15,FALSE)</f>
        <v>2439.03318098</v>
      </c>
      <c r="I345" s="183">
        <f>D345-VLOOKUP(B345,'Трансферты 16-21'!$A$1:$M$86,9,FALSE)</f>
        <v>23721.011999999999</v>
      </c>
      <c r="J345" s="311">
        <f t="shared" si="15"/>
        <v>12.671534727544634</v>
      </c>
      <c r="K345" s="424">
        <f>VLOOKUP(B345,'БО 15-17'!$A$11:$L$103,10,FALSE)</f>
        <v>19.5</v>
      </c>
      <c r="L345" s="425">
        <f>VLOOKUP(B345,'Own Rev17'!$A$10:$B$94,2,FALSE)/1000</f>
        <v>6452.4480000000003</v>
      </c>
      <c r="M345" s="429">
        <f>VLOOKUP(B345,Безв17!$A$10:$B$94,2,FALSE)/1000</f>
        <v>18502.911</v>
      </c>
      <c r="N345" s="251">
        <f>VLOOKUP(B345,'Трансферты 16-21'!$A$1:$M$86,9,FALSE)</f>
        <v>1244.3399999999999</v>
      </c>
      <c r="O345" s="251">
        <v>1</v>
      </c>
      <c r="P345" s="251">
        <f t="shared" si="16"/>
        <v>17258.571</v>
      </c>
      <c r="Q345" s="251">
        <f t="shared" si="17"/>
        <v>23721.011999999999</v>
      </c>
      <c r="R345" s="251">
        <v>0</v>
      </c>
      <c r="S345" s="251">
        <v>0</v>
      </c>
      <c r="T345" s="251">
        <v>0</v>
      </c>
      <c r="U345" s="251">
        <v>0</v>
      </c>
      <c r="V345" s="251">
        <v>0</v>
      </c>
      <c r="W345" s="251">
        <v>0</v>
      </c>
      <c r="X345" s="251">
        <f>VLOOKUP(B345,'2017'!$A$1:$J$86,3,FALSE)</f>
        <v>0.72</v>
      </c>
      <c r="Y345" s="251">
        <f>VLOOKUP(B345,'2017'!$A$1:$J$86,4,FALSE)/1000</f>
        <v>14810.065399999999</v>
      </c>
      <c r="Z345" s="251">
        <f>VLOOKUP(B345,'2017'!$A$1:$J$86,5,FALSE)/1000</f>
        <v>14544.398300000001</v>
      </c>
      <c r="AA345" s="251">
        <f>VLOOKUP(B345,'2017'!$A$1:$J$86,6,FALSE)/1000</f>
        <v>52.976599999999998</v>
      </c>
      <c r="AB345" s="251">
        <f>VLOOKUP(B345,'2017'!$A$1:$J$86,7,FALSE)/1000</f>
        <v>1635.8681100000001</v>
      </c>
      <c r="AC345" s="251">
        <f>VLOOKUP(B345,'2017'!$A$1:$J$86,10,FALSE)/1000</f>
        <v>423.03107</v>
      </c>
      <c r="AD345" s="251">
        <v>0</v>
      </c>
      <c r="AE345">
        <v>0</v>
      </c>
    </row>
    <row r="346" spans="1:31">
      <c r="A346" s="289">
        <v>2018</v>
      </c>
      <c r="B346" s="289" t="s">
        <v>132</v>
      </c>
      <c r="C346" s="125">
        <v>58</v>
      </c>
      <c r="D346" s="289">
        <f>VLOOKUP(B344,'Доходы регионов18'!$A$10:$C$94,2,FALSE)/1000</f>
        <v>29803.769</v>
      </c>
      <c r="E346" s="289">
        <f>VLOOKUP(B344,'ВРП 2015-2020'!$A$3:$H$98,5,FALSE)</f>
        <v>228064.8</v>
      </c>
      <c r="F346" s="311">
        <f>VLOOKUP(B346,'Трансферты 2018'!$A$10:$N$102,2,FALSE)</f>
        <v>3730.72</v>
      </c>
      <c r="G346" s="289">
        <f>VLOOKUP(B346,'Численность 2018'!$A$7:$B$91,2,FALSE)</f>
        <v>321722</v>
      </c>
      <c r="H346" s="183">
        <f>VLOOKUP(B344,'Трансферты 16-21'!$A$2:$S$102,16,FALSE)</f>
        <v>2952.4963454999997</v>
      </c>
      <c r="I346" s="183">
        <f>D346-VLOOKUP(B346,'Трансферты 16-21'!$A$1:$M$86,10,FALSE)</f>
        <v>28410.728999999999</v>
      </c>
      <c r="J346" s="311">
        <f t="shared" si="15"/>
        <v>12.681443097584534</v>
      </c>
      <c r="K346" s="424">
        <f>VLOOKUP(B346,'БО 17-19'!$A$11:$L$103,6,FALSE)</f>
        <v>20</v>
      </c>
      <c r="L346" s="425">
        <f>VLOOKUP(B346,'Own Rev18'!$A$10:$B$94,2,FALSE)/1000</f>
        <v>6944.6329999999998</v>
      </c>
      <c r="M346" s="429">
        <f>VLOOKUP(B346,Безв18!$A$10:$B$94,2,FALSE)/1000</f>
        <v>22486.552</v>
      </c>
      <c r="N346" s="251">
        <f>VLOOKUP(B346,'Трансферты 16-21'!$A$1:$M$86,10,FALSE)</f>
        <v>1393.04</v>
      </c>
      <c r="O346" s="251">
        <v>1</v>
      </c>
      <c r="P346" s="251">
        <f t="shared" si="16"/>
        <v>21093.511999999999</v>
      </c>
      <c r="Q346" s="251">
        <f t="shared" si="17"/>
        <v>28410.728999999999</v>
      </c>
      <c r="R346" s="251">
        <f>VLOOKUP(B346,Путин!$B$2:$C$87,2,FALSE)</f>
        <v>0.91979999999999995</v>
      </c>
      <c r="S346" s="251">
        <v>0</v>
      </c>
      <c r="T346" s="251">
        <v>0</v>
      </c>
      <c r="U346" s="251">
        <v>0</v>
      </c>
      <c r="V346" s="251">
        <v>0</v>
      </c>
      <c r="W346" s="251">
        <v>0</v>
      </c>
      <c r="X346" s="251">
        <f>VLOOKUP(B346,'2018'!$A$1:$J$86,3,FALSE)</f>
        <v>0.74</v>
      </c>
      <c r="Y346" s="251">
        <f>VLOOKUP(B346,'2018'!$A$1:$J$86,4,FALSE)/1000</f>
        <v>18137.8151</v>
      </c>
      <c r="Z346" s="251">
        <f>VLOOKUP(B346,'2018'!$A$1:$J$86,5,FALSE)/1000</f>
        <v>15732.671199999999</v>
      </c>
      <c r="AA346" s="251">
        <f>VLOOKUP(B346,'2018'!$A$1:$J$86,6,FALSE)/1000</f>
        <v>1775.9078999999999</v>
      </c>
      <c r="AB346" s="251">
        <f>VLOOKUP(B346,'2018'!$A$1:$J$86,7,FALSE)/1000</f>
        <v>1920.8791699999999</v>
      </c>
      <c r="AC346" s="251">
        <f>VLOOKUP(B346,'2018'!$A$1:$J$86,10,FALSE)/1000</f>
        <v>683.72653000000003</v>
      </c>
      <c r="AD346" s="251">
        <v>0</v>
      </c>
      <c r="AE346">
        <v>0</v>
      </c>
    </row>
    <row r="347" spans="1:31">
      <c r="A347" s="289">
        <v>2019</v>
      </c>
      <c r="B347" s="289" t="s">
        <v>132</v>
      </c>
      <c r="C347" s="125">
        <v>58</v>
      </c>
      <c r="D347" s="289">
        <f>VLOOKUP(B344,'Доходы регионов19'!$A$10:$C$94,2,FALSE)/1000</f>
        <v>33703.58</v>
      </c>
      <c r="E347" s="289">
        <f>VLOOKUP(B344,'ВРП 2015-2020'!$A$3:$H$98,6,FALSE)</f>
        <v>243052.4</v>
      </c>
      <c r="F347" s="311">
        <f>VLOOKUP(B347,'Трансферты 2019'!$A$4:$N$102,2,FALSE)</f>
        <v>5179.78</v>
      </c>
      <c r="G347" s="289">
        <f>VLOOKUP(B347,'Численность 2019'!$A$7:$B$91,2,FALSE)</f>
        <v>324423</v>
      </c>
      <c r="H347" s="183">
        <f>VLOOKUP(B344,'Трансферты 16-21'!$A$2:$S$102,17,FALSE)</f>
        <v>5219.1531564699999</v>
      </c>
      <c r="I347" s="183">
        <f>D347-VLOOKUP(B347,'Трансферты 16-21'!$A$1:$M$86,11,FALSE)</f>
        <v>31507.86</v>
      </c>
      <c r="J347" s="311">
        <f t="shared" si="15"/>
        <v>12.689803498833404</v>
      </c>
      <c r="K347" s="424">
        <f>VLOOKUP(B347,'БО 17-19'!$A$11:$L$103,10,FALSE)</f>
        <v>19.3</v>
      </c>
      <c r="L347" s="425">
        <f>VLOOKUP(B347,'Own Rev19'!$A$10:$B$94,2,FALSE)/1000</f>
        <v>8191.9430000000002</v>
      </c>
      <c r="M347" s="429">
        <f>VLOOKUP(B347,Безв19!$A$10:$B$94,2,FALSE)/1000</f>
        <v>25578.402999999998</v>
      </c>
      <c r="N347" s="251">
        <f>VLOOKUP(B347,'Трансферты 16-21'!$A$1:$M$86,11,FALSE)</f>
        <v>2195.7199999999998</v>
      </c>
      <c r="O347" s="251">
        <v>1</v>
      </c>
      <c r="P347" s="251">
        <f t="shared" si="16"/>
        <v>23382.682999999997</v>
      </c>
      <c r="Q347" s="251">
        <f t="shared" si="17"/>
        <v>31507.86</v>
      </c>
      <c r="R347" s="251">
        <v>0</v>
      </c>
      <c r="S347" s="251">
        <v>0</v>
      </c>
      <c r="T347" s="251">
        <v>0</v>
      </c>
      <c r="U347" s="251">
        <v>0</v>
      </c>
      <c r="V347" s="251">
        <v>0</v>
      </c>
      <c r="W347" s="251">
        <v>0</v>
      </c>
      <c r="X347" s="251">
        <f>VLOOKUP(B347,'2019'!$A$1:$J$86,3,FALSE)</f>
        <v>0.74</v>
      </c>
      <c r="Y347" s="251">
        <f>VLOOKUP(B347,'2019'!$A$1:$J$86,4,FALSE)/1000</f>
        <v>18162.791799999999</v>
      </c>
      <c r="Z347" s="251">
        <f>VLOOKUP(B347,'2019'!$A$1:$J$86,5,FALSE)/1000</f>
        <v>16932.5978</v>
      </c>
      <c r="AA347" s="251">
        <f>VLOOKUP(B347,'2019'!$A$1:$J$86,6,FALSE)/1000</f>
        <v>526.16700000000003</v>
      </c>
      <c r="AB347" s="251">
        <f>VLOOKUP(B347,'2019'!$A$1:$J$86,7,FALSE)/1000</f>
        <v>3530.9660099999996</v>
      </c>
      <c r="AC347" s="251">
        <f>VLOOKUP(B347,'2019'!$A$1:$J$86,10,FALSE)/1000</f>
        <v>1688.92778</v>
      </c>
      <c r="AD347" s="251">
        <v>0</v>
      </c>
      <c r="AE347">
        <v>0</v>
      </c>
    </row>
    <row r="348" spans="1:31">
      <c r="A348" s="289">
        <v>2020</v>
      </c>
      <c r="B348" s="289" t="s">
        <v>132</v>
      </c>
      <c r="C348" s="125">
        <v>58</v>
      </c>
      <c r="D348" s="289">
        <f>VLOOKUP(B344,'Доходы регионов20'!$A$10:$C$94,2,FALSE)/1000</f>
        <v>48260.493999999999</v>
      </c>
      <c r="E348" s="289">
        <f>VLOOKUP(B344,'ВРП 2015-2020'!$A$3:$H$98,7,FALSE)</f>
        <v>251799.9</v>
      </c>
      <c r="F348" s="311">
        <f>VLOOKUP(B348,'Трансферты 2020'!$A$4:$N$102,2,FALSE)</f>
        <v>16123.29</v>
      </c>
      <c r="G348" s="289">
        <f>VLOOKUP(B348,'Численность 2020'!$A$7:$B$91,2,FALSE)</f>
        <v>327383</v>
      </c>
      <c r="H348" s="183">
        <f>VLOOKUP(B344,'Трансферты 16-21'!$A$2:$S$102,18,FALSE)</f>
        <v>15739.212260100001</v>
      </c>
      <c r="I348" s="183">
        <f>D348-VLOOKUP(B348,'Трансферты 16-21'!$A$1:$M$86,12,FALSE)</f>
        <v>44725.603999999999</v>
      </c>
      <c r="J348" s="311">
        <f t="shared" si="15"/>
        <v>12.698886018319381</v>
      </c>
      <c r="K348" s="424">
        <f>VLOOKUP(B348,'БО 19-21'!$A$11:$L$103,6,FALSE)</f>
        <v>19.3</v>
      </c>
      <c r="L348" s="425">
        <f>VLOOKUP(B348,'Own Rev20'!$A$10:$B$94,2,FALSE)/1000</f>
        <v>7879.2860000000001</v>
      </c>
      <c r="M348" s="429">
        <f>VLOOKUP(B348,Безв20!$A$10:$B$94,2,FALSE)/1000</f>
        <v>39897.421999999999</v>
      </c>
      <c r="N348" s="251">
        <f>VLOOKUP(B348,'Трансферты 16-21'!$A$1:$M$86,12,FALSE)</f>
        <v>3534.89</v>
      </c>
      <c r="O348" s="251">
        <v>1</v>
      </c>
      <c r="P348" s="251">
        <f t="shared" si="16"/>
        <v>36362.531999999999</v>
      </c>
      <c r="Q348" s="251">
        <f t="shared" si="17"/>
        <v>44725.603999999999</v>
      </c>
      <c r="R348" s="251">
        <v>0</v>
      </c>
      <c r="S348" s="251">
        <f>VLOOKUP(B348,Конституция!$B$4:$C$90,2,FALSE)</f>
        <v>0.96789999999999998</v>
      </c>
      <c r="T348" s="251">
        <f>VLOOKUP(B348,DATA!$A$2:$X$86,23,FALSE)</f>
        <v>13.3</v>
      </c>
      <c r="U348" s="251">
        <f>VLOOKUP(B348,DATA!$A$2:$X$86,24,FALSE)</f>
        <v>5.4</v>
      </c>
      <c r="V348" s="251">
        <f>VLOOKUP(B348,'По статьям 2020'!$A$2:$AE$86,31,FALSE)</f>
        <v>3230.4</v>
      </c>
      <c r="W348" s="251">
        <v>0</v>
      </c>
      <c r="X348" s="251">
        <f>VLOOKUP(B348,'2020'!$A$1:$J$86,3,FALSE)</f>
        <v>0.81</v>
      </c>
      <c r="Y348" s="251">
        <f>VLOOKUP(B348,'2020'!$A$1:$J$86,4,FALSE)/1000</f>
        <v>21083.327499999999</v>
      </c>
      <c r="Z348" s="251">
        <f>VLOOKUP(B348,'2020'!$A$1:$J$86,5,FALSE)/1000</f>
        <v>18625.857600000003</v>
      </c>
      <c r="AA348" s="251">
        <f>VLOOKUP(B348,'2020'!$A$1:$J$86,6,FALSE)/1000</f>
        <v>518.9298</v>
      </c>
      <c r="AB348" s="251">
        <f>VLOOKUP(B348,'2020'!$A$1:$J$86,7,FALSE)/1000</f>
        <v>7031.1450800000002</v>
      </c>
      <c r="AC348" s="251">
        <f>VLOOKUP(B348,'2020'!$A$1:$J$86,10,FALSE)/1000</f>
        <v>8248.0569599999999</v>
      </c>
      <c r="AD348" s="452">
        <v>0</v>
      </c>
      <c r="AE348">
        <v>0</v>
      </c>
    </row>
    <row r="349" spans="1:31">
      <c r="A349" s="289">
        <v>2021</v>
      </c>
      <c r="B349" s="289" t="s">
        <v>132</v>
      </c>
      <c r="C349" s="125">
        <v>58</v>
      </c>
      <c r="D349" s="289">
        <f>VLOOKUP(B344,'Доходы регионов21'!$A$10:$C$94,2,FALSE)/1000</f>
        <v>53498.186999999998</v>
      </c>
      <c r="E349" s="289">
        <f>VLOOKUP(B344,'ВРП 2015-2020'!$A$3:$H$98,8,FALSE)</f>
        <v>267794.7</v>
      </c>
      <c r="F349" s="311">
        <f>VLOOKUP(B349,'Трансферты 2021'!$A$4:$N$93,2,FALSE)</f>
        <v>18407.05</v>
      </c>
      <c r="G349" s="289">
        <f>VLOOKUP(B349,'Численность 2021'!$A$6:$B$91,2,FALSE)</f>
        <v>330368</v>
      </c>
      <c r="H349" s="183">
        <f>VLOOKUP(B344,'Трансферты 16-21'!$A$2:$S$102,19,FALSE)</f>
        <v>15423.972662630002</v>
      </c>
      <c r="I349" s="183">
        <f>D349-VLOOKUP(B349,'Трансферты 16-21'!$A$1:$M$86,13,FALSE)</f>
        <v>50649.377</v>
      </c>
      <c r="J349" s="311">
        <f t="shared" si="15"/>
        <v>12.70796246363823</v>
      </c>
      <c r="K349" s="424">
        <f>VLOOKUP(B349,'БО 19-21'!$A$11:$L$103,10,FALSE)</f>
        <v>21.6</v>
      </c>
      <c r="L349" s="425">
        <f>VLOOKUP(B349,'Own Rev21'!$A$10:$B$94,2,FALSE)/1000</f>
        <v>10176.927</v>
      </c>
      <c r="M349" s="429">
        <f>VLOOKUP(B349,Безв21!$A$10:$B$94,2,FALSE)/1000</f>
        <v>43319.913</v>
      </c>
      <c r="N349" s="251">
        <f>VLOOKUP(B349,'Трансферты 16-21'!$A$1:$M$86,13,FALSE)</f>
        <v>2848.81</v>
      </c>
      <c r="O349" s="251">
        <v>1</v>
      </c>
      <c r="P349" s="251">
        <f t="shared" si="16"/>
        <v>40471.103000000003</v>
      </c>
      <c r="Q349" s="251">
        <f t="shared" si="17"/>
        <v>50649.377</v>
      </c>
      <c r="R349" s="251">
        <v>0</v>
      </c>
      <c r="S349" s="251">
        <v>0</v>
      </c>
      <c r="T349" s="251">
        <v>0</v>
      </c>
      <c r="U349" s="251">
        <v>0</v>
      </c>
      <c r="V349" s="251">
        <v>0</v>
      </c>
      <c r="W349" s="251">
        <f>VLOOKUP(B348,'По статьям 2021'!$A$2:$V$86,22,FALSE)</f>
        <v>598.06738443000006</v>
      </c>
      <c r="X349" s="251">
        <f>VLOOKUP(B349,'2021'!$A$1:$J$86,3,FALSE)</f>
        <v>0.8</v>
      </c>
      <c r="Y349" s="251">
        <f>VLOOKUP(B349,'2021'!$A$1:$J$86,4,FALSE)/1000</f>
        <v>22703.662800000002</v>
      </c>
      <c r="Z349" s="251">
        <f>VLOOKUP(B349,'2021'!$A$1:$J$86,5,FALSE)/1000</f>
        <v>18625.857600000003</v>
      </c>
      <c r="AA349" s="251">
        <f>VLOOKUP(B349,'2021'!$A$1:$J$86,6,FALSE)/1000</f>
        <v>2790.4940000000001</v>
      </c>
      <c r="AB349" s="251">
        <f>VLOOKUP(B349,'2021'!$A$1:$J$86,7,FALSE)/1000</f>
        <v>8202.346230000001</v>
      </c>
      <c r="AC349" s="251">
        <f>VLOOKUP(B349,'2021'!$A$1:$J$86,10,FALSE)/1000</f>
        <v>9565.0943100000004</v>
      </c>
      <c r="AD349" t="e">
        <f>VLOOKUP(B349,#REF!,2,FALSE)</f>
        <v>#REF!</v>
      </c>
      <c r="AE349">
        <f>S348</f>
        <v>0.96789999999999998</v>
      </c>
    </row>
    <row r="350" spans="1:31">
      <c r="A350" s="289">
        <v>2016</v>
      </c>
      <c r="B350" s="289" t="s">
        <v>130</v>
      </c>
      <c r="C350" s="125">
        <v>59</v>
      </c>
      <c r="D350" s="289">
        <f>VLOOKUP(B350,'Доходы регионов16'!$A$10:$C$94,2,FALSE)/1000</f>
        <v>99464.691000000006</v>
      </c>
      <c r="E350" s="289">
        <f>VLOOKUP(B350,'ВРП 2015-2020'!$A$3:$H$98,3,FALSE)</f>
        <v>224525.8</v>
      </c>
      <c r="F350" s="311">
        <f>VLOOKUP(B350,'Трансферты 2016'!$A$10:$N$102,2,FALSE)</f>
        <v>13595.17</v>
      </c>
      <c r="G350" s="289">
        <f>VLOOKUP(B350,'Численность 2016-2017'!$B$5:$D$89,2,FALSE)</f>
        <v>2376774</v>
      </c>
      <c r="H350" s="183">
        <f>VLOOKUP(B350,'Трансферты 16-21'!$A$2:$S$102,14,FALSE)</f>
        <v>8231.4027449099995</v>
      </c>
      <c r="I350" s="183">
        <f>D350-VLOOKUP(B350,'Трансферты 16-21'!$A$1:$M$86,8,FALSE)</f>
        <v>93966.051000000007</v>
      </c>
      <c r="J350" s="311">
        <f t="shared" si="15"/>
        <v>14.68125466399295</v>
      </c>
      <c r="K350" s="424">
        <f>VLOOKUP(B350,'БО 15-17'!$A$11:$L$103,6,FALSE)</f>
        <v>51.6</v>
      </c>
      <c r="L350" s="425">
        <f>VLOOKUP(B350,'Own Rev16'!$A$10:$B$94,2,FALSE)/1000</f>
        <v>66489.562000000005</v>
      </c>
      <c r="M350" s="429">
        <f>VLOOKUP(B350,Безв16!$A$10:$B$95,2,FALSE)/1000</f>
        <v>32356.488000000001</v>
      </c>
      <c r="N350" s="251">
        <f>VLOOKUP(B350,'Трансферты 16-21'!$A$1:$M$86,8,FALSE)</f>
        <v>5498.64</v>
      </c>
      <c r="O350" s="251">
        <v>0</v>
      </c>
      <c r="P350" s="251">
        <f t="shared" si="16"/>
        <v>26857.848000000002</v>
      </c>
      <c r="Q350" s="251">
        <f t="shared" si="17"/>
        <v>93966.051000000007</v>
      </c>
      <c r="R350" s="251">
        <v>0</v>
      </c>
      <c r="S350" s="251">
        <v>0</v>
      </c>
      <c r="T350" s="251">
        <v>0</v>
      </c>
      <c r="U350" s="251">
        <v>0</v>
      </c>
      <c r="V350" s="251">
        <v>0</v>
      </c>
      <c r="W350" s="251">
        <v>0</v>
      </c>
      <c r="X350" s="251">
        <f>VLOOKUP(B350,'2016'!$A$1:$J$86,3,FALSE)</f>
        <v>0.28999999999999998</v>
      </c>
      <c r="Y350" s="251">
        <f>VLOOKUP(B350,'2016'!$A$1:$J$86,4,FALSE)/1000</f>
        <v>18533.909299999999</v>
      </c>
      <c r="Z350" s="251">
        <f>VLOOKUP(B350,'2016'!$A$1:$J$86,5,FALSE)/1000</f>
        <v>16970.729800000001</v>
      </c>
      <c r="AA350" s="251">
        <f>VLOOKUP(B350,'2016'!$A$1:$J$86,6,FALSE)/1000</f>
        <v>1444.4224999999999</v>
      </c>
      <c r="AB350" s="251">
        <f>VLOOKUP(B350,'2016'!$A$1:$J$86,7,FALSE)/1000</f>
        <v>7264.2491500000006</v>
      </c>
      <c r="AC350" s="251">
        <f>VLOOKUP(B350,'2016'!$A$1:$J$86,10,FALSE)/1000</f>
        <v>1059.6888700000002</v>
      </c>
      <c r="AD350" s="251">
        <v>0</v>
      </c>
      <c r="AE350">
        <v>0</v>
      </c>
    </row>
    <row r="351" spans="1:31">
      <c r="A351" s="289">
        <v>2017</v>
      </c>
      <c r="B351" s="289" t="s">
        <v>130</v>
      </c>
      <c r="C351" s="125">
        <v>59</v>
      </c>
      <c r="D351" s="289">
        <f>VLOOKUP(B350,'Доходы регионов17'!$A$10:$C$94,2,FALSE)/1000</f>
        <v>102067.057</v>
      </c>
      <c r="E351" s="289">
        <f>VLOOKUP(B350,'ВРП 2015-2020'!$A$3:$H$98,4,FALSE)</f>
        <v>231268.4</v>
      </c>
      <c r="F351" s="311">
        <f>VLOOKUP(B351,'Трансферты 2017'!$A$10:$N$102,2,FALSE)</f>
        <v>8989.52</v>
      </c>
      <c r="G351" s="289">
        <f>VLOOKUP(B350,'Численность 2016-2017'!$B$5:$D$89,3,FALSE)</f>
        <v>2365680</v>
      </c>
      <c r="H351" s="183">
        <f>VLOOKUP(B350,'Трансферты 16-21'!$A$2:$S$102,15,FALSE)</f>
        <v>8387.3149466899995</v>
      </c>
      <c r="I351" s="183">
        <f>D351-VLOOKUP(B351,'Трансферты 16-21'!$A$1:$M$86,9,FALSE)</f>
        <v>99002.756999999998</v>
      </c>
      <c r="J351" s="311">
        <f t="shared" si="15"/>
        <v>14.67657606500743</v>
      </c>
      <c r="K351" s="424">
        <f>VLOOKUP(B351,'БО 15-17'!$A$11:$L$103,10,FALSE)</f>
        <v>51.9</v>
      </c>
      <c r="L351" s="425">
        <f>VLOOKUP(B351,'Own Rev17'!$A$10:$B$94,2,FALSE)/1000</f>
        <v>66327.048999999999</v>
      </c>
      <c r="M351" s="429">
        <f>VLOOKUP(B351,Безв17!$A$10:$B$94,2,FALSE)/1000</f>
        <v>35160.353000000003</v>
      </c>
      <c r="N351" s="251">
        <f>VLOOKUP(B351,'Трансферты 16-21'!$A$1:$M$86,9,FALSE)</f>
        <v>3064.3</v>
      </c>
      <c r="O351" s="251">
        <v>0</v>
      </c>
      <c r="P351" s="251">
        <f t="shared" si="16"/>
        <v>32096.053000000004</v>
      </c>
      <c r="Q351" s="251">
        <f t="shared" si="17"/>
        <v>99002.756999999998</v>
      </c>
      <c r="R351" s="251">
        <v>0</v>
      </c>
      <c r="S351" s="251">
        <v>0</v>
      </c>
      <c r="T351" s="251">
        <v>0</v>
      </c>
      <c r="U351" s="251">
        <v>0</v>
      </c>
      <c r="V351" s="251">
        <v>0</v>
      </c>
      <c r="W351" s="251">
        <v>0</v>
      </c>
      <c r="X351" s="251">
        <f>VLOOKUP(B351,'2017'!$A$1:$J$86,3,FALSE)</f>
        <v>0.31</v>
      </c>
      <c r="Y351" s="251">
        <f>VLOOKUP(B351,'2017'!$A$1:$J$86,4,FALSE)/1000</f>
        <v>23605.8285</v>
      </c>
      <c r="Z351" s="251">
        <f>VLOOKUP(B351,'2017'!$A$1:$J$86,5,FALSE)/1000</f>
        <v>22607.6021</v>
      </c>
      <c r="AA351" s="251">
        <f>VLOOKUP(B351,'2017'!$A$1:$J$86,6,FALSE)/1000</f>
        <v>0</v>
      </c>
      <c r="AB351" s="251">
        <f>VLOOKUP(B351,'2017'!$A$1:$J$86,7,FALSE)/1000</f>
        <v>5473.4406900000004</v>
      </c>
      <c r="AC351" s="251">
        <f>VLOOKUP(B351,'2017'!$A$1:$J$86,10,FALSE)/1000</f>
        <v>982.18434000000002</v>
      </c>
      <c r="AD351" s="251">
        <v>0</v>
      </c>
      <c r="AE351">
        <v>0</v>
      </c>
    </row>
    <row r="352" spans="1:31">
      <c r="A352" s="289">
        <v>2018</v>
      </c>
      <c r="B352" s="289" t="s">
        <v>130</v>
      </c>
      <c r="C352" s="125">
        <v>59</v>
      </c>
      <c r="D352" s="289">
        <f>VLOOKUP(B350,'Доходы регионов18'!$A$10:$C$94,2,FALSE)/1000</f>
        <v>119763.223</v>
      </c>
      <c r="E352" s="289">
        <f>VLOOKUP(B350,'ВРП 2015-2020'!$A$3:$H$98,5,FALSE)</f>
        <v>247599.3</v>
      </c>
      <c r="F352" s="311">
        <f>VLOOKUP(B352,'Трансферты 2018'!$A$10:$N$102,2,FALSE)</f>
        <v>10167.219999999999</v>
      </c>
      <c r="G352" s="289">
        <f>VLOOKUP(B352,'Численность 2018'!$A$7:$B$91,2,FALSE)</f>
        <v>2350080</v>
      </c>
      <c r="H352" s="183">
        <f>VLOOKUP(B350,'Трансферты 16-21'!$A$2:$S$102,16,FALSE)</f>
        <v>7089.0199999999995</v>
      </c>
      <c r="I352" s="183">
        <f>D352-VLOOKUP(B352,'Трансферты 16-21'!$A$1:$M$86,10,FALSE)</f>
        <v>116685.023</v>
      </c>
      <c r="J352" s="311">
        <f t="shared" si="15"/>
        <v>14.669959928094098</v>
      </c>
      <c r="K352" s="424">
        <f>VLOOKUP(B352,'БО 17-19'!$A$11:$L$103,6,FALSE)</f>
        <v>49.2</v>
      </c>
      <c r="L352" s="425">
        <f>VLOOKUP(B352,'Own Rev18'!$A$10:$B$94,2,FALSE)/1000</f>
        <v>72045.551000000007</v>
      </c>
      <c r="M352" s="429">
        <f>VLOOKUP(B352,Безв18!$A$10:$B$94,2,FALSE)/1000</f>
        <v>47473.413999999997</v>
      </c>
      <c r="N352" s="251">
        <f>VLOOKUP(B352,'Трансферты 16-21'!$A$1:$M$86,10,FALSE)</f>
        <v>3078.2</v>
      </c>
      <c r="O352" s="251">
        <v>0</v>
      </c>
      <c r="P352" s="251">
        <f t="shared" si="16"/>
        <v>44395.214</v>
      </c>
      <c r="Q352" s="251">
        <f t="shared" si="17"/>
        <v>116685.023</v>
      </c>
      <c r="R352" s="251">
        <f>VLOOKUP(B352,Путин!$B$2:$C$87,2,FALSE)</f>
        <v>0.64659999999999995</v>
      </c>
      <c r="S352" s="251">
        <v>0</v>
      </c>
      <c r="T352" s="251">
        <v>0</v>
      </c>
      <c r="U352" s="251">
        <v>0</v>
      </c>
      <c r="V352" s="251">
        <v>0</v>
      </c>
      <c r="W352" s="251">
        <v>0</v>
      </c>
      <c r="X352" s="251">
        <f>VLOOKUP(B352,'2018'!$A$1:$J$86,3,FALSE)</f>
        <v>0.37</v>
      </c>
      <c r="Y352" s="251">
        <f>VLOOKUP(B352,'2018'!$A$1:$J$86,4,FALSE)/1000</f>
        <v>33486.904499999997</v>
      </c>
      <c r="Z352" s="251">
        <f>VLOOKUP(B352,'2018'!$A$1:$J$86,5,FALSE)/1000</f>
        <v>27129.122500000001</v>
      </c>
      <c r="AA352" s="251">
        <f>VLOOKUP(B352,'2018'!$A$1:$J$86,6,FALSE)/1000</f>
        <v>2029.443</v>
      </c>
      <c r="AB352" s="251">
        <f>VLOOKUP(B352,'2018'!$A$1:$J$86,7,FALSE)/1000</f>
        <v>6082.3838299999998</v>
      </c>
      <c r="AC352" s="251">
        <f>VLOOKUP(B352,'2018'!$A$1:$J$86,10,FALSE)/1000</f>
        <v>2673.4764599999999</v>
      </c>
      <c r="AD352" s="251">
        <v>0</v>
      </c>
      <c r="AE352">
        <v>0</v>
      </c>
    </row>
    <row r="353" spans="1:31">
      <c r="A353" s="289">
        <v>2019</v>
      </c>
      <c r="B353" s="289" t="s">
        <v>130</v>
      </c>
      <c r="C353" s="125">
        <v>59</v>
      </c>
      <c r="D353" s="289">
        <f>VLOOKUP(B350,'Доходы регионов19'!$A$10:$C$94,2,FALSE)/1000</f>
        <v>126456.649</v>
      </c>
      <c r="E353" s="289">
        <f>VLOOKUP(B350,'ВРП 2015-2020'!$A$3:$H$98,6,FALSE)</f>
        <v>271319.7</v>
      </c>
      <c r="F353" s="311">
        <f>VLOOKUP(B353,'Трансферты 2019'!$A$4:$N$102,2,FALSE)</f>
        <v>16223.83</v>
      </c>
      <c r="G353" s="289">
        <f>VLOOKUP(B353,'Численность 2019'!$A$7:$B$91,2,FALSE)</f>
        <v>2332813</v>
      </c>
      <c r="H353" s="183">
        <f>VLOOKUP(B350,'Трансферты 16-21'!$A$2:$S$102,17,FALSE)</f>
        <v>13830.523665190001</v>
      </c>
      <c r="I353" s="183">
        <f>D353-VLOOKUP(B353,'Трансферты 16-21'!$A$1:$M$86,11,FALSE)</f>
        <v>119973.209</v>
      </c>
      <c r="J353" s="311">
        <f t="shared" si="15"/>
        <v>14.66258539348328</v>
      </c>
      <c r="K353" s="424">
        <f>VLOOKUP(B353,'БО 17-19'!$A$11:$L$103,10,FALSE)</f>
        <v>49.6</v>
      </c>
      <c r="L353" s="425">
        <f>VLOOKUP(B353,'Own Rev19'!$A$10:$B$94,2,FALSE)/1000</f>
        <v>76367.5</v>
      </c>
      <c r="M353" s="429">
        <f>VLOOKUP(B353,Безв19!$A$10:$B$94,2,FALSE)/1000</f>
        <v>49446.586000000003</v>
      </c>
      <c r="N353" s="251">
        <f>VLOOKUP(B353,'Трансферты 16-21'!$A$1:$M$86,11,FALSE)</f>
        <v>6483.44</v>
      </c>
      <c r="O353" s="251">
        <v>0</v>
      </c>
      <c r="P353" s="251">
        <f t="shared" si="16"/>
        <v>42963.146000000001</v>
      </c>
      <c r="Q353" s="251">
        <f t="shared" si="17"/>
        <v>119973.209</v>
      </c>
      <c r="R353" s="251">
        <v>0</v>
      </c>
      <c r="S353" s="251">
        <v>0</v>
      </c>
      <c r="T353" s="251">
        <v>0</v>
      </c>
      <c r="U353" s="251">
        <v>0</v>
      </c>
      <c r="V353" s="251">
        <v>0</v>
      </c>
      <c r="W353" s="251">
        <v>0</v>
      </c>
      <c r="X353" s="251">
        <f>VLOOKUP(B353,'2019'!$A$1:$J$86,3,FALSE)</f>
        <v>0.36</v>
      </c>
      <c r="Y353" s="251">
        <f>VLOOKUP(B353,'2019'!$A$1:$J$86,4,FALSE)/1000</f>
        <v>29057.223600000001</v>
      </c>
      <c r="Z353" s="251">
        <f>VLOOKUP(B353,'2019'!$A$1:$J$86,5,FALSE)/1000</f>
        <v>26837.816600000002</v>
      </c>
      <c r="AA353" s="251">
        <f>VLOOKUP(B353,'2019'!$A$1:$J$86,6,FALSE)/1000</f>
        <v>0</v>
      </c>
      <c r="AB353" s="251">
        <f>VLOOKUP(B353,'2019'!$A$1:$J$86,7,FALSE)/1000</f>
        <v>8696.8581400000003</v>
      </c>
      <c r="AC353" s="251">
        <f>VLOOKUP(B353,'2019'!$A$1:$J$86,10,FALSE)/1000</f>
        <v>5209.0621100000008</v>
      </c>
      <c r="AD353" s="251">
        <v>0</v>
      </c>
      <c r="AE353">
        <v>0</v>
      </c>
    </row>
    <row r="354" spans="1:31">
      <c r="A354" s="289">
        <v>2020</v>
      </c>
      <c r="B354" s="289" t="s">
        <v>130</v>
      </c>
      <c r="C354" s="125">
        <v>59</v>
      </c>
      <c r="D354" s="289">
        <f>VLOOKUP(B350,'Доходы регионов20'!$A$10:$C$94,2,FALSE)/1000</f>
        <v>154273.09</v>
      </c>
      <c r="E354" s="289">
        <f>VLOOKUP(B350,'ВРП 2015-2020'!$A$3:$H$98,7,FALSE)</f>
        <v>291156.90000000002</v>
      </c>
      <c r="F354" s="311">
        <f>VLOOKUP(B354,'Трансферты 2020'!$A$4:$N$102,2,FALSE)</f>
        <v>31058.5</v>
      </c>
      <c r="G354" s="289">
        <f>VLOOKUP(B354,'Численность 2020'!$A$7:$B$91,2,FALSE)</f>
        <v>2317153</v>
      </c>
      <c r="H354" s="183">
        <f>VLOOKUP(B350,'Трансферты 16-21'!$A$2:$S$102,18,FALSE)</f>
        <v>29245.442731360003</v>
      </c>
      <c r="I354" s="183">
        <f>D354-VLOOKUP(B354,'Трансферты 16-21'!$A$1:$M$86,12,FALSE)</f>
        <v>145328.21</v>
      </c>
      <c r="J354" s="311">
        <f t="shared" si="15"/>
        <v>14.655849834898607</v>
      </c>
      <c r="K354" s="424">
        <f>VLOOKUP(B354,'БО 19-21'!$A$11:$L$103,6,FALSE)</f>
        <v>49.2</v>
      </c>
      <c r="L354" s="425">
        <f>VLOOKUP(B354,'Own Rev20'!$A$10:$B$94,2,FALSE)/1000</f>
        <v>79966.854000000007</v>
      </c>
      <c r="M354" s="429">
        <f>VLOOKUP(B354,Безв20!$A$10:$B$94,2,FALSE)/1000</f>
        <v>73331.929000000004</v>
      </c>
      <c r="N354" s="251">
        <f>VLOOKUP(B354,'Трансферты 16-21'!$A$1:$M$86,12,FALSE)</f>
        <v>8944.8799999999992</v>
      </c>
      <c r="O354" s="251">
        <v>0</v>
      </c>
      <c r="P354" s="251">
        <f t="shared" si="16"/>
        <v>64387.049000000006</v>
      </c>
      <c r="Q354" s="251">
        <f t="shared" si="17"/>
        <v>145328.21</v>
      </c>
      <c r="R354" s="251">
        <v>0</v>
      </c>
      <c r="S354" s="251">
        <f>VLOOKUP(B354,Конституция!$B$4:$C$90,2,FALSE)</f>
        <v>0.71909999999999996</v>
      </c>
      <c r="T354" s="251">
        <f>VLOOKUP(B354,DATA!$A$2:$X$86,23,FALSE)</f>
        <v>0</v>
      </c>
      <c r="U354" s="251">
        <f>VLOOKUP(B354,DATA!$A$2:$X$86,24,FALSE)</f>
        <v>14.41</v>
      </c>
      <c r="V354" s="251">
        <f>VLOOKUP(B354,'По статьям 2020'!$A$2:$AE$86,31,FALSE)</f>
        <v>4635.82</v>
      </c>
      <c r="W354" s="251">
        <v>0</v>
      </c>
      <c r="X354" s="251">
        <f>VLOOKUP(B354,'2020'!$A$1:$J$86,3,FALSE)</f>
        <v>0.44</v>
      </c>
      <c r="Y354" s="251">
        <f>VLOOKUP(B354,'2020'!$A$1:$J$86,4,FALSE)/1000</f>
        <v>36716.632899999997</v>
      </c>
      <c r="Z354" s="251">
        <f>VLOOKUP(B354,'2020'!$A$1:$J$86,5,FALSE)/1000</f>
        <v>29521.598300000001</v>
      </c>
      <c r="AA354" s="251">
        <f>VLOOKUP(B354,'2020'!$A$1:$J$86,6,FALSE)/1000</f>
        <v>2451.3092999999999</v>
      </c>
      <c r="AB354" s="251">
        <f>VLOOKUP(B354,'2020'!$A$1:$J$86,7,FALSE)/1000</f>
        <v>17432.203799999999</v>
      </c>
      <c r="AC354" s="251">
        <f>VLOOKUP(B354,'2020'!$A$1:$J$86,10,FALSE)/1000</f>
        <v>10238.209939999999</v>
      </c>
      <c r="AD354" s="452">
        <v>0</v>
      </c>
      <c r="AE354">
        <v>0</v>
      </c>
    </row>
    <row r="355" spans="1:31">
      <c r="A355" s="289">
        <v>2021</v>
      </c>
      <c r="B355" s="289" t="s">
        <v>130</v>
      </c>
      <c r="C355" s="125">
        <v>59</v>
      </c>
      <c r="D355" s="289">
        <f>VLOOKUP(B350,'Доходы регионов21'!$A$10:$C$94,2,FALSE)/1000</f>
        <v>173339.31899999999</v>
      </c>
      <c r="E355" s="289">
        <f>VLOOKUP(B350,'ВРП 2015-2020'!$A$3:$H$98,8,FALSE)</f>
        <v>370434.3</v>
      </c>
      <c r="F355" s="311">
        <f>VLOOKUP(B355,'Трансферты 2021'!$A$4:$N$93,2,FALSE)</f>
        <v>35767.230000000003</v>
      </c>
      <c r="G355" s="289">
        <f>VLOOKUP(B355,'Численность 2021'!$A$6:$B$91,2,FALSE)</f>
        <v>2296353</v>
      </c>
      <c r="H355" s="183">
        <f>VLOOKUP(B350,'Трансферты 16-21'!$A$2:$S$102,19,FALSE)</f>
        <v>33122.202573810006</v>
      </c>
      <c r="I355" s="183">
        <f>D355-VLOOKUP(B355,'Трансферты 16-21'!$A$1:$M$86,13,FALSE)</f>
        <v>165178.33899999998</v>
      </c>
      <c r="J355" s="311">
        <f t="shared" si="15"/>
        <v>14.646832770248544</v>
      </c>
      <c r="K355" s="424">
        <f>VLOOKUP(B355,'БО 19-21'!$A$11:$L$103,10,FALSE)</f>
        <v>52.9</v>
      </c>
      <c r="L355" s="425">
        <f>VLOOKUP(B355,'Own Rev21'!$A$10:$B$94,2,FALSE)/1000</f>
        <v>96071.452000000005</v>
      </c>
      <c r="M355" s="429">
        <f>VLOOKUP(B355,Безв21!$A$10:$B$94,2,FALSE)/1000</f>
        <v>75548.361999999994</v>
      </c>
      <c r="N355" s="251">
        <f>VLOOKUP(B355,'Трансферты 16-21'!$A$1:$M$86,13,FALSE)</f>
        <v>8160.98</v>
      </c>
      <c r="O355" s="251">
        <v>0</v>
      </c>
      <c r="P355" s="251">
        <f t="shared" si="16"/>
        <v>67387.381999999998</v>
      </c>
      <c r="Q355" s="251">
        <f t="shared" si="17"/>
        <v>165178.33899999998</v>
      </c>
      <c r="R355" s="251">
        <v>0</v>
      </c>
      <c r="S355" s="251">
        <v>0</v>
      </c>
      <c r="T355" s="251">
        <v>0</v>
      </c>
      <c r="U355" s="251">
        <v>0</v>
      </c>
      <c r="V355" s="251">
        <v>0</v>
      </c>
      <c r="W355" s="251">
        <f>VLOOKUP(B354,'По статьям 2021'!$A$2:$V$86,22,FALSE)</f>
        <v>6308.3974951800001</v>
      </c>
      <c r="X355" s="251">
        <f>VLOOKUP(B355,'2021'!$A$1:$J$86,3,FALSE)</f>
        <v>0.41</v>
      </c>
      <c r="Y355" s="251">
        <f>VLOOKUP(B355,'2021'!$A$1:$J$86,4,FALSE)/1000</f>
        <v>34562.655100000004</v>
      </c>
      <c r="Z355" s="251">
        <f>VLOOKUP(B355,'2021'!$A$1:$J$86,5,FALSE)/1000</f>
        <v>29521.598300000001</v>
      </c>
      <c r="AA355" s="251">
        <f>VLOOKUP(B355,'2021'!$A$1:$J$86,6,FALSE)/1000</f>
        <v>1572.2249999999999</v>
      </c>
      <c r="AB355" s="251">
        <f>VLOOKUP(B355,'2021'!$A$1:$J$86,7,FALSE)/1000</f>
        <v>20778.491469999997</v>
      </c>
      <c r="AC355" s="251">
        <f>VLOOKUP(B355,'2021'!$A$1:$J$86,10,FALSE)/1000</f>
        <v>12046.235990000001</v>
      </c>
      <c r="AD355" t="e">
        <f>VLOOKUP(B355,#REF!,2,FALSE)</f>
        <v>#REF!</v>
      </c>
      <c r="AE355">
        <f>S354</f>
        <v>0.71909999999999996</v>
      </c>
    </row>
    <row r="356" spans="1:31">
      <c r="A356" s="289">
        <v>2016</v>
      </c>
      <c r="B356" s="289" t="s">
        <v>129</v>
      </c>
      <c r="C356" s="125">
        <v>60</v>
      </c>
      <c r="D356" s="289">
        <f>VLOOKUP(B356,'Доходы регионов16'!$A$10:$C$94,2,FALSE)/1000</f>
        <v>223619.82199999999</v>
      </c>
      <c r="E356" s="289">
        <f>VLOOKUP(B356,'ВРП 2015-2020'!$A$3:$H$98,3,FALSE)</f>
        <v>634610.4</v>
      </c>
      <c r="F356" s="311">
        <f>VLOOKUP(B356,'Трансферты 2016'!$A$10:$N$102,2,FALSE)</f>
        <v>17254.240000000002</v>
      </c>
      <c r="G356" s="289">
        <f>VLOOKUP(B356,'Численность 2016-2017'!$B$5:$D$89,2,FALSE)</f>
        <v>2866490</v>
      </c>
      <c r="H356" s="183">
        <f>VLOOKUP(B356,'Трансферты 16-21'!$A$2:$S$102,14,FALSE)</f>
        <v>10113.507833639998</v>
      </c>
      <c r="I356" s="183">
        <f>D356-VLOOKUP(B356,'Трансферты 16-21'!$A$1:$M$86,8,FALSE)</f>
        <v>216346.47199999998</v>
      </c>
      <c r="J356" s="311">
        <f t="shared" si="15"/>
        <v>14.868598842749572</v>
      </c>
      <c r="K356" s="424">
        <f>VLOOKUP(B356,'БО 15-17'!$A$11:$L$103,6,FALSE)</f>
        <v>95.4</v>
      </c>
      <c r="L356" s="425">
        <f>VLOOKUP(B356,'Own Rev16'!$A$10:$B$94,2,FALSE)/1000</f>
        <v>199595.59299999999</v>
      </c>
      <c r="M356" s="429">
        <f>VLOOKUP(B356,Безв16!$A$10:$B$95,2,FALSE)/1000</f>
        <v>22335.059000000001</v>
      </c>
      <c r="N356" s="251">
        <f>VLOOKUP(B356,'Трансферты 16-21'!$A$1:$M$86,8,FALSE)</f>
        <v>7273.35</v>
      </c>
      <c r="O356" s="251">
        <v>0</v>
      </c>
      <c r="P356" s="251">
        <f t="shared" si="16"/>
        <v>15061.709000000001</v>
      </c>
      <c r="Q356" s="251">
        <f t="shared" si="17"/>
        <v>216346.47199999998</v>
      </c>
      <c r="R356" s="251">
        <v>0</v>
      </c>
      <c r="S356" s="251">
        <v>0</v>
      </c>
      <c r="T356" s="251">
        <v>0</v>
      </c>
      <c r="U356" s="251">
        <v>0</v>
      </c>
      <c r="V356" s="251">
        <v>0</v>
      </c>
      <c r="W356" s="251">
        <v>0</v>
      </c>
      <c r="X356" s="251">
        <f>VLOOKUP(B356,'2016'!$A$1:$J$86,3,FALSE)</f>
        <v>7.0000000000000007E-2</v>
      </c>
      <c r="Y356" s="251">
        <f>VLOOKUP(B356,'2016'!$A$1:$J$86,4,FALSE)/1000</f>
        <v>4860.2367999999997</v>
      </c>
      <c r="Z356" s="251">
        <f>VLOOKUP(B356,'2016'!$A$1:$J$86,5,FALSE)/1000</f>
        <v>1882.7484999999999</v>
      </c>
      <c r="AA356" s="251">
        <f>VLOOKUP(B356,'2016'!$A$1:$J$86,6,FALSE)/1000</f>
        <v>1313.0473</v>
      </c>
      <c r="AB356" s="251">
        <f>VLOOKUP(B356,'2016'!$A$1:$J$86,7,FALSE)/1000</f>
        <v>9127.7476199999983</v>
      </c>
      <c r="AC356" s="251">
        <f>VLOOKUP(B356,'2016'!$A$1:$J$86,10,FALSE)/1000</f>
        <v>1073.7226000000001</v>
      </c>
      <c r="AD356" s="251">
        <v>0</v>
      </c>
      <c r="AE356">
        <v>0</v>
      </c>
    </row>
    <row r="357" spans="1:31">
      <c r="A357" s="289">
        <v>2017</v>
      </c>
      <c r="B357" s="289" t="s">
        <v>129</v>
      </c>
      <c r="C357" s="125">
        <v>60</v>
      </c>
      <c r="D357" s="289">
        <f>VLOOKUP(B356,'Доходы регионов17'!$A$10:$C$94,2,FALSE)/1000</f>
        <v>245524.005</v>
      </c>
      <c r="E357" s="289">
        <f>VLOOKUP(B356,'ВРП 2015-2020'!$A$3:$H$98,4,FALSE)</f>
        <v>687442.8</v>
      </c>
      <c r="F357" s="311">
        <f>VLOOKUP(B357,'Трансферты 2017'!$A$10:$N$102,2,FALSE)</f>
        <v>20332.7</v>
      </c>
      <c r="G357" s="289">
        <f>VLOOKUP(B356,'Численность 2016-2017'!$B$5:$D$89,3,FALSE)</f>
        <v>2875301</v>
      </c>
      <c r="H357" s="183">
        <f>VLOOKUP(B356,'Трансферты 16-21'!$A$2:$S$102,15,FALSE)</f>
        <v>11747.470006970001</v>
      </c>
      <c r="I357" s="183">
        <f>D357-VLOOKUP(B357,'Трансферты 16-21'!$A$1:$M$86,9,FALSE)</f>
        <v>234092.16500000001</v>
      </c>
      <c r="J357" s="311">
        <f t="shared" si="15"/>
        <v>14.871667922385555</v>
      </c>
      <c r="K357" s="424">
        <f>VLOOKUP(B357,'БО 15-17'!$A$11:$L$103,10,FALSE)</f>
        <v>89.7</v>
      </c>
      <c r="L357" s="425">
        <f>VLOOKUP(B357,'Own Rev17'!$A$10:$B$94,2,FALSE)/1000</f>
        <v>210963.90700000001</v>
      </c>
      <c r="M357" s="429">
        <f>VLOOKUP(B357,Безв17!$A$10:$B$94,2,FALSE)/1000</f>
        <v>32878.546000000002</v>
      </c>
      <c r="N357" s="251">
        <f>VLOOKUP(B357,'Трансферты 16-21'!$A$1:$M$86,9,FALSE)</f>
        <v>11431.84</v>
      </c>
      <c r="O357" s="251">
        <v>0</v>
      </c>
      <c r="P357" s="251">
        <f t="shared" si="16"/>
        <v>21446.706000000002</v>
      </c>
      <c r="Q357" s="251">
        <f t="shared" si="17"/>
        <v>234092.16500000001</v>
      </c>
      <c r="R357" s="251">
        <v>0</v>
      </c>
      <c r="S357" s="251">
        <v>0</v>
      </c>
      <c r="T357" s="251">
        <v>0</v>
      </c>
      <c r="U357" s="251">
        <v>0</v>
      </c>
      <c r="V357" s="251">
        <v>0</v>
      </c>
      <c r="W357" s="251">
        <v>0</v>
      </c>
      <c r="X357" s="251">
        <f>VLOOKUP(B357,'2017'!$A$1:$J$86,3,FALSE)</f>
        <v>0.11</v>
      </c>
      <c r="Y357" s="251">
        <f>VLOOKUP(B357,'2017'!$A$1:$J$86,4,FALSE)/1000</f>
        <v>9603.7543999999998</v>
      </c>
      <c r="Z357" s="251">
        <f>VLOOKUP(B357,'2017'!$A$1:$J$86,5,FALSE)/1000</f>
        <v>5577.6162000000004</v>
      </c>
      <c r="AA357" s="251">
        <f>VLOOKUP(B357,'2017'!$A$1:$J$86,6,FALSE)/1000</f>
        <v>0</v>
      </c>
      <c r="AB357" s="251">
        <f>VLOOKUP(B357,'2017'!$A$1:$J$86,7,FALSE)/1000</f>
        <v>13857.92793</v>
      </c>
      <c r="AC357" s="251">
        <f>VLOOKUP(B357,'2017'!$A$1:$J$86,10,FALSE)/1000</f>
        <v>1719.35591</v>
      </c>
      <c r="AD357" s="251">
        <v>0</v>
      </c>
      <c r="AE357">
        <v>0</v>
      </c>
    </row>
    <row r="358" spans="1:31">
      <c r="A358" s="289">
        <v>2018</v>
      </c>
      <c r="B358" s="289" t="s">
        <v>129</v>
      </c>
      <c r="C358" s="125">
        <v>60</v>
      </c>
      <c r="D358" s="289">
        <f>VLOOKUP(B356,'Доходы регионов18'!$A$10:$C$94,2,FALSE)/1000</f>
        <v>277015.185</v>
      </c>
      <c r="E358" s="289">
        <f>VLOOKUP(B356,'ВРП 2015-2020'!$A$3:$H$98,5,FALSE)</f>
        <v>825925</v>
      </c>
      <c r="F358" s="311">
        <f>VLOOKUP(B358,'Трансферты 2018'!$A$10:$N$102,2,FALSE)</f>
        <v>20397.89</v>
      </c>
      <c r="G358" s="289">
        <f>VLOOKUP(B358,'Численность 2018'!$A$7:$B$91,2,FALSE)</f>
        <v>2876497</v>
      </c>
      <c r="H358" s="183">
        <f>VLOOKUP(B356,'Трансферты 16-21'!$A$2:$S$102,16,FALSE)</f>
        <v>12222.95</v>
      </c>
      <c r="I358" s="183">
        <f>D358-VLOOKUP(B358,'Трансферты 16-21'!$A$1:$M$86,10,FALSE)</f>
        <v>268840.245</v>
      </c>
      <c r="J358" s="311">
        <f t="shared" si="15"/>
        <v>14.87208379235082</v>
      </c>
      <c r="K358" s="424">
        <f>VLOOKUP(B358,'БО 17-19'!$A$11:$L$103,6,FALSE)</f>
        <v>96</v>
      </c>
      <c r="L358" s="425">
        <f>VLOOKUP(B358,'Own Rev18'!$A$10:$B$94,2,FALSE)/1000</f>
        <v>237723.95800000001</v>
      </c>
      <c r="M358" s="429">
        <f>VLOOKUP(B358,Безв18!$A$10:$B$94,2,FALSE)/1000</f>
        <v>38220.902000000002</v>
      </c>
      <c r="N358" s="251">
        <f>VLOOKUP(B358,'Трансферты 16-21'!$A$1:$M$86,10,FALSE)</f>
        <v>8174.94</v>
      </c>
      <c r="O358" s="251">
        <v>0</v>
      </c>
      <c r="P358" s="251">
        <f t="shared" si="16"/>
        <v>30045.962000000003</v>
      </c>
      <c r="Q358" s="251">
        <f t="shared" si="17"/>
        <v>268840.245</v>
      </c>
      <c r="R358" s="251">
        <f>VLOOKUP(B358,Путин!$B$2:$C$87,2,FALSE)</f>
        <v>0.74280000000000002</v>
      </c>
      <c r="S358" s="251">
        <v>0</v>
      </c>
      <c r="T358" s="251">
        <v>0</v>
      </c>
      <c r="U358" s="251">
        <v>0</v>
      </c>
      <c r="V358" s="251">
        <v>0</v>
      </c>
      <c r="W358" s="251">
        <v>0</v>
      </c>
      <c r="X358" s="251">
        <f>VLOOKUP(B358,'2018'!$A$1:$J$86,3,FALSE)</f>
        <v>0.11</v>
      </c>
      <c r="Y358" s="251">
        <f>VLOOKUP(B358,'2018'!$A$1:$J$86,4,FALSE)/1000</f>
        <v>13526.041800000001</v>
      </c>
      <c r="Z358" s="251">
        <f>VLOOKUP(B358,'2018'!$A$1:$J$86,5,FALSE)/1000</f>
        <v>3194.5257999999999</v>
      </c>
      <c r="AA358" s="251">
        <f>VLOOKUP(B358,'2018'!$A$1:$J$86,6,FALSE)/1000</f>
        <v>5464.3040000000001</v>
      </c>
      <c r="AB358" s="251">
        <f>VLOOKUP(B358,'2018'!$A$1:$J$86,7,FALSE)/1000</f>
        <v>10285.294019999999</v>
      </c>
      <c r="AC358" s="251">
        <f>VLOOKUP(B358,'2018'!$A$1:$J$86,10,FALSE)/1000</f>
        <v>6557.0118400000001</v>
      </c>
      <c r="AD358" s="251">
        <v>0</v>
      </c>
      <c r="AE358">
        <v>0</v>
      </c>
    </row>
    <row r="359" spans="1:31">
      <c r="A359" s="289">
        <v>2019</v>
      </c>
      <c r="B359" s="289" t="s">
        <v>129</v>
      </c>
      <c r="C359" s="125">
        <v>60</v>
      </c>
      <c r="D359" s="289">
        <f>VLOOKUP(B356,'Доходы регионов19'!$A$10:$C$94,2,FALSE)/1000</f>
        <v>327846.26400000002</v>
      </c>
      <c r="E359" s="289">
        <f>VLOOKUP(B356,'ВРП 2015-2020'!$A$3:$H$98,6,FALSE)</f>
        <v>938016.7</v>
      </c>
      <c r="F359" s="311">
        <f>VLOOKUP(B359,'Трансферты 2019'!$A$4:$N$102,2,FALSE)</f>
        <v>20631.09</v>
      </c>
      <c r="G359" s="289">
        <f>VLOOKUP(B359,'Численность 2019'!$A$7:$B$91,2,FALSE)</f>
        <v>2874026</v>
      </c>
      <c r="H359" s="183">
        <f>VLOOKUP(B356,'Трансферты 16-21'!$A$2:$S$102,17,FALSE)</f>
        <v>15093.826511860001</v>
      </c>
      <c r="I359" s="183">
        <f>D359-VLOOKUP(B359,'Трансферты 16-21'!$A$1:$M$86,11,FALSE)</f>
        <v>317931.234</v>
      </c>
      <c r="J359" s="311">
        <f t="shared" si="15"/>
        <v>14.8712243922051</v>
      </c>
      <c r="K359" s="424">
        <f>VLOOKUP(B359,'БО 17-19'!$A$11:$L$103,10,FALSE)</f>
        <v>97</v>
      </c>
      <c r="L359" s="425">
        <f>VLOOKUP(B359,'Own Rev19'!$A$10:$B$94,2,FALSE)/1000</f>
        <v>291595.95699999999</v>
      </c>
      <c r="M359" s="429">
        <f>VLOOKUP(B359,Безв19!$A$10:$B$94,2,FALSE)/1000</f>
        <v>33698.387999999999</v>
      </c>
      <c r="N359" s="251">
        <f>VLOOKUP(B359,'Трансферты 16-21'!$A$1:$M$86,11,FALSE)</f>
        <v>9915.0300000000007</v>
      </c>
      <c r="O359" s="251">
        <v>0</v>
      </c>
      <c r="P359" s="251">
        <f t="shared" si="16"/>
        <v>23783.358</v>
      </c>
      <c r="Q359" s="251">
        <f t="shared" si="17"/>
        <v>317931.234</v>
      </c>
      <c r="R359" s="251">
        <v>0</v>
      </c>
      <c r="S359" s="251">
        <v>0</v>
      </c>
      <c r="T359" s="251">
        <v>0</v>
      </c>
      <c r="U359" s="251">
        <v>0</v>
      </c>
      <c r="V359" s="251">
        <v>0</v>
      </c>
      <c r="W359" s="251">
        <v>0</v>
      </c>
      <c r="X359" s="251">
        <f>VLOOKUP(B359,'2019'!$A$1:$J$86,3,FALSE)</f>
        <v>7.0000000000000007E-2</v>
      </c>
      <c r="Y359" s="251">
        <f>VLOOKUP(B359,'2019'!$A$1:$J$86,4,FALSE)/1000</f>
        <v>8686.1610999999994</v>
      </c>
      <c r="Z359" s="251">
        <f>VLOOKUP(B359,'2019'!$A$1:$J$86,5,FALSE)/1000</f>
        <v>1763.1096</v>
      </c>
      <c r="AA359" s="251">
        <f>VLOOKUP(B359,'2019'!$A$1:$J$86,6,FALSE)/1000</f>
        <v>2777.5504999999998</v>
      </c>
      <c r="AB359" s="251">
        <f>VLOOKUP(B359,'2019'!$A$1:$J$86,7,FALSE)/1000</f>
        <v>9885.0390800000005</v>
      </c>
      <c r="AC359" s="251">
        <f>VLOOKUP(B359,'2019'!$A$1:$J$86,10,FALSE)/1000</f>
        <v>5212.1612000000005</v>
      </c>
      <c r="AD359" s="251">
        <v>0</v>
      </c>
      <c r="AE359">
        <v>0</v>
      </c>
    </row>
    <row r="360" spans="1:31">
      <c r="A360" s="289">
        <v>2020</v>
      </c>
      <c r="B360" s="289" t="s">
        <v>129</v>
      </c>
      <c r="C360" s="125">
        <v>60</v>
      </c>
      <c r="D360" s="289">
        <f>VLOOKUP(B356,'Доходы регионов20'!$A$10:$C$94,2,FALSE)/1000</f>
        <v>337705.51</v>
      </c>
      <c r="E360" s="289">
        <f>VLOOKUP(B356,'ВРП 2015-2020'!$A$3:$H$98,7,FALSE)</f>
        <v>951613.7</v>
      </c>
      <c r="F360" s="311">
        <f>VLOOKUP(B360,'Трансферты 2020'!$A$4:$N$102,2,FALSE)</f>
        <v>39461.67</v>
      </c>
      <c r="G360" s="289">
        <f>VLOOKUP(B360,'Численность 2020'!$A$7:$B$91,2,FALSE)</f>
        <v>2866255</v>
      </c>
      <c r="H360" s="183">
        <f>VLOOKUP(B356,'Трансферты 16-21'!$A$2:$S$102,18,FALSE)</f>
        <v>30716.904945169998</v>
      </c>
      <c r="I360" s="183">
        <f>D360-VLOOKUP(B360,'Трансферты 16-21'!$A$1:$M$86,12,FALSE)</f>
        <v>322443.61</v>
      </c>
      <c r="J360" s="311">
        <f t="shared" si="15"/>
        <v>14.868516857592329</v>
      </c>
      <c r="K360" s="424">
        <f>VLOOKUP(B360,'БО 19-21'!$A$11:$L$103,6,FALSE)</f>
        <v>103</v>
      </c>
      <c r="L360" s="425">
        <f>VLOOKUP(B360,'Own Rev20'!$A$10:$B$94,2,FALSE)/1000</f>
        <v>278965.217</v>
      </c>
      <c r="M360" s="429">
        <f>VLOOKUP(B360,Безв20!$A$10:$B$94,2,FALSE)/1000</f>
        <v>55971.281000000003</v>
      </c>
      <c r="N360" s="251">
        <f>VLOOKUP(B360,'Трансферты 16-21'!$A$1:$M$86,12,FALSE)</f>
        <v>15261.9</v>
      </c>
      <c r="O360" s="251">
        <v>0</v>
      </c>
      <c r="P360" s="251">
        <f t="shared" si="16"/>
        <v>40709.381000000001</v>
      </c>
      <c r="Q360" s="251">
        <f t="shared" si="17"/>
        <v>322443.61</v>
      </c>
      <c r="R360" s="251">
        <v>0</v>
      </c>
      <c r="S360" s="251">
        <f>VLOOKUP(B360,Конституция!$B$4:$C$90,2,FALSE)</f>
        <v>0.70099999999999996</v>
      </c>
      <c r="T360" s="251">
        <f>VLOOKUP(B360,DATA!$A$2:$X$86,23,FALSE)</f>
        <v>1.5</v>
      </c>
      <c r="U360" s="251">
        <f>VLOOKUP(B360,DATA!$A$2:$X$86,24,FALSE)</f>
        <v>14.06</v>
      </c>
      <c r="V360" s="251">
        <f>VLOOKUP(B360,'По статьям 2020'!$A$2:$AE$86,31,FALSE)</f>
        <v>7534.829999999999</v>
      </c>
      <c r="W360" s="251">
        <v>0</v>
      </c>
      <c r="X360" s="251">
        <f>VLOOKUP(B360,'2020'!$A$1:$J$86,3,FALSE)</f>
        <v>0.13</v>
      </c>
      <c r="Y360" s="251">
        <f>VLOOKUP(B360,'2020'!$A$1:$J$86,4,FALSE)/1000</f>
        <v>12176.27894</v>
      </c>
      <c r="Z360" s="251">
        <f>VLOOKUP(B360,'2020'!$A$1:$J$86,5,FALSE)/1000</f>
        <v>906.71940000000006</v>
      </c>
      <c r="AA360" s="251">
        <f>VLOOKUP(B360,'2020'!$A$1:$J$86,6,FALSE)/1000</f>
        <v>5530.4232000000002</v>
      </c>
      <c r="AB360" s="251">
        <f>VLOOKUP(B360,'2020'!$A$1:$J$86,7,FALSE)/1000</f>
        <v>17029.461520000001</v>
      </c>
      <c r="AC360" s="251">
        <f>VLOOKUP(B360,'2020'!$A$1:$J$86,10,FALSE)/1000</f>
        <v>11503.639150000001</v>
      </c>
      <c r="AD360" s="452">
        <v>0</v>
      </c>
      <c r="AE360">
        <v>0</v>
      </c>
    </row>
    <row r="361" spans="1:31">
      <c r="A361" s="289">
        <v>2021</v>
      </c>
      <c r="B361" s="289" t="s">
        <v>129</v>
      </c>
      <c r="C361" s="125">
        <v>60</v>
      </c>
      <c r="D361" s="289">
        <f>VLOOKUP(B356,'Доходы регионов21'!$A$10:$C$94,2,FALSE)/1000</f>
        <v>464956.98499999999</v>
      </c>
      <c r="E361" s="289">
        <f>VLOOKUP(B356,'ВРП 2015-2020'!$A$3:$H$98,8,FALSE)</f>
        <v>1074424.2</v>
      </c>
      <c r="F361" s="311">
        <f>VLOOKUP(B361,'Трансферты 2021'!$A$4:$N$93,2,FALSE)</f>
        <v>45040.63</v>
      </c>
      <c r="G361" s="289">
        <f>VLOOKUP(B361,'Численность 2021'!$A$6:$B$91,2,FALSE)</f>
        <v>2855899</v>
      </c>
      <c r="H361" s="183">
        <f>VLOOKUP(B356,'Трансферты 16-21'!$A$2:$S$102,19,FALSE)</f>
        <v>36915.909520639994</v>
      </c>
      <c r="I361" s="183">
        <f>D361-VLOOKUP(B361,'Трансферты 16-21'!$A$1:$M$86,13,FALSE)</f>
        <v>451758.64499999996</v>
      </c>
      <c r="J361" s="311">
        <f t="shared" si="15"/>
        <v>14.864897237670627</v>
      </c>
      <c r="K361" s="424">
        <f>VLOOKUP(B361,'БО 19-21'!$A$11:$L$103,10,FALSE)</f>
        <v>103</v>
      </c>
      <c r="L361" s="425">
        <f>VLOOKUP(B361,'Own Rev21'!$A$10:$B$94,2,FALSE)/1000</f>
        <v>402848.68699999998</v>
      </c>
      <c r="M361" s="429">
        <f>VLOOKUP(B361,Безв21!$A$10:$B$94,2,FALSE)/1000</f>
        <v>55146.75</v>
      </c>
      <c r="N361" s="251">
        <f>VLOOKUP(B361,'Трансферты 16-21'!$A$1:$M$86,13,FALSE)</f>
        <v>13198.34</v>
      </c>
      <c r="O361" s="251">
        <v>0</v>
      </c>
      <c r="P361" s="251">
        <f t="shared" si="16"/>
        <v>41948.41</v>
      </c>
      <c r="Q361" s="251">
        <f t="shared" si="17"/>
        <v>451758.64499999996</v>
      </c>
      <c r="R361" s="251">
        <v>0</v>
      </c>
      <c r="S361" s="251">
        <v>0</v>
      </c>
      <c r="T361" s="251">
        <v>0</v>
      </c>
      <c r="U361" s="251">
        <v>0</v>
      </c>
      <c r="V361" s="251">
        <v>0</v>
      </c>
      <c r="W361" s="251">
        <f>VLOOKUP(B360,'По статьям 2021'!$A$2:$V$86,22,FALSE)</f>
        <v>6412.8065537500006</v>
      </c>
      <c r="X361" s="251">
        <f>VLOOKUP(B361,'2021'!$A$1:$J$86,3,FALSE)</f>
        <v>0.09</v>
      </c>
      <c r="Y361" s="251">
        <f>VLOOKUP(B361,'2021'!$A$1:$J$86,4,FALSE)/1000</f>
        <v>5005.6819999999998</v>
      </c>
      <c r="Z361" s="251">
        <f>VLOOKUP(B361,'2021'!$A$1:$J$86,5,FALSE)/1000</f>
        <v>906.71940000000006</v>
      </c>
      <c r="AA361" s="251">
        <f>VLOOKUP(B361,'2021'!$A$1:$J$86,6,FALSE)/1000</f>
        <v>680.03959999999995</v>
      </c>
      <c r="AB361" s="251">
        <f>VLOOKUP(B361,'2021'!$A$1:$J$86,7,FALSE)/1000</f>
        <v>22775.462489999998</v>
      </c>
      <c r="AC361" s="251">
        <f>VLOOKUP(B361,'2021'!$A$1:$J$86,10,FALSE)/1000</f>
        <v>14167.26067</v>
      </c>
      <c r="AD361" t="e">
        <f>VLOOKUP(B361,#REF!,2,FALSE)</f>
        <v>#REF!</v>
      </c>
      <c r="AE361">
        <f>S360</f>
        <v>0.70099999999999996</v>
      </c>
    </row>
    <row r="362" spans="1:31">
      <c r="A362" s="289">
        <v>2016</v>
      </c>
      <c r="B362" s="289" t="s">
        <v>128</v>
      </c>
      <c r="C362" s="125">
        <v>61</v>
      </c>
      <c r="D362" s="289">
        <f>VLOOKUP(B362,'Доходы регионов16'!$A$10:$C$94,2,FALSE)/1000</f>
        <v>153146.117</v>
      </c>
      <c r="E362" s="289">
        <f>VLOOKUP(B362,'ВРП 2015-2020'!$A$3:$H$98,3,FALSE)</f>
        <v>472533.3</v>
      </c>
      <c r="F362" s="311">
        <f>VLOOKUP(B362,'Трансферты 2016'!$A$10:$N$102,2,FALSE)</f>
        <v>13362.38</v>
      </c>
      <c r="G362" s="289">
        <f>VLOOKUP(B362,'Численность 2016-2017'!$B$5:$D$89,2,FALSE)</f>
        <v>2412800</v>
      </c>
      <c r="H362" s="183">
        <f>VLOOKUP(B362,'Трансферты 16-21'!$A$2:$S$102,14,FALSE)</f>
        <v>7449.8326537900011</v>
      </c>
      <c r="I362" s="183">
        <f>D362-VLOOKUP(B362,'Трансферты 16-21'!$A$1:$M$86,8,FALSE)</f>
        <v>147115.79699999999</v>
      </c>
      <c r="J362" s="311">
        <f t="shared" si="15"/>
        <v>14.696298456795773</v>
      </c>
      <c r="K362" s="424">
        <f>VLOOKUP(B362,'БО 15-17'!$A$11:$L$103,6,FALSE)</f>
        <v>82.1</v>
      </c>
      <c r="L362" s="425">
        <f>VLOOKUP(B362,'Own Rev16'!$A$10:$B$94,2,FALSE)/1000</f>
        <v>131374.147</v>
      </c>
      <c r="M362" s="429">
        <f>VLOOKUP(B362,Безв16!$A$10:$B$95,2,FALSE)/1000</f>
        <v>19663.996999999999</v>
      </c>
      <c r="N362" s="251">
        <f>VLOOKUP(B362,'Трансферты 16-21'!$A$1:$M$86,8,FALSE)</f>
        <v>6030.32</v>
      </c>
      <c r="O362" s="251">
        <v>0</v>
      </c>
      <c r="P362" s="251">
        <f t="shared" si="16"/>
        <v>13633.677</v>
      </c>
      <c r="Q362" s="251">
        <f t="shared" si="17"/>
        <v>147115.79699999999</v>
      </c>
      <c r="R362" s="251">
        <v>0</v>
      </c>
      <c r="S362" s="251">
        <v>0</v>
      </c>
      <c r="T362" s="251">
        <v>0</v>
      </c>
      <c r="U362" s="251">
        <v>0</v>
      </c>
      <c r="V362" s="251">
        <v>0</v>
      </c>
      <c r="W362" s="251">
        <v>0</v>
      </c>
      <c r="X362" s="251">
        <f>VLOOKUP(B362,'2016'!$A$1:$J$86,3,FALSE)</f>
        <v>0.09</v>
      </c>
      <c r="Y362" s="251">
        <f>VLOOKUP(B362,'2016'!$A$1:$J$86,4,FALSE)/1000</f>
        <v>6123.0097000000005</v>
      </c>
      <c r="Z362" s="251">
        <f>VLOOKUP(B362,'2016'!$A$1:$J$86,5,FALSE)/1000</f>
        <v>5019.0924999999997</v>
      </c>
      <c r="AA362" s="251">
        <f>VLOOKUP(B362,'2016'!$A$1:$J$86,6,FALSE)/1000</f>
        <v>1103.9171999999999</v>
      </c>
      <c r="AB362" s="251">
        <f>VLOOKUP(B362,'2016'!$A$1:$J$86,7,FALSE)/1000</f>
        <v>6344.0537300000005</v>
      </c>
      <c r="AC362" s="251">
        <f>VLOOKUP(B362,'2016'!$A$1:$J$86,10,FALSE)/1000</f>
        <v>1166.6101999999998</v>
      </c>
      <c r="AD362" s="251">
        <v>0</v>
      </c>
      <c r="AE362">
        <v>0</v>
      </c>
    </row>
    <row r="363" spans="1:31">
      <c r="A363" s="289">
        <v>2017</v>
      </c>
      <c r="B363" s="289" t="s">
        <v>128</v>
      </c>
      <c r="C363" s="125">
        <v>61</v>
      </c>
      <c r="D363" s="289">
        <f>VLOOKUP(B362,'Доходы регионов17'!$A$10:$C$94,2,FALSE)/1000</f>
        <v>164436.046</v>
      </c>
      <c r="E363" s="289">
        <f>VLOOKUP(B362,'ВРП 2015-2020'!$A$3:$H$98,4,FALSE)</f>
        <v>527025.30000000005</v>
      </c>
      <c r="F363" s="311">
        <f>VLOOKUP(B363,'Трансферты 2017'!$A$10:$N$102,2,FALSE)</f>
        <v>11717.82</v>
      </c>
      <c r="G363" s="289">
        <f>VLOOKUP(B362,'Численность 2016-2017'!$B$5:$D$89,3,FALSE)</f>
        <v>2408901</v>
      </c>
      <c r="H363" s="183">
        <f>VLOOKUP(B362,'Трансферты 16-21'!$A$2:$S$102,15,FALSE)</f>
        <v>8113.7603859199999</v>
      </c>
      <c r="I363" s="183">
        <f>D363-VLOOKUP(B363,'Трансферты 16-21'!$A$1:$M$86,9,FALSE)</f>
        <v>159314.736</v>
      </c>
      <c r="J363" s="311">
        <f t="shared" si="15"/>
        <v>14.694681184862139</v>
      </c>
      <c r="K363" s="424">
        <f>VLOOKUP(B363,'БО 15-17'!$A$11:$L$103,10,FALSE)</f>
        <v>81.5</v>
      </c>
      <c r="L363" s="425">
        <f>VLOOKUP(B363,'Own Rev17'!$A$10:$B$94,2,FALSE)/1000</f>
        <v>142100.174</v>
      </c>
      <c r="M363" s="429">
        <f>VLOOKUP(B363,Безв17!$A$10:$B$94,2,FALSE)/1000</f>
        <v>22106.154999999999</v>
      </c>
      <c r="N363" s="251">
        <f>VLOOKUP(B363,'Трансферты 16-21'!$A$1:$M$86,9,FALSE)</f>
        <v>5121.3100000000004</v>
      </c>
      <c r="O363" s="251">
        <v>0</v>
      </c>
      <c r="P363" s="251">
        <f t="shared" si="16"/>
        <v>16984.844999999998</v>
      </c>
      <c r="Q363" s="251">
        <f t="shared" si="17"/>
        <v>159314.736</v>
      </c>
      <c r="R363" s="251">
        <v>0</v>
      </c>
      <c r="S363" s="251">
        <v>0</v>
      </c>
      <c r="T363" s="251">
        <v>0</v>
      </c>
      <c r="U363" s="251">
        <v>0</v>
      </c>
      <c r="V363" s="251">
        <v>0</v>
      </c>
      <c r="W363" s="251">
        <v>0</v>
      </c>
      <c r="X363" s="251">
        <f>VLOOKUP(B363,'2017'!$A$1:$J$86,3,FALSE)</f>
        <v>0.1</v>
      </c>
      <c r="Y363" s="251">
        <f>VLOOKUP(B363,'2017'!$A$1:$J$86,4,FALSE)/1000</f>
        <v>8813.3888000000006</v>
      </c>
      <c r="Z363" s="251">
        <f>VLOOKUP(B363,'2017'!$A$1:$J$86,5,FALSE)/1000</f>
        <v>7137.0185000000001</v>
      </c>
      <c r="AA363" s="251">
        <f>VLOOKUP(B363,'2017'!$A$1:$J$86,6,FALSE)/1000</f>
        <v>0</v>
      </c>
      <c r="AB363" s="251">
        <f>VLOOKUP(B363,'2017'!$A$1:$J$86,7,FALSE)/1000</f>
        <v>6504.87752</v>
      </c>
      <c r="AC363" s="251">
        <f>VLOOKUP(B363,'2017'!$A$1:$J$86,10,FALSE)/1000</f>
        <v>1018.98362</v>
      </c>
      <c r="AD363" s="251">
        <v>0</v>
      </c>
      <c r="AE363">
        <v>0</v>
      </c>
    </row>
    <row r="364" spans="1:31">
      <c r="A364" s="289">
        <v>2018</v>
      </c>
      <c r="B364" s="289" t="s">
        <v>128</v>
      </c>
      <c r="C364" s="125">
        <v>61</v>
      </c>
      <c r="D364" s="289">
        <f>VLOOKUP(B362,'Доходы регионов18'!$A$10:$C$94,2,FALSE)/1000</f>
        <v>193634.34899999999</v>
      </c>
      <c r="E364" s="289">
        <f>VLOOKUP(B362,'ВРП 2015-2020'!$A$3:$H$98,5,FALSE)</f>
        <v>608298.6</v>
      </c>
      <c r="F364" s="311">
        <f>VLOOKUP(B364,'Трансферты 2018'!$A$10:$N$102,2,FALSE)</f>
        <v>11603.76</v>
      </c>
      <c r="G364" s="289">
        <f>VLOOKUP(B364,'Численность 2018'!$A$7:$B$91,2,FALSE)</f>
        <v>2404195</v>
      </c>
      <c r="H364" s="183">
        <f>VLOOKUP(B362,'Трансферты 16-21'!$A$2:$S$102,16,FALSE)</f>
        <v>9856.6903348399992</v>
      </c>
      <c r="I364" s="183">
        <f>D364-VLOOKUP(B364,'Трансферты 16-21'!$A$1:$M$86,10,FALSE)</f>
        <v>189917.15899999999</v>
      </c>
      <c r="J364" s="311">
        <f t="shared" si="15"/>
        <v>14.69272568615626</v>
      </c>
      <c r="K364" s="424">
        <f>VLOOKUP(B364,'БО 17-19'!$A$11:$L$103,6,FALSE)</f>
        <v>85.2</v>
      </c>
      <c r="L364" s="425">
        <f>VLOOKUP(B364,'Own Rev18'!$A$10:$B$94,2,FALSE)/1000</f>
        <v>168038.68900000001</v>
      </c>
      <c r="M364" s="429">
        <f>VLOOKUP(B364,Безв18!$A$10:$B$94,2,FALSE)/1000</f>
        <v>25514.398000000001</v>
      </c>
      <c r="N364" s="251">
        <f>VLOOKUP(B364,'Трансферты 16-21'!$A$1:$M$86,10,FALSE)</f>
        <v>3717.19</v>
      </c>
      <c r="O364" s="251">
        <v>0</v>
      </c>
      <c r="P364" s="251">
        <f t="shared" si="16"/>
        <v>21797.208000000002</v>
      </c>
      <c r="Q364" s="251">
        <f t="shared" si="17"/>
        <v>189917.15899999999</v>
      </c>
      <c r="R364" s="251">
        <f>VLOOKUP(B364,Путин!$B$2:$C$87,2,FALSE)</f>
        <v>0.73060000000000003</v>
      </c>
      <c r="S364" s="251">
        <v>0</v>
      </c>
      <c r="T364" s="251">
        <v>0</v>
      </c>
      <c r="U364" s="251">
        <v>0</v>
      </c>
      <c r="V364" s="251">
        <v>0</v>
      </c>
      <c r="W364" s="251">
        <v>0</v>
      </c>
      <c r="X364" s="251">
        <f>VLOOKUP(B364,'2018'!$A$1:$J$86,3,FALSE)</f>
        <v>0.1</v>
      </c>
      <c r="Y364" s="251">
        <f>VLOOKUP(B364,'2018'!$A$1:$J$86,4,FALSE)/1000</f>
        <v>11936.0308</v>
      </c>
      <c r="Z364" s="251">
        <f>VLOOKUP(B364,'2018'!$A$1:$J$86,5,FALSE)/1000</f>
        <v>5850.3519999999999</v>
      </c>
      <c r="AA364" s="251">
        <f>VLOOKUP(B364,'2018'!$A$1:$J$86,6,FALSE)/1000</f>
        <v>3500.7660000000001</v>
      </c>
      <c r="AB364" s="251">
        <f>VLOOKUP(B364,'2018'!$A$1:$J$86,7,FALSE)/1000</f>
        <v>5392.5793300000005</v>
      </c>
      <c r="AC364" s="251">
        <f>VLOOKUP(B364,'2018'!$A$1:$J$86,10,FALSE)/1000</f>
        <v>1800.9118899999999</v>
      </c>
      <c r="AD364" s="251">
        <v>0</v>
      </c>
      <c r="AE364">
        <v>0</v>
      </c>
    </row>
    <row r="365" spans="1:31">
      <c r="A365" s="289">
        <v>2019</v>
      </c>
      <c r="B365" s="289" t="s">
        <v>128</v>
      </c>
      <c r="C365" s="125">
        <v>61</v>
      </c>
      <c r="D365" s="289">
        <f>VLOOKUP(B362,'Доходы регионов19'!$A$10:$C$94,2,FALSE)/1000</f>
        <v>227155.59700000001</v>
      </c>
      <c r="E365" s="289">
        <f>VLOOKUP(B362,'ВРП 2015-2020'!$A$3:$H$98,6,FALSE)</f>
        <v>645518.80000000005</v>
      </c>
      <c r="F365" s="311">
        <f>VLOOKUP(B365,'Трансферты 2019'!$A$4:$N$102,2,FALSE)</f>
        <v>33866.69</v>
      </c>
      <c r="G365" s="289">
        <f>VLOOKUP(B365,'Численность 2019'!$A$7:$B$91,2,FALSE)</f>
        <v>2397763</v>
      </c>
      <c r="H365" s="183">
        <f>VLOOKUP(B362,'Трансферты 16-21'!$A$2:$S$102,17,FALSE)</f>
        <v>33774.763389600004</v>
      </c>
      <c r="I365" s="183">
        <f>D365-VLOOKUP(B365,'Трансферты 16-21'!$A$1:$M$86,11,FALSE)</f>
        <v>218959.06700000001</v>
      </c>
      <c r="J365" s="311">
        <f t="shared" si="15"/>
        <v>14.690046777325056</v>
      </c>
      <c r="K365" s="424">
        <f>VLOOKUP(B365,'БО 17-19'!$A$11:$L$103,10,FALSE)</f>
        <v>90.4</v>
      </c>
      <c r="L365" s="425">
        <f>VLOOKUP(B365,'Own Rev19'!$A$10:$B$94,2,FALSE)/1000</f>
        <v>175663.75</v>
      </c>
      <c r="M365" s="429">
        <f>VLOOKUP(B365,Безв19!$A$10:$B$94,2,FALSE)/1000</f>
        <v>50339.620999999999</v>
      </c>
      <c r="N365" s="251">
        <f>VLOOKUP(B365,'Трансферты 16-21'!$A$1:$M$86,11,FALSE)</f>
        <v>8196.5300000000007</v>
      </c>
      <c r="O365" s="251">
        <v>0</v>
      </c>
      <c r="P365" s="251">
        <f t="shared" si="16"/>
        <v>42143.091</v>
      </c>
      <c r="Q365" s="251">
        <f t="shared" si="17"/>
        <v>218959.06700000001</v>
      </c>
      <c r="R365" s="251">
        <v>0</v>
      </c>
      <c r="S365" s="251">
        <v>0</v>
      </c>
      <c r="T365" s="251">
        <v>0</v>
      </c>
      <c r="U365" s="251">
        <v>0</v>
      </c>
      <c r="V365" s="251">
        <v>0</v>
      </c>
      <c r="W365" s="251">
        <v>0</v>
      </c>
      <c r="X365" s="251">
        <f>VLOOKUP(B365,'2019'!$A$1:$J$86,3,FALSE)</f>
        <v>0.19</v>
      </c>
      <c r="Y365" s="251">
        <f>VLOOKUP(B365,'2019'!$A$1:$J$86,4,FALSE)/1000</f>
        <v>7786.3274000000001</v>
      </c>
      <c r="Z365" s="251">
        <f>VLOOKUP(B365,'2019'!$A$1:$J$86,5,FALSE)/1000</f>
        <v>5557.8344000000006</v>
      </c>
      <c r="AA365" s="251">
        <f>VLOOKUP(B365,'2019'!$A$1:$J$86,6,FALSE)/1000</f>
        <v>0</v>
      </c>
      <c r="AB365" s="251">
        <f>VLOOKUP(B365,'2019'!$A$1:$J$86,7,FALSE)/1000</f>
        <v>10817.030429999999</v>
      </c>
      <c r="AC365" s="251">
        <f>VLOOKUP(B365,'2019'!$A$1:$J$86,10,FALSE)/1000</f>
        <v>23539.734250000001</v>
      </c>
      <c r="AD365" s="251">
        <v>0</v>
      </c>
      <c r="AE365">
        <v>0</v>
      </c>
    </row>
    <row r="366" spans="1:31">
      <c r="A366" s="289">
        <v>2020</v>
      </c>
      <c r="B366" s="289" t="s">
        <v>128</v>
      </c>
      <c r="C366" s="125">
        <v>61</v>
      </c>
      <c r="D366" s="289">
        <f>VLOOKUP(B362,'Доходы регионов20'!$A$10:$C$94,2,FALSE)/1000</f>
        <v>241413.715</v>
      </c>
      <c r="E366" s="289">
        <f>VLOOKUP(B362,'ВРП 2015-2020'!$A$3:$H$98,7,FALSE)</f>
        <v>631591.9</v>
      </c>
      <c r="F366" s="311">
        <f>VLOOKUP(B366,'Трансферты 2020'!$A$4:$N$102,2,FALSE)</f>
        <v>43547.19</v>
      </c>
      <c r="G366" s="289">
        <f>VLOOKUP(B366,'Численность 2020'!$A$7:$B$91,2,FALSE)</f>
        <v>2391193</v>
      </c>
      <c r="H366" s="183">
        <f>VLOOKUP(B362,'Трансферты 16-21'!$A$2:$S$102,18,FALSE)</f>
        <v>39873.713379330002</v>
      </c>
      <c r="I366" s="183">
        <f>D366-VLOOKUP(B366,'Трансферты 16-21'!$A$1:$M$86,12,FALSE)</f>
        <v>229242.11499999999</v>
      </c>
      <c r="J366" s="311">
        <f t="shared" si="15"/>
        <v>14.687302962547111</v>
      </c>
      <c r="K366" s="424">
        <f>VLOOKUP(B366,'БО 19-21'!$A$11:$L$103,6,FALSE)</f>
        <v>96.4</v>
      </c>
      <c r="L366" s="425">
        <f>VLOOKUP(B366,'Own Rev20'!$A$10:$B$94,2,FALSE)/1000</f>
        <v>172253.783</v>
      </c>
      <c r="M366" s="429">
        <f>VLOOKUP(B366,Безв20!$A$10:$B$94,2,FALSE)/1000</f>
        <v>66636.62</v>
      </c>
      <c r="N366" s="251">
        <f>VLOOKUP(B366,'Трансферты 16-21'!$A$1:$M$86,12,FALSE)</f>
        <v>12171.6</v>
      </c>
      <c r="O366" s="251">
        <v>0</v>
      </c>
      <c r="P366" s="251">
        <f t="shared" si="16"/>
        <v>54465.02</v>
      </c>
      <c r="Q366" s="251">
        <f t="shared" si="17"/>
        <v>229242.11499999999</v>
      </c>
      <c r="R366" s="251">
        <v>0</v>
      </c>
      <c r="S366" s="251">
        <f>VLOOKUP(B366,Конституция!$B$4:$C$90,2,FALSE)</f>
        <v>0.64280000000000004</v>
      </c>
      <c r="T366" s="251">
        <f>VLOOKUP(B366,DATA!$A$2:$X$86,23,FALSE)</f>
        <v>5.6</v>
      </c>
      <c r="U366" s="251">
        <f>VLOOKUP(B366,DATA!$A$2:$X$86,24,FALSE)</f>
        <v>12.91</v>
      </c>
      <c r="V366" s="251">
        <f>VLOOKUP(B366,'По статьям 2020'!$A$2:$AE$86,31,FALSE)</f>
        <v>3475.5700000000006</v>
      </c>
      <c r="W366" s="251">
        <v>0</v>
      </c>
      <c r="X366" s="251">
        <f>VLOOKUP(B366,'2020'!$A$1:$J$86,3,FALSE)</f>
        <v>0.24</v>
      </c>
      <c r="Y366" s="251">
        <f>VLOOKUP(B366,'2020'!$A$1:$J$86,4,FALSE)/1000</f>
        <v>14895.286400000001</v>
      </c>
      <c r="Z366" s="251">
        <f>VLOOKUP(B366,'2020'!$A$1:$J$86,5,FALSE)/1000</f>
        <v>1927.1976000000002</v>
      </c>
      <c r="AA366" s="251">
        <f>VLOOKUP(B366,'2020'!$A$1:$J$86,6,FALSE)/1000</f>
        <v>8391.1078000000016</v>
      </c>
      <c r="AB366" s="251">
        <f>VLOOKUP(B366,'2020'!$A$1:$J$86,7,FALSE)/1000</f>
        <v>21064.939870000002</v>
      </c>
      <c r="AC366" s="251">
        <f>VLOOKUP(B366,'2020'!$A$1:$J$86,10,FALSE)/1000</f>
        <v>18504.796059999997</v>
      </c>
      <c r="AD366" s="452">
        <v>0</v>
      </c>
      <c r="AE366">
        <v>0</v>
      </c>
    </row>
    <row r="367" spans="1:31">
      <c r="A367" s="289">
        <v>2021</v>
      </c>
      <c r="B367" s="289" t="s">
        <v>128</v>
      </c>
      <c r="C367" s="125">
        <v>61</v>
      </c>
      <c r="D367" s="289">
        <f>VLOOKUP(B362,'Доходы регионов21'!$A$10:$C$94,2,FALSE)/1000</f>
        <v>291266.78899999999</v>
      </c>
      <c r="E367" s="289">
        <f>VLOOKUP(B362,'ВРП 2015-2020'!$A$3:$H$98,8,FALSE)</f>
        <v>813312.4</v>
      </c>
      <c r="F367" s="311">
        <f>VLOOKUP(B367,'Трансферты 2021'!$A$4:$N$93,2,FALSE)</f>
        <v>44585.03</v>
      </c>
      <c r="G367" s="289">
        <f>VLOOKUP(B367,'Численность 2021'!$A$6:$B$91,2,FALSE)</f>
        <v>2375021</v>
      </c>
      <c r="H367" s="183">
        <f>VLOOKUP(B362,'Трансферты 16-21'!$A$2:$S$102,19,FALSE)</f>
        <v>42551.253305799997</v>
      </c>
      <c r="I367" s="183">
        <f>D367-VLOOKUP(B367,'Трансферты 16-21'!$A$1:$M$86,13,FALSE)</f>
        <v>279935.13899999997</v>
      </c>
      <c r="J367" s="311">
        <f t="shared" si="15"/>
        <v>14.68051683751705</v>
      </c>
      <c r="K367" s="424">
        <f>VLOOKUP(B367,'БО 19-21'!$A$11:$L$103,10,FALSE)</f>
        <v>98.3</v>
      </c>
      <c r="L367" s="425">
        <f>VLOOKUP(B367,'Own Rev21'!$A$10:$B$94,2,FALSE)/1000</f>
        <v>225286.89799999999</v>
      </c>
      <c r="M367" s="429">
        <f>VLOOKUP(B367,Безв21!$A$10:$B$94,2,FALSE)/1000</f>
        <v>62219.447999999997</v>
      </c>
      <c r="N367" s="251">
        <f>VLOOKUP(B367,'Трансферты 16-21'!$A$1:$M$86,13,FALSE)</f>
        <v>11331.65</v>
      </c>
      <c r="O367" s="251">
        <v>0</v>
      </c>
      <c r="P367" s="251">
        <f t="shared" si="16"/>
        <v>50887.797999999995</v>
      </c>
      <c r="Q367" s="251">
        <f t="shared" si="17"/>
        <v>279935.13899999997</v>
      </c>
      <c r="R367" s="251">
        <v>0</v>
      </c>
      <c r="S367" s="251">
        <v>0</v>
      </c>
      <c r="T367" s="251">
        <v>0</v>
      </c>
      <c r="U367" s="251">
        <v>0</v>
      </c>
      <c r="V367" s="251">
        <v>0</v>
      </c>
      <c r="W367" s="251">
        <f>VLOOKUP(B366,'По статьям 2021'!$A$2:$V$86,22,FALSE)</f>
        <v>6509.5484529300002</v>
      </c>
      <c r="X367" s="251">
        <f>VLOOKUP(B367,'2021'!$A$1:$J$86,3,FALSE)</f>
        <v>0.18</v>
      </c>
      <c r="Y367" s="251">
        <f>VLOOKUP(B367,'2021'!$A$1:$J$86,4,FALSE)/1000</f>
        <v>8311.3222999999998</v>
      </c>
      <c r="Z367" s="251">
        <f>VLOOKUP(B367,'2021'!$A$1:$J$86,5,FALSE)/1000</f>
        <v>1927.1976000000002</v>
      </c>
      <c r="AA367" s="251">
        <f>VLOOKUP(B367,'2021'!$A$1:$J$86,6,FALSE)/1000</f>
        <v>2935.0264999999999</v>
      </c>
      <c r="AB367" s="251">
        <f>VLOOKUP(B367,'2021'!$A$1:$J$86,7,FALSE)/1000</f>
        <v>26343.958989999999</v>
      </c>
      <c r="AC367" s="251">
        <f>VLOOKUP(B367,'2021'!$A$1:$J$86,10,FALSE)/1000</f>
        <v>16232.513140000001</v>
      </c>
      <c r="AD367" t="e">
        <f>VLOOKUP(B367,#REF!,2,FALSE)</f>
        <v>#REF!</v>
      </c>
      <c r="AE367">
        <f>S366</f>
        <v>0.64280000000000004</v>
      </c>
    </row>
    <row r="368" spans="1:31">
      <c r="A368" s="289">
        <v>2016</v>
      </c>
      <c r="B368" s="289" t="s">
        <v>197</v>
      </c>
      <c r="C368" s="125">
        <v>62</v>
      </c>
      <c r="D368" s="289">
        <f>VLOOKUP(B368,'Доходы регионов16'!$A$10:$C$94,2,FALSE)/1000</f>
        <v>135618.43799999999</v>
      </c>
      <c r="E368" s="289">
        <f>VLOOKUP(B368,'ВРП 2015-2020'!$A$3:$H$98,3,FALSE)</f>
        <v>332941.59999999998</v>
      </c>
      <c r="F368" s="311">
        <f>VLOOKUP(B368,'Трансферты 2016'!$A$10:$N$102,2,FALSE)</f>
        <v>12482.6</v>
      </c>
      <c r="G368" s="289">
        <f>VLOOKUP(B368,'Численность 2016-2017'!$B$5:$D$89,2,FALSE)</f>
        <v>2717627</v>
      </c>
      <c r="H368" s="183">
        <f>VLOOKUP(B368,'Трансферты 16-21'!$A$2:$S$102,14,FALSE)</f>
        <v>6475.3222645699998</v>
      </c>
      <c r="I368" s="183">
        <f>D368-VLOOKUP(B368,'Трансферты 16-21'!$A$1:$M$86,8,FALSE)</f>
        <v>129530.798</v>
      </c>
      <c r="J368" s="311">
        <f t="shared" si="15"/>
        <v>14.815269631016131</v>
      </c>
      <c r="K368" s="424">
        <f>VLOOKUP(B368,'БО 15-17'!$A$11:$L$103,6,FALSE)</f>
        <v>76.599999999999994</v>
      </c>
      <c r="L368" s="425">
        <f>VLOOKUP(B368,'Own Rev16'!$A$10:$B$94,2,FALSE)/1000</f>
        <v>113341.25199999999</v>
      </c>
      <c r="M368" s="429">
        <f>VLOOKUP(B368,Безв16!$A$10:$B$95,2,FALSE)/1000</f>
        <v>19718.957999999999</v>
      </c>
      <c r="N368" s="251">
        <f>VLOOKUP(B368,'Трансферты 16-21'!$A$1:$M$86,8,FALSE)</f>
        <v>6087.64</v>
      </c>
      <c r="O368" s="251">
        <v>0</v>
      </c>
      <c r="P368" s="251">
        <f t="shared" si="16"/>
        <v>13631.317999999999</v>
      </c>
      <c r="Q368" s="251">
        <f t="shared" si="17"/>
        <v>129530.798</v>
      </c>
      <c r="R368" s="251">
        <v>0</v>
      </c>
      <c r="S368" s="251">
        <v>0</v>
      </c>
      <c r="T368" s="251">
        <v>0</v>
      </c>
      <c r="U368" s="251">
        <v>0</v>
      </c>
      <c r="V368" s="251">
        <v>0</v>
      </c>
      <c r="W368" s="251">
        <v>0</v>
      </c>
      <c r="X368" s="251">
        <f>VLOOKUP(B368,'2016'!$A$1:$J$86,3,FALSE)</f>
        <v>0.11</v>
      </c>
      <c r="Y368" s="251">
        <f>VLOOKUP(B368,'2016'!$A$1:$J$86,4,FALSE)/1000</f>
        <v>7088.2282999999998</v>
      </c>
      <c r="Z368" s="251">
        <f>VLOOKUP(B368,'2016'!$A$1:$J$86,5,FALSE)/1000</f>
        <v>5856.1607000000004</v>
      </c>
      <c r="AA368" s="251">
        <f>VLOOKUP(B368,'2016'!$A$1:$J$86,6,FALSE)/1000</f>
        <v>1232.0676000000001</v>
      </c>
      <c r="AB368" s="251">
        <f>VLOOKUP(B368,'2016'!$A$1:$J$86,7,FALSE)/1000</f>
        <v>4585.2088400000002</v>
      </c>
      <c r="AC368" s="251">
        <f>VLOOKUP(B368,'2016'!$A$1:$J$86,10,FALSE)/1000</f>
        <v>1957.8759700000001</v>
      </c>
      <c r="AD368" s="251">
        <v>0</v>
      </c>
      <c r="AE368">
        <v>0</v>
      </c>
    </row>
    <row r="369" spans="1:31">
      <c r="A369" s="289">
        <v>2017</v>
      </c>
      <c r="B369" s="289" t="s">
        <v>197</v>
      </c>
      <c r="C369" s="125">
        <v>62</v>
      </c>
      <c r="D369" s="289">
        <f>VLOOKUP(B368,'Доходы регионов17'!$A$10:$C$94,2,FALSE)/1000</f>
        <v>166917.89300000001</v>
      </c>
      <c r="E369" s="289">
        <f>VLOOKUP(B368,'ВРП 2015-2020'!$A$3:$H$98,4,FALSE)</f>
        <v>406335.3</v>
      </c>
      <c r="F369" s="311">
        <f>VLOOKUP(B369,'Трансферты 2017'!$A$10:$N$102,2,FALSE)</f>
        <v>12267.98</v>
      </c>
      <c r="G369" s="289">
        <f>VLOOKUP(B368,'Численность 2016-2017'!$B$5:$D$89,3,FALSE)</f>
        <v>2708844</v>
      </c>
      <c r="H369" s="183">
        <f>VLOOKUP(B368,'Трансферты 16-21'!$A$2:$S$102,15,FALSE)</f>
        <v>9233.1849690400013</v>
      </c>
      <c r="I369" s="183">
        <f>D369-VLOOKUP(B369,'Трансферты 16-21'!$A$1:$M$86,9,FALSE)</f>
        <v>163083.003</v>
      </c>
      <c r="J369" s="311">
        <f t="shared" si="15"/>
        <v>14.812032533584077</v>
      </c>
      <c r="K369" s="424">
        <f>VLOOKUP(B369,'БО 15-17'!$A$11:$L$103,10,FALSE)</f>
        <v>77.2</v>
      </c>
      <c r="L369" s="425">
        <f>VLOOKUP(B369,'Own Rev17'!$A$10:$B$94,2,FALSE)/1000</f>
        <v>143289.75599999999</v>
      </c>
      <c r="M369" s="429">
        <f>VLOOKUP(B369,Безв17!$A$10:$B$94,2,FALSE)/1000</f>
        <v>22018.273000000001</v>
      </c>
      <c r="N369" s="251">
        <f>VLOOKUP(B369,'Трансферты 16-21'!$A$1:$M$86,9,FALSE)</f>
        <v>3834.89</v>
      </c>
      <c r="O369" s="251">
        <v>0</v>
      </c>
      <c r="P369" s="251">
        <f t="shared" si="16"/>
        <v>18183.383000000002</v>
      </c>
      <c r="Q369" s="251">
        <f t="shared" si="17"/>
        <v>163083.003</v>
      </c>
      <c r="R369" s="251">
        <v>0</v>
      </c>
      <c r="S369" s="251">
        <v>0</v>
      </c>
      <c r="T369" s="251">
        <v>0</v>
      </c>
      <c r="U369" s="251">
        <v>0</v>
      </c>
      <c r="V369" s="251">
        <v>0</v>
      </c>
      <c r="W369" s="251">
        <v>0</v>
      </c>
      <c r="X369" s="251">
        <f>VLOOKUP(B369,'2017'!$A$1:$J$86,3,FALSE)</f>
        <v>0.1</v>
      </c>
      <c r="Y369" s="251">
        <f>VLOOKUP(B369,'2017'!$A$1:$J$86,4,FALSE)/1000</f>
        <v>8888.2759000000005</v>
      </c>
      <c r="Z369" s="251">
        <f>VLOOKUP(B369,'2017'!$A$1:$J$86,5,FALSE)/1000</f>
        <v>7941.7389999999996</v>
      </c>
      <c r="AA369" s="251">
        <f>VLOOKUP(B369,'2017'!$A$1:$J$86,6,FALSE)/1000</f>
        <v>0</v>
      </c>
      <c r="AB369" s="251">
        <f>VLOOKUP(B369,'2017'!$A$1:$J$86,7,FALSE)/1000</f>
        <v>4620.1985800000002</v>
      </c>
      <c r="AC369" s="251">
        <f>VLOOKUP(B369,'2017'!$A$1:$J$86,10,FALSE)/1000</f>
        <v>2669.7757700000002</v>
      </c>
      <c r="AD369" s="251">
        <v>0</v>
      </c>
      <c r="AE369">
        <v>0</v>
      </c>
    </row>
    <row r="370" spans="1:31">
      <c r="A370" s="289">
        <v>2018</v>
      </c>
      <c r="B370" s="289" t="s">
        <v>197</v>
      </c>
      <c r="C370" s="125">
        <v>62</v>
      </c>
      <c r="D370" s="289">
        <f>VLOOKUP(B368,'Доходы регионов18'!$A$10:$C$94,2,FALSE)/1000</f>
        <v>203676.88500000001</v>
      </c>
      <c r="E370" s="289">
        <f>VLOOKUP(B368,'ВРП 2015-2020'!$A$3:$H$98,5,FALSE)</f>
        <v>471742.7</v>
      </c>
      <c r="F370" s="311">
        <f>VLOOKUP(B370,'Трансферты 2018'!$A$10:$N$102,2,FALSE)</f>
        <v>13276.22</v>
      </c>
      <c r="G370" s="289">
        <f>VLOOKUP(B370,'Численность 2018'!$A$7:$B$91,2,FALSE)</f>
        <v>2694877</v>
      </c>
      <c r="H370" s="183">
        <f>VLOOKUP(B368,'Трансферты 16-21'!$A$2:$S$102,16,FALSE)</f>
        <v>13143.748349420001</v>
      </c>
      <c r="I370" s="183">
        <f>D370-VLOOKUP(B370,'Трансферты 16-21'!$A$1:$M$86,10,FALSE)</f>
        <v>201124.745</v>
      </c>
      <c r="J370" s="311">
        <f t="shared" si="15"/>
        <v>14.806863121209483</v>
      </c>
      <c r="K370" s="424">
        <f>VLOOKUP(B370,'БО 17-19'!$A$11:$L$103,6,FALSE)</f>
        <v>80.599999999999994</v>
      </c>
      <c r="L370" s="425">
        <f>VLOOKUP(B370,'Own Rev18'!$A$10:$B$94,2,FALSE)/1000</f>
        <v>171822.55799999999</v>
      </c>
      <c r="M370" s="429">
        <f>VLOOKUP(B370,Безв18!$A$10:$B$94,2,FALSE)/1000</f>
        <v>30953.45</v>
      </c>
      <c r="N370" s="251">
        <f>VLOOKUP(B370,'Трансферты 16-21'!$A$1:$M$86,10,FALSE)</f>
        <v>2552.14</v>
      </c>
      <c r="O370" s="251">
        <v>0</v>
      </c>
      <c r="P370" s="251">
        <f t="shared" si="16"/>
        <v>28401.31</v>
      </c>
      <c r="Q370" s="251">
        <f t="shared" si="17"/>
        <v>201124.745</v>
      </c>
      <c r="R370" s="251">
        <f>VLOOKUP(B370,Путин!$B$2:$C$87,2,FALSE)</f>
        <v>0.85419999999999996</v>
      </c>
      <c r="S370" s="251">
        <v>0</v>
      </c>
      <c r="T370" s="251">
        <v>0</v>
      </c>
      <c r="U370" s="251">
        <v>0</v>
      </c>
      <c r="V370" s="251">
        <v>0</v>
      </c>
      <c r="W370" s="251">
        <v>0</v>
      </c>
      <c r="X370" s="251">
        <f>VLOOKUP(B370,'2018'!$A$1:$J$86,3,FALSE)</f>
        <v>0.13</v>
      </c>
      <c r="Y370" s="251">
        <f>VLOOKUP(B370,'2018'!$A$1:$J$86,4,FALSE)/1000</f>
        <v>14836.013800000001</v>
      </c>
      <c r="Z370" s="251">
        <f>VLOOKUP(B370,'2018'!$A$1:$J$86,5,FALSE)/1000</f>
        <v>7220.7107999999998</v>
      </c>
      <c r="AA370" s="251">
        <f>VLOOKUP(B370,'2018'!$A$1:$J$86,6,FALSE)/1000</f>
        <v>3365.5709999999999</v>
      </c>
      <c r="AB370" s="251">
        <f>VLOOKUP(B370,'2018'!$A$1:$J$86,7,FALSE)/1000</f>
        <v>4642.0151500000002</v>
      </c>
      <c r="AC370" s="251">
        <f>VLOOKUP(B370,'2018'!$A$1:$J$86,10,FALSE)/1000</f>
        <v>5701.7195300000003</v>
      </c>
      <c r="AD370" s="251">
        <v>0</v>
      </c>
      <c r="AE370">
        <v>0</v>
      </c>
    </row>
    <row r="371" spans="1:31">
      <c r="A371" s="289">
        <v>2019</v>
      </c>
      <c r="B371" s="289" t="s">
        <v>197</v>
      </c>
      <c r="C371" s="125">
        <v>62</v>
      </c>
      <c r="D371" s="289">
        <f>VLOOKUP(B368,'Доходы регионов19'!$A$10:$C$94,2,FALSE)/1000</f>
        <v>194173.37100000001</v>
      </c>
      <c r="E371" s="289">
        <f>VLOOKUP(B368,'ВРП 2015-2020'!$A$3:$H$98,6,FALSE)</f>
        <v>416501.2</v>
      </c>
      <c r="F371" s="311">
        <f>VLOOKUP(B371,'Трансферты 2019'!$A$4:$N$102,2,FALSE)</f>
        <v>16334.2</v>
      </c>
      <c r="G371" s="289">
        <f>VLOOKUP(B371,'Численность 2019'!$A$7:$B$91,2,FALSE)</f>
        <v>2674256</v>
      </c>
      <c r="H371" s="183">
        <f>VLOOKUP(B368,'Трансферты 16-21'!$A$2:$S$102,17,FALSE)</f>
        <v>13917.131023280002</v>
      </c>
      <c r="I371" s="183">
        <f>D371-VLOOKUP(B371,'Трансферты 16-21'!$A$1:$M$86,11,FALSE)</f>
        <v>187254.68100000001</v>
      </c>
      <c r="J371" s="311">
        <f t="shared" si="15"/>
        <v>14.799181768785568</v>
      </c>
      <c r="K371" s="424">
        <f>VLOOKUP(B371,'БО 17-19'!$A$11:$L$103,10,FALSE)</f>
        <v>81.099999999999994</v>
      </c>
      <c r="L371" s="425">
        <f>VLOOKUP(B371,'Own Rev19'!$A$10:$B$94,2,FALSE)/1000</f>
        <v>162564.44500000001</v>
      </c>
      <c r="M371" s="429">
        <f>VLOOKUP(B371,Безв19!$A$10:$B$94,2,FALSE)/1000</f>
        <v>29862.901000000002</v>
      </c>
      <c r="N371" s="251">
        <f>VLOOKUP(B371,'Трансферты 16-21'!$A$1:$M$86,11,FALSE)</f>
        <v>6918.69</v>
      </c>
      <c r="O371" s="251">
        <v>0</v>
      </c>
      <c r="P371" s="251">
        <f t="shared" si="16"/>
        <v>22944.211000000003</v>
      </c>
      <c r="Q371" s="251">
        <f t="shared" si="17"/>
        <v>187254.68100000001</v>
      </c>
      <c r="R371" s="251">
        <v>0</v>
      </c>
      <c r="S371" s="251">
        <v>0</v>
      </c>
      <c r="T371" s="251">
        <v>0</v>
      </c>
      <c r="U371" s="251">
        <v>0</v>
      </c>
      <c r="V371" s="251">
        <v>0</v>
      </c>
      <c r="W371" s="251">
        <v>0</v>
      </c>
      <c r="X371" s="251">
        <f>VLOOKUP(B371,'2019'!$A$1:$J$86,3,FALSE)</f>
        <v>0.12</v>
      </c>
      <c r="Y371" s="251">
        <f>VLOOKUP(B371,'2019'!$A$1:$J$86,4,FALSE)/1000</f>
        <v>9026.8762999999999</v>
      </c>
      <c r="Z371" s="251">
        <f>VLOOKUP(B371,'2019'!$A$1:$J$86,5,FALSE)/1000</f>
        <v>6859.6752999999999</v>
      </c>
      <c r="AA371" s="251">
        <f>VLOOKUP(B371,'2019'!$A$1:$J$86,6,FALSE)/1000</f>
        <v>0</v>
      </c>
      <c r="AB371" s="251">
        <f>VLOOKUP(B371,'2019'!$A$1:$J$86,7,FALSE)/1000</f>
        <v>7322.3730400000004</v>
      </c>
      <c r="AC371" s="251">
        <f>VLOOKUP(B371,'2019'!$A$1:$J$86,10,FALSE)/1000</f>
        <v>6594.96468</v>
      </c>
      <c r="AD371" s="251">
        <v>0</v>
      </c>
      <c r="AE371">
        <v>0</v>
      </c>
    </row>
    <row r="372" spans="1:31">
      <c r="A372" s="289">
        <v>2020</v>
      </c>
      <c r="B372" s="289" t="s">
        <v>197</v>
      </c>
      <c r="C372" s="125">
        <v>62</v>
      </c>
      <c r="D372" s="289">
        <f>VLOOKUP(B368,'Доходы регионов20'!$A$10:$C$94,2,FALSE)/1000</f>
        <v>201174.05499999999</v>
      </c>
      <c r="E372" s="289">
        <f>VLOOKUP(B368,'ВРП 2015-2020'!$A$3:$H$98,7,FALSE)</f>
        <v>392374.9</v>
      </c>
      <c r="F372" s="311">
        <f>VLOOKUP(B372,'Трансферты 2020'!$A$4:$N$102,2,FALSE)</f>
        <v>30958.71</v>
      </c>
      <c r="G372" s="289">
        <f>VLOOKUP(B372,'Численность 2020'!$A$7:$B$91,2,FALSE)</f>
        <v>2657854</v>
      </c>
      <c r="H372" s="183">
        <f>VLOOKUP(B368,'Трансферты 16-21'!$A$2:$S$102,18,FALSE)</f>
        <v>28991.476908059998</v>
      </c>
      <c r="I372" s="183">
        <f>D372-VLOOKUP(B372,'Трансферты 16-21'!$A$1:$M$86,12,FALSE)</f>
        <v>189685.32499999998</v>
      </c>
      <c r="J372" s="311">
        <f t="shared" si="15"/>
        <v>14.793029588229018</v>
      </c>
      <c r="K372" s="424">
        <f>VLOOKUP(B372,'БО 19-21'!$A$11:$L$103,6,FALSE)</f>
        <v>92.1</v>
      </c>
      <c r="L372" s="425">
        <f>VLOOKUP(B372,'Own Rev20'!$A$10:$B$94,2,FALSE)/1000</f>
        <v>138428.78</v>
      </c>
      <c r="M372" s="429">
        <f>VLOOKUP(B372,Безв20!$A$10:$B$94,2,FALSE)/1000</f>
        <v>60577.637999999999</v>
      </c>
      <c r="N372" s="251">
        <f>VLOOKUP(B372,'Трансферты 16-21'!$A$1:$M$86,12,FALSE)</f>
        <v>11488.73</v>
      </c>
      <c r="O372" s="251">
        <v>0</v>
      </c>
      <c r="P372" s="251">
        <f t="shared" si="16"/>
        <v>49088.907999999996</v>
      </c>
      <c r="Q372" s="251">
        <f t="shared" si="17"/>
        <v>189685.32499999998</v>
      </c>
      <c r="R372" s="251">
        <v>0</v>
      </c>
      <c r="S372" s="251">
        <f>VLOOKUP(B372,Конституция!$B$4:$C$90,2,FALSE)</f>
        <v>0.87290000000000001</v>
      </c>
      <c r="T372" s="251">
        <f>VLOOKUP(B372,DATA!$A$2:$X$86,23,FALSE)</f>
        <v>1.6</v>
      </c>
      <c r="U372" s="251">
        <f>VLOOKUP(B372,DATA!$A$2:$X$86,24,FALSE)</f>
        <v>11.44</v>
      </c>
      <c r="V372" s="251">
        <f>VLOOKUP(B372,'По статьям 2020'!$A$2:$AE$86,31,FALSE)</f>
        <v>5362.1299999999992</v>
      </c>
      <c r="W372" s="251">
        <v>0</v>
      </c>
      <c r="X372" s="251">
        <f>VLOOKUP(B372,'2020'!$A$1:$J$86,3,FALSE)</f>
        <v>0.26</v>
      </c>
      <c r="Y372" s="251">
        <f>VLOOKUP(B372,'2020'!$A$1:$J$86,4,FALSE)/1000</f>
        <v>21749.099899999997</v>
      </c>
      <c r="Z372" s="251">
        <f>VLOOKUP(B372,'2020'!$A$1:$J$86,5,FALSE)/1000</f>
        <v>3476.9157999999998</v>
      </c>
      <c r="AA372" s="251">
        <f>VLOOKUP(B372,'2020'!$A$1:$J$86,6,FALSE)/1000</f>
        <v>14090.870500000001</v>
      </c>
      <c r="AB372" s="251">
        <f>VLOOKUP(B372,'2020'!$A$1:$J$86,7,FALSE)/1000</f>
        <v>16904.684550000002</v>
      </c>
      <c r="AC372" s="251">
        <f>VLOOKUP(B372,'2020'!$A$1:$J$86,10,FALSE)/1000</f>
        <v>10435.121949999999</v>
      </c>
      <c r="AD372" s="452">
        <v>0</v>
      </c>
      <c r="AE372">
        <v>0</v>
      </c>
    </row>
    <row r="373" spans="1:31">
      <c r="A373" s="289">
        <v>2021</v>
      </c>
      <c r="B373" s="289" t="s">
        <v>197</v>
      </c>
      <c r="C373" s="125">
        <v>62</v>
      </c>
      <c r="D373" s="289">
        <f>VLOOKUP(B368,'Доходы регионов21'!$A$10:$C$94,2,FALSE)/1000</f>
        <v>278034.75599999999</v>
      </c>
      <c r="E373" s="289">
        <f>VLOOKUP(B368,'ВРП 2015-2020'!$A$3:$H$98,8,FALSE)</f>
        <v>690143</v>
      </c>
      <c r="F373" s="311">
        <f>VLOOKUP(B373,'Трансферты 2021'!$A$4:$N$93,2,FALSE)</f>
        <v>34572.300000000003</v>
      </c>
      <c r="G373" s="289">
        <f>VLOOKUP(B373,'Численность 2021'!$A$6:$B$91,2,FALSE)</f>
        <v>2633446</v>
      </c>
      <c r="H373" s="183">
        <f>VLOOKUP(B368,'Трансферты 16-21'!$A$2:$S$102,19,FALSE)</f>
        <v>32273.327872749996</v>
      </c>
      <c r="I373" s="183">
        <f>D373-VLOOKUP(B373,'Трансферты 16-21'!$A$1:$M$86,13,FALSE)</f>
        <v>269302.91599999997</v>
      </c>
      <c r="J373" s="311">
        <f t="shared" si="15"/>
        <v>14.783803812664022</v>
      </c>
      <c r="K373" s="424">
        <f>VLOOKUP(B373,'БО 19-21'!$A$11:$L$103,10,FALSE)</f>
        <v>91.9</v>
      </c>
      <c r="L373" s="425">
        <f>VLOOKUP(B373,'Own Rev21'!$A$10:$B$94,2,FALSE)/1000</f>
        <v>225568.64000000001</v>
      </c>
      <c r="M373" s="429">
        <f>VLOOKUP(B373,Безв21!$A$10:$B$94,2,FALSE)/1000</f>
        <v>47595.444000000003</v>
      </c>
      <c r="N373" s="251">
        <f>VLOOKUP(B373,'Трансферты 16-21'!$A$1:$M$86,13,FALSE)</f>
        <v>8731.84</v>
      </c>
      <c r="O373" s="251">
        <v>0</v>
      </c>
      <c r="P373" s="251">
        <f t="shared" si="16"/>
        <v>38863.604000000007</v>
      </c>
      <c r="Q373" s="251">
        <f t="shared" si="17"/>
        <v>269302.91599999997</v>
      </c>
      <c r="R373" s="251">
        <v>0</v>
      </c>
      <c r="S373" s="251">
        <v>0</v>
      </c>
      <c r="T373" s="251">
        <v>0</v>
      </c>
      <c r="U373" s="251">
        <v>0</v>
      </c>
      <c r="V373" s="251">
        <v>0</v>
      </c>
      <c r="W373" s="251">
        <f>VLOOKUP(B372,'По статьям 2021'!$A$2:$V$86,22,FALSE)</f>
        <v>4766.5612522700003</v>
      </c>
      <c r="X373" s="251">
        <f>VLOOKUP(B373,'2021'!$A$1:$J$86,3,FALSE)</f>
        <v>0.14000000000000001</v>
      </c>
      <c r="Y373" s="251">
        <f>VLOOKUP(B373,'2021'!$A$1:$J$86,4,FALSE)/1000</f>
        <v>6650.5802999999996</v>
      </c>
      <c r="Z373" s="251">
        <f>VLOOKUP(B373,'2021'!$A$1:$J$86,5,FALSE)/1000</f>
        <v>3476.9157999999998</v>
      </c>
      <c r="AA373" s="251">
        <f>VLOOKUP(B373,'2021'!$A$1:$J$86,6,FALSE)/1000</f>
        <v>781.92250000000001</v>
      </c>
      <c r="AB373" s="251">
        <f>VLOOKUP(B373,'2021'!$A$1:$J$86,7,FALSE)/1000</f>
        <v>17784.979090000001</v>
      </c>
      <c r="AC373" s="251">
        <f>VLOOKUP(B373,'2021'!$A$1:$J$86,10,FALSE)/1000</f>
        <v>14428.0417</v>
      </c>
      <c r="AD373" t="e">
        <f>VLOOKUP(B373,#REF!,2,FALSE)</f>
        <v>#REF!</v>
      </c>
      <c r="AE373">
        <f>S372</f>
        <v>0.87290000000000001</v>
      </c>
    </row>
    <row r="374" spans="1:31">
      <c r="A374" s="289">
        <v>2016</v>
      </c>
      <c r="B374" s="289" t="s">
        <v>127</v>
      </c>
      <c r="C374" s="125">
        <v>63</v>
      </c>
      <c r="D374" s="289">
        <f>VLOOKUP(B374,'Доходы регионов16'!$A$10:$C$94,2,FALSE)/1000</f>
        <v>145946.31899999999</v>
      </c>
      <c r="E374" s="289">
        <f>VLOOKUP(B374,'ВРП 2015-2020'!$A$3:$H$98,3,FALSE)</f>
        <v>387887.1</v>
      </c>
      <c r="F374" s="311">
        <f>VLOOKUP(B374,'Трансферты 2016'!$A$10:$N$102,2,FALSE)</f>
        <v>10066.11</v>
      </c>
      <c r="G374" s="289">
        <f>VLOOKUP(B374,'Численность 2016-2017'!$B$5:$D$89,2,FALSE)</f>
        <v>2762237</v>
      </c>
      <c r="H374" s="183">
        <f>VLOOKUP(B374,'Трансферты 16-21'!$A$2:$S$102,14,FALSE)</f>
        <v>5570.1317263899991</v>
      </c>
      <c r="I374" s="183">
        <f>D374-VLOOKUP(B374,'Трансферты 16-21'!$A$1:$M$86,8,FALSE)</f>
        <v>141108.359</v>
      </c>
      <c r="J374" s="311">
        <f t="shared" si="15"/>
        <v>14.831551416656083</v>
      </c>
      <c r="K374" s="424">
        <f>VLOOKUP(B374,'БО 15-17'!$A$11:$L$103,6,FALSE)</f>
        <v>86.2</v>
      </c>
      <c r="L374" s="425">
        <f>VLOOKUP(B374,'Own Rev16'!$A$10:$B$94,2,FALSE)/1000</f>
        <v>129413.10799999999</v>
      </c>
      <c r="M374" s="429">
        <f>VLOOKUP(B374,Безв16!$A$10:$B$95,2,FALSE)/1000</f>
        <v>15249.22</v>
      </c>
      <c r="N374" s="251">
        <f>VLOOKUP(B374,'Трансферты 16-21'!$A$1:$M$86,8,FALSE)</f>
        <v>4837.96</v>
      </c>
      <c r="O374" s="251">
        <v>0</v>
      </c>
      <c r="P374" s="251">
        <f t="shared" si="16"/>
        <v>10411.259999999998</v>
      </c>
      <c r="Q374" s="251">
        <f t="shared" si="17"/>
        <v>141108.359</v>
      </c>
      <c r="R374" s="251">
        <v>0</v>
      </c>
      <c r="S374" s="251">
        <v>0</v>
      </c>
      <c r="T374" s="251">
        <v>0</v>
      </c>
      <c r="U374" s="251">
        <v>0</v>
      </c>
      <c r="V374" s="251">
        <v>0</v>
      </c>
      <c r="W374" s="251">
        <v>0</v>
      </c>
      <c r="X374" s="251">
        <f>VLOOKUP(B374,'2016'!$A$1:$J$86,3,FALSE)</f>
        <v>7.0000000000000007E-2</v>
      </c>
      <c r="Y374" s="251">
        <f>VLOOKUP(B374,'2016'!$A$1:$J$86,4,FALSE)/1000</f>
        <v>4769.6840999999995</v>
      </c>
      <c r="Z374" s="251">
        <f>VLOOKUP(B374,'2016'!$A$1:$J$86,5,FALSE)/1000</f>
        <v>3656.8355000000001</v>
      </c>
      <c r="AA374" s="251">
        <f>VLOOKUP(B374,'2016'!$A$1:$J$86,6,FALSE)/1000</f>
        <v>1112.8486</v>
      </c>
      <c r="AB374" s="251">
        <f>VLOOKUP(B374,'2016'!$A$1:$J$86,7,FALSE)/1000</f>
        <v>4619.1518099999994</v>
      </c>
      <c r="AC374" s="251">
        <f>VLOOKUP(B374,'2016'!$A$1:$J$86,10,FALSE)/1000</f>
        <v>1022.2221099999999</v>
      </c>
      <c r="AD374" s="251">
        <v>0</v>
      </c>
      <c r="AE374">
        <v>0</v>
      </c>
    </row>
    <row r="375" spans="1:31">
      <c r="A375" s="289">
        <v>2017</v>
      </c>
      <c r="B375" s="289" t="s">
        <v>127</v>
      </c>
      <c r="C375" s="125">
        <v>63</v>
      </c>
      <c r="D375" s="289">
        <f>VLOOKUP(B374,'Доходы регионов17'!$A$10:$C$94,2,FALSE)/1000</f>
        <v>156089.50099999999</v>
      </c>
      <c r="E375" s="289">
        <f>VLOOKUP(B374,'ВРП 2015-2020'!$A$3:$H$98,4,FALSE)</f>
        <v>423663.3</v>
      </c>
      <c r="F375" s="311">
        <f>VLOOKUP(B375,'Трансферты 2017'!$A$10:$N$102,2,FALSE)</f>
        <v>8250.9</v>
      </c>
      <c r="G375" s="289">
        <f>VLOOKUP(B374,'Численность 2016-2017'!$B$5:$D$89,3,FALSE)</f>
        <v>2779555</v>
      </c>
      <c r="H375" s="183">
        <f>VLOOKUP(B374,'Трансферты 16-21'!$A$2:$S$102,15,FALSE)</f>
        <v>8809.4749192499985</v>
      </c>
      <c r="I375" s="183">
        <f>D375-VLOOKUP(B375,'Трансферты 16-21'!$A$1:$M$86,9,FALSE)</f>
        <v>153772.72099999999</v>
      </c>
      <c r="J375" s="311">
        <f t="shared" si="15"/>
        <v>14.837801400911493</v>
      </c>
      <c r="K375" s="424">
        <f>VLOOKUP(B375,'БО 15-17'!$A$11:$L$103,10,FALSE)</f>
        <v>84.3</v>
      </c>
      <c r="L375" s="425">
        <f>VLOOKUP(B375,'Own Rev17'!$A$10:$B$94,2,FALSE)/1000</f>
        <v>137729.541</v>
      </c>
      <c r="M375" s="429">
        <f>VLOOKUP(B375,Безв17!$A$10:$B$94,2,FALSE)/1000</f>
        <v>17611.107</v>
      </c>
      <c r="N375" s="251">
        <f>VLOOKUP(B375,'Трансферты 16-21'!$A$1:$M$86,9,FALSE)</f>
        <v>2316.7800000000002</v>
      </c>
      <c r="O375" s="251">
        <v>0</v>
      </c>
      <c r="P375" s="251">
        <f t="shared" si="16"/>
        <v>15294.326999999999</v>
      </c>
      <c r="Q375" s="251">
        <f t="shared" si="17"/>
        <v>153772.72099999999</v>
      </c>
      <c r="R375" s="251">
        <v>0</v>
      </c>
      <c r="S375" s="251">
        <v>0</v>
      </c>
      <c r="T375" s="251">
        <v>0</v>
      </c>
      <c r="U375" s="251">
        <v>0</v>
      </c>
      <c r="V375" s="251">
        <v>0</v>
      </c>
      <c r="W375" s="251">
        <v>0</v>
      </c>
      <c r="X375" s="251">
        <f>VLOOKUP(B375,'2017'!$A$1:$J$86,3,FALSE)</f>
        <v>0.09</v>
      </c>
      <c r="Y375" s="251">
        <f>VLOOKUP(B375,'2017'!$A$1:$J$86,4,FALSE)/1000</f>
        <v>6405.4075999999995</v>
      </c>
      <c r="Z375" s="251">
        <f>VLOOKUP(B375,'2017'!$A$1:$J$86,5,FALSE)/1000</f>
        <v>5512.5599000000002</v>
      </c>
      <c r="AA375" s="251">
        <f>VLOOKUP(B375,'2017'!$A$1:$J$86,6,FALSE)/1000</f>
        <v>0</v>
      </c>
      <c r="AB375" s="251">
        <f>VLOOKUP(B375,'2017'!$A$1:$J$86,7,FALSE)/1000</f>
        <v>5119.3552699999991</v>
      </c>
      <c r="AC375" s="251">
        <f>VLOOKUP(B375,'2017'!$A$1:$J$86,10,FALSE)/1000</f>
        <v>1391.31467</v>
      </c>
      <c r="AD375" s="251">
        <v>0</v>
      </c>
      <c r="AE375">
        <v>0</v>
      </c>
    </row>
    <row r="376" spans="1:31">
      <c r="A376" s="289">
        <v>2018</v>
      </c>
      <c r="B376" s="289" t="s">
        <v>127</v>
      </c>
      <c r="C376" s="125">
        <v>63</v>
      </c>
      <c r="D376" s="289">
        <f>VLOOKUP(B374,'Доходы регионов18'!$A$10:$C$94,2,FALSE)/1000</f>
        <v>181194.00899999999</v>
      </c>
      <c r="E376" s="289">
        <f>VLOOKUP(B374,'ВРП 2015-2020'!$A$3:$H$98,5,FALSE)</f>
        <v>466347.9</v>
      </c>
      <c r="F376" s="311">
        <f>VLOOKUP(B376,'Трансферты 2018'!$A$10:$N$102,2,FALSE)</f>
        <v>9160.0400000000009</v>
      </c>
      <c r="G376" s="289">
        <f>VLOOKUP(B376,'Численность 2018'!$A$7:$B$91,2,FALSE)</f>
        <v>2788849</v>
      </c>
      <c r="H376" s="183">
        <f>VLOOKUP(B374,'Трансферты 16-21'!$A$2:$S$102,16,FALSE)</f>
        <v>11879.64090034</v>
      </c>
      <c r="I376" s="183">
        <f>D376-VLOOKUP(B376,'Трансферты 16-21'!$A$1:$M$86,10,FALSE)</f>
        <v>179433.519</v>
      </c>
      <c r="J376" s="311">
        <f t="shared" si="15"/>
        <v>14.841139523874663</v>
      </c>
      <c r="K376" s="424">
        <f>VLOOKUP(B376,'БО 17-19'!$A$11:$L$103,6,FALSE)</f>
        <v>82.6</v>
      </c>
      <c r="L376" s="425">
        <f>VLOOKUP(B376,'Own Rev18'!$A$10:$B$94,2,FALSE)/1000</f>
        <v>155744.473</v>
      </c>
      <c r="M376" s="429">
        <f>VLOOKUP(B376,Безв18!$A$10:$B$94,2,FALSE)/1000</f>
        <v>24234.282999999999</v>
      </c>
      <c r="N376" s="251">
        <f>VLOOKUP(B376,'Трансферты 16-21'!$A$1:$M$86,10,FALSE)</f>
        <v>1760.49</v>
      </c>
      <c r="O376" s="251">
        <v>0</v>
      </c>
      <c r="P376" s="251">
        <f t="shared" si="16"/>
        <v>22473.792999999998</v>
      </c>
      <c r="Q376" s="251">
        <f t="shared" si="17"/>
        <v>179433.519</v>
      </c>
      <c r="R376" s="251">
        <f>VLOOKUP(B376,Путин!$B$2:$C$87,2,FALSE)</f>
        <v>0.71060000000000001</v>
      </c>
      <c r="S376" s="251">
        <v>0</v>
      </c>
      <c r="T376" s="251">
        <v>0</v>
      </c>
      <c r="U376" s="251">
        <v>0</v>
      </c>
      <c r="V376" s="251">
        <v>0</v>
      </c>
      <c r="W376" s="251">
        <v>0</v>
      </c>
      <c r="X376" s="251">
        <f>VLOOKUP(B376,'2018'!$A$1:$J$86,3,FALSE)</f>
        <v>0.11</v>
      </c>
      <c r="Y376" s="251">
        <f>VLOOKUP(B376,'2018'!$A$1:$J$86,4,FALSE)/1000</f>
        <v>10580.5957</v>
      </c>
      <c r="Z376" s="251">
        <f>VLOOKUP(B376,'2018'!$A$1:$J$86,5,FALSE)/1000</f>
        <v>5562.5399000000007</v>
      </c>
      <c r="AA376" s="251">
        <f>VLOOKUP(B376,'2018'!$A$1:$J$86,6,FALSE)/1000</f>
        <v>2662.5419999999999</v>
      </c>
      <c r="AB376" s="251">
        <f>VLOOKUP(B376,'2018'!$A$1:$J$86,7,FALSE)/1000</f>
        <v>4914.8647199999996</v>
      </c>
      <c r="AC376" s="251">
        <f>VLOOKUP(B376,'2018'!$A$1:$J$86,10,FALSE)/1000</f>
        <v>3838.7950699999997</v>
      </c>
      <c r="AD376" s="251">
        <v>0</v>
      </c>
      <c r="AE376">
        <v>0</v>
      </c>
    </row>
    <row r="377" spans="1:31">
      <c r="A377" s="289">
        <v>2019</v>
      </c>
      <c r="B377" s="289" t="s">
        <v>127</v>
      </c>
      <c r="C377" s="125">
        <v>63</v>
      </c>
      <c r="D377" s="289">
        <f>VLOOKUP(B374,'Доходы регионов19'!$A$10:$C$94,2,FALSE)/1000</f>
        <v>196660.58900000001</v>
      </c>
      <c r="E377" s="289">
        <f>VLOOKUP(B374,'ВРП 2015-2020'!$A$3:$H$98,6,FALSE)</f>
        <v>504043.1</v>
      </c>
      <c r="F377" s="311">
        <f>VLOOKUP(B377,'Трансферты 2019'!$A$4:$N$102,2,FALSE)</f>
        <v>17250.490000000002</v>
      </c>
      <c r="G377" s="289">
        <f>VLOOKUP(B377,'Численность 2019'!$A$7:$B$91,2,FALSE)</f>
        <v>2793384</v>
      </c>
      <c r="H377" s="183">
        <f>VLOOKUP(B374,'Трансферты 16-21'!$A$2:$S$102,17,FALSE)</f>
        <v>17252.973329610002</v>
      </c>
      <c r="I377" s="183">
        <f>D377-VLOOKUP(B377,'Трансферты 16-21'!$A$1:$M$86,11,FALSE)</f>
        <v>190116.769</v>
      </c>
      <c r="J377" s="311">
        <f t="shared" si="15"/>
        <v>14.842764322050478</v>
      </c>
      <c r="K377" s="424">
        <f>VLOOKUP(B377,'БО 17-19'!$A$11:$L$103,10,FALSE)</f>
        <v>83.5</v>
      </c>
      <c r="L377" s="425">
        <f>VLOOKUP(B377,'Own Rev19'!$A$10:$B$94,2,FALSE)/1000</f>
        <v>162209.99400000001</v>
      </c>
      <c r="M377" s="429">
        <f>VLOOKUP(B377,Безв19!$A$10:$B$94,2,FALSE)/1000</f>
        <v>33035.997000000003</v>
      </c>
      <c r="N377" s="251">
        <f>VLOOKUP(B377,'Трансферты 16-21'!$A$1:$M$86,11,FALSE)</f>
        <v>6543.82</v>
      </c>
      <c r="O377" s="251">
        <v>0</v>
      </c>
      <c r="P377" s="251">
        <f t="shared" si="16"/>
        <v>26492.177000000003</v>
      </c>
      <c r="Q377" s="251">
        <f t="shared" si="17"/>
        <v>190116.769</v>
      </c>
      <c r="R377" s="251">
        <v>0</v>
      </c>
      <c r="S377" s="251">
        <v>0</v>
      </c>
      <c r="T377" s="251">
        <v>0</v>
      </c>
      <c r="U377" s="251">
        <v>0</v>
      </c>
      <c r="V377" s="251">
        <v>0</v>
      </c>
      <c r="W377" s="251">
        <v>0</v>
      </c>
      <c r="X377" s="251">
        <f>VLOOKUP(B377,'2019'!$A$1:$J$86,3,FALSE)</f>
        <v>0.14000000000000001</v>
      </c>
      <c r="Y377" s="251">
        <f>VLOOKUP(B377,'2019'!$A$1:$J$86,4,FALSE)/1000</f>
        <v>9237.7981</v>
      </c>
      <c r="Z377" s="251">
        <f>VLOOKUP(B377,'2019'!$A$1:$J$86,5,FALSE)/1000</f>
        <v>5822.5923000000003</v>
      </c>
      <c r="AA377" s="251">
        <f>VLOOKUP(B377,'2019'!$A$1:$J$86,6,FALSE)/1000</f>
        <v>0</v>
      </c>
      <c r="AB377" s="251">
        <f>VLOOKUP(B377,'2019'!$A$1:$J$86,7,FALSE)/1000</f>
        <v>9859.8175299999984</v>
      </c>
      <c r="AC377" s="251">
        <f>VLOOKUP(B377,'2019'!$A$1:$J$86,10,FALSE)/1000</f>
        <v>7394.5605400000004</v>
      </c>
      <c r="AD377" s="251">
        <v>0</v>
      </c>
      <c r="AE377">
        <v>0</v>
      </c>
    </row>
    <row r="378" spans="1:31">
      <c r="A378" s="289">
        <v>2020</v>
      </c>
      <c r="B378" s="289" t="s">
        <v>127</v>
      </c>
      <c r="C378" s="125">
        <v>63</v>
      </c>
      <c r="D378" s="289">
        <f>VLOOKUP(B374,'Доходы регионов20'!$A$10:$C$94,2,FALSE)/1000</f>
        <v>232151.99299999999</v>
      </c>
      <c r="E378" s="289">
        <f>VLOOKUP(B374,'ВРП 2015-2020'!$A$3:$H$98,7,FALSE)</f>
        <v>485981.4</v>
      </c>
      <c r="F378" s="311">
        <f>VLOOKUP(B378,'Трансферты 2020'!$A$4:$N$102,2,FALSE)</f>
        <v>44536.98</v>
      </c>
      <c r="G378" s="289">
        <f>VLOOKUP(B378,'Численность 2020'!$A$7:$B$91,2,FALSE)</f>
        <v>2798170</v>
      </c>
      <c r="H378" s="183">
        <f>VLOOKUP(B374,'Трансферты 16-21'!$A$2:$S$102,18,FALSE)</f>
        <v>41286.921656080005</v>
      </c>
      <c r="I378" s="183">
        <f>D378-VLOOKUP(B378,'Трансферты 16-21'!$A$1:$M$86,12,FALSE)</f>
        <v>220588.36299999998</v>
      </c>
      <c r="J378" s="311">
        <f t="shared" si="15"/>
        <v>14.844476190045951</v>
      </c>
      <c r="K378" s="424">
        <f>VLOOKUP(B378,'БО 19-21'!$A$11:$L$103,6,FALSE)</f>
        <v>85.5</v>
      </c>
      <c r="L378" s="425">
        <f>VLOOKUP(B378,'Own Rev20'!$A$10:$B$94,2,FALSE)/1000</f>
        <v>163992.18299999999</v>
      </c>
      <c r="M378" s="429">
        <f>VLOOKUP(B378,Безв20!$A$10:$B$94,2,FALSE)/1000</f>
        <v>67030.3</v>
      </c>
      <c r="N378" s="251">
        <f>VLOOKUP(B378,'Трансферты 16-21'!$A$1:$M$86,12,FALSE)</f>
        <v>11563.63</v>
      </c>
      <c r="O378" s="251">
        <v>0</v>
      </c>
      <c r="P378" s="251">
        <f t="shared" si="16"/>
        <v>55466.670000000006</v>
      </c>
      <c r="Q378" s="251">
        <f t="shared" si="17"/>
        <v>220588.36299999998</v>
      </c>
      <c r="R378" s="251">
        <v>0</v>
      </c>
      <c r="S378" s="251">
        <f>VLOOKUP(B378,Конституция!$B$4:$C$90,2,FALSE)</f>
        <v>0.67579999999999996</v>
      </c>
      <c r="T378" s="251">
        <f>VLOOKUP(B378,DATA!$A$2:$X$86,23,FALSE)</f>
        <v>15.5</v>
      </c>
      <c r="U378" s="251">
        <f>VLOOKUP(B378,DATA!$A$2:$X$86,24,FALSE)</f>
        <v>18.739999999999998</v>
      </c>
      <c r="V378" s="251">
        <f>VLOOKUP(B378,'По статьям 2020'!$A$2:$AE$86,31,FALSE)</f>
        <v>5339.7300000000005</v>
      </c>
      <c r="W378" s="251">
        <v>0</v>
      </c>
      <c r="X378" s="251">
        <f>VLOOKUP(B378,'2020'!$A$1:$J$86,3,FALSE)</f>
        <v>0.25</v>
      </c>
      <c r="Y378" s="251">
        <f>VLOOKUP(B378,'2020'!$A$1:$J$86,4,FALSE)/1000</f>
        <v>16400.127800000002</v>
      </c>
      <c r="Z378" s="251">
        <f>VLOOKUP(B378,'2020'!$A$1:$J$86,5,FALSE)/1000</f>
        <v>6404.8514999999998</v>
      </c>
      <c r="AA378" s="251">
        <f>VLOOKUP(B378,'2020'!$A$1:$J$86,6,FALSE)/1000</f>
        <v>5136.9610999999995</v>
      </c>
      <c r="AB378" s="251">
        <f>VLOOKUP(B378,'2020'!$A$1:$J$86,7,FALSE)/1000</f>
        <v>22293.05773</v>
      </c>
      <c r="AC378" s="251">
        <f>VLOOKUP(B378,'2020'!$A$1:$J$86,10,FALSE)/1000</f>
        <v>16773.48847</v>
      </c>
      <c r="AD378" s="452">
        <v>0</v>
      </c>
      <c r="AE378">
        <v>0</v>
      </c>
    </row>
    <row r="379" spans="1:31">
      <c r="A379" s="289">
        <v>2021</v>
      </c>
      <c r="B379" s="289" t="s">
        <v>127</v>
      </c>
      <c r="C379" s="125">
        <v>63</v>
      </c>
      <c r="D379" s="289">
        <f>VLOOKUP(B374,'Доходы регионов21'!$A$10:$C$94,2,FALSE)/1000</f>
        <v>280439.75300000003</v>
      </c>
      <c r="E379" s="289">
        <f>VLOOKUP(B374,'ВРП 2015-2020'!$A$3:$H$98,8,FALSE)</f>
        <v>581018.30000000005</v>
      </c>
      <c r="F379" s="311">
        <f>VLOOKUP(B379,'Трансферты 2021'!$A$4:$N$93,2,FALSE)</f>
        <v>51471.64</v>
      </c>
      <c r="G379" s="289">
        <f>VLOOKUP(B379,'Численность 2021'!$A$6:$B$91,2,FALSE)</f>
        <v>2785836</v>
      </c>
      <c r="H379" s="183">
        <f>VLOOKUP(B374,'Трансферты 16-21'!$A$2:$S$102,19,FALSE)</f>
        <v>49461.014974869999</v>
      </c>
      <c r="I379" s="183">
        <f>D379-VLOOKUP(B379,'Трансферты 16-21'!$A$1:$M$86,13,FALSE)</f>
        <v>270444.28300000005</v>
      </c>
      <c r="J379" s="311">
        <f t="shared" si="15"/>
        <v>14.840058565831873</v>
      </c>
      <c r="K379" s="424">
        <f>VLOOKUP(B379,'БО 19-21'!$A$11:$L$103,10,FALSE)</f>
        <v>89.5</v>
      </c>
      <c r="L379" s="425">
        <f>VLOOKUP(B379,'Own Rev21'!$A$10:$B$94,2,FALSE)/1000</f>
        <v>206416.65400000001</v>
      </c>
      <c r="M379" s="429">
        <f>VLOOKUP(B379,Безв21!$A$10:$B$94,2,FALSE)/1000</f>
        <v>72328.956000000006</v>
      </c>
      <c r="N379" s="251">
        <f>VLOOKUP(B379,'Трансферты 16-21'!$A$1:$M$86,13,FALSE)</f>
        <v>9995.4699999999993</v>
      </c>
      <c r="O379" s="251">
        <v>0</v>
      </c>
      <c r="P379" s="251">
        <f t="shared" si="16"/>
        <v>62333.486000000004</v>
      </c>
      <c r="Q379" s="251">
        <f t="shared" si="17"/>
        <v>270444.28300000005</v>
      </c>
      <c r="R379" s="251">
        <v>0</v>
      </c>
      <c r="S379" s="251">
        <v>0</v>
      </c>
      <c r="T379" s="251">
        <v>0</v>
      </c>
      <c r="U379" s="251">
        <v>0</v>
      </c>
      <c r="V379" s="251">
        <v>0</v>
      </c>
      <c r="W379" s="251">
        <f>VLOOKUP(B378,'По статьям 2021'!$A$2:$V$86,22,FALSE)</f>
        <v>6014.71017751</v>
      </c>
      <c r="X379" s="251">
        <f>VLOOKUP(B379,'2021'!$A$1:$J$86,3,FALSE)</f>
        <v>0.23</v>
      </c>
      <c r="Y379" s="251">
        <f>VLOOKUP(B379,'2021'!$A$1:$J$86,4,FALSE)/1000</f>
        <v>12618.7485</v>
      </c>
      <c r="Z379" s="251">
        <f>VLOOKUP(B379,'2021'!$A$1:$J$86,5,FALSE)/1000</f>
        <v>6404.8514999999998</v>
      </c>
      <c r="AA379" s="251">
        <f>VLOOKUP(B379,'2021'!$A$1:$J$86,6,FALSE)/1000</f>
        <v>3000</v>
      </c>
      <c r="AB379" s="251">
        <f>VLOOKUP(B379,'2021'!$A$1:$J$86,7,FALSE)/1000</f>
        <v>26840.374379999997</v>
      </c>
      <c r="AC379" s="251">
        <f>VLOOKUP(B379,'2021'!$A$1:$J$86,10,FALSE)/1000</f>
        <v>22874.36738</v>
      </c>
      <c r="AD379" t="e">
        <f>VLOOKUP(B379,#REF!,2,FALSE)</f>
        <v>#REF!</v>
      </c>
      <c r="AE379">
        <f>S378</f>
        <v>0.67579999999999996</v>
      </c>
    </row>
    <row r="380" spans="1:31">
      <c r="A380" s="289">
        <v>2016</v>
      </c>
      <c r="B380" s="289" t="s">
        <v>126</v>
      </c>
      <c r="C380" s="125">
        <v>64</v>
      </c>
      <c r="D380" s="289">
        <f>VLOOKUP(B380,'Доходы регионов16'!$A$10:$C$94,2,FALSE)/1000</f>
        <v>83584.974000000002</v>
      </c>
      <c r="E380" s="289">
        <f>VLOOKUP(B380,'ВРП 2015-2020'!$A$3:$H$98,3,FALSE)</f>
        <v>338878.9</v>
      </c>
      <c r="F380" s="311">
        <f>VLOOKUP(B380,'Трансферты 2016'!$A$10:$N$102,2,FALSE)</f>
        <v>9768.5499999999993</v>
      </c>
      <c r="G380" s="289">
        <f>VLOOKUP(B380,'Численность 2016-2017'!$B$5:$D$89,2,FALSE)</f>
        <v>1978466</v>
      </c>
      <c r="H380" s="183">
        <f>VLOOKUP(B380,'Трансферты 16-21'!$A$2:$S$102,14,FALSE)</f>
        <v>6382.3012689899997</v>
      </c>
      <c r="I380" s="183">
        <f>D380-VLOOKUP(B380,'Трансферты 16-21'!$A$1:$M$86,8,FALSE)</f>
        <v>79423.114000000001</v>
      </c>
      <c r="J380" s="311">
        <f t="shared" si="15"/>
        <v>14.497832354924046</v>
      </c>
      <c r="K380" s="424">
        <f>VLOOKUP(B380,'БО 15-17'!$A$11:$L$103,6,FALSE)</f>
        <v>75</v>
      </c>
      <c r="L380" s="425">
        <f>VLOOKUP(B380,'Own Rev16'!$A$10:$B$94,2,FALSE)/1000</f>
        <v>68523.339000000007</v>
      </c>
      <c r="M380" s="429">
        <f>VLOOKUP(B380,Безв16!$A$10:$B$95,2,FALSE)/1000</f>
        <v>16568.826000000001</v>
      </c>
      <c r="N380" s="251">
        <f>VLOOKUP(B380,'Трансферты 16-21'!$A$1:$M$86,8,FALSE)</f>
        <v>4161.8599999999997</v>
      </c>
      <c r="O380" s="251">
        <v>0</v>
      </c>
      <c r="P380" s="251">
        <f t="shared" si="16"/>
        <v>12406.966</v>
      </c>
      <c r="Q380" s="251">
        <f t="shared" si="17"/>
        <v>79423.114000000001</v>
      </c>
      <c r="R380" s="251">
        <v>0</v>
      </c>
      <c r="S380" s="251">
        <v>0</v>
      </c>
      <c r="T380" s="251">
        <v>0</v>
      </c>
      <c r="U380" s="251">
        <v>0</v>
      </c>
      <c r="V380" s="251">
        <v>0</v>
      </c>
      <c r="W380" s="251">
        <v>0</v>
      </c>
      <c r="X380" s="251">
        <f>VLOOKUP(B380,'2016'!$A$1:$J$86,3,FALSE)</f>
        <v>0.16</v>
      </c>
      <c r="Y380" s="251">
        <f>VLOOKUP(B380,'2016'!$A$1:$J$86,4,FALSE)/1000</f>
        <v>5978.5407000000005</v>
      </c>
      <c r="Z380" s="251">
        <f>VLOOKUP(B380,'2016'!$A$1:$J$86,5,FALSE)/1000</f>
        <v>4420.6214</v>
      </c>
      <c r="AA380" s="251">
        <f>VLOOKUP(B380,'2016'!$A$1:$J$86,6,FALSE)/1000</f>
        <v>1557.9193</v>
      </c>
      <c r="AB380" s="251">
        <f>VLOOKUP(B380,'2016'!$A$1:$J$86,7,FALSE)/1000</f>
        <v>5097.1306399999994</v>
      </c>
      <c r="AC380" s="251">
        <f>VLOOKUP(B380,'2016'!$A$1:$J$86,10,FALSE)/1000</f>
        <v>1331.0390500000001</v>
      </c>
      <c r="AD380" s="251">
        <v>0</v>
      </c>
      <c r="AE380">
        <v>0</v>
      </c>
    </row>
    <row r="381" spans="1:31">
      <c r="A381" s="289">
        <v>2017</v>
      </c>
      <c r="B381" s="289" t="s">
        <v>126</v>
      </c>
      <c r="C381" s="125">
        <v>64</v>
      </c>
      <c r="D381" s="289">
        <f>VLOOKUP(B380,'Доходы регионов17'!$A$10:$C$94,2,FALSE)/1000</f>
        <v>87782.65</v>
      </c>
      <c r="E381" s="289">
        <f>VLOOKUP(B380,'ВРП 2015-2020'!$A$3:$H$98,4,FALSE)</f>
        <v>355839.6</v>
      </c>
      <c r="F381" s="311">
        <f>VLOOKUP(B381,'Трансферты 2017'!$A$10:$N$102,2,FALSE)</f>
        <v>6511.32</v>
      </c>
      <c r="G381" s="289">
        <f>VLOOKUP(B380,'Численность 2016-2017'!$B$5:$D$89,3,FALSE)</f>
        <v>1972682</v>
      </c>
      <c r="H381" s="183">
        <f>VLOOKUP(B380,'Трансферты 16-21'!$A$2:$S$102,15,FALSE)</f>
        <v>8032.0979583099997</v>
      </c>
      <c r="I381" s="183">
        <f>D381-VLOOKUP(B381,'Трансферты 16-21'!$A$1:$M$86,9,FALSE)</f>
        <v>86355.799999999988</v>
      </c>
      <c r="J381" s="311">
        <f t="shared" si="15"/>
        <v>14.494904596140222</v>
      </c>
      <c r="K381" s="424">
        <f>VLOOKUP(B381,'БО 15-17'!$A$11:$L$103,10,FALSE)</f>
        <v>73.5</v>
      </c>
      <c r="L381" s="425">
        <f>VLOOKUP(B381,'Own Rev17'!$A$10:$B$94,2,FALSE)/1000</f>
        <v>71711.195000000007</v>
      </c>
      <c r="M381" s="429">
        <f>VLOOKUP(B381,Безв17!$A$10:$B$94,2,FALSE)/1000</f>
        <v>17438.906999999999</v>
      </c>
      <c r="N381" s="251">
        <f>VLOOKUP(B381,'Трансферты 16-21'!$A$1:$M$86,9,FALSE)</f>
        <v>1426.85</v>
      </c>
      <c r="O381" s="251">
        <v>0</v>
      </c>
      <c r="P381" s="251">
        <f t="shared" si="16"/>
        <v>16012.056999999999</v>
      </c>
      <c r="Q381" s="251">
        <f t="shared" si="17"/>
        <v>86355.799999999988</v>
      </c>
      <c r="R381" s="251">
        <v>0</v>
      </c>
      <c r="S381" s="251">
        <v>0</v>
      </c>
      <c r="T381" s="251">
        <v>0</v>
      </c>
      <c r="U381" s="251">
        <v>0</v>
      </c>
      <c r="V381" s="251">
        <v>0</v>
      </c>
      <c r="W381" s="251">
        <v>0</v>
      </c>
      <c r="X381" s="251">
        <f>VLOOKUP(B381,'2017'!$A$1:$J$86,3,FALSE)</f>
        <v>0.16</v>
      </c>
      <c r="Y381" s="251">
        <f>VLOOKUP(B381,'2017'!$A$1:$J$86,4,FALSE)/1000</f>
        <v>7930.5249999999996</v>
      </c>
      <c r="Z381" s="251">
        <f>VLOOKUP(B381,'2017'!$A$1:$J$86,5,FALSE)/1000</f>
        <v>6385.7267999999995</v>
      </c>
      <c r="AA381" s="251">
        <f>VLOOKUP(B381,'2017'!$A$1:$J$86,6,FALSE)/1000</f>
        <v>860.56859999999995</v>
      </c>
      <c r="AB381" s="251">
        <f>VLOOKUP(B381,'2017'!$A$1:$J$86,7,FALSE)/1000</f>
        <v>4163.9982900000005</v>
      </c>
      <c r="AC381" s="251">
        <f>VLOOKUP(B381,'2017'!$A$1:$J$86,10,FALSE)/1000</f>
        <v>1438.9992400000001</v>
      </c>
      <c r="AD381" s="251">
        <v>0</v>
      </c>
      <c r="AE381">
        <v>0</v>
      </c>
    </row>
    <row r="382" spans="1:31">
      <c r="A382" s="289">
        <v>2018</v>
      </c>
      <c r="B382" s="289" t="s">
        <v>126</v>
      </c>
      <c r="C382" s="125">
        <v>64</v>
      </c>
      <c r="D382" s="289">
        <f>VLOOKUP(B380,'Доходы регионов18'!$A$10:$C$94,2,FALSE)/1000</f>
        <v>102470.629</v>
      </c>
      <c r="E382" s="289">
        <f>VLOOKUP(B380,'ВРП 2015-2020'!$A$3:$H$98,5,FALSE)</f>
        <v>377061.9</v>
      </c>
      <c r="F382" s="311">
        <f>VLOOKUP(B382,'Трансферты 2018'!$A$10:$N$102,2,FALSE)</f>
        <v>7307.9</v>
      </c>
      <c r="G382" s="289">
        <f>VLOOKUP(B382,'Численность 2018'!$A$7:$B$91,2,FALSE)</f>
        <v>1960081</v>
      </c>
      <c r="H382" s="183">
        <f>VLOOKUP(B380,'Трансферты 16-21'!$A$2:$S$102,16,FALSE)</f>
        <v>7417.6250679899995</v>
      </c>
      <c r="I382" s="183">
        <f>D382-VLOOKUP(B382,'Трансферты 16-21'!$A$1:$M$86,10,FALSE)</f>
        <v>100545.489</v>
      </c>
      <c r="J382" s="311">
        <f t="shared" si="15"/>
        <v>14.488496356883395</v>
      </c>
      <c r="K382" s="424">
        <f>VLOOKUP(B382,'БО 17-19'!$A$11:$L$103,6,FALSE)</f>
        <v>69.099999999999994</v>
      </c>
      <c r="L382" s="425">
        <f>VLOOKUP(B382,'Own Rev18'!$A$10:$B$94,2,FALSE)/1000</f>
        <v>75980.850000000006</v>
      </c>
      <c r="M382" s="429">
        <f>VLOOKUP(B382,Безв18!$A$10:$B$94,2,FALSE)/1000</f>
        <v>27049.258000000002</v>
      </c>
      <c r="N382" s="251">
        <f>VLOOKUP(B382,'Трансферты 16-21'!$A$1:$M$86,10,FALSE)</f>
        <v>1925.14</v>
      </c>
      <c r="O382" s="251">
        <v>0</v>
      </c>
      <c r="P382" s="251">
        <f t="shared" si="16"/>
        <v>25124.118000000002</v>
      </c>
      <c r="Q382" s="251">
        <f t="shared" si="17"/>
        <v>100545.489</v>
      </c>
      <c r="R382" s="251">
        <f>VLOOKUP(B382,Путин!$B$2:$C$87,2,FALSE)</f>
        <v>0.67310000000000003</v>
      </c>
      <c r="S382" s="251">
        <v>0</v>
      </c>
      <c r="T382" s="251">
        <v>0</v>
      </c>
      <c r="U382" s="251">
        <v>0</v>
      </c>
      <c r="V382" s="251">
        <v>0</v>
      </c>
      <c r="W382" s="251">
        <v>0</v>
      </c>
      <c r="X382" s="251">
        <f>VLOOKUP(B382,'2018'!$A$1:$J$86,3,FALSE)</f>
        <v>0.23</v>
      </c>
      <c r="Y382" s="251">
        <f>VLOOKUP(B382,'2018'!$A$1:$J$86,4,FALSE)/1000</f>
        <v>17699.294999999998</v>
      </c>
      <c r="Z382" s="251">
        <f>VLOOKUP(B382,'2018'!$A$1:$J$86,5,FALSE)/1000</f>
        <v>6576.6850000000004</v>
      </c>
      <c r="AA382" s="251">
        <f>VLOOKUP(B382,'2018'!$A$1:$J$86,6,FALSE)/1000</f>
        <v>2491.4209999999998</v>
      </c>
      <c r="AB382" s="251">
        <f>VLOOKUP(B382,'2018'!$A$1:$J$86,7,FALSE)/1000</f>
        <v>3630.20685</v>
      </c>
      <c r="AC382" s="251">
        <f>VLOOKUP(B382,'2018'!$A$1:$J$86,10,FALSE)/1000</f>
        <v>1739.01277</v>
      </c>
      <c r="AD382" s="251">
        <v>0</v>
      </c>
      <c r="AE382">
        <v>0</v>
      </c>
    </row>
    <row r="383" spans="1:31">
      <c r="A383" s="289">
        <v>2019</v>
      </c>
      <c r="B383" s="289" t="s">
        <v>126</v>
      </c>
      <c r="C383" s="125">
        <v>64</v>
      </c>
      <c r="D383" s="289">
        <f>VLOOKUP(B380,'Доходы регионов19'!$A$10:$C$94,2,FALSE)/1000</f>
        <v>111954.553</v>
      </c>
      <c r="E383" s="289">
        <f>VLOOKUP(B380,'ВРП 2015-2020'!$A$3:$H$98,6,FALSE)</f>
        <v>399371.1</v>
      </c>
      <c r="F383" s="311">
        <f>VLOOKUP(B383,'Трансферты 2019'!$A$4:$N$102,2,FALSE)</f>
        <v>13286.8</v>
      </c>
      <c r="G383" s="289">
        <f>VLOOKUP(B383,'Численность 2019'!$A$7:$B$91,2,FALSE)</f>
        <v>1944195</v>
      </c>
      <c r="H383" s="183">
        <f>VLOOKUP(B380,'Трансферты 16-21'!$A$2:$S$102,17,FALSE)</f>
        <v>10992.47647895</v>
      </c>
      <c r="I383" s="183">
        <f>D383-VLOOKUP(B383,'Трансферты 16-21'!$A$1:$M$86,11,FALSE)</f>
        <v>106935.213</v>
      </c>
      <c r="J383" s="311">
        <f t="shared" si="15"/>
        <v>14.480358567613921</v>
      </c>
      <c r="K383" s="424">
        <f>VLOOKUP(B383,'БО 17-19'!$A$11:$L$103,10,FALSE)</f>
        <v>67.2</v>
      </c>
      <c r="L383" s="425">
        <f>VLOOKUP(B383,'Own Rev19'!$A$10:$B$94,2,FALSE)/1000</f>
        <v>80994.483999999997</v>
      </c>
      <c r="M383" s="429">
        <f>VLOOKUP(B383,Безв19!$A$10:$B$94,2,FALSE)/1000</f>
        <v>30803.98</v>
      </c>
      <c r="N383" s="251">
        <f>VLOOKUP(B383,'Трансферты 16-21'!$A$1:$M$86,11,FALSE)</f>
        <v>5019.34</v>
      </c>
      <c r="O383" s="251">
        <v>0</v>
      </c>
      <c r="P383" s="251">
        <f t="shared" si="16"/>
        <v>25784.639999999999</v>
      </c>
      <c r="Q383" s="251">
        <f t="shared" si="17"/>
        <v>106935.213</v>
      </c>
      <c r="R383" s="251">
        <v>0</v>
      </c>
      <c r="S383" s="251">
        <v>0</v>
      </c>
      <c r="T383" s="251">
        <v>0</v>
      </c>
      <c r="U383" s="251">
        <v>0</v>
      </c>
      <c r="V383" s="251">
        <v>0</v>
      </c>
      <c r="W383" s="251">
        <v>0</v>
      </c>
      <c r="X383" s="251">
        <f>VLOOKUP(B383,'2019'!$A$1:$J$86,3,FALSE)</f>
        <v>0.24</v>
      </c>
      <c r="Y383" s="251">
        <f>VLOOKUP(B383,'2019'!$A$1:$J$86,4,FALSE)/1000</f>
        <v>14790.991900000001</v>
      </c>
      <c r="Z383" s="251">
        <f>VLOOKUP(B383,'2019'!$A$1:$J$86,5,FALSE)/1000</f>
        <v>7395.9022000000004</v>
      </c>
      <c r="AA383" s="251">
        <f>VLOOKUP(B383,'2019'!$A$1:$J$86,6,FALSE)/1000</f>
        <v>0</v>
      </c>
      <c r="AB383" s="251">
        <f>VLOOKUP(B383,'2019'!$A$1:$J$86,7,FALSE)/1000</f>
        <v>5156.2841200000003</v>
      </c>
      <c r="AC383" s="251">
        <f>VLOOKUP(B383,'2019'!$A$1:$J$86,10,FALSE)/1000</f>
        <v>5837.1959400000005</v>
      </c>
      <c r="AD383" s="251">
        <v>0</v>
      </c>
      <c r="AE383">
        <v>0</v>
      </c>
    </row>
    <row r="384" spans="1:31">
      <c r="A384" s="289">
        <v>2020</v>
      </c>
      <c r="B384" s="289" t="s">
        <v>126</v>
      </c>
      <c r="C384" s="125">
        <v>64</v>
      </c>
      <c r="D384" s="289">
        <f>VLOOKUP(B380,'Доходы регионов20'!$A$10:$C$94,2,FALSE)/1000</f>
        <v>132540.54999999999</v>
      </c>
      <c r="E384" s="289">
        <f>VLOOKUP(B380,'ВРП 2015-2020'!$A$3:$H$98,7,FALSE)</f>
        <v>398641</v>
      </c>
      <c r="F384" s="311">
        <f>VLOOKUP(B384,'Трансферты 2020'!$A$4:$N$102,2,FALSE)</f>
        <v>26892.32</v>
      </c>
      <c r="G384" s="289">
        <f>VLOOKUP(B384,'Численность 2020'!$A$7:$B$91,2,FALSE)</f>
        <v>1926665</v>
      </c>
      <c r="H384" s="183">
        <f>VLOOKUP(B380,'Трансферты 16-21'!$A$2:$S$102,18,FALSE)</f>
        <v>24705.407383329999</v>
      </c>
      <c r="I384" s="183">
        <f>D384-VLOOKUP(B384,'Трансферты 16-21'!$A$1:$M$86,12,FALSE)</f>
        <v>124619.12999999999</v>
      </c>
      <c r="J384" s="311">
        <f t="shared" si="15"/>
        <v>14.471301086928174</v>
      </c>
      <c r="K384" s="424">
        <f>VLOOKUP(B384,'БО 19-21'!$A$11:$L$103,6,FALSE)</f>
        <v>67.400000000000006</v>
      </c>
      <c r="L384" s="425">
        <f>VLOOKUP(B384,'Own Rev20'!$A$10:$B$94,2,FALSE)/1000</f>
        <v>85260.172999999995</v>
      </c>
      <c r="M384" s="429">
        <f>VLOOKUP(B384,Безв20!$A$10:$B$94,2,FALSE)/1000</f>
        <v>46808.688999999998</v>
      </c>
      <c r="N384" s="251">
        <f>VLOOKUP(B384,'Трансферты 16-21'!$A$1:$M$86,12,FALSE)</f>
        <v>7921.42</v>
      </c>
      <c r="O384" s="251">
        <v>0</v>
      </c>
      <c r="P384" s="251">
        <f t="shared" si="16"/>
        <v>38887.269</v>
      </c>
      <c r="Q384" s="251">
        <f t="shared" si="17"/>
        <v>124619.12999999999</v>
      </c>
      <c r="R384" s="251">
        <v>0</v>
      </c>
      <c r="S384" s="251">
        <f>VLOOKUP(B384,Конституция!$B$4:$C$90,2,FALSE)</f>
        <v>0.62090000000000001</v>
      </c>
      <c r="T384" s="251">
        <f>VLOOKUP(B384,DATA!$A$2:$X$86,23,FALSE)</f>
        <v>1.8</v>
      </c>
      <c r="U384" s="251">
        <f>VLOOKUP(B384,DATA!$A$2:$X$86,24,FALSE)</f>
        <v>18.05</v>
      </c>
      <c r="V384" s="251">
        <f>VLOOKUP(B384,'По статьям 2020'!$A$2:$AE$86,31,FALSE)</f>
        <v>5444.94</v>
      </c>
      <c r="W384" s="251">
        <v>0</v>
      </c>
      <c r="X384" s="251">
        <f>VLOOKUP(B384,'2020'!$A$1:$J$86,3,FALSE)</f>
        <v>0.31</v>
      </c>
      <c r="Y384" s="251">
        <f>VLOOKUP(B384,'2020'!$A$1:$J$86,4,FALSE)/1000</f>
        <v>15894.313</v>
      </c>
      <c r="Z384" s="251">
        <f>VLOOKUP(B384,'2020'!$A$1:$J$86,5,FALSE)/1000</f>
        <v>8135.4924000000001</v>
      </c>
      <c r="AA384" s="251">
        <f>VLOOKUP(B384,'2020'!$A$1:$J$86,6,FALSE)/1000</f>
        <v>3543.9859999999999</v>
      </c>
      <c r="AB384" s="251">
        <f>VLOOKUP(B384,'2020'!$A$1:$J$86,7,FALSE)/1000</f>
        <v>12074.16797</v>
      </c>
      <c r="AC384" s="251">
        <f>VLOOKUP(B384,'2020'!$A$1:$J$86,10,FALSE)/1000</f>
        <v>10918.785800000001</v>
      </c>
      <c r="AD384" s="452">
        <v>0</v>
      </c>
      <c r="AE384">
        <v>0</v>
      </c>
    </row>
    <row r="385" spans="1:31">
      <c r="A385" s="289">
        <v>2021</v>
      </c>
      <c r="B385" s="289" t="s">
        <v>126</v>
      </c>
      <c r="C385" s="125">
        <v>64</v>
      </c>
      <c r="D385" s="289">
        <f>VLOOKUP(B380,'Доходы регионов21'!$A$10:$C$94,2,FALSE)/1000</f>
        <v>146601.04800000001</v>
      </c>
      <c r="E385" s="289">
        <f>VLOOKUP(B380,'ВРП 2015-2020'!$A$3:$H$98,8,FALSE)</f>
        <v>451536.8</v>
      </c>
      <c r="F385" s="311">
        <f>VLOOKUP(B385,'Трансферты 2021'!$A$4:$N$93,2,FALSE)</f>
        <v>28926.06</v>
      </c>
      <c r="G385" s="289">
        <f>VLOOKUP(B385,'Численность 2021'!$A$6:$B$91,2,FALSE)</f>
        <v>1903675</v>
      </c>
      <c r="H385" s="183">
        <f>VLOOKUP(B380,'Трансферты 16-21'!$A$2:$S$102,19,FALSE)</f>
        <v>28569.802763410004</v>
      </c>
      <c r="I385" s="183">
        <f>D385-VLOOKUP(B385,'Трансферты 16-21'!$A$1:$M$86,13,FALSE)</f>
        <v>140151.63800000001</v>
      </c>
      <c r="J385" s="311">
        <f t="shared" si="15"/>
        <v>14.459296786486382</v>
      </c>
      <c r="K385" s="424">
        <f>VLOOKUP(B385,'БО 19-21'!$A$11:$L$103,10,FALSE)</f>
        <v>70</v>
      </c>
      <c r="L385" s="425">
        <f>VLOOKUP(B385,'Own Rev21'!$A$10:$B$94,2,FALSE)/1000</f>
        <v>99296.543000000005</v>
      </c>
      <c r="M385" s="429">
        <f>VLOOKUP(B385,Безв21!$A$10:$B$94,2,FALSE)/1000</f>
        <v>46940.576000000001</v>
      </c>
      <c r="N385" s="251">
        <f>VLOOKUP(B385,'Трансферты 16-21'!$A$1:$M$86,13,FALSE)</f>
        <v>6449.41</v>
      </c>
      <c r="O385" s="251">
        <v>0</v>
      </c>
      <c r="P385" s="251">
        <f t="shared" si="16"/>
        <v>40491.165999999997</v>
      </c>
      <c r="Q385" s="251">
        <f t="shared" si="17"/>
        <v>140151.63800000001</v>
      </c>
      <c r="R385" s="251">
        <v>0</v>
      </c>
      <c r="S385" s="251">
        <v>0</v>
      </c>
      <c r="T385" s="251">
        <v>0</v>
      </c>
      <c r="U385" s="251">
        <v>0</v>
      </c>
      <c r="V385" s="251">
        <v>0</v>
      </c>
      <c r="W385" s="251">
        <f>VLOOKUP(B384,'По статьям 2021'!$A$2:$V$86,22,FALSE)</f>
        <v>4743.3740598599998</v>
      </c>
      <c r="X385" s="251">
        <f>VLOOKUP(B385,'2021'!$A$1:$J$86,3,FALSE)</f>
        <v>0.28999999999999998</v>
      </c>
      <c r="Y385" s="251">
        <f>VLOOKUP(B385,'2021'!$A$1:$J$86,4,FALSE)/1000</f>
        <v>12176.9961</v>
      </c>
      <c r="Z385" s="251">
        <f>VLOOKUP(B385,'2021'!$A$1:$J$86,5,FALSE)/1000</f>
        <v>8135.4924000000001</v>
      </c>
      <c r="AA385" s="251">
        <f>VLOOKUP(B385,'2021'!$A$1:$J$86,6,FALSE)/1000</f>
        <v>1000</v>
      </c>
      <c r="AB385" s="251">
        <f>VLOOKUP(B385,'2021'!$A$1:$J$86,7,FALSE)/1000</f>
        <v>15931.954599999999</v>
      </c>
      <c r="AC385" s="251">
        <f>VLOOKUP(B385,'2021'!$A$1:$J$86,10,FALSE)/1000</f>
        <v>12382.21464</v>
      </c>
      <c r="AD385" t="e">
        <f>VLOOKUP(B385,#REF!,2,FALSE)</f>
        <v>#REF!</v>
      </c>
      <c r="AE385">
        <f>S384</f>
        <v>0.62090000000000001</v>
      </c>
    </row>
    <row r="386" spans="1:31">
      <c r="A386" s="289">
        <v>2016</v>
      </c>
      <c r="B386" s="289" t="s">
        <v>125</v>
      </c>
      <c r="C386" s="125">
        <v>65</v>
      </c>
      <c r="D386" s="289">
        <f>VLOOKUP(B386,'Доходы регионов16'!$A$10:$C$94,2,FALSE)/1000</f>
        <v>67157.706999999995</v>
      </c>
      <c r="E386" s="289">
        <f>VLOOKUP(B386,'ВРП 2015-2020'!$A$3:$H$98,3,FALSE)</f>
        <v>483420.8</v>
      </c>
      <c r="F386" s="311">
        <f>VLOOKUP(B386,'Трансферты 2016'!$A$10:$N$102,2,FALSE)</f>
        <v>5168.29</v>
      </c>
      <c r="G386" s="289">
        <f>VLOOKUP(B386,'Численность 2016-2017'!$B$5:$D$89,2,FALSE)</f>
        <v>1076762</v>
      </c>
      <c r="H386" s="183">
        <f>VLOOKUP(B386,'Трансферты 16-21'!$A$2:$S$102,14,FALSE)</f>
        <v>2638.1576220100005</v>
      </c>
      <c r="I386" s="183">
        <f>D386-VLOOKUP(B386,'Трансферты 16-21'!$A$1:$M$86,8,FALSE)</f>
        <v>64577.876999999993</v>
      </c>
      <c r="J386" s="311">
        <f t="shared" si="15"/>
        <v>13.889468947502502</v>
      </c>
      <c r="K386" s="424">
        <f>VLOOKUP(B386,'БО 15-17'!$A$11:$L$103,6,FALSE)</f>
        <v>77.2</v>
      </c>
      <c r="L386" s="425">
        <f>VLOOKUP(B386,'Own Rev16'!$A$10:$B$94,2,FALSE)/1000</f>
        <v>56779.010999999999</v>
      </c>
      <c r="M386" s="429">
        <f>VLOOKUP(B386,Безв16!$A$10:$B$95,2,FALSE)/1000</f>
        <v>9863.5849999999991</v>
      </c>
      <c r="N386" s="251">
        <f>VLOOKUP(B386,'Трансферты 16-21'!$A$1:$M$86,8,FALSE)</f>
        <v>2579.83</v>
      </c>
      <c r="O386" s="251">
        <v>0</v>
      </c>
      <c r="P386" s="251">
        <f t="shared" si="16"/>
        <v>7283.7549999999992</v>
      </c>
      <c r="Q386" s="251">
        <f t="shared" si="17"/>
        <v>64577.876999999993</v>
      </c>
      <c r="R386" s="251">
        <v>0</v>
      </c>
      <c r="S386" s="251">
        <v>0</v>
      </c>
      <c r="T386" s="251">
        <v>0</v>
      </c>
      <c r="U386" s="251">
        <v>0</v>
      </c>
      <c r="V386" s="251">
        <v>0</v>
      </c>
      <c r="W386" s="251">
        <v>0</v>
      </c>
      <c r="X386" s="251">
        <f>VLOOKUP(B386,'2016'!$A$1:$J$86,3,FALSE)</f>
        <v>0.11</v>
      </c>
      <c r="Y386" s="251">
        <f>VLOOKUP(B386,'2016'!$A$1:$J$86,4,FALSE)/1000</f>
        <v>4580.5326999999997</v>
      </c>
      <c r="Z386" s="251">
        <f>VLOOKUP(B386,'2016'!$A$1:$J$86,5,FALSE)/1000</f>
        <v>3183.5500999999999</v>
      </c>
      <c r="AA386" s="251">
        <f>VLOOKUP(B386,'2016'!$A$1:$J$86,6,FALSE)/1000</f>
        <v>530.21259999999995</v>
      </c>
      <c r="AB386" s="251">
        <f>VLOOKUP(B386,'2016'!$A$1:$J$86,7,FALSE)/1000</f>
        <v>2308.8646600000002</v>
      </c>
      <c r="AC386" s="251">
        <f>VLOOKUP(B386,'2016'!$A$1:$J$86,10,FALSE)/1000</f>
        <v>394.35790999999995</v>
      </c>
      <c r="AD386" s="251">
        <v>0</v>
      </c>
      <c r="AE386">
        <v>0</v>
      </c>
    </row>
    <row r="387" spans="1:31">
      <c r="A387" s="289">
        <v>2017</v>
      </c>
      <c r="B387" s="289" t="s">
        <v>125</v>
      </c>
      <c r="C387" s="125">
        <v>65</v>
      </c>
      <c r="D387" s="289">
        <f>VLOOKUP(B386,'Доходы регионов17'!$A$10:$C$94,2,FALSE)/1000</f>
        <v>65123.057000000001</v>
      </c>
      <c r="E387" s="289">
        <f>VLOOKUP(B386,'ВРП 2015-2020'!$A$3:$H$98,4,FALSE)</f>
        <v>514001.1</v>
      </c>
      <c r="F387" s="311">
        <f>VLOOKUP(B387,'Трансферты 2017'!$A$10:$N$102,2,FALSE)</f>
        <v>4855.3900000000003</v>
      </c>
      <c r="G387" s="289">
        <f>VLOOKUP(B386,'Численность 2016-2017'!$B$5:$D$89,3,FALSE)</f>
        <v>1078891</v>
      </c>
      <c r="H387" s="183">
        <f>VLOOKUP(B386,'Трансферты 16-21'!$A$2:$S$102,15,FALSE)</f>
        <v>4506.3861374799999</v>
      </c>
      <c r="I387" s="183">
        <f>D387-VLOOKUP(B387,'Трансферты 16-21'!$A$1:$M$86,9,FALSE)</f>
        <v>64067.777000000002</v>
      </c>
      <c r="J387" s="311">
        <f t="shared" ref="J387:J450" si="18">LN(G387)</f>
        <v>13.891444219674996</v>
      </c>
      <c r="K387" s="424">
        <f>VLOOKUP(B387,'БО 15-17'!$A$11:$L$103,10,FALSE)</f>
        <v>77</v>
      </c>
      <c r="L387" s="425">
        <f>VLOOKUP(B387,'Own Rev17'!$A$10:$B$94,2,FALSE)/1000</f>
        <v>52450.050999999999</v>
      </c>
      <c r="M387" s="429">
        <f>VLOOKUP(B387,Безв17!$A$10:$B$94,2,FALSE)/1000</f>
        <v>12535.244000000001</v>
      </c>
      <c r="N387" s="251">
        <f>VLOOKUP(B387,'Трансферты 16-21'!$A$1:$M$86,9,FALSE)</f>
        <v>1055.28</v>
      </c>
      <c r="O387" s="251">
        <v>0</v>
      </c>
      <c r="P387" s="251">
        <f t="shared" ref="P387:P450" si="19">M387-N387</f>
        <v>11479.964</v>
      </c>
      <c r="Q387" s="251">
        <f t="shared" ref="Q387:Q450" si="20">D387-N387</f>
        <v>64067.777000000002</v>
      </c>
      <c r="R387" s="251">
        <v>0</v>
      </c>
      <c r="S387" s="251">
        <v>0</v>
      </c>
      <c r="T387" s="251">
        <v>0</v>
      </c>
      <c r="U387" s="251">
        <v>0</v>
      </c>
      <c r="V387" s="251">
        <v>0</v>
      </c>
      <c r="W387" s="251">
        <v>0</v>
      </c>
      <c r="X387" s="251">
        <f>VLOOKUP(B387,'2017'!$A$1:$J$86,3,FALSE)</f>
        <v>0.16</v>
      </c>
      <c r="Y387" s="251">
        <f>VLOOKUP(B387,'2017'!$A$1:$J$86,4,FALSE)/1000</f>
        <v>6910.4012000000002</v>
      </c>
      <c r="Z387" s="251">
        <f>VLOOKUP(B387,'2017'!$A$1:$J$86,5,FALSE)/1000</f>
        <v>4268.5330999999996</v>
      </c>
      <c r="AA387" s="251">
        <f>VLOOKUP(B387,'2017'!$A$1:$J$86,6,FALSE)/1000</f>
        <v>831.41430000000003</v>
      </c>
      <c r="AB387" s="251">
        <f>VLOOKUP(B387,'2017'!$A$1:$J$86,7,FALSE)/1000</f>
        <v>1749.88957</v>
      </c>
      <c r="AC387" s="251">
        <f>VLOOKUP(B387,'2017'!$A$1:$J$86,10,FALSE)/1000</f>
        <v>1094.3489999999999</v>
      </c>
      <c r="AD387" s="251">
        <v>0</v>
      </c>
      <c r="AE387">
        <v>0</v>
      </c>
    </row>
    <row r="388" spans="1:31">
      <c r="A388" s="289">
        <v>2018</v>
      </c>
      <c r="B388" s="289" t="s">
        <v>125</v>
      </c>
      <c r="C388" s="125">
        <v>65</v>
      </c>
      <c r="D388" s="289">
        <f>VLOOKUP(B386,'Доходы регионов18'!$A$10:$C$94,2,FALSE)/1000</f>
        <v>74231.202999999994</v>
      </c>
      <c r="E388" s="289">
        <f>VLOOKUP(B386,'ВРП 2015-2020'!$A$3:$H$98,5,FALSE)</f>
        <v>568191.69999999995</v>
      </c>
      <c r="F388" s="311">
        <f>VLOOKUP(B388,'Трансферты 2018'!$A$10:$N$102,2,FALSE)</f>
        <v>4751.3</v>
      </c>
      <c r="G388" s="289">
        <f>VLOOKUP(B388,'Численность 2018'!$A$7:$B$91,2,FALSE)</f>
        <v>1078280</v>
      </c>
      <c r="H388" s="183">
        <f>VLOOKUP(B386,'Трансферты 16-21'!$A$2:$S$102,16,FALSE)</f>
        <v>5093.9092042600005</v>
      </c>
      <c r="I388" s="183">
        <f>D388-VLOOKUP(B388,'Трансферты 16-21'!$A$1:$M$86,10,FALSE)</f>
        <v>73412.582999999999</v>
      </c>
      <c r="J388" s="311">
        <f t="shared" si="18"/>
        <v>13.890877736984159</v>
      </c>
      <c r="K388" s="424">
        <f>VLOOKUP(B388,'БО 17-19'!$A$11:$L$103,6,FALSE)</f>
        <v>77.900000000000006</v>
      </c>
      <c r="L388" s="425">
        <f>VLOOKUP(B388,'Own Rev18'!$A$10:$B$94,2,FALSE)/1000</f>
        <v>61522.99</v>
      </c>
      <c r="M388" s="429">
        <f>VLOOKUP(B388,Безв18!$A$10:$B$94,2,FALSE)/1000</f>
        <v>12661.924999999999</v>
      </c>
      <c r="N388" s="251">
        <f>VLOOKUP(B388,'Трансферты 16-21'!$A$1:$M$86,10,FALSE)</f>
        <v>818.62</v>
      </c>
      <c r="O388" s="251">
        <v>0</v>
      </c>
      <c r="P388" s="251">
        <f t="shared" si="19"/>
        <v>11843.304999999998</v>
      </c>
      <c r="Q388" s="251">
        <f t="shared" si="20"/>
        <v>73412.582999999999</v>
      </c>
      <c r="R388" s="251">
        <f>VLOOKUP(B388,Путин!$B$2:$C$87,2,FALSE)</f>
        <v>0.71230000000000004</v>
      </c>
      <c r="S388" s="251">
        <v>0</v>
      </c>
      <c r="T388" s="251">
        <v>0</v>
      </c>
      <c r="U388" s="251">
        <v>0</v>
      </c>
      <c r="V388" s="251">
        <v>0</v>
      </c>
      <c r="W388" s="251">
        <v>0</v>
      </c>
      <c r="X388" s="251">
        <f>VLOOKUP(B388,'2018'!$A$1:$J$86,3,FALSE)</f>
        <v>0.14000000000000001</v>
      </c>
      <c r="Y388" s="251">
        <f>VLOOKUP(B388,'2018'!$A$1:$J$86,4,FALSE)/1000</f>
        <v>6730.8349000000007</v>
      </c>
      <c r="Z388" s="251">
        <f>VLOOKUP(B388,'2018'!$A$1:$J$86,5,FALSE)/1000</f>
        <v>4154.4237999999996</v>
      </c>
      <c r="AA388" s="251">
        <f>VLOOKUP(B388,'2018'!$A$1:$J$86,6,FALSE)/1000</f>
        <v>1204.6691000000001</v>
      </c>
      <c r="AB388" s="251">
        <f>VLOOKUP(B388,'2018'!$A$1:$J$86,7,FALSE)/1000</f>
        <v>1774.0616</v>
      </c>
      <c r="AC388" s="251">
        <f>VLOOKUP(B388,'2018'!$A$1:$J$86,10,FALSE)/1000</f>
        <v>1570.5408400000001</v>
      </c>
      <c r="AD388" s="251">
        <v>0</v>
      </c>
      <c r="AE388">
        <v>0</v>
      </c>
    </row>
    <row r="389" spans="1:31">
      <c r="A389" s="289">
        <v>2019</v>
      </c>
      <c r="B389" s="289" t="s">
        <v>125</v>
      </c>
      <c r="C389" s="125">
        <v>65</v>
      </c>
      <c r="D389" s="289">
        <f>VLOOKUP(B386,'Доходы регионов19'!$A$10:$C$94,2,FALSE)/1000</f>
        <v>79919.244999999995</v>
      </c>
      <c r="E389" s="289">
        <f>VLOOKUP(B386,'ВРП 2015-2020'!$A$3:$H$98,6,FALSE)</f>
        <v>577550.69999999995</v>
      </c>
      <c r="F389" s="311">
        <f>VLOOKUP(B389,'Трансферты 2019'!$A$4:$N$102,2,FALSE)</f>
        <v>7669.43</v>
      </c>
      <c r="G389" s="289">
        <f>VLOOKUP(B389,'Численность 2019'!$A$7:$B$91,2,FALSE)</f>
        <v>1077442</v>
      </c>
      <c r="H389" s="183">
        <f>VLOOKUP(B386,'Трансферты 16-21'!$A$2:$S$102,17,FALSE)</f>
        <v>6896.2286638400001</v>
      </c>
      <c r="I389" s="183">
        <f>D389-VLOOKUP(B389,'Трансферты 16-21'!$A$1:$M$86,11,FALSE)</f>
        <v>77072.174999999988</v>
      </c>
      <c r="J389" s="311">
        <f t="shared" si="18"/>
        <v>13.890100271204981</v>
      </c>
      <c r="K389" s="424">
        <f>VLOOKUP(B389,'БО 17-19'!$A$11:$L$103,10,FALSE)</f>
        <v>70.2</v>
      </c>
      <c r="L389" s="425">
        <f>VLOOKUP(B389,'Own Rev19'!$A$10:$B$94,2,FALSE)/1000</f>
        <v>61877.815999999999</v>
      </c>
      <c r="M389" s="429">
        <f>VLOOKUP(B389,Безв19!$A$10:$B$94,2,FALSE)/1000</f>
        <v>17147.841</v>
      </c>
      <c r="N389" s="251">
        <f>VLOOKUP(B389,'Трансферты 16-21'!$A$1:$M$86,11,FALSE)</f>
        <v>2847.07</v>
      </c>
      <c r="O389" s="251">
        <v>0</v>
      </c>
      <c r="P389" s="251">
        <f t="shared" si="19"/>
        <v>14300.771000000001</v>
      </c>
      <c r="Q389" s="251">
        <f t="shared" si="20"/>
        <v>77072.174999999988</v>
      </c>
      <c r="R389" s="251">
        <v>0</v>
      </c>
      <c r="S389" s="251">
        <v>0</v>
      </c>
      <c r="T389" s="251">
        <v>0</v>
      </c>
      <c r="U389" s="251">
        <v>0</v>
      </c>
      <c r="V389" s="251">
        <v>0</v>
      </c>
      <c r="W389" s="251">
        <v>0</v>
      </c>
      <c r="X389" s="251">
        <f>VLOOKUP(B389,'2019'!$A$1:$J$86,3,FALSE)</f>
        <v>0.19</v>
      </c>
      <c r="Y389" s="251">
        <f>VLOOKUP(B389,'2019'!$A$1:$J$86,4,FALSE)/1000</f>
        <v>7404.5420999999997</v>
      </c>
      <c r="Z389" s="251">
        <f>VLOOKUP(B389,'2019'!$A$1:$J$86,5,FALSE)/1000</f>
        <v>4777.5874000000003</v>
      </c>
      <c r="AA389" s="251">
        <f>VLOOKUP(B389,'2019'!$A$1:$J$86,6,FALSE)/1000</f>
        <v>0</v>
      </c>
      <c r="AB389" s="251">
        <f>VLOOKUP(B389,'2019'!$A$1:$J$86,7,FALSE)/1000</f>
        <v>3279.7813799999999</v>
      </c>
      <c r="AC389" s="251">
        <f>VLOOKUP(B389,'2019'!$A$1:$J$86,10,FALSE)/1000</f>
        <v>3616.4520200000002</v>
      </c>
      <c r="AD389" s="251">
        <v>0</v>
      </c>
      <c r="AE389">
        <v>0</v>
      </c>
    </row>
    <row r="390" spans="1:31">
      <c r="A390" s="289">
        <v>2020</v>
      </c>
      <c r="B390" s="289" t="s">
        <v>125</v>
      </c>
      <c r="C390" s="125">
        <v>65</v>
      </c>
      <c r="D390" s="289">
        <f>VLOOKUP(B386,'Доходы регионов20'!$A$10:$C$94,2,FALSE)/1000</f>
        <v>88212.206999999995</v>
      </c>
      <c r="E390" s="289">
        <f>VLOOKUP(B386,'ВРП 2015-2020'!$A$3:$H$98,7,FALSE)</f>
        <v>518179.5</v>
      </c>
      <c r="F390" s="311">
        <f>VLOOKUP(B390,'Трансферты 2020'!$A$4:$N$102,2,FALSE)</f>
        <v>15193.93</v>
      </c>
      <c r="G390" s="289">
        <f>VLOOKUP(B390,'Численность 2020'!$A$7:$B$91,2,FALSE)</f>
        <v>1079271</v>
      </c>
      <c r="H390" s="183">
        <f>VLOOKUP(B386,'Трансферты 16-21'!$A$2:$S$102,18,FALSE)</f>
        <v>13560.931346549998</v>
      </c>
      <c r="I390" s="183">
        <f>D390-VLOOKUP(B390,'Трансферты 16-21'!$A$1:$M$86,12,FALSE)</f>
        <v>83652.146999999997</v>
      </c>
      <c r="J390" s="311">
        <f t="shared" si="18"/>
        <v>13.891796371185334</v>
      </c>
      <c r="K390" s="424">
        <f>VLOOKUP(B390,'БО 19-21'!$A$11:$L$103,6,FALSE)</f>
        <v>70.3</v>
      </c>
      <c r="L390" s="425">
        <f>VLOOKUP(B390,'Own Rev20'!$A$10:$B$94,2,FALSE)/1000</f>
        <v>57591.671000000002</v>
      </c>
      <c r="M390" s="429">
        <f>VLOOKUP(B390,Безв20!$A$10:$B$94,2,FALSE)/1000</f>
        <v>30083.737000000001</v>
      </c>
      <c r="N390" s="251">
        <f>VLOOKUP(B390,'Трансферты 16-21'!$A$1:$M$86,12,FALSE)</f>
        <v>4560.0600000000004</v>
      </c>
      <c r="O390" s="251">
        <v>0</v>
      </c>
      <c r="P390" s="251">
        <f t="shared" si="19"/>
        <v>25523.677</v>
      </c>
      <c r="Q390" s="251">
        <f t="shared" si="20"/>
        <v>83652.146999999997</v>
      </c>
      <c r="R390" s="251">
        <v>0</v>
      </c>
      <c r="S390" s="251">
        <f>VLOOKUP(B390,Конституция!$B$4:$C$90,2,FALSE)</f>
        <v>0.64859999999999995</v>
      </c>
      <c r="T390" s="251">
        <f>VLOOKUP(B390,DATA!$A$2:$X$86,23,FALSE)</f>
        <v>8.1</v>
      </c>
      <c r="U390" s="251">
        <f>VLOOKUP(B390,DATA!$A$2:$X$86,24,FALSE)</f>
        <v>17.62</v>
      </c>
      <c r="V390" s="251">
        <f>VLOOKUP(B390,'По статьям 2020'!$A$2:$AE$86,31,FALSE)</f>
        <v>2686.3000000000006</v>
      </c>
      <c r="W390" s="251">
        <v>0</v>
      </c>
      <c r="X390" s="251">
        <f>VLOOKUP(B390,'2020'!$A$1:$J$86,3,FALSE)</f>
        <v>0.31</v>
      </c>
      <c r="Y390" s="251">
        <f>VLOOKUP(B390,'2020'!$A$1:$J$86,4,FALSE)/1000</f>
        <v>12712.644400000001</v>
      </c>
      <c r="Z390" s="251">
        <f>VLOOKUP(B390,'2020'!$A$1:$J$86,5,FALSE)/1000</f>
        <v>5255.3460999999998</v>
      </c>
      <c r="AA390" s="251">
        <f>VLOOKUP(B390,'2020'!$A$1:$J$86,6,FALSE)/1000</f>
        <v>4184.6715000000004</v>
      </c>
      <c r="AB390" s="251">
        <f>VLOOKUP(B390,'2020'!$A$1:$J$86,7,FALSE)/1000</f>
        <v>7287.9519299999993</v>
      </c>
      <c r="AC390" s="251">
        <f>VLOOKUP(B390,'2020'!$A$1:$J$86,10,FALSE)/1000</f>
        <v>5523.0797999999995</v>
      </c>
      <c r="AD390" s="452">
        <v>0</v>
      </c>
      <c r="AE390">
        <v>0</v>
      </c>
    </row>
    <row r="391" spans="1:31">
      <c r="A391" s="289">
        <v>2021</v>
      </c>
      <c r="B391" s="289" t="s">
        <v>125</v>
      </c>
      <c r="C391" s="125">
        <v>65</v>
      </c>
      <c r="D391" s="289">
        <f>VLOOKUP(B386,'Доходы регионов21'!$A$10:$C$94,2,FALSE)/1000</f>
        <v>99721.777000000002</v>
      </c>
      <c r="E391" s="289">
        <f>VLOOKUP(B386,'ВРП 2015-2020'!$A$3:$H$98,8,FALSE)</f>
        <v>660598.1</v>
      </c>
      <c r="F391" s="311">
        <f>VLOOKUP(B391,'Трансферты 2021'!$A$4:$N$93,2,FALSE)</f>
        <v>16931.669999999998</v>
      </c>
      <c r="G391" s="289">
        <f>VLOOKUP(B391,'Численность 2021'!$A$6:$B$91,2,FALSE)</f>
        <v>1070339</v>
      </c>
      <c r="H391" s="183">
        <f>VLOOKUP(B386,'Трансферты 16-21'!$A$2:$S$102,19,FALSE)</f>
        <v>16539.815919730001</v>
      </c>
      <c r="I391" s="183">
        <f>D391-VLOOKUP(B391,'Трансферты 16-21'!$A$1:$M$86,13,FALSE)</f>
        <v>95875.726999999999</v>
      </c>
      <c r="J391" s="311">
        <f t="shared" si="18"/>
        <v>13.883485978690368</v>
      </c>
      <c r="K391" s="424">
        <f>VLOOKUP(B391,'БО 19-21'!$A$11:$L$103,10,FALSE)</f>
        <v>70.5</v>
      </c>
      <c r="L391" s="425">
        <f>VLOOKUP(B391,'Own Rev21'!$A$10:$B$94,2,FALSE)/1000</f>
        <v>69034.255999999994</v>
      </c>
      <c r="M391" s="429">
        <f>VLOOKUP(B391,Безв21!$A$10:$B$94,2,FALSE)/1000</f>
        <v>29416.485000000001</v>
      </c>
      <c r="N391" s="251">
        <f>VLOOKUP(B391,'Трансферты 16-21'!$A$1:$M$86,13,FALSE)</f>
        <v>3846.05</v>
      </c>
      <c r="O391" s="251">
        <v>0</v>
      </c>
      <c r="P391" s="251">
        <f t="shared" si="19"/>
        <v>25570.435000000001</v>
      </c>
      <c r="Q391" s="251">
        <f t="shared" si="20"/>
        <v>95875.726999999999</v>
      </c>
      <c r="R391" s="251">
        <v>0</v>
      </c>
      <c r="S391" s="251">
        <v>0</v>
      </c>
      <c r="T391" s="251">
        <v>0</v>
      </c>
      <c r="U391" s="251">
        <v>0</v>
      </c>
      <c r="V391" s="251">
        <v>0</v>
      </c>
      <c r="W391" s="251">
        <f>VLOOKUP(B390,'По статьям 2021'!$A$2:$V$86,22,FALSE)</f>
        <v>2930.8655297100004</v>
      </c>
      <c r="X391" s="251">
        <f>VLOOKUP(B391,'2021'!$A$1:$J$86,3,FALSE)</f>
        <v>0.27</v>
      </c>
      <c r="Y391" s="251">
        <f>VLOOKUP(B391,'2021'!$A$1:$J$86,4,FALSE)/1000</f>
        <v>9156.0303000000004</v>
      </c>
      <c r="Z391" s="251">
        <f>VLOOKUP(B391,'2021'!$A$1:$J$86,5,FALSE)/1000</f>
        <v>5255.3460999999998</v>
      </c>
      <c r="AA391" s="251">
        <f>VLOOKUP(B391,'2021'!$A$1:$J$86,6,FALSE)/1000</f>
        <v>1507.6051</v>
      </c>
      <c r="AB391" s="251">
        <f>VLOOKUP(B391,'2021'!$A$1:$J$86,7,FALSE)/1000</f>
        <v>9650.3479399999997</v>
      </c>
      <c r="AC391" s="251">
        <f>VLOOKUP(B391,'2021'!$A$1:$J$86,10,FALSE)/1000</f>
        <v>6764.0581700000002</v>
      </c>
      <c r="AD391" t="e">
        <f>VLOOKUP(B391,#REF!,2,FALSE)</f>
        <v>#REF!</v>
      </c>
      <c r="AE391">
        <f>S390</f>
        <v>0.64859999999999995</v>
      </c>
    </row>
    <row r="392" spans="1:31">
      <c r="A392" s="289">
        <v>2016</v>
      </c>
      <c r="B392" s="289" t="s">
        <v>133</v>
      </c>
      <c r="C392" s="125">
        <v>66</v>
      </c>
      <c r="D392" s="289">
        <f>VLOOKUP(B392,'Доходы регионов16'!$A$10:$C$94,2,FALSE)/1000</f>
        <v>17087.484</v>
      </c>
      <c r="E392" s="289">
        <f>VLOOKUP(B392,'ВРП 2015-2020'!$A$3:$H$98,3,FALSE)</f>
        <v>219520.8</v>
      </c>
      <c r="F392" s="311">
        <f>VLOOKUP(B392,'Трансферты 2016'!$A$10:$N$102,2,FALSE)</f>
        <v>2977.32</v>
      </c>
      <c r="G392" s="289">
        <f>VLOOKUP(B392,'Численность 2016-2017'!$B$5:$D$89,2,FALSE)</f>
        <v>215161</v>
      </c>
      <c r="H392" s="183">
        <f>VLOOKUP(B392,'Трансферты 16-21'!$A$2:$S$102,14,FALSE)</f>
        <v>2061.3501382200002</v>
      </c>
      <c r="I392" s="183">
        <f>D392-VLOOKUP(B392,'Трансферты 16-21'!$A$1:$M$86,8,FALSE)</f>
        <v>16068.034</v>
      </c>
      <c r="J392" s="311">
        <f t="shared" si="18"/>
        <v>12.279141864080412</v>
      </c>
      <c r="K392" s="424">
        <f>VLOOKUP(B392,'БО 15-17'!$A$11:$L$103,6,FALSE)</f>
        <v>22.4</v>
      </c>
      <c r="L392" s="425">
        <f>VLOOKUP(B392,'Own Rev16'!$A$10:$B$94,2,FALSE)/1000</f>
        <v>5118.5600000000004</v>
      </c>
      <c r="M392" s="429">
        <f>VLOOKUP(B392,Безв16!$A$10:$B$95,2,FALSE)/1000</f>
        <v>11894.806</v>
      </c>
      <c r="N392" s="251">
        <f>VLOOKUP(B392,'Трансферты 16-21'!$A$1:$M$86,8,FALSE)</f>
        <v>1019.45</v>
      </c>
      <c r="O392" s="251">
        <v>1</v>
      </c>
      <c r="P392" s="251">
        <f t="shared" si="19"/>
        <v>10875.356</v>
      </c>
      <c r="Q392" s="251">
        <f t="shared" si="20"/>
        <v>16068.034</v>
      </c>
      <c r="R392" s="251">
        <v>0</v>
      </c>
      <c r="S392" s="251">
        <v>0</v>
      </c>
      <c r="T392" s="251">
        <v>0</v>
      </c>
      <c r="U392" s="251">
        <v>0</v>
      </c>
      <c r="V392" s="251">
        <v>0</v>
      </c>
      <c r="W392" s="251">
        <v>0</v>
      </c>
      <c r="X392" s="251">
        <f>VLOOKUP(B392,'2016'!$A$1:$J$86,3,FALSE)</f>
        <v>0.68</v>
      </c>
      <c r="Y392" s="251">
        <f>VLOOKUP(B392,'2016'!$A$1:$J$86,4,FALSE)/1000</f>
        <v>8803.2013000000006</v>
      </c>
      <c r="Z392" s="251">
        <f>VLOOKUP(B392,'2016'!$A$1:$J$86,5,FALSE)/1000</f>
        <v>8593.1903999999995</v>
      </c>
      <c r="AA392" s="251">
        <f>VLOOKUP(B392,'2016'!$A$1:$J$86,6,FALSE)/1000</f>
        <v>210.01089999999999</v>
      </c>
      <c r="AB392" s="251">
        <f>VLOOKUP(B392,'2016'!$A$1:$J$86,7,FALSE)/1000</f>
        <v>1774.17175</v>
      </c>
      <c r="AC392" s="251">
        <f>VLOOKUP(B392,'2016'!$A$1:$J$86,10,FALSE)/1000</f>
        <v>297.98032000000001</v>
      </c>
      <c r="AD392" s="251">
        <v>0</v>
      </c>
      <c r="AE392">
        <v>0</v>
      </c>
    </row>
    <row r="393" spans="1:31">
      <c r="A393" s="289">
        <v>2017</v>
      </c>
      <c r="B393" s="289" t="s">
        <v>133</v>
      </c>
      <c r="C393" s="125">
        <v>66</v>
      </c>
      <c r="D393" s="289">
        <f>VLOOKUP(B392,'Доходы регионов17'!$A$10:$C$94,2,FALSE)/1000</f>
        <v>17578.396000000001</v>
      </c>
      <c r="E393" s="289">
        <f>VLOOKUP(B392,'ВРП 2015-2020'!$A$3:$H$98,4,FALSE)</f>
        <v>222562.9</v>
      </c>
      <c r="F393" s="311">
        <f>VLOOKUP(B393,'Трансферты 2017'!$A$10:$N$102,2,FALSE)</f>
        <v>2007.31</v>
      </c>
      <c r="G393" s="289">
        <f>VLOOKUP(B392,'Численность 2016-2017'!$B$5:$D$89,3,FALSE)</f>
        <v>217007</v>
      </c>
      <c r="H393" s="183">
        <f>VLOOKUP(B392,'Трансферты 16-21'!$A$2:$S$102,15,FALSE)</f>
        <v>1655.9681557199997</v>
      </c>
      <c r="I393" s="183">
        <f>D393-VLOOKUP(B393,'Трансферты 16-21'!$A$1:$M$86,9,FALSE)</f>
        <v>16789.826000000001</v>
      </c>
      <c r="J393" s="311">
        <f t="shared" si="18"/>
        <v>12.287684890066833</v>
      </c>
      <c r="K393" s="424">
        <f>VLOOKUP(B393,'БО 15-17'!$A$11:$L$103,10,FALSE)</f>
        <v>23.2</v>
      </c>
      <c r="L393" s="425">
        <f>VLOOKUP(B393,'Own Rev17'!$A$10:$B$94,2,FALSE)/1000</f>
        <v>5408.38</v>
      </c>
      <c r="M393" s="429">
        <f>VLOOKUP(B393,Безв17!$A$10:$B$94,2,FALSE)/1000</f>
        <v>12107.404</v>
      </c>
      <c r="N393" s="251">
        <f>VLOOKUP(B393,'Трансферты 16-21'!$A$1:$M$86,9,FALSE)</f>
        <v>788.57</v>
      </c>
      <c r="O393" s="251">
        <v>1</v>
      </c>
      <c r="P393" s="251">
        <f t="shared" si="19"/>
        <v>11318.834000000001</v>
      </c>
      <c r="Q393" s="251">
        <f t="shared" si="20"/>
        <v>16789.826000000001</v>
      </c>
      <c r="R393" s="251">
        <v>0</v>
      </c>
      <c r="S393" s="251">
        <v>0</v>
      </c>
      <c r="T393" s="251">
        <v>0</v>
      </c>
      <c r="U393" s="251">
        <v>0</v>
      </c>
      <c r="V393" s="251">
        <v>0</v>
      </c>
      <c r="W393" s="251">
        <v>0</v>
      </c>
      <c r="X393" s="251">
        <f>VLOOKUP(B393,'2017'!$A$1:$J$86,3,FALSE)</f>
        <v>0.67</v>
      </c>
      <c r="Y393" s="251">
        <f>VLOOKUP(B393,'2017'!$A$1:$J$86,4,FALSE)/1000</f>
        <v>9660.5745999999999</v>
      </c>
      <c r="Z393" s="251">
        <f>VLOOKUP(B393,'2017'!$A$1:$J$86,5,FALSE)/1000</f>
        <v>9531.0544000000009</v>
      </c>
      <c r="AA393" s="251">
        <f>VLOOKUP(B393,'2017'!$A$1:$J$86,6,FALSE)/1000</f>
        <v>38.388800000000003</v>
      </c>
      <c r="AB393" s="251">
        <f>VLOOKUP(B393,'2017'!$A$1:$J$86,7,FALSE)/1000</f>
        <v>1193.9262099999999</v>
      </c>
      <c r="AC393" s="251">
        <f>VLOOKUP(B393,'2017'!$A$1:$J$86,10,FALSE)/1000</f>
        <v>236.03882999999999</v>
      </c>
      <c r="AD393" s="251">
        <v>0</v>
      </c>
      <c r="AE393">
        <v>0</v>
      </c>
    </row>
    <row r="394" spans="1:31">
      <c r="A394" s="289">
        <v>2018</v>
      </c>
      <c r="B394" s="289" t="s">
        <v>133</v>
      </c>
      <c r="C394" s="125">
        <v>66</v>
      </c>
      <c r="D394" s="289">
        <f>VLOOKUP(B392,'Доходы регионов18'!$A$10:$C$94,2,FALSE)/1000</f>
        <v>20762.892</v>
      </c>
      <c r="E394" s="289">
        <f>VLOOKUP(B392,'ВРП 2015-2020'!$A$3:$H$98,5,FALSE)</f>
        <v>247496.8</v>
      </c>
      <c r="F394" s="311">
        <f>VLOOKUP(B394,'Трансферты 2018'!$A$10:$N$102,2,FALSE)</f>
        <v>3054.26</v>
      </c>
      <c r="G394" s="289">
        <f>VLOOKUP(B394,'Численность 2018'!$A$7:$B$91,2,FALSE)</f>
        <v>218063</v>
      </c>
      <c r="H394" s="183">
        <f>VLOOKUP(B392,'Трансферты 16-21'!$A$2:$S$102,16,FALSE)</f>
        <v>1960.1740369600002</v>
      </c>
      <c r="I394" s="183">
        <f>D394-VLOOKUP(B394,'Трансферты 16-21'!$A$1:$M$86,10,FALSE)</f>
        <v>19002.621999999999</v>
      </c>
      <c r="J394" s="311">
        <f t="shared" si="18"/>
        <v>12.29253929084711</v>
      </c>
      <c r="K394" s="424">
        <f>VLOOKUP(B394,'БО 17-19'!$A$11:$L$103,6,FALSE)</f>
        <v>24.9</v>
      </c>
      <c r="L394" s="425">
        <f>VLOOKUP(B394,'Own Rev18'!$A$10:$B$94,2,FALSE)/1000</f>
        <v>6344.2650000000003</v>
      </c>
      <c r="M394" s="429">
        <f>VLOOKUP(B394,Безв18!$A$10:$B$94,2,FALSE)/1000</f>
        <v>14336.199000000001</v>
      </c>
      <c r="N394" s="251">
        <f>VLOOKUP(B394,'Трансферты 16-21'!$A$1:$M$86,10,FALSE)</f>
        <v>1760.27</v>
      </c>
      <c r="O394" s="251">
        <v>1</v>
      </c>
      <c r="P394" s="251">
        <f t="shared" si="19"/>
        <v>12575.929</v>
      </c>
      <c r="Q394" s="251">
        <f t="shared" si="20"/>
        <v>19002.621999999999</v>
      </c>
      <c r="R394" s="251">
        <f>VLOOKUP(B394,Путин!$B$2:$C$87,2,FALSE)</f>
        <v>0.70620000000000005</v>
      </c>
      <c r="S394" s="251">
        <v>0</v>
      </c>
      <c r="T394" s="251">
        <v>0</v>
      </c>
      <c r="U394" s="251">
        <v>0</v>
      </c>
      <c r="V394" s="251">
        <v>0</v>
      </c>
      <c r="W394" s="251">
        <v>0</v>
      </c>
      <c r="X394" s="251">
        <f>VLOOKUP(B394,'2018'!$A$1:$J$86,3,FALSE)</f>
        <v>0.67</v>
      </c>
      <c r="Y394" s="251">
        <f>VLOOKUP(B394,'2018'!$A$1:$J$86,4,FALSE)/1000</f>
        <v>10614.257900000001</v>
      </c>
      <c r="Z394" s="251">
        <f>VLOOKUP(B394,'2018'!$A$1:$J$86,5,FALSE)/1000</f>
        <v>9645.5064000000002</v>
      </c>
      <c r="AA394" s="251">
        <f>VLOOKUP(B394,'2018'!$A$1:$J$86,6,FALSE)/1000</f>
        <v>728.75649999999996</v>
      </c>
      <c r="AB394" s="251">
        <f>VLOOKUP(B394,'2018'!$A$1:$J$86,7,FALSE)/1000</f>
        <v>2352.74046</v>
      </c>
      <c r="AC394" s="251">
        <f>VLOOKUP(B394,'2018'!$A$1:$J$86,10,FALSE)/1000</f>
        <v>328.38254000000001</v>
      </c>
      <c r="AD394" s="251">
        <v>0</v>
      </c>
      <c r="AE394">
        <v>0</v>
      </c>
    </row>
    <row r="395" spans="1:31">
      <c r="A395" s="289">
        <v>2019</v>
      </c>
      <c r="B395" s="289" t="s">
        <v>133</v>
      </c>
      <c r="C395" s="125">
        <v>66</v>
      </c>
      <c r="D395" s="289">
        <f>VLOOKUP(B392,'Доходы регионов19'!$A$10:$C$94,2,FALSE)/1000</f>
        <v>25098.041000000001</v>
      </c>
      <c r="E395" s="289">
        <f>VLOOKUP(B392,'ВРП 2015-2020'!$A$3:$H$98,6,FALSE)</f>
        <v>268657.40000000002</v>
      </c>
      <c r="F395" s="311">
        <f>VLOOKUP(B395,'Трансферты 2019'!$A$4:$N$102,2,FALSE)</f>
        <v>4407.1099999999997</v>
      </c>
      <c r="G395" s="289">
        <f>VLOOKUP(B395,'Численность 2019'!$A$7:$B$91,2,FALSE)</f>
        <v>218866</v>
      </c>
      <c r="H395" s="183">
        <f>VLOOKUP(B392,'Трансферты 16-21'!$A$2:$S$102,17,FALSE)</f>
        <v>5105.6442609999995</v>
      </c>
      <c r="I395" s="183">
        <f>D395-VLOOKUP(B395,'Трансферты 16-21'!$A$1:$M$86,11,FALSE)</f>
        <v>23808.641</v>
      </c>
      <c r="J395" s="311">
        <f t="shared" si="18"/>
        <v>12.296214949382364</v>
      </c>
      <c r="K395" s="424">
        <f>VLOOKUP(B395,'БО 17-19'!$A$11:$L$103,10,FALSE)</f>
        <v>24.8</v>
      </c>
      <c r="L395" s="425">
        <f>VLOOKUP(B395,'Own Rev19'!$A$10:$B$94,2,FALSE)/1000</f>
        <v>7185.8739999999998</v>
      </c>
      <c r="M395" s="429">
        <f>VLOOKUP(B395,Безв19!$A$10:$B$94,2,FALSE)/1000</f>
        <v>17650.867999999999</v>
      </c>
      <c r="N395" s="251">
        <f>VLOOKUP(B395,'Трансферты 16-21'!$A$1:$M$86,11,FALSE)</f>
        <v>1289.4000000000001</v>
      </c>
      <c r="O395" s="251">
        <v>1</v>
      </c>
      <c r="P395" s="251">
        <f t="shared" si="19"/>
        <v>16361.467999999999</v>
      </c>
      <c r="Q395" s="251">
        <f t="shared" si="20"/>
        <v>23808.641</v>
      </c>
      <c r="R395" s="251">
        <v>0</v>
      </c>
      <c r="S395" s="251">
        <v>0</v>
      </c>
      <c r="T395" s="251">
        <v>0</v>
      </c>
      <c r="U395" s="251">
        <v>0</v>
      </c>
      <c r="V395" s="251">
        <v>0</v>
      </c>
      <c r="W395" s="251">
        <v>0</v>
      </c>
      <c r="X395" s="251">
        <f>VLOOKUP(B395,'2019'!$A$1:$J$86,3,FALSE)</f>
        <v>0.69</v>
      </c>
      <c r="Y395" s="251">
        <f>VLOOKUP(B395,'2019'!$A$1:$J$86,4,FALSE)/1000</f>
        <v>11255.824000000001</v>
      </c>
      <c r="Z395" s="251">
        <f>VLOOKUP(B395,'2019'!$A$1:$J$86,5,FALSE)/1000</f>
        <v>9868.3619999999992</v>
      </c>
      <c r="AA395" s="251">
        <f>VLOOKUP(B395,'2019'!$A$1:$J$86,6,FALSE)/1000</f>
        <v>1050</v>
      </c>
      <c r="AB395" s="251">
        <f>VLOOKUP(B395,'2019'!$A$1:$J$86,7,FALSE)/1000</f>
        <v>2950.64642</v>
      </c>
      <c r="AC395" s="251">
        <f>VLOOKUP(B395,'2019'!$A$1:$J$86,10,FALSE)/1000</f>
        <v>2155.0006899999998</v>
      </c>
      <c r="AD395" s="251">
        <v>0</v>
      </c>
      <c r="AE395">
        <v>0</v>
      </c>
    </row>
    <row r="396" spans="1:31">
      <c r="A396" s="289">
        <v>2020</v>
      </c>
      <c r="B396" s="289" t="s">
        <v>133</v>
      </c>
      <c r="C396" s="125">
        <v>66</v>
      </c>
      <c r="D396" s="289">
        <f>VLOOKUP(B392,'Доходы регионов20'!$A$10:$C$94,2,FALSE)/1000</f>
        <v>29542.601999999999</v>
      </c>
      <c r="E396" s="289">
        <f>VLOOKUP(B392,'ВРП 2015-2020'!$A$3:$H$98,7,FALSE)</f>
        <v>283451.40000000002</v>
      </c>
      <c r="F396" s="311">
        <f>VLOOKUP(B396,'Трансферты 2020'!$A$4:$N$102,2,FALSE)</f>
        <v>7668.59</v>
      </c>
      <c r="G396" s="289">
        <f>VLOOKUP(B396,'Численность 2020'!$A$7:$B$91,2,FALSE)</f>
        <v>220181</v>
      </c>
      <c r="H396" s="183">
        <f>VLOOKUP(B392,'Трансферты 16-21'!$A$2:$S$102,18,FALSE)</f>
        <v>8293.0881494000005</v>
      </c>
      <c r="I396" s="183">
        <f>D396-VLOOKUP(B396,'Трансферты 16-21'!$A$1:$M$86,12,FALSE)</f>
        <v>27648.171999999999</v>
      </c>
      <c r="J396" s="311">
        <f t="shared" si="18"/>
        <v>12.302205214352657</v>
      </c>
      <c r="K396" s="424">
        <f>VLOOKUP(B396,'БО 19-21'!$A$11:$L$103,6,FALSE)</f>
        <v>32.700000000000003</v>
      </c>
      <c r="L396" s="425">
        <f>VLOOKUP(B396,'Own Rev20'!$A$10:$B$94,2,FALSE)/1000</f>
        <v>8726.1219999999994</v>
      </c>
      <c r="M396" s="429">
        <f>VLOOKUP(B396,Безв20!$A$10:$B$94,2,FALSE)/1000</f>
        <v>20617.732</v>
      </c>
      <c r="N396" s="251">
        <f>VLOOKUP(B396,'Трансферты 16-21'!$A$1:$M$86,12,FALSE)</f>
        <v>1894.43</v>
      </c>
      <c r="O396" s="251">
        <v>1</v>
      </c>
      <c r="P396" s="251">
        <f t="shared" si="19"/>
        <v>18723.302</v>
      </c>
      <c r="Q396" s="251">
        <f t="shared" si="20"/>
        <v>27648.171999999999</v>
      </c>
      <c r="R396" s="251">
        <v>0</v>
      </c>
      <c r="S396" s="251">
        <f>VLOOKUP(B396,Конституция!$B$4:$C$90,2,FALSE)</f>
        <v>0.66159999999999997</v>
      </c>
      <c r="T396" s="251">
        <f>VLOOKUP(B396,DATA!$A$2:$X$86,23,FALSE)</f>
        <v>11.5</v>
      </c>
      <c r="U396" s="251">
        <f>VLOOKUP(B396,DATA!$A$2:$X$86,24,FALSE)</f>
        <v>14.68</v>
      </c>
      <c r="V396" s="251">
        <f>VLOOKUP(B396,'По статьям 2020'!$A$2:$AE$86,31,FALSE)</f>
        <v>1163.8699999999999</v>
      </c>
      <c r="W396" s="251">
        <v>0</v>
      </c>
      <c r="X396" s="251">
        <f>VLOOKUP(B396,'2020'!$A$1:$J$86,3,FALSE)</f>
        <v>0.68</v>
      </c>
      <c r="Y396" s="251">
        <f>VLOOKUP(B396,'2020'!$A$1:$J$86,4,FALSE)/1000</f>
        <v>10964.036</v>
      </c>
      <c r="Z396" s="251">
        <f>VLOOKUP(B396,'2020'!$A$1:$J$86,5,FALSE)/1000</f>
        <v>9374.9439000000002</v>
      </c>
      <c r="AA396" s="251">
        <f>VLOOKUP(B396,'2020'!$A$1:$J$86,6,FALSE)/1000</f>
        <v>413.22359999999998</v>
      </c>
      <c r="AB396" s="251">
        <f>VLOOKUP(B396,'2020'!$A$1:$J$86,7,FALSE)/1000</f>
        <v>5345.3383600000006</v>
      </c>
      <c r="AC396" s="251">
        <f>VLOOKUP(B396,'2020'!$A$1:$J$86,10,FALSE)/1000</f>
        <v>2413.9286099999999</v>
      </c>
      <c r="AD396" s="452">
        <v>0</v>
      </c>
      <c r="AE396">
        <v>0</v>
      </c>
    </row>
    <row r="397" spans="1:31">
      <c r="A397" s="289">
        <v>2021</v>
      </c>
      <c r="B397" s="289" t="s">
        <v>133</v>
      </c>
      <c r="C397" s="125">
        <v>66</v>
      </c>
      <c r="D397" s="289">
        <f>VLOOKUP(B392,'Доходы регионов21'!$A$10:$C$94,2,FALSE)/1000</f>
        <v>31772.923999999999</v>
      </c>
      <c r="E397" s="289">
        <f>VLOOKUP(B392,'ВРП 2015-2020'!$A$3:$H$98,8,FALSE)</f>
        <v>322413.40000000002</v>
      </c>
      <c r="F397" s="311">
        <f>VLOOKUP(B397,'Трансферты 2021'!$A$4:$N$93,2,FALSE)</f>
        <v>8063.98</v>
      </c>
      <c r="G397" s="289">
        <f>VLOOKUP(B397,'Численность 2021'!$A$6:$B$91,2,FALSE)</f>
        <v>220954</v>
      </c>
      <c r="H397" s="183">
        <f>VLOOKUP(B392,'Трансферты 16-21'!$A$2:$S$102,19,FALSE)</f>
        <v>7912.8606833000003</v>
      </c>
      <c r="I397" s="183">
        <f>D397-VLOOKUP(B397,'Трансферты 16-21'!$A$1:$M$86,13,FALSE)</f>
        <v>30286.644</v>
      </c>
      <c r="J397" s="311">
        <f t="shared" si="18"/>
        <v>12.305709814038375</v>
      </c>
      <c r="K397" s="424">
        <f>VLOOKUP(B397,'БО 19-21'!$A$11:$L$103,10,FALSE)</f>
        <v>40.1</v>
      </c>
      <c r="L397" s="425">
        <f>VLOOKUP(B397,'Own Rev21'!$A$10:$B$94,2,FALSE)/1000</f>
        <v>11575.933999999999</v>
      </c>
      <c r="M397" s="429">
        <f>VLOOKUP(B397,Безв21!$A$10:$B$94,2,FALSE)/1000</f>
        <v>19958.760999999999</v>
      </c>
      <c r="N397" s="251">
        <f>VLOOKUP(B397,'Трансферты 16-21'!$A$1:$M$86,13,FALSE)</f>
        <v>1486.28</v>
      </c>
      <c r="O397" s="251">
        <v>1</v>
      </c>
      <c r="P397" s="251">
        <f t="shared" si="19"/>
        <v>18472.481</v>
      </c>
      <c r="Q397" s="251">
        <f t="shared" si="20"/>
        <v>30286.644</v>
      </c>
      <c r="R397" s="251">
        <v>0</v>
      </c>
      <c r="S397" s="251">
        <v>0</v>
      </c>
      <c r="T397" s="251">
        <v>0</v>
      </c>
      <c r="U397" s="251">
        <v>0</v>
      </c>
      <c r="V397" s="251">
        <v>0</v>
      </c>
      <c r="W397" s="251">
        <f>VLOOKUP(B396,'По статьям 2021'!$A$2:$V$86,22,FALSE)</f>
        <v>922.62575469000012</v>
      </c>
      <c r="X397" s="251">
        <f>VLOOKUP(B397,'2021'!$A$1:$J$86,3,FALSE)</f>
        <v>0.61</v>
      </c>
      <c r="Y397" s="251">
        <f>VLOOKUP(B397,'2021'!$A$1:$J$86,4,FALSE)/1000</f>
        <v>10575.418800000001</v>
      </c>
      <c r="Z397" s="251">
        <f>VLOOKUP(B397,'2021'!$A$1:$J$86,5,FALSE)/1000</f>
        <v>9374.9439000000002</v>
      </c>
      <c r="AA397" s="251">
        <f>VLOOKUP(B397,'2021'!$A$1:$J$86,6,FALSE)/1000</f>
        <v>623.70000000000005</v>
      </c>
      <c r="AB397" s="251">
        <f>VLOOKUP(B397,'2021'!$A$1:$J$86,7,FALSE)/1000</f>
        <v>4575.6745899999996</v>
      </c>
      <c r="AC397" s="251">
        <f>VLOOKUP(B397,'2021'!$A$1:$J$86,10,FALSE)/1000</f>
        <v>3321.3898199999999</v>
      </c>
      <c r="AD397" t="e">
        <f>VLOOKUP(B397,#REF!,2,FALSE)</f>
        <v>#REF!</v>
      </c>
      <c r="AE397">
        <f>S396</f>
        <v>0.66159999999999997</v>
      </c>
    </row>
    <row r="398" spans="1:31">
      <c r="A398" s="289">
        <v>2016</v>
      </c>
      <c r="B398" s="289" t="s">
        <v>131</v>
      </c>
      <c r="C398" s="125">
        <v>67</v>
      </c>
      <c r="D398" s="289">
        <f>VLOOKUP(B398,'Доходы регионов16'!$A$10:$C$94,2,FALSE)/1000</f>
        <v>26500.222000000002</v>
      </c>
      <c r="E398" s="289">
        <f>VLOOKUP(B398,'ВРП 2015-2020'!$A$3:$H$98,3,FALSE)</f>
        <v>386695.7</v>
      </c>
      <c r="F398" s="311">
        <f>VLOOKUP(B398,'Трансферты 2016'!$A$10:$N$102,2,FALSE)</f>
        <v>2753.26</v>
      </c>
      <c r="G398" s="289">
        <f>VLOOKUP(B398,'Численность 2016-2017'!$B$5:$D$89,2,FALSE)</f>
        <v>536781</v>
      </c>
      <c r="H398" s="183">
        <f>VLOOKUP(B398,'Трансферты 16-21'!$A$2:$S$102,14,FALSE)</f>
        <v>1459.1969638099997</v>
      </c>
      <c r="I398" s="183">
        <f>D398-VLOOKUP(B398,'Трансферты 16-21'!$A$1:$M$86,8,FALSE)</f>
        <v>25170.042000000001</v>
      </c>
      <c r="J398" s="311">
        <f t="shared" si="18"/>
        <v>13.193345469080258</v>
      </c>
      <c r="K398" s="424">
        <f>VLOOKUP(B398,'БО 15-17'!$A$11:$L$103,6,FALSE)</f>
        <v>65.099999999999994</v>
      </c>
      <c r="L398" s="425">
        <f>VLOOKUP(B398,'Own Rev16'!$A$10:$B$94,2,FALSE)/1000</f>
        <v>20499.939999999999</v>
      </c>
      <c r="M398" s="429">
        <f>VLOOKUP(B398,Безв16!$A$10:$B$95,2,FALSE)/1000</f>
        <v>6129.3090000000002</v>
      </c>
      <c r="N398" s="251">
        <f>VLOOKUP(B398,'Трансферты 16-21'!$A$1:$M$86,8,FALSE)</f>
        <v>1330.18</v>
      </c>
      <c r="O398" s="251">
        <v>1</v>
      </c>
      <c r="P398" s="251">
        <f t="shared" si="19"/>
        <v>4799.1289999999999</v>
      </c>
      <c r="Q398" s="251">
        <f t="shared" si="20"/>
        <v>25170.042000000001</v>
      </c>
      <c r="R398" s="251">
        <v>0</v>
      </c>
      <c r="S398" s="251">
        <v>0</v>
      </c>
      <c r="T398" s="251">
        <v>0</v>
      </c>
      <c r="U398" s="251">
        <v>0</v>
      </c>
      <c r="V398" s="251">
        <v>0</v>
      </c>
      <c r="W398" s="251">
        <v>0</v>
      </c>
      <c r="X398" s="251">
        <f>VLOOKUP(B398,'2016'!$A$1:$J$86,3,FALSE)</f>
        <v>0.19</v>
      </c>
      <c r="Y398" s="251">
        <f>VLOOKUP(B398,'2016'!$A$1:$J$86,4,FALSE)/1000</f>
        <v>3322.0537999999997</v>
      </c>
      <c r="Z398" s="251">
        <f>VLOOKUP(B398,'2016'!$A$1:$J$86,5,FALSE)/1000</f>
        <v>2054.3229000000001</v>
      </c>
      <c r="AA398" s="251">
        <f>VLOOKUP(B398,'2016'!$A$1:$J$86,6,FALSE)/1000</f>
        <v>1267.7309</v>
      </c>
      <c r="AB398" s="251">
        <f>VLOOKUP(B398,'2016'!$A$1:$J$86,7,FALSE)/1000</f>
        <v>1307.62518</v>
      </c>
      <c r="AC398" s="251">
        <f>VLOOKUP(B398,'2016'!$A$1:$J$86,10,FALSE)/1000</f>
        <v>169.44582</v>
      </c>
      <c r="AD398" s="251">
        <v>0</v>
      </c>
      <c r="AE398">
        <v>0</v>
      </c>
    </row>
    <row r="399" spans="1:31">
      <c r="A399" s="289">
        <v>2017</v>
      </c>
      <c r="B399" s="289" t="s">
        <v>131</v>
      </c>
      <c r="C399" s="125">
        <v>67</v>
      </c>
      <c r="D399" s="289">
        <f>VLOOKUP(B398,'Доходы регионов17'!$A$10:$C$94,2,FALSE)/1000</f>
        <v>29184.402999999998</v>
      </c>
      <c r="E399" s="289">
        <f>VLOOKUP(B398,'ВРП 2015-2020'!$A$3:$H$98,4,FALSE)</f>
        <v>405788.7</v>
      </c>
      <c r="F399" s="311">
        <f>VLOOKUP(B399,'Трансферты 2017'!$A$10:$N$102,2,FALSE)</f>
        <v>2082.2600000000002</v>
      </c>
      <c r="G399" s="289">
        <f>VLOOKUP(B398,'Численность 2016-2017'!$B$5:$D$89,3,FALSE)</f>
        <v>537668</v>
      </c>
      <c r="H399" s="183">
        <f>VLOOKUP(B398,'Трансферты 16-21'!$A$2:$S$102,15,FALSE)</f>
        <v>1933.4216083000001</v>
      </c>
      <c r="I399" s="183">
        <f>D399-VLOOKUP(B399,'Трансферты 16-21'!$A$1:$M$86,9,FALSE)</f>
        <v>28527.803</v>
      </c>
      <c r="J399" s="311">
        <f t="shared" si="18"/>
        <v>13.194996548287371</v>
      </c>
      <c r="K399" s="424">
        <f>VLOOKUP(B399,'БО 15-17'!$A$11:$L$103,10,FALSE)</f>
        <v>62.4</v>
      </c>
      <c r="L399" s="425">
        <f>VLOOKUP(B399,'Own Rev17'!$A$10:$B$94,2,FALSE)/1000</f>
        <v>23241.149000000001</v>
      </c>
      <c r="M399" s="429">
        <f>VLOOKUP(B399,Безв17!$A$10:$B$94,2,FALSE)/1000</f>
        <v>5781.2129999999997</v>
      </c>
      <c r="N399" s="251">
        <f>VLOOKUP(B399,'Трансферты 16-21'!$A$1:$M$86,9,FALSE)</f>
        <v>656.6</v>
      </c>
      <c r="O399" s="251">
        <v>1</v>
      </c>
      <c r="P399" s="251">
        <f t="shared" si="19"/>
        <v>5124.6129999999994</v>
      </c>
      <c r="Q399" s="251">
        <f t="shared" si="20"/>
        <v>28527.803</v>
      </c>
      <c r="R399" s="251">
        <v>0</v>
      </c>
      <c r="S399" s="251">
        <v>0</v>
      </c>
      <c r="T399" s="251">
        <v>0</v>
      </c>
      <c r="U399" s="251">
        <v>0</v>
      </c>
      <c r="V399" s="251">
        <v>0</v>
      </c>
      <c r="W399" s="251">
        <v>0</v>
      </c>
      <c r="X399" s="251">
        <f>VLOOKUP(B399,'2017'!$A$1:$J$86,3,FALSE)</f>
        <v>0.16</v>
      </c>
      <c r="Y399" s="251">
        <f>VLOOKUP(B399,'2017'!$A$1:$J$86,4,FALSE)/1000</f>
        <v>3169.4767999999999</v>
      </c>
      <c r="Z399" s="251">
        <f>VLOOKUP(B399,'2017'!$A$1:$J$86,5,FALSE)/1000</f>
        <v>2941.8959</v>
      </c>
      <c r="AA399" s="251">
        <f>VLOOKUP(B399,'2017'!$A$1:$J$86,6,FALSE)/1000</f>
        <v>0</v>
      </c>
      <c r="AB399" s="251">
        <f>VLOOKUP(B399,'2017'!$A$1:$J$86,7,FALSE)/1000</f>
        <v>1045.81077</v>
      </c>
      <c r="AC399" s="251">
        <f>VLOOKUP(B399,'2017'!$A$1:$J$86,10,FALSE)/1000</f>
        <v>292.97237000000001</v>
      </c>
      <c r="AD399" s="251">
        <v>0</v>
      </c>
      <c r="AE399">
        <v>0</v>
      </c>
    </row>
    <row r="400" spans="1:31">
      <c r="A400" s="289">
        <v>2018</v>
      </c>
      <c r="B400" s="289" t="s">
        <v>131</v>
      </c>
      <c r="C400" s="125">
        <v>67</v>
      </c>
      <c r="D400" s="289">
        <f>VLOOKUP(B398,'Доходы регионов18'!$A$10:$C$94,2,FALSE)/1000</f>
        <v>40786.964</v>
      </c>
      <c r="E400" s="289">
        <f>VLOOKUP(B398,'ВРП 2015-2020'!$A$3:$H$98,5,FALSE)</f>
        <v>451421.5</v>
      </c>
      <c r="F400" s="311">
        <f>VLOOKUP(B400,'Трансферты 2018'!$A$10:$N$102,2,FALSE)</f>
        <v>2821.8</v>
      </c>
      <c r="G400" s="289">
        <f>VLOOKUP(B400,'Численность 2018'!$A$7:$B$91,2,FALSE)</f>
        <v>537513</v>
      </c>
      <c r="H400" s="183">
        <f>VLOOKUP(B398,'Трансферты 16-21'!$A$2:$S$102,16,FALSE)</f>
        <v>2589.6755045</v>
      </c>
      <c r="I400" s="183">
        <f>D400-VLOOKUP(B400,'Трансферты 16-21'!$A$1:$M$86,10,FALSE)</f>
        <v>39590.023999999998</v>
      </c>
      <c r="J400" s="311">
        <f t="shared" si="18"/>
        <v>13.194708224737989</v>
      </c>
      <c r="K400" s="424">
        <f>VLOOKUP(B400,'БО 17-19'!$A$11:$L$103,6,FALSE)</f>
        <v>61.7</v>
      </c>
      <c r="L400" s="425">
        <f>VLOOKUP(B400,'Own Rev18'!$A$10:$B$94,2,FALSE)/1000</f>
        <v>30244.659</v>
      </c>
      <c r="M400" s="429">
        <f>VLOOKUP(B400,Безв18!$A$10:$B$94,2,FALSE)/1000</f>
        <v>10504.987999999999</v>
      </c>
      <c r="N400" s="251">
        <f>VLOOKUP(B400,'Трансферты 16-21'!$A$1:$M$86,10,FALSE)</f>
        <v>1196.94</v>
      </c>
      <c r="O400" s="251">
        <v>1</v>
      </c>
      <c r="P400" s="251">
        <f t="shared" si="19"/>
        <v>9308.0479999999989</v>
      </c>
      <c r="Q400" s="251">
        <f t="shared" si="20"/>
        <v>39590.023999999998</v>
      </c>
      <c r="R400" s="251">
        <f>VLOOKUP(B400,Путин!$B$2:$C$87,2,FALSE)</f>
        <v>0.69159999999999999</v>
      </c>
      <c r="S400" s="251">
        <v>0</v>
      </c>
      <c r="T400" s="251">
        <v>0</v>
      </c>
      <c r="U400" s="251">
        <v>0</v>
      </c>
      <c r="V400" s="251">
        <v>0</v>
      </c>
      <c r="W400" s="251">
        <v>0</v>
      </c>
      <c r="X400" s="251">
        <f>VLOOKUP(B400,'2018'!$A$1:$J$86,3,FALSE)</f>
        <v>0.23</v>
      </c>
      <c r="Y400" s="251">
        <f>VLOOKUP(B400,'2018'!$A$1:$J$86,4,FALSE)/1000</f>
        <v>6714.9877000000006</v>
      </c>
      <c r="Z400" s="251">
        <f>VLOOKUP(B400,'2018'!$A$1:$J$86,5,FALSE)/1000</f>
        <v>3092.7347</v>
      </c>
      <c r="AA400" s="251">
        <f>VLOOKUP(B400,'2018'!$A$1:$J$86,6,FALSE)/1000</f>
        <v>2388.8609999999999</v>
      </c>
      <c r="AB400" s="251">
        <f>VLOOKUP(B400,'2018'!$A$1:$J$86,7,FALSE)/1000</f>
        <v>2101.5613599999997</v>
      </c>
      <c r="AC400" s="251">
        <f>VLOOKUP(B400,'2018'!$A$1:$J$86,10,FALSE)/1000</f>
        <v>362.70269000000002</v>
      </c>
      <c r="AD400" s="251">
        <v>0</v>
      </c>
      <c r="AE400">
        <v>0</v>
      </c>
    </row>
    <row r="401" spans="1:31">
      <c r="A401" s="289">
        <v>2019</v>
      </c>
      <c r="B401" s="289" t="s">
        <v>131</v>
      </c>
      <c r="C401" s="125">
        <v>67</v>
      </c>
      <c r="D401" s="289">
        <f>VLOOKUP(B398,'Доходы регионов19'!$A$10:$C$94,2,FALSE)/1000</f>
        <v>37092.834000000003</v>
      </c>
      <c r="E401" s="289">
        <f>VLOOKUP(B398,'ВРП 2015-2020'!$A$3:$H$98,6,FALSE)</f>
        <v>478781</v>
      </c>
      <c r="F401" s="311">
        <f>VLOOKUP(B401,'Трансферты 2019'!$A$4:$N$102,2,FALSE)</f>
        <v>4056.65</v>
      </c>
      <c r="G401" s="289">
        <f>VLOOKUP(B401,'Численность 2019'!$A$7:$B$91,2,FALSE)</f>
        <v>536167</v>
      </c>
      <c r="H401" s="183">
        <f>VLOOKUP(B398,'Трансферты 16-21'!$A$2:$S$102,17,FALSE)</f>
        <v>3869.9263839400001</v>
      </c>
      <c r="I401" s="183">
        <f>D401-VLOOKUP(B401,'Трансферты 16-21'!$A$1:$M$86,11,FALSE)</f>
        <v>35336.334000000003</v>
      </c>
      <c r="J401" s="311">
        <f t="shared" si="18"/>
        <v>13.192200958690149</v>
      </c>
      <c r="K401" s="424">
        <f>VLOOKUP(B401,'БО 17-19'!$A$11:$L$103,10,FALSE)</f>
        <v>61.6</v>
      </c>
      <c r="L401" s="425">
        <f>VLOOKUP(B401,'Own Rev19'!$A$10:$B$94,2,FALSE)/1000</f>
        <v>26572.061000000002</v>
      </c>
      <c r="M401" s="429">
        <f>VLOOKUP(B401,Безв19!$A$10:$B$94,2,FALSE)/1000</f>
        <v>10236.406999999999</v>
      </c>
      <c r="N401" s="251">
        <f>VLOOKUP(B401,'Трансферты 16-21'!$A$1:$M$86,11,FALSE)</f>
        <v>1756.5</v>
      </c>
      <c r="O401" s="251">
        <v>1</v>
      </c>
      <c r="P401" s="251">
        <f t="shared" si="19"/>
        <v>8479.9069999999992</v>
      </c>
      <c r="Q401" s="251">
        <f t="shared" si="20"/>
        <v>35336.334000000003</v>
      </c>
      <c r="R401" s="251">
        <v>0</v>
      </c>
      <c r="S401" s="251">
        <v>0</v>
      </c>
      <c r="T401" s="251">
        <v>0</v>
      </c>
      <c r="U401" s="251">
        <v>0</v>
      </c>
      <c r="V401" s="251">
        <v>0</v>
      </c>
      <c r="W401" s="251">
        <v>0</v>
      </c>
      <c r="X401" s="251">
        <f>VLOOKUP(B401,'2019'!$A$1:$J$86,3,FALSE)</f>
        <v>0.24</v>
      </c>
      <c r="Y401" s="251">
        <f>VLOOKUP(B401,'2019'!$A$1:$J$86,4,FALSE)/1000</f>
        <v>4609.5124000000005</v>
      </c>
      <c r="Z401" s="251">
        <f>VLOOKUP(B401,'2019'!$A$1:$J$86,5,FALSE)/1000</f>
        <v>3149.4373999999998</v>
      </c>
      <c r="AA401" s="251">
        <f>VLOOKUP(B401,'2019'!$A$1:$J$86,6,FALSE)/1000</f>
        <v>765.54100000000005</v>
      </c>
      <c r="AB401" s="251">
        <f>VLOOKUP(B401,'2019'!$A$1:$J$86,7,FALSE)/1000</f>
        <v>2678.8057599999997</v>
      </c>
      <c r="AC401" s="251">
        <f>VLOOKUP(B401,'2019'!$A$1:$J$86,10,FALSE)/1000</f>
        <v>1191.5932299999999</v>
      </c>
      <c r="AD401" s="251">
        <v>0</v>
      </c>
      <c r="AE401">
        <v>0</v>
      </c>
    </row>
    <row r="402" spans="1:31">
      <c r="A402" s="289">
        <v>2020</v>
      </c>
      <c r="B402" s="289" t="s">
        <v>131</v>
      </c>
      <c r="C402" s="125">
        <v>67</v>
      </c>
      <c r="D402" s="289">
        <f>VLOOKUP(B398,'Доходы регионов20'!$A$10:$C$94,2,FALSE)/1000</f>
        <v>43196.341</v>
      </c>
      <c r="E402" s="289">
        <f>VLOOKUP(B398,'ВРП 2015-2020'!$A$3:$H$98,7,FALSE)</f>
        <v>500422.8</v>
      </c>
      <c r="F402" s="311">
        <f>VLOOKUP(B402,'Трансферты 2020'!$A$4:$N$102,2,FALSE)</f>
        <v>8481.82</v>
      </c>
      <c r="G402" s="289">
        <f>VLOOKUP(B402,'Численность 2020'!$A$7:$B$91,2,FALSE)</f>
        <v>534262</v>
      </c>
      <c r="H402" s="183">
        <f>VLOOKUP(B398,'Трансферты 16-21'!$A$2:$S$102,18,FALSE)</f>
        <v>8978.0248691399993</v>
      </c>
      <c r="I402" s="183">
        <f>D402-VLOOKUP(B402,'Трансферты 16-21'!$A$1:$M$86,12,FALSE)</f>
        <v>40521.921000000002</v>
      </c>
      <c r="J402" s="311">
        <f t="shared" si="18"/>
        <v>13.188641634323618</v>
      </c>
      <c r="K402" s="424">
        <f>VLOOKUP(B402,'БО 19-21'!$A$11:$L$103,6,FALSE)</f>
        <v>64.7</v>
      </c>
      <c r="L402" s="425">
        <f>VLOOKUP(B402,'Own Rev20'!$A$10:$B$94,2,FALSE)/1000</f>
        <v>23922.858</v>
      </c>
      <c r="M402" s="429">
        <f>VLOOKUP(B402,Безв20!$A$10:$B$94,2,FALSE)/1000</f>
        <v>18982.406999999999</v>
      </c>
      <c r="N402" s="251">
        <f>VLOOKUP(B402,'Трансферты 16-21'!$A$1:$M$86,12,FALSE)</f>
        <v>2674.42</v>
      </c>
      <c r="O402" s="251">
        <v>1</v>
      </c>
      <c r="P402" s="251">
        <f t="shared" si="19"/>
        <v>16307.986999999999</v>
      </c>
      <c r="Q402" s="251">
        <f t="shared" si="20"/>
        <v>40521.921000000002</v>
      </c>
      <c r="R402" s="251">
        <v>0</v>
      </c>
      <c r="S402" s="251">
        <f>VLOOKUP(B402,Конституция!$B$4:$C$90,2,FALSE)</f>
        <v>0.69520000000000004</v>
      </c>
      <c r="T402" s="251">
        <f>VLOOKUP(B402,DATA!$A$2:$X$86,23,FALSE)</f>
        <v>10</v>
      </c>
      <c r="U402" s="251">
        <f>VLOOKUP(B402,DATA!$A$2:$X$86,24,FALSE)</f>
        <v>10.38</v>
      </c>
      <c r="V402" s="251">
        <f>VLOOKUP(B402,'По статьям 2020'!$A$2:$AE$86,31,FALSE)</f>
        <v>1530.6899999999998</v>
      </c>
      <c r="W402" s="251">
        <v>0</v>
      </c>
      <c r="X402" s="251">
        <f>VLOOKUP(B402,'2020'!$A$1:$J$86,3,FALSE)</f>
        <v>0.4</v>
      </c>
      <c r="Y402" s="251">
        <f>VLOOKUP(B402,'2020'!$A$1:$J$86,4,FALSE)/1000</f>
        <v>7749.6983</v>
      </c>
      <c r="Z402" s="251">
        <f>VLOOKUP(B402,'2020'!$A$1:$J$86,5,FALSE)/1000</f>
        <v>3464.3812000000003</v>
      </c>
      <c r="AA402" s="251">
        <f>VLOOKUP(B402,'2020'!$A$1:$J$86,6,FALSE)/1000</f>
        <v>2704.1723999999999</v>
      </c>
      <c r="AB402" s="251">
        <f>VLOOKUP(B402,'2020'!$A$1:$J$86,7,FALSE)/1000</f>
        <v>6163.1561700000002</v>
      </c>
      <c r="AC402" s="251">
        <f>VLOOKUP(B402,'2020'!$A$1:$J$86,10,FALSE)/1000</f>
        <v>2395.1346899999999</v>
      </c>
      <c r="AD402" s="452">
        <v>0</v>
      </c>
      <c r="AE402">
        <v>0</v>
      </c>
    </row>
    <row r="403" spans="1:31">
      <c r="A403" s="289">
        <v>2021</v>
      </c>
      <c r="B403" s="289" t="s">
        <v>131</v>
      </c>
      <c r="C403" s="125">
        <v>67</v>
      </c>
      <c r="D403" s="289">
        <f>VLOOKUP(B398,'Доходы регионов21'!$A$10:$C$94,2,FALSE)/1000</f>
        <v>54124.205999999998</v>
      </c>
      <c r="E403" s="289">
        <f>VLOOKUP(B398,'ВРП 2015-2020'!$A$3:$H$98,8,FALSE)</f>
        <v>580016</v>
      </c>
      <c r="F403" s="311">
        <f>VLOOKUP(B403,'Трансферты 2021'!$A$4:$N$93,2,FALSE)</f>
        <v>8910.2999999999993</v>
      </c>
      <c r="G403" s="289">
        <f>VLOOKUP(B403,'Численность 2021'!$A$6:$B$91,2,FALSE)</f>
        <v>532036</v>
      </c>
      <c r="H403" s="183">
        <f>VLOOKUP(B398,'Трансферты 16-21'!$A$2:$S$102,19,FALSE)</f>
        <v>8433.1106237399999</v>
      </c>
      <c r="I403" s="183">
        <f>D403-VLOOKUP(B403,'Трансферты 16-21'!$A$1:$M$86,13,FALSE)</f>
        <v>51726.115999999995</v>
      </c>
      <c r="J403" s="311">
        <f t="shared" si="18"/>
        <v>13.184466435207259</v>
      </c>
      <c r="K403" s="424">
        <f>VLOOKUP(B403,'БО 19-21'!$A$11:$L$103,10,FALSE)</f>
        <v>61.1</v>
      </c>
      <c r="L403" s="425">
        <f>VLOOKUP(B403,'Own Rev21'!$A$10:$B$94,2,FALSE)/1000</f>
        <v>37070.567000000003</v>
      </c>
      <c r="M403" s="429">
        <f>VLOOKUP(B403,Безв21!$A$10:$B$94,2,FALSE)/1000</f>
        <v>16507.793000000001</v>
      </c>
      <c r="N403" s="251">
        <f>VLOOKUP(B403,'Трансферты 16-21'!$A$1:$M$86,13,FALSE)</f>
        <v>2398.09</v>
      </c>
      <c r="O403" s="251">
        <v>1</v>
      </c>
      <c r="P403" s="251">
        <f t="shared" si="19"/>
        <v>14109.703000000001</v>
      </c>
      <c r="Q403" s="251">
        <f t="shared" si="20"/>
        <v>51726.115999999995</v>
      </c>
      <c r="R403" s="251">
        <v>0</v>
      </c>
      <c r="S403" s="251">
        <v>0</v>
      </c>
      <c r="T403" s="251">
        <v>0</v>
      </c>
      <c r="U403" s="251">
        <v>0</v>
      </c>
      <c r="V403" s="251">
        <v>0</v>
      </c>
      <c r="W403" s="251">
        <f>VLOOKUP(B402,'По статьям 2021'!$A$2:$V$86,22,FALSE)</f>
        <v>1628.1967327699999</v>
      </c>
      <c r="X403" s="251">
        <f>VLOOKUP(B403,'2021'!$A$1:$J$86,3,FALSE)</f>
        <v>0.27</v>
      </c>
      <c r="Y403" s="251">
        <f>VLOOKUP(B403,'2021'!$A$1:$J$86,4,FALSE)/1000</f>
        <v>5745.8955999999998</v>
      </c>
      <c r="Z403" s="251">
        <f>VLOOKUP(B403,'2021'!$A$1:$J$86,5,FALSE)/1000</f>
        <v>3464.3812000000003</v>
      </c>
      <c r="AA403" s="251">
        <f>VLOOKUP(B403,'2021'!$A$1:$J$86,6,FALSE)/1000</f>
        <v>1189.2829999999999</v>
      </c>
      <c r="AB403" s="251">
        <f>VLOOKUP(B403,'2021'!$A$1:$J$86,7,FALSE)/1000</f>
        <v>5313.3128399999996</v>
      </c>
      <c r="AC403" s="251">
        <f>VLOOKUP(B403,'2021'!$A$1:$J$86,10,FALSE)/1000</f>
        <v>3050.4908700000001</v>
      </c>
      <c r="AD403" t="e">
        <f>VLOOKUP(B403,#REF!,2,FALSE)</f>
        <v>#REF!</v>
      </c>
      <c r="AE403">
        <f>S402</f>
        <v>0.69520000000000004</v>
      </c>
    </row>
    <row r="404" spans="1:31">
      <c r="A404" s="289">
        <v>2016</v>
      </c>
      <c r="B404" s="289" t="s">
        <v>122</v>
      </c>
      <c r="C404" s="125">
        <v>68</v>
      </c>
      <c r="D404" s="289">
        <f>VLOOKUP(B404,'Доходы регионов16'!$A$10:$C$94,2,FALSE)/1000</f>
        <v>55572.141000000003</v>
      </c>
      <c r="E404" s="289">
        <f>VLOOKUP(B404,'ВРП 2015-2020'!$A$3:$H$98,3,FALSE)</f>
        <v>258225</v>
      </c>
      <c r="F404" s="311">
        <f>VLOOKUP(B404,'Трансферты 2016'!$A$10:$N$102,2,FALSE)</f>
        <v>6217.5</v>
      </c>
      <c r="G404" s="289">
        <f>VLOOKUP(B404,'Численность 2016-2017'!$B$5:$D$89,2,FALSE)</f>
        <v>1083012</v>
      </c>
      <c r="H404" s="183">
        <f>VLOOKUP(B404,'Трансферты 16-21'!$A$2:$S$102,14,FALSE)</f>
        <v>2787.44</v>
      </c>
      <c r="I404" s="183">
        <f>D404-VLOOKUP(B404,'Трансферты 16-21'!$A$1:$M$86,8,FALSE)</f>
        <v>52142.081000000006</v>
      </c>
      <c r="J404" s="311">
        <f t="shared" si="18"/>
        <v>13.895256606254151</v>
      </c>
      <c r="K404" s="424">
        <f>VLOOKUP(B404,'БО 15-17'!$A$11:$L$103,6,FALSE)</f>
        <v>55.3</v>
      </c>
      <c r="L404" s="425">
        <f>VLOOKUP(B404,'Own Rev16'!$A$10:$B$94,2,FALSE)/1000</f>
        <v>37815.042000000001</v>
      </c>
      <c r="M404" s="429">
        <f>VLOOKUP(B404,Безв16!$A$10:$B$95,2,FALSE)/1000</f>
        <v>16874.806</v>
      </c>
      <c r="N404" s="251">
        <f>VLOOKUP(B404,'Трансферты 16-21'!$A$1:$M$86,8,FALSE)</f>
        <v>3430.06</v>
      </c>
      <c r="O404" s="251">
        <v>0</v>
      </c>
      <c r="P404" s="251">
        <f t="shared" si="19"/>
        <v>13444.746000000001</v>
      </c>
      <c r="Q404" s="251">
        <f t="shared" si="20"/>
        <v>52142.081000000006</v>
      </c>
      <c r="R404" s="251">
        <v>0</v>
      </c>
      <c r="S404" s="251">
        <v>0</v>
      </c>
      <c r="T404" s="251">
        <v>0</v>
      </c>
      <c r="U404" s="251">
        <v>0</v>
      </c>
      <c r="V404" s="251">
        <v>0</v>
      </c>
      <c r="W404" s="251">
        <v>0</v>
      </c>
      <c r="X404" s="251">
        <f>VLOOKUP(B404,'2016'!$A$1:$J$86,3,FALSE)</f>
        <v>0.26</v>
      </c>
      <c r="Y404" s="251">
        <f>VLOOKUP(B404,'2016'!$A$1:$J$86,4,FALSE)/1000</f>
        <v>10572.336800000001</v>
      </c>
      <c r="Z404" s="251">
        <f>VLOOKUP(B404,'2016'!$A$1:$J$86,5,FALSE)/1000</f>
        <v>8288.0692999999992</v>
      </c>
      <c r="AA404" s="251">
        <f>VLOOKUP(B404,'2016'!$A$1:$J$86,6,FALSE)/1000</f>
        <v>2502.4185000000002</v>
      </c>
      <c r="AB404" s="251">
        <f>VLOOKUP(B404,'2016'!$A$1:$J$86,7,FALSE)/1000</f>
        <v>2432.3940899999998</v>
      </c>
      <c r="AC404" s="251">
        <f>VLOOKUP(B404,'2016'!$A$1:$J$86,10,FALSE)/1000</f>
        <v>439.91584</v>
      </c>
      <c r="AD404" s="251">
        <v>0</v>
      </c>
      <c r="AE404">
        <v>0</v>
      </c>
    </row>
    <row r="405" spans="1:31">
      <c r="A405" s="289">
        <v>2017</v>
      </c>
      <c r="B405" s="289" t="s">
        <v>122</v>
      </c>
      <c r="C405" s="125">
        <v>68</v>
      </c>
      <c r="D405" s="289">
        <f>VLOOKUP(B404,'Доходы регионов17'!$A$10:$C$94,2,FALSE)/1000</f>
        <v>58800.271000000001</v>
      </c>
      <c r="E405" s="289">
        <f>VLOOKUP(B404,'ВРП 2015-2020'!$A$3:$H$98,4,FALSE)</f>
        <v>284969.09999999998</v>
      </c>
      <c r="F405" s="311">
        <f>VLOOKUP(B405,'Трансферты 2017'!$A$10:$N$102,2,FALSE)</f>
        <v>4987.12</v>
      </c>
      <c r="G405" s="289">
        <f>VLOOKUP(B404,'Численность 2016-2017'!$B$5:$D$89,3,FALSE)</f>
        <v>1078983</v>
      </c>
      <c r="H405" s="183">
        <f>VLOOKUP(B404,'Трансферты 16-21'!$A$2:$S$102,15,FALSE)</f>
        <v>3716.8999999999996</v>
      </c>
      <c r="I405" s="183">
        <f>D405-VLOOKUP(B405,'Трансферты 16-21'!$A$1:$M$86,9,FALSE)</f>
        <v>57530.050999999999</v>
      </c>
      <c r="J405" s="311">
        <f t="shared" si="18"/>
        <v>13.891529488787146</v>
      </c>
      <c r="K405" s="424">
        <f>VLOOKUP(B405,'БО 15-17'!$A$11:$L$103,10,FALSE)</f>
        <v>53.9</v>
      </c>
      <c r="L405" s="425">
        <f>VLOOKUP(B405,'Own Rev17'!$A$10:$B$94,2,FALSE)/1000</f>
        <v>40620.125</v>
      </c>
      <c r="M405" s="429">
        <f>VLOOKUP(B405,Безв17!$A$10:$B$94,2,FALSE)/1000</f>
        <v>18126.697</v>
      </c>
      <c r="N405" s="251">
        <f>VLOOKUP(B405,'Трансферты 16-21'!$A$1:$M$86,9,FALSE)</f>
        <v>1270.22</v>
      </c>
      <c r="O405" s="251">
        <v>0</v>
      </c>
      <c r="P405" s="251">
        <f t="shared" si="19"/>
        <v>16856.476999999999</v>
      </c>
      <c r="Q405" s="251">
        <f t="shared" si="20"/>
        <v>57530.050999999999</v>
      </c>
      <c r="R405" s="251">
        <v>0</v>
      </c>
      <c r="S405" s="251">
        <v>0</v>
      </c>
      <c r="T405" s="251">
        <v>0</v>
      </c>
      <c r="U405" s="251">
        <v>0</v>
      </c>
      <c r="V405" s="251">
        <v>0</v>
      </c>
      <c r="W405" s="251">
        <v>0</v>
      </c>
      <c r="X405" s="251">
        <f>VLOOKUP(B405,'2017'!$A$1:$J$86,3,FALSE)</f>
        <v>0.27</v>
      </c>
      <c r="Y405" s="251">
        <f>VLOOKUP(B405,'2017'!$A$1:$J$86,4,FALSE)/1000</f>
        <v>12265.3532</v>
      </c>
      <c r="Z405" s="251">
        <f>VLOOKUP(B405,'2017'!$A$1:$J$86,5,FALSE)/1000</f>
        <v>11632.0231</v>
      </c>
      <c r="AA405" s="251">
        <f>VLOOKUP(B405,'2017'!$A$1:$J$86,6,FALSE)/1000</f>
        <v>0</v>
      </c>
      <c r="AB405" s="251">
        <f>VLOOKUP(B405,'2017'!$A$1:$J$86,7,FALSE)/1000</f>
        <v>1728.9801100000002</v>
      </c>
      <c r="AC405" s="251">
        <f>VLOOKUP(B405,'2017'!$A$1:$J$86,10,FALSE)/1000</f>
        <v>805.00896</v>
      </c>
      <c r="AD405" s="251">
        <v>0</v>
      </c>
      <c r="AE405">
        <v>0</v>
      </c>
    </row>
    <row r="406" spans="1:31">
      <c r="A406" s="289">
        <v>2018</v>
      </c>
      <c r="B406" s="289" t="s">
        <v>122</v>
      </c>
      <c r="C406" s="125">
        <v>68</v>
      </c>
      <c r="D406" s="289">
        <f>VLOOKUP(B404,'Доходы регионов18'!$A$10:$C$94,2,FALSE)/1000</f>
        <v>70790.926000000007</v>
      </c>
      <c r="E406" s="289">
        <f>VLOOKUP(B404,'ВРП 2015-2020'!$A$3:$H$98,5,FALSE)</f>
        <v>317815.5</v>
      </c>
      <c r="F406" s="311">
        <f>VLOOKUP(B406,'Трансферты 2018'!$A$10:$N$102,2,FALSE)</f>
        <v>5680.47</v>
      </c>
      <c r="G406" s="289">
        <f>VLOOKUP(B406,'Численность 2018'!$A$7:$B$91,2,FALSE)</f>
        <v>1072806</v>
      </c>
      <c r="H406" s="183">
        <f>VLOOKUP(B404,'Трансферты 16-21'!$A$2:$S$102,16,FALSE)</f>
        <v>4305.16</v>
      </c>
      <c r="I406" s="183">
        <f>D406-VLOOKUP(B406,'Трансферты 16-21'!$A$1:$M$86,10,FALSE)</f>
        <v>69415.616000000009</v>
      </c>
      <c r="J406" s="311">
        <f t="shared" si="18"/>
        <v>13.88578820377513</v>
      </c>
      <c r="K406" s="424">
        <f>VLOOKUP(B406,'БО 17-19'!$A$11:$L$103,6,FALSE)</f>
        <v>55.5</v>
      </c>
      <c r="L406" s="425">
        <f>VLOOKUP(B406,'Own Rev18'!$A$10:$B$94,2,FALSE)/1000</f>
        <v>44174.309000000001</v>
      </c>
      <c r="M406" s="429">
        <f>VLOOKUP(B406,Безв18!$A$10:$B$94,2,FALSE)/1000</f>
        <v>26712.833999999999</v>
      </c>
      <c r="N406" s="251">
        <f>VLOOKUP(B406,'Трансферты 16-21'!$A$1:$M$86,10,FALSE)</f>
        <v>1375.31</v>
      </c>
      <c r="O406" s="251">
        <v>0</v>
      </c>
      <c r="P406" s="251">
        <f t="shared" si="19"/>
        <v>25337.523999999998</v>
      </c>
      <c r="Q406" s="251">
        <f t="shared" si="20"/>
        <v>69415.616000000009</v>
      </c>
      <c r="R406" s="251">
        <f>VLOOKUP(B406,Путин!$B$2:$C$87,2,FALSE)</f>
        <v>0.72030000000000005</v>
      </c>
      <c r="S406" s="251">
        <v>0</v>
      </c>
      <c r="T406" s="251">
        <v>0</v>
      </c>
      <c r="U406" s="251">
        <v>0</v>
      </c>
      <c r="V406" s="251">
        <v>0</v>
      </c>
      <c r="W406" s="251">
        <v>0</v>
      </c>
      <c r="X406" s="251">
        <f>VLOOKUP(B406,'2018'!$A$1:$J$86,3,FALSE)</f>
        <v>0.34</v>
      </c>
      <c r="Y406" s="251">
        <f>VLOOKUP(B406,'2018'!$A$1:$J$86,4,FALSE)/1000</f>
        <v>19726.145199999999</v>
      </c>
      <c r="Z406" s="251">
        <f>VLOOKUP(B406,'2018'!$A$1:$J$86,5,FALSE)/1000</f>
        <v>12131.146199999999</v>
      </c>
      <c r="AA406" s="251">
        <f>VLOOKUP(B406,'2018'!$A$1:$J$86,6,FALSE)/1000</f>
        <v>3825.44</v>
      </c>
      <c r="AB406" s="251">
        <f>VLOOKUP(B406,'2018'!$A$1:$J$86,7,FALSE)/1000</f>
        <v>2085.1590299999998</v>
      </c>
      <c r="AC406" s="251">
        <f>VLOOKUP(B406,'2018'!$A$1:$J$86,10,FALSE)/1000</f>
        <v>1094.5936499999998</v>
      </c>
      <c r="AD406" s="251">
        <v>0</v>
      </c>
      <c r="AE406">
        <v>0</v>
      </c>
    </row>
    <row r="407" spans="1:31">
      <c r="A407" s="289">
        <v>2019</v>
      </c>
      <c r="B407" s="289" t="s">
        <v>122</v>
      </c>
      <c r="C407" s="125">
        <v>68</v>
      </c>
      <c r="D407" s="289">
        <f>VLOOKUP(B404,'Доходы регионов19'!$A$10:$C$94,2,FALSE)/1000</f>
        <v>89703.721999999994</v>
      </c>
      <c r="E407" s="289">
        <f>VLOOKUP(B404,'ВРП 2015-2020'!$A$3:$H$98,6,FALSE)</f>
        <v>343033</v>
      </c>
      <c r="F407" s="311">
        <f>VLOOKUP(B407,'Трансферты 2019'!$A$4:$N$102,2,FALSE)</f>
        <v>13288.29</v>
      </c>
      <c r="G407" s="289">
        <f>VLOOKUP(B407,'Численность 2019'!$A$7:$B$91,2,FALSE)</f>
        <v>1065785</v>
      </c>
      <c r="H407" s="183">
        <f>VLOOKUP(B404,'Трансферты 16-21'!$A$2:$S$102,17,FALSE)</f>
        <v>12870.7614498</v>
      </c>
      <c r="I407" s="183">
        <f>D407-VLOOKUP(B407,'Трансферты 16-21'!$A$1:$M$86,11,FALSE)</f>
        <v>85199.281999999992</v>
      </c>
      <c r="J407" s="311">
        <f t="shared" si="18"/>
        <v>13.879222174810709</v>
      </c>
      <c r="K407" s="424">
        <f>VLOOKUP(B407,'БО 17-19'!$A$11:$L$103,10,FALSE)</f>
        <v>54.5</v>
      </c>
      <c r="L407" s="425">
        <f>VLOOKUP(B407,'Own Rev19'!$A$10:$B$94,2,FALSE)/1000</f>
        <v>49262.822999999997</v>
      </c>
      <c r="M407" s="429">
        <f>VLOOKUP(B407,Безв19!$A$10:$B$94,2,FALSE)/1000</f>
        <v>40367.031999999999</v>
      </c>
      <c r="N407" s="251">
        <f>VLOOKUP(B407,'Трансферты 16-21'!$A$1:$M$86,11,FALSE)</f>
        <v>4504.4399999999996</v>
      </c>
      <c r="O407" s="251">
        <v>0</v>
      </c>
      <c r="P407" s="251">
        <f t="shared" si="19"/>
        <v>35862.591999999997</v>
      </c>
      <c r="Q407" s="251">
        <f t="shared" si="20"/>
        <v>85199.281999999992</v>
      </c>
      <c r="R407" s="251">
        <v>0</v>
      </c>
      <c r="S407" s="251">
        <v>0</v>
      </c>
      <c r="T407" s="251">
        <v>0</v>
      </c>
      <c r="U407" s="251">
        <v>0</v>
      </c>
      <c r="V407" s="251">
        <v>0</v>
      </c>
      <c r="W407" s="251">
        <v>0</v>
      </c>
      <c r="X407" s="251">
        <f>VLOOKUP(B407,'2019'!$A$1:$J$86,3,FALSE)</f>
        <v>0.42</v>
      </c>
      <c r="Y407" s="251">
        <f>VLOOKUP(B407,'2019'!$A$1:$J$86,4,FALSE)/1000</f>
        <v>22991.830300000001</v>
      </c>
      <c r="Z407" s="251">
        <f>VLOOKUP(B407,'2019'!$A$1:$J$86,5,FALSE)/1000</f>
        <v>11975.3796</v>
      </c>
      <c r="AA407" s="251">
        <f>VLOOKUP(B407,'2019'!$A$1:$J$86,6,FALSE)/1000</f>
        <v>7800</v>
      </c>
      <c r="AB407" s="251">
        <f>VLOOKUP(B407,'2019'!$A$1:$J$86,7,FALSE)/1000</f>
        <v>4275.8075699999999</v>
      </c>
      <c r="AC407" s="251">
        <f>VLOOKUP(B407,'2019'!$A$1:$J$86,10,FALSE)/1000</f>
        <v>8594.9552899999999</v>
      </c>
      <c r="AD407" s="251">
        <v>0</v>
      </c>
      <c r="AE407">
        <v>0</v>
      </c>
    </row>
    <row r="408" spans="1:31">
      <c r="A408" s="289">
        <v>2020</v>
      </c>
      <c r="B408" s="289" t="s">
        <v>122</v>
      </c>
      <c r="C408" s="125">
        <v>68</v>
      </c>
      <c r="D408" s="289">
        <f>VLOOKUP(B404,'Доходы регионов20'!$A$10:$C$94,2,FALSE)/1000</f>
        <v>96628.741999999998</v>
      </c>
      <c r="E408" s="289">
        <f>VLOOKUP(B404,'ВРП 2015-2020'!$A$3:$H$98,7,FALSE)</f>
        <v>402594.6</v>
      </c>
      <c r="F408" s="311">
        <f>VLOOKUP(B408,'Трансферты 2020'!$A$4:$N$102,2,FALSE)</f>
        <v>24117.13</v>
      </c>
      <c r="G408" s="289">
        <f>VLOOKUP(B408,'Численность 2020'!$A$7:$B$91,2,FALSE)</f>
        <v>1059700</v>
      </c>
      <c r="H408" s="183">
        <f>VLOOKUP(B404,'Трансферты 16-21'!$A$2:$S$102,18,FALSE)</f>
        <v>21205.99292896</v>
      </c>
      <c r="I408" s="183">
        <f>D408-VLOOKUP(B408,'Трансферты 16-21'!$A$1:$M$86,12,FALSE)</f>
        <v>89965.221999999994</v>
      </c>
      <c r="J408" s="311">
        <f t="shared" si="18"/>
        <v>13.873496407162927</v>
      </c>
      <c r="K408" s="424">
        <f>VLOOKUP(B408,'БО 19-21'!$A$11:$L$103,6,FALSE)</f>
        <v>57</v>
      </c>
      <c r="L408" s="425">
        <f>VLOOKUP(B408,'Own Rev20'!$A$10:$B$94,2,FALSE)/1000</f>
        <v>50891.017</v>
      </c>
      <c r="M408" s="429">
        <f>VLOOKUP(B408,Безв20!$A$10:$B$94,2,FALSE)/1000</f>
        <v>45346.019</v>
      </c>
      <c r="N408" s="251">
        <f>VLOOKUP(B408,'Трансферты 16-21'!$A$1:$M$86,12,FALSE)</f>
        <v>6663.52</v>
      </c>
      <c r="O408" s="251">
        <v>0</v>
      </c>
      <c r="P408" s="251">
        <f t="shared" si="19"/>
        <v>38682.498999999996</v>
      </c>
      <c r="Q408" s="251">
        <f t="shared" si="20"/>
        <v>89965.221999999994</v>
      </c>
      <c r="R408" s="251">
        <v>0</v>
      </c>
      <c r="S408" s="251">
        <f>VLOOKUP(B408,Конституция!$B$4:$C$90,2,FALSE)</f>
        <v>0.74919999999999998</v>
      </c>
      <c r="T408" s="251">
        <f>VLOOKUP(B408,DATA!$A$2:$X$86,23,FALSE)</f>
        <v>3.4</v>
      </c>
      <c r="U408" s="251">
        <f>VLOOKUP(B408,DATA!$A$2:$X$86,24,FALSE)</f>
        <v>9.68</v>
      </c>
      <c r="V408" s="251">
        <f>VLOOKUP(B408,'По статьям 2020'!$A$2:$AE$86,31,FALSE)</f>
        <v>2306.0500000000002</v>
      </c>
      <c r="W408" s="251">
        <v>0</v>
      </c>
      <c r="X408" s="251">
        <f>VLOOKUP(B408,'2020'!$A$1:$J$86,3,FALSE)</f>
        <v>0.43</v>
      </c>
      <c r="Y408" s="251">
        <f>VLOOKUP(B408,'2020'!$A$1:$J$86,4,FALSE)/1000</f>
        <v>18205.831200000001</v>
      </c>
      <c r="Z408" s="251">
        <f>VLOOKUP(B408,'2020'!$A$1:$J$86,5,FALSE)/1000</f>
        <v>12352.857300000001</v>
      </c>
      <c r="AA408" s="251">
        <f>VLOOKUP(B408,'2020'!$A$1:$J$86,6,FALSE)/1000</f>
        <v>3519.8089</v>
      </c>
      <c r="AB408" s="251">
        <f>VLOOKUP(B408,'2020'!$A$1:$J$86,7,FALSE)/1000</f>
        <v>12286.78255</v>
      </c>
      <c r="AC408" s="251">
        <f>VLOOKUP(B408,'2020'!$A$1:$J$86,10,FALSE)/1000</f>
        <v>8189.8885599999994</v>
      </c>
      <c r="AD408" s="452">
        <v>0</v>
      </c>
      <c r="AE408">
        <v>0</v>
      </c>
    </row>
    <row r="409" spans="1:31">
      <c r="A409" s="289">
        <v>2021</v>
      </c>
      <c r="B409" s="289" t="s">
        <v>122</v>
      </c>
      <c r="C409" s="125">
        <v>68</v>
      </c>
      <c r="D409" s="289">
        <f>VLOOKUP(B404,'Доходы регионов21'!$A$10:$C$94,2,FALSE)/1000</f>
        <v>113925.09600000001</v>
      </c>
      <c r="E409" s="289">
        <f>VLOOKUP(B404,'ВРП 2015-2020'!$A$3:$H$98,8,FALSE)</f>
        <v>464887</v>
      </c>
      <c r="F409" s="311">
        <f>VLOOKUP(B409,'Трансферты 2021'!$A$4:$N$93,2,FALSE)</f>
        <v>31881.19</v>
      </c>
      <c r="G409" s="289">
        <f>VLOOKUP(B409,'Численность 2021'!$A$6:$B$91,2,FALSE)</f>
        <v>1053485</v>
      </c>
      <c r="H409" s="183">
        <f>VLOOKUP(B404,'Трансферты 16-21'!$A$2:$S$102,19,FALSE)</f>
        <v>30276.20435322</v>
      </c>
      <c r="I409" s="183">
        <f>D409-VLOOKUP(B409,'Трансферты 16-21'!$A$1:$M$86,13,FALSE)</f>
        <v>107878.466</v>
      </c>
      <c r="J409" s="311">
        <f t="shared" si="18"/>
        <v>13.867614273871576</v>
      </c>
      <c r="K409" s="424">
        <f>VLOOKUP(B409,'БО 19-21'!$A$11:$L$103,10,FALSE)</f>
        <v>61.7</v>
      </c>
      <c r="L409" s="425">
        <f>VLOOKUP(B409,'Own Rev21'!$A$10:$B$94,2,FALSE)/1000</f>
        <v>61023.341999999997</v>
      </c>
      <c r="M409" s="429">
        <f>VLOOKUP(B409,Безв21!$A$10:$B$94,2,FALSE)/1000</f>
        <v>52623.845000000001</v>
      </c>
      <c r="N409" s="251">
        <f>VLOOKUP(B409,'Трансферты 16-21'!$A$1:$M$86,13,FALSE)</f>
        <v>6046.63</v>
      </c>
      <c r="O409" s="251">
        <v>0</v>
      </c>
      <c r="P409" s="251">
        <f t="shared" si="19"/>
        <v>46577.215000000004</v>
      </c>
      <c r="Q409" s="251">
        <f t="shared" si="20"/>
        <v>107878.466</v>
      </c>
      <c r="R409" s="251">
        <v>0</v>
      </c>
      <c r="S409" s="251">
        <v>0</v>
      </c>
      <c r="T409" s="251">
        <v>0</v>
      </c>
      <c r="U409" s="251">
        <v>0</v>
      </c>
      <c r="V409" s="251">
        <v>0</v>
      </c>
      <c r="W409" s="251">
        <f>VLOOKUP(B408,'По статьям 2021'!$A$2:$V$86,22,FALSE)</f>
        <v>3155.3936970099999</v>
      </c>
      <c r="X409" s="251">
        <f>VLOOKUP(B409,'2021'!$A$1:$J$86,3,FALSE)</f>
        <v>0.43</v>
      </c>
      <c r="Y409" s="251">
        <f>VLOOKUP(B409,'2021'!$A$1:$J$86,4,FALSE)/1000</f>
        <v>16180.891710000002</v>
      </c>
      <c r="Z409" s="251">
        <f>VLOOKUP(B409,'2021'!$A$1:$J$86,5,FALSE)/1000</f>
        <v>12352.86501</v>
      </c>
      <c r="AA409" s="251">
        <f>VLOOKUP(B409,'2021'!$A$1:$J$86,6,FALSE)/1000</f>
        <v>1565.4359999999999</v>
      </c>
      <c r="AB409" s="251">
        <f>VLOOKUP(B409,'2021'!$A$1:$J$86,7,FALSE)/1000</f>
        <v>16348.506160000001</v>
      </c>
      <c r="AC409" s="251">
        <f>VLOOKUP(B409,'2021'!$A$1:$J$86,10,FALSE)/1000</f>
        <v>14047.817010000001</v>
      </c>
      <c r="AD409" t="e">
        <f>VLOOKUP(B409,#REF!,2,FALSE)</f>
        <v>#REF!</v>
      </c>
      <c r="AE409">
        <f>S408</f>
        <v>0.74919999999999998</v>
      </c>
    </row>
    <row r="410" spans="1:31">
      <c r="A410" s="289">
        <v>2016</v>
      </c>
      <c r="B410" s="289" t="s">
        <v>124</v>
      </c>
      <c r="C410" s="125">
        <v>69</v>
      </c>
      <c r="D410" s="289">
        <f>VLOOKUP(B410,'Доходы регионов16'!$A$10:$C$94,2,FALSE)/1000</f>
        <v>51534.231</v>
      </c>
      <c r="E410" s="289">
        <f>VLOOKUP(B410,'ВРП 2015-2020'!$A$3:$H$98,3,FALSE)</f>
        <v>224534.7</v>
      </c>
      <c r="F410" s="311">
        <f>VLOOKUP(B410,'Трансферты 2016'!$A$10:$N$102,2,FALSE)</f>
        <v>6036.92</v>
      </c>
      <c r="G410" s="289">
        <f>VLOOKUP(B410,'Численность 2016-2017'!$B$5:$D$89,2,FALSE)</f>
        <v>982284</v>
      </c>
      <c r="H410" s="183">
        <f>VLOOKUP(B410,'Трансферты 16-21'!$A$2:$S$102,14,FALSE)</f>
        <v>2854.71</v>
      </c>
      <c r="I410" s="183">
        <f>D410-VLOOKUP(B410,'Трансферты 16-21'!$A$1:$M$86,8,FALSE)</f>
        <v>48352.021000000001</v>
      </c>
      <c r="J410" s="311">
        <f t="shared" si="18"/>
        <v>13.797635751227343</v>
      </c>
      <c r="K410" s="424">
        <f>VLOOKUP(B410,'БО 15-17'!$A$11:$L$103,6,FALSE)</f>
        <v>45.7</v>
      </c>
      <c r="L410" s="425">
        <f>VLOOKUP(B410,'Own Rev16'!$A$10:$B$94,2,FALSE)/1000</f>
        <v>29798.485000000001</v>
      </c>
      <c r="M410" s="429">
        <f>VLOOKUP(B410,Безв16!$A$10:$B$95,2,FALSE)/1000</f>
        <v>20301.210999999999</v>
      </c>
      <c r="N410" s="251">
        <f>VLOOKUP(B410,'Трансферты 16-21'!$A$1:$M$86,8,FALSE)</f>
        <v>3182.21</v>
      </c>
      <c r="O410" s="251">
        <v>1</v>
      </c>
      <c r="P410" s="251">
        <f t="shared" si="19"/>
        <v>17119.001</v>
      </c>
      <c r="Q410" s="251">
        <f t="shared" si="20"/>
        <v>48352.021000000001</v>
      </c>
      <c r="R410" s="251">
        <v>0</v>
      </c>
      <c r="S410" s="251">
        <v>0</v>
      </c>
      <c r="T410" s="251">
        <v>0</v>
      </c>
      <c r="U410" s="251">
        <v>0</v>
      </c>
      <c r="V410" s="251">
        <v>0</v>
      </c>
      <c r="W410" s="251">
        <v>0</v>
      </c>
      <c r="X410" s="251">
        <f>VLOOKUP(B410,'2016'!$A$1:$J$86,3,FALSE)</f>
        <v>0.35</v>
      </c>
      <c r="Y410" s="251">
        <f>VLOOKUP(B410,'2016'!$A$1:$J$86,4,FALSE)/1000</f>
        <v>14165.7696</v>
      </c>
      <c r="Z410" s="251">
        <f>VLOOKUP(B410,'2016'!$A$1:$J$86,5,FALSE)/1000</f>
        <v>13214.104800000001</v>
      </c>
      <c r="AA410" s="251">
        <f>VLOOKUP(B410,'2016'!$A$1:$J$86,6,FALSE)/1000</f>
        <v>951.66480000000001</v>
      </c>
      <c r="AB410" s="251">
        <f>VLOOKUP(B410,'2016'!$A$1:$J$86,7,FALSE)/1000</f>
        <v>2582.8913600000001</v>
      </c>
      <c r="AC410" s="251">
        <f>VLOOKUP(B410,'2016'!$A$1:$J$86,10,FALSE)/1000</f>
        <v>370.34471000000002</v>
      </c>
      <c r="AD410" s="251">
        <v>0</v>
      </c>
      <c r="AE410">
        <v>0</v>
      </c>
    </row>
    <row r="411" spans="1:31">
      <c r="A411" s="289">
        <v>2017</v>
      </c>
      <c r="B411" s="289" t="s">
        <v>124</v>
      </c>
      <c r="C411" s="125">
        <v>69</v>
      </c>
      <c r="D411" s="289">
        <f>VLOOKUP(B410,'Доходы регионов17'!$A$10:$C$94,2,FALSE)/1000</f>
        <v>56642.084000000003</v>
      </c>
      <c r="E411" s="289">
        <f>VLOOKUP(B410,'ВРП 2015-2020'!$A$3:$H$98,4,FALSE)</f>
        <v>228171.1</v>
      </c>
      <c r="F411" s="311">
        <f>VLOOKUP(B411,'Трансферты 2017'!$A$10:$N$102,2,FALSE)</f>
        <v>7613.72</v>
      </c>
      <c r="G411" s="289">
        <f>VLOOKUP(B410,'Численность 2016-2017'!$B$5:$D$89,3,FALSE)</f>
        <v>984134</v>
      </c>
      <c r="H411" s="183">
        <f>VLOOKUP(B410,'Трансферты 16-21'!$A$2:$S$102,15,FALSE)</f>
        <v>9581.59</v>
      </c>
      <c r="I411" s="183">
        <f>D411-VLOOKUP(B411,'Трансферты 16-21'!$A$1:$M$86,9,FALSE)</f>
        <v>49028.364000000001</v>
      </c>
      <c r="J411" s="311">
        <f t="shared" si="18"/>
        <v>13.799517345624679</v>
      </c>
      <c r="K411" s="424">
        <f>VLOOKUP(B411,'БО 15-17'!$A$11:$L$103,10,FALSE)</f>
        <v>43.7</v>
      </c>
      <c r="L411" s="425">
        <f>VLOOKUP(B411,'Own Rev17'!$A$10:$B$94,2,FALSE)/1000</f>
        <v>29532.690999999999</v>
      </c>
      <c r="M411" s="429">
        <f>VLOOKUP(B411,Безв17!$A$10:$B$94,2,FALSE)/1000</f>
        <v>27024.277999999998</v>
      </c>
      <c r="N411" s="251">
        <f>VLOOKUP(B411,'Трансферты 16-21'!$A$1:$M$86,9,FALSE)</f>
        <v>7613.72</v>
      </c>
      <c r="O411" s="251">
        <v>1</v>
      </c>
      <c r="P411" s="251">
        <f t="shared" si="19"/>
        <v>19410.557999999997</v>
      </c>
      <c r="Q411" s="251">
        <f t="shared" si="20"/>
        <v>49028.364000000001</v>
      </c>
      <c r="R411" s="251">
        <v>0</v>
      </c>
      <c r="S411" s="251">
        <v>0</v>
      </c>
      <c r="T411" s="251">
        <v>0</v>
      </c>
      <c r="U411" s="251">
        <v>0</v>
      </c>
      <c r="V411" s="251">
        <v>0</v>
      </c>
      <c r="W411" s="251">
        <v>0</v>
      </c>
      <c r="X411" s="251">
        <f>VLOOKUP(B411,'2017'!$A$1:$J$86,3,FALSE)</f>
        <v>0.45</v>
      </c>
      <c r="Y411" s="251">
        <f>VLOOKUP(B411,'2017'!$A$1:$J$86,4,FALSE)/1000</f>
        <v>18347.5671</v>
      </c>
      <c r="Z411" s="251">
        <f>VLOOKUP(B411,'2017'!$A$1:$J$86,5,FALSE)/1000</f>
        <v>17904.494699999999</v>
      </c>
      <c r="AA411" s="251">
        <f>VLOOKUP(B411,'2017'!$A$1:$J$86,6,FALSE)/1000</f>
        <v>0</v>
      </c>
      <c r="AB411" s="251">
        <f>VLOOKUP(B411,'2017'!$A$1:$J$86,7,FALSE)/1000</f>
        <v>3675.84557</v>
      </c>
      <c r="AC411" s="251">
        <f>VLOOKUP(B411,'2017'!$A$1:$J$86,10,FALSE)/1000</f>
        <v>2001.356</v>
      </c>
      <c r="AD411" s="251">
        <v>0</v>
      </c>
      <c r="AE411">
        <v>0</v>
      </c>
    </row>
    <row r="412" spans="1:31">
      <c r="A412" s="289">
        <v>2018</v>
      </c>
      <c r="B412" s="289" t="s">
        <v>124</v>
      </c>
      <c r="C412" s="125">
        <v>69</v>
      </c>
      <c r="D412" s="289">
        <f>VLOOKUP(B410,'Доходы регионов18'!$A$10:$C$94,2,FALSE)/1000</f>
        <v>64778.383999999998</v>
      </c>
      <c r="E412" s="289">
        <f>VLOOKUP(B410,'ВРП 2015-2020'!$A$3:$H$98,5,FALSE)</f>
        <v>262811.90000000002</v>
      </c>
      <c r="F412" s="311">
        <f>VLOOKUP(B412,'Трансферты 2018'!$A$10:$N$102,2,FALSE)</f>
        <v>8128.09</v>
      </c>
      <c r="G412" s="289">
        <f>VLOOKUP(B412,'Численность 2018'!$A$7:$B$91,2,FALSE)</f>
        <v>984511</v>
      </c>
      <c r="H412" s="183">
        <f>VLOOKUP(B410,'Трансферты 16-21'!$A$2:$S$102,16,FALSE)</f>
        <v>4902.3700000000008</v>
      </c>
      <c r="I412" s="183">
        <f>D412-VLOOKUP(B412,'Трансферты 16-21'!$A$1:$M$86,10,FALSE)</f>
        <v>61552.663999999997</v>
      </c>
      <c r="J412" s="311">
        <f t="shared" si="18"/>
        <v>13.799900350183256</v>
      </c>
      <c r="K412" s="424">
        <f>VLOOKUP(B412,'БО 17-19'!$A$11:$L$103,6,FALSE)</f>
        <v>46.2</v>
      </c>
      <c r="L412" s="425">
        <f>VLOOKUP(B412,'Own Rev18'!$A$10:$B$94,2,FALSE)/1000</f>
        <v>34063.398999999998</v>
      </c>
      <c r="M412" s="429">
        <f>VLOOKUP(B412,Безв18!$A$10:$B$94,2,FALSE)/1000</f>
        <v>30856.593000000001</v>
      </c>
      <c r="N412" s="251">
        <f>VLOOKUP(B412,'Трансферты 16-21'!$A$1:$M$86,10,FALSE)</f>
        <v>3225.72</v>
      </c>
      <c r="O412" s="251">
        <v>1</v>
      </c>
      <c r="P412" s="251">
        <f t="shared" si="19"/>
        <v>27630.873</v>
      </c>
      <c r="Q412" s="251">
        <f t="shared" si="20"/>
        <v>61552.663999999997</v>
      </c>
      <c r="R412" s="251">
        <f>VLOOKUP(B412,Путин!$B$2:$C$87,2,FALSE)</f>
        <v>0.73719999999999997</v>
      </c>
      <c r="S412" s="251">
        <v>0</v>
      </c>
      <c r="T412" s="251">
        <v>0</v>
      </c>
      <c r="U412" s="251">
        <v>0</v>
      </c>
      <c r="V412" s="251">
        <v>0</v>
      </c>
      <c r="W412" s="251">
        <v>0</v>
      </c>
      <c r="X412" s="251">
        <f>VLOOKUP(B412,'2018'!$A$1:$J$86,3,FALSE)</f>
        <v>0.45</v>
      </c>
      <c r="Y412" s="251">
        <f>VLOOKUP(B412,'2018'!$A$1:$J$86,4,FALSE)/1000</f>
        <v>21732.984100000001</v>
      </c>
      <c r="Z412" s="251">
        <f>VLOOKUP(B412,'2018'!$A$1:$J$86,5,FALSE)/1000</f>
        <v>18298.640299999999</v>
      </c>
      <c r="AA412" s="251">
        <f>VLOOKUP(B412,'2018'!$A$1:$J$86,6,FALSE)/1000</f>
        <v>2745.4348</v>
      </c>
      <c r="AB412" s="251">
        <f>VLOOKUP(B412,'2018'!$A$1:$J$86,7,FALSE)/1000</f>
        <v>4094.5969599999999</v>
      </c>
      <c r="AC412" s="251">
        <f>VLOOKUP(B412,'2018'!$A$1:$J$86,10,FALSE)/1000</f>
        <v>1876.5624700000001</v>
      </c>
      <c r="AD412" s="251">
        <v>0</v>
      </c>
      <c r="AE412">
        <v>0</v>
      </c>
    </row>
    <row r="413" spans="1:31">
      <c r="A413" s="289">
        <v>2019</v>
      </c>
      <c r="B413" s="289" t="s">
        <v>124</v>
      </c>
      <c r="C413" s="125">
        <v>69</v>
      </c>
      <c r="D413" s="289">
        <f>VLOOKUP(B410,'Доходы регионов19'!$A$10:$C$94,2,FALSE)/1000</f>
        <v>80093.426999999996</v>
      </c>
      <c r="E413" s="289">
        <f>VLOOKUP(B410,'ВРП 2015-2020'!$A$3:$H$98,6,FALSE)</f>
        <v>290301.40000000002</v>
      </c>
      <c r="F413" s="311">
        <f>VLOOKUP(B413,'Трансферты 2019'!$A$4:$N$102,2,FALSE)</f>
        <v>15102.77</v>
      </c>
      <c r="G413" s="289">
        <f>VLOOKUP(B413,'Численность 2019'!$A$7:$B$91,2,FALSE)</f>
        <v>983273</v>
      </c>
      <c r="H413" s="183">
        <f>VLOOKUP(B410,'Трансферты 16-21'!$A$2:$S$102,17,FALSE)</f>
        <v>17155.753784380002</v>
      </c>
      <c r="I413" s="183">
        <f>D413-VLOOKUP(B413,'Трансферты 16-21'!$A$1:$M$86,11,FALSE)</f>
        <v>75988.57699999999</v>
      </c>
      <c r="J413" s="311">
        <f t="shared" si="18"/>
        <v>13.798642081833338</v>
      </c>
      <c r="K413" s="424">
        <f>VLOOKUP(B413,'БО 17-19'!$A$11:$L$103,10,FALSE)</f>
        <v>42.8</v>
      </c>
      <c r="L413" s="425">
        <f>VLOOKUP(B413,'Own Rev19'!$A$10:$B$94,2,FALSE)/1000</f>
        <v>37126.864000000001</v>
      </c>
      <c r="M413" s="429">
        <f>VLOOKUP(B413,Безв19!$A$10:$B$94,2,FALSE)/1000</f>
        <v>43173.557999999997</v>
      </c>
      <c r="N413" s="251">
        <f>VLOOKUP(B413,'Трансферты 16-21'!$A$1:$M$86,11,FALSE)</f>
        <v>4104.8500000000004</v>
      </c>
      <c r="O413" s="251">
        <v>1</v>
      </c>
      <c r="P413" s="251">
        <f t="shared" si="19"/>
        <v>39068.707999999999</v>
      </c>
      <c r="Q413" s="251">
        <f t="shared" si="20"/>
        <v>75988.57699999999</v>
      </c>
      <c r="R413" s="251">
        <v>0</v>
      </c>
      <c r="S413" s="251">
        <v>0</v>
      </c>
      <c r="T413" s="251">
        <v>0</v>
      </c>
      <c r="U413" s="251">
        <v>0</v>
      </c>
      <c r="V413" s="251">
        <v>0</v>
      </c>
      <c r="W413" s="251">
        <v>0</v>
      </c>
      <c r="X413" s="251">
        <f>VLOOKUP(B413,'2019'!$A$1:$J$86,3,FALSE)</f>
        <v>0.51</v>
      </c>
      <c r="Y413" s="251">
        <f>VLOOKUP(B413,'2019'!$A$1:$J$86,4,FALSE)/1000</f>
        <v>21912.9545</v>
      </c>
      <c r="Z413" s="251">
        <f>VLOOKUP(B413,'2019'!$A$1:$J$86,5,FALSE)/1000</f>
        <v>19874.888999999999</v>
      </c>
      <c r="AA413" s="251">
        <f>VLOOKUP(B413,'2019'!$A$1:$J$86,6,FALSE)/1000</f>
        <v>396.60120000000001</v>
      </c>
      <c r="AB413" s="251">
        <f>VLOOKUP(B413,'2019'!$A$1:$J$86,7,FALSE)/1000</f>
        <v>9464.2229900000002</v>
      </c>
      <c r="AC413" s="251">
        <f>VLOOKUP(B413,'2019'!$A$1:$J$86,10,FALSE)/1000</f>
        <v>7691.52873</v>
      </c>
      <c r="AD413" s="251">
        <v>0</v>
      </c>
      <c r="AE413">
        <v>0</v>
      </c>
    </row>
    <row r="414" spans="1:31">
      <c r="A414" s="289">
        <v>2020</v>
      </c>
      <c r="B414" s="289" t="s">
        <v>124</v>
      </c>
      <c r="C414" s="125">
        <v>69</v>
      </c>
      <c r="D414" s="289">
        <f>VLOOKUP(B410,'Доходы регионов20'!$A$10:$C$94,2,FALSE)/1000</f>
        <v>94718.692999999999</v>
      </c>
      <c r="E414" s="289">
        <f>VLOOKUP(B410,'ВРП 2015-2020'!$A$3:$H$98,7,FALSE)</f>
        <v>307558.8</v>
      </c>
      <c r="F414" s="311">
        <f>VLOOKUP(B414,'Трансферты 2020'!$A$4:$N$102,2,FALSE)</f>
        <v>24131.7</v>
      </c>
      <c r="G414" s="289">
        <f>VLOOKUP(B414,'Численность 2020'!$A$7:$B$91,2,FALSE)</f>
        <v>985937</v>
      </c>
      <c r="H414" s="183">
        <f>VLOOKUP(B410,'Трансферты 16-21'!$A$2:$S$102,18,FALSE)</f>
        <v>24663.941874949996</v>
      </c>
      <c r="I414" s="183">
        <f>D414-VLOOKUP(B414,'Трансферты 16-21'!$A$1:$M$86,12,FALSE)</f>
        <v>88695.773000000001</v>
      </c>
      <c r="J414" s="311">
        <f t="shared" si="18"/>
        <v>13.801347737020103</v>
      </c>
      <c r="K414" s="424">
        <f>VLOOKUP(B414,'БО 19-21'!$A$11:$L$103,6,FALSE)</f>
        <v>42.2</v>
      </c>
      <c r="L414" s="425">
        <f>VLOOKUP(B414,'Own Rev20'!$A$10:$B$94,2,FALSE)/1000</f>
        <v>37159.851999999999</v>
      </c>
      <c r="M414" s="429">
        <f>VLOOKUP(B414,Безв20!$A$10:$B$94,2,FALSE)/1000</f>
        <v>56999.495999999999</v>
      </c>
      <c r="N414" s="251">
        <f>VLOOKUP(B414,'Трансферты 16-21'!$A$1:$M$86,12,FALSE)</f>
        <v>6022.92</v>
      </c>
      <c r="O414" s="251">
        <v>1</v>
      </c>
      <c r="P414" s="251">
        <f t="shared" si="19"/>
        <v>50976.576000000001</v>
      </c>
      <c r="Q414" s="251">
        <f t="shared" si="20"/>
        <v>88695.773000000001</v>
      </c>
      <c r="R414" s="251">
        <v>0</v>
      </c>
      <c r="S414" s="251">
        <f>VLOOKUP(B414,Конституция!$B$4:$C$90,2,FALSE)</f>
        <v>0.71950000000000003</v>
      </c>
      <c r="T414" s="251">
        <f>VLOOKUP(B414,DATA!$A$2:$X$86,23,FALSE)</f>
        <v>2.4</v>
      </c>
      <c r="U414" s="251">
        <f>VLOOKUP(B414,DATA!$A$2:$X$86,24,FALSE)</f>
        <v>8.2100000000000009</v>
      </c>
      <c r="V414" s="251">
        <f>VLOOKUP(B414,'По статьям 2020'!$A$2:$AE$86,31,FALSE)</f>
        <v>2697.54</v>
      </c>
      <c r="W414" s="251">
        <v>0</v>
      </c>
      <c r="X414" s="251">
        <f>VLOOKUP(B414,'2020'!$A$1:$J$86,3,FALSE)</f>
        <v>0.56999999999999995</v>
      </c>
      <c r="Y414" s="251">
        <f>VLOOKUP(B414,'2020'!$A$1:$J$86,4,FALSE)/1000</f>
        <v>27094.117600000001</v>
      </c>
      <c r="Z414" s="251">
        <f>VLOOKUP(B414,'2020'!$A$1:$J$86,5,FALSE)/1000</f>
        <v>21862.377899999999</v>
      </c>
      <c r="AA414" s="251">
        <f>VLOOKUP(B414,'2020'!$A$1:$J$86,6,FALSE)/1000</f>
        <v>2601.5088999999998</v>
      </c>
      <c r="AB414" s="251">
        <f>VLOOKUP(B414,'2020'!$A$1:$J$86,7,FALSE)/1000</f>
        <v>15149.572990000001</v>
      </c>
      <c r="AC414" s="251">
        <f>VLOOKUP(B414,'2020'!$A$1:$J$86,10,FALSE)/1000</f>
        <v>8732.8839100000005</v>
      </c>
      <c r="AD414" s="452">
        <v>0</v>
      </c>
      <c r="AE414">
        <v>0</v>
      </c>
    </row>
    <row r="415" spans="1:31">
      <c r="A415" s="289">
        <v>2021</v>
      </c>
      <c r="B415" s="289" t="s">
        <v>124</v>
      </c>
      <c r="C415" s="125">
        <v>69</v>
      </c>
      <c r="D415" s="289">
        <f>VLOOKUP(B410,'Доходы регионов21'!$A$10:$C$94,2,FALSE)/1000</f>
        <v>105771.933</v>
      </c>
      <c r="E415" s="289">
        <f>VLOOKUP(B410,'ВРП 2015-2020'!$A$3:$H$98,8,FALSE)</f>
        <v>347738.2</v>
      </c>
      <c r="F415" s="311">
        <f>VLOOKUP(B415,'Трансферты 2021'!$A$4:$N$93,2,FALSE)</f>
        <v>27075.51</v>
      </c>
      <c r="G415" s="289">
        <f>VLOOKUP(B415,'Численность 2021'!$A$6:$B$91,2,FALSE)</f>
        <v>985431</v>
      </c>
      <c r="H415" s="183">
        <f>VLOOKUP(B410,'Трансферты 16-21'!$A$2:$S$102,19,FALSE)</f>
        <v>27824.224024169998</v>
      </c>
      <c r="I415" s="183">
        <f>D415-VLOOKUP(B415,'Трансферты 16-21'!$A$1:$M$86,13,FALSE)</f>
        <v>100532.183</v>
      </c>
      <c r="J415" s="311">
        <f t="shared" si="18"/>
        <v>13.800834387903032</v>
      </c>
      <c r="K415" s="424">
        <f>VLOOKUP(B415,'БО 19-21'!$A$11:$L$103,10,FALSE)</f>
        <v>42.8</v>
      </c>
      <c r="L415" s="425">
        <f>VLOOKUP(B415,'Own Rev21'!$A$10:$B$94,2,FALSE)/1000</f>
        <v>46360.478999999999</v>
      </c>
      <c r="M415" s="429">
        <f>VLOOKUP(B415,Безв21!$A$10:$B$94,2,FALSE)/1000</f>
        <v>57759.315000000002</v>
      </c>
      <c r="N415" s="251">
        <f>VLOOKUP(B415,'Трансферты 16-21'!$A$1:$M$86,13,FALSE)</f>
        <v>5239.75</v>
      </c>
      <c r="O415" s="251">
        <v>1</v>
      </c>
      <c r="P415" s="251">
        <f t="shared" si="19"/>
        <v>52519.565000000002</v>
      </c>
      <c r="Q415" s="251">
        <f t="shared" si="20"/>
        <v>100532.183</v>
      </c>
      <c r="R415" s="251">
        <v>0</v>
      </c>
      <c r="S415" s="251">
        <v>0</v>
      </c>
      <c r="T415" s="251">
        <v>0</v>
      </c>
      <c r="U415" s="251">
        <v>0</v>
      </c>
      <c r="V415" s="251">
        <v>0</v>
      </c>
      <c r="W415" s="251">
        <f>VLOOKUP(B414,'По статьям 2021'!$A$2:$V$86,22,FALSE)</f>
        <v>3084.5108175</v>
      </c>
      <c r="X415" s="251">
        <f>VLOOKUP(B415,'2021'!$A$1:$J$86,3,FALSE)</f>
        <v>0.52</v>
      </c>
      <c r="Y415" s="251">
        <f>VLOOKUP(B415,'2021'!$A$1:$J$86,4,FALSE)/1000</f>
        <v>24818.783199999998</v>
      </c>
      <c r="Z415" s="251">
        <f>VLOOKUP(B415,'2021'!$A$1:$J$86,5,FALSE)/1000</f>
        <v>21862.377899999999</v>
      </c>
      <c r="AA415" s="251">
        <f>VLOOKUP(B415,'2021'!$A$1:$J$86,6,FALSE)/1000</f>
        <v>869.8</v>
      </c>
      <c r="AB415" s="251">
        <f>VLOOKUP(B415,'2021'!$A$1:$J$86,7,FALSE)/1000</f>
        <v>19248.257750000001</v>
      </c>
      <c r="AC415" s="251">
        <f>VLOOKUP(B415,'2021'!$A$1:$J$86,10,FALSE)/1000</f>
        <v>8452.5235900000007</v>
      </c>
      <c r="AD415" t="e">
        <f>VLOOKUP(B415,#REF!,2,FALSE)</f>
        <v>#REF!</v>
      </c>
      <c r="AE415">
        <f>S414</f>
        <v>0.71950000000000003</v>
      </c>
    </row>
    <row r="416" spans="1:31">
      <c r="A416" s="289">
        <v>2016</v>
      </c>
      <c r="B416" s="289" t="s">
        <v>123</v>
      </c>
      <c r="C416" s="125">
        <v>70</v>
      </c>
      <c r="D416" s="289">
        <f>VLOOKUP(B416,'Доходы регионов16'!$A$10:$C$94,2,FALSE)/1000</f>
        <v>196197.20499999999</v>
      </c>
      <c r="E416" s="289">
        <f>VLOOKUP(B416,'ВРП 2015-2020'!$A$3:$H$98,3,FALSE)</f>
        <v>925293.3</v>
      </c>
      <c r="F416" s="311">
        <f>VLOOKUP(B416,'Трансферты 2016'!$A$10:$N$102,2,FALSE)</f>
        <v>8552.6</v>
      </c>
      <c r="G416" s="289">
        <f>VLOOKUP(B416,'Численность 2016-2017'!$B$5:$D$89,2,FALSE)</f>
        <v>959689</v>
      </c>
      <c r="H416" s="183">
        <f>VLOOKUP(B416,'Трансферты 16-21'!$A$2:$S$102,14,FALSE)</f>
        <v>4898.3778239900003</v>
      </c>
      <c r="I416" s="183">
        <f>D416-VLOOKUP(B416,'Трансферты 16-21'!$A$1:$M$86,8,FALSE)</f>
        <v>192475.31499999997</v>
      </c>
      <c r="J416" s="311">
        <f t="shared" si="18"/>
        <v>13.774364552624849</v>
      </c>
      <c r="K416" s="424">
        <f>VLOOKUP(B416,'БО 15-17'!$A$11:$L$103,6,FALSE)</f>
        <v>47.9</v>
      </c>
      <c r="L416" s="425">
        <f>VLOOKUP(B416,'Own Rev16'!$A$10:$B$94,2,FALSE)/1000</f>
        <v>132263.87599999999</v>
      </c>
      <c r="M416" s="429">
        <f>VLOOKUP(B416,Безв16!$A$10:$B$95,2,FALSE)/1000</f>
        <v>56904.946000000004</v>
      </c>
      <c r="N416" s="251">
        <f>VLOOKUP(B416,'Трансферты 16-21'!$A$1:$M$86,8,FALSE)</f>
        <v>3721.89</v>
      </c>
      <c r="O416" s="251">
        <v>1</v>
      </c>
      <c r="P416" s="251">
        <f t="shared" si="19"/>
        <v>53183.056000000004</v>
      </c>
      <c r="Q416" s="251">
        <f t="shared" si="20"/>
        <v>192475.31499999997</v>
      </c>
      <c r="R416" s="251">
        <v>0</v>
      </c>
      <c r="S416" s="251">
        <v>0</v>
      </c>
      <c r="T416" s="251">
        <v>0</v>
      </c>
      <c r="U416" s="251">
        <v>0</v>
      </c>
      <c r="V416" s="251">
        <v>0</v>
      </c>
      <c r="W416" s="251">
        <v>0</v>
      </c>
      <c r="X416" s="251">
        <f>VLOOKUP(B416,'2016'!$A$1:$J$86,3,FALSE)</f>
        <v>0.28000000000000003</v>
      </c>
      <c r="Y416" s="251">
        <f>VLOOKUP(B416,'2016'!$A$1:$J$86,4,FALSE)/1000</f>
        <v>48236.794000000002</v>
      </c>
      <c r="Z416" s="251">
        <f>VLOOKUP(B416,'2016'!$A$1:$J$86,5,FALSE)/1000</f>
        <v>43189.612000000001</v>
      </c>
      <c r="AA416" s="251">
        <f>VLOOKUP(B416,'2016'!$A$1:$J$86,6,FALSE)/1000</f>
        <v>5047.1819999999998</v>
      </c>
      <c r="AB416" s="251">
        <f>VLOOKUP(B416,'2016'!$A$1:$J$86,7,FALSE)/1000</f>
        <v>3198.1441099999997</v>
      </c>
      <c r="AC416" s="251">
        <f>VLOOKUP(B416,'2016'!$A$1:$J$86,10,FALSE)/1000</f>
        <v>1747.87806</v>
      </c>
      <c r="AD416" s="251">
        <v>0</v>
      </c>
      <c r="AE416">
        <v>0</v>
      </c>
    </row>
    <row r="417" spans="1:31">
      <c r="A417" s="289">
        <v>2017</v>
      </c>
      <c r="B417" s="289" t="s">
        <v>123</v>
      </c>
      <c r="C417" s="125">
        <v>70</v>
      </c>
      <c r="D417" s="289">
        <f>VLOOKUP(B416,'Доходы регионов17'!$A$10:$C$94,2,FALSE)/1000</f>
        <v>203266.36499999999</v>
      </c>
      <c r="E417" s="289">
        <f>VLOOKUP(B416,'ВРП 2015-2020'!$A$3:$H$98,4,FALSE)</f>
        <v>977633.1</v>
      </c>
      <c r="F417" s="311">
        <f>VLOOKUP(B417,'Трансферты 2017'!$A$10:$N$102,2,FALSE)</f>
        <v>8622.31</v>
      </c>
      <c r="G417" s="289">
        <f>VLOOKUP(B416,'Численность 2016-2017'!$B$5:$D$89,3,FALSE)</f>
        <v>962835</v>
      </c>
      <c r="H417" s="183">
        <f>VLOOKUP(B416,'Трансферты 16-21'!$A$2:$S$102,15,FALSE)</f>
        <v>6473.9236183600005</v>
      </c>
      <c r="I417" s="183">
        <f>D417-VLOOKUP(B417,'Трансферты 16-21'!$A$1:$M$86,9,FALSE)</f>
        <v>200107.035</v>
      </c>
      <c r="J417" s="311">
        <f t="shared" si="18"/>
        <v>13.777637336536099</v>
      </c>
      <c r="K417" s="424">
        <f>VLOOKUP(B417,'БО 15-17'!$A$11:$L$103,10,FALSE)</f>
        <v>55.5</v>
      </c>
      <c r="L417" s="425">
        <f>VLOOKUP(B417,'Own Rev17'!$A$10:$B$94,2,FALSE)/1000</f>
        <v>137481.12700000001</v>
      </c>
      <c r="M417" s="429">
        <f>VLOOKUP(B417,Безв17!$A$10:$B$94,2,FALSE)/1000</f>
        <v>49730.982000000004</v>
      </c>
      <c r="N417" s="251">
        <f>VLOOKUP(B417,'Трансферты 16-21'!$A$1:$M$86,9,FALSE)</f>
        <v>3159.33</v>
      </c>
      <c r="O417" s="251">
        <v>1</v>
      </c>
      <c r="P417" s="251">
        <f t="shared" si="19"/>
        <v>46571.652000000002</v>
      </c>
      <c r="Q417" s="251">
        <f t="shared" si="20"/>
        <v>200107.035</v>
      </c>
      <c r="R417" s="251">
        <v>0</v>
      </c>
      <c r="S417" s="251">
        <v>0</v>
      </c>
      <c r="T417" s="251">
        <v>0</v>
      </c>
      <c r="U417" s="251">
        <v>0</v>
      </c>
      <c r="V417" s="251">
        <v>0</v>
      </c>
      <c r="W417" s="251">
        <v>0</v>
      </c>
      <c r="X417" s="251">
        <f>VLOOKUP(B417,'2017'!$A$1:$J$86,3,FALSE)</f>
        <v>0.23</v>
      </c>
      <c r="Y417" s="251">
        <f>VLOOKUP(B417,'2017'!$A$1:$J$86,4,FALSE)/1000</f>
        <v>40053.3076</v>
      </c>
      <c r="Z417" s="251">
        <f>VLOOKUP(B417,'2017'!$A$1:$J$86,5,FALSE)/1000</f>
        <v>36620.831399999995</v>
      </c>
      <c r="AA417" s="251">
        <f>VLOOKUP(B417,'2017'!$A$1:$J$86,6,FALSE)/1000</f>
        <v>0</v>
      </c>
      <c r="AB417" s="251">
        <f>VLOOKUP(B417,'2017'!$A$1:$J$86,7,FALSE)/1000</f>
        <v>4151.5323399999997</v>
      </c>
      <c r="AC417" s="251">
        <f>VLOOKUP(B417,'2017'!$A$1:$J$86,10,FALSE)/1000</f>
        <v>1752.19443</v>
      </c>
      <c r="AD417" s="251">
        <v>0</v>
      </c>
      <c r="AE417">
        <v>0</v>
      </c>
    </row>
    <row r="418" spans="1:31">
      <c r="A418" s="289">
        <v>2018</v>
      </c>
      <c r="B418" s="289" t="s">
        <v>123</v>
      </c>
      <c r="C418" s="125">
        <v>70</v>
      </c>
      <c r="D418" s="289">
        <f>VLOOKUP(B416,'Доходы регионов18'!$A$10:$C$94,2,FALSE)/1000</f>
        <v>248323.26199999999</v>
      </c>
      <c r="E418" s="289">
        <f>VLOOKUP(B416,'ВРП 2015-2020'!$A$3:$H$98,5,FALSE)</f>
        <v>1166833.3</v>
      </c>
      <c r="F418" s="311">
        <f>VLOOKUP(B418,'Трансферты 2018'!$A$10:$N$102,2,FALSE)</f>
        <v>9796.92</v>
      </c>
      <c r="G418" s="289">
        <f>VLOOKUP(B418,'Численность 2018'!$A$7:$B$91,2,FALSE)</f>
        <v>964330</v>
      </c>
      <c r="H418" s="183">
        <f>VLOOKUP(B416,'Трансферты 16-21'!$A$2:$S$102,16,FALSE)</f>
        <v>10113.48380989</v>
      </c>
      <c r="I418" s="183">
        <f>D418-VLOOKUP(B418,'Трансферты 16-21'!$A$1:$M$86,10,FALSE)</f>
        <v>246219.76199999999</v>
      </c>
      <c r="J418" s="311">
        <f t="shared" si="18"/>
        <v>13.779188838664762</v>
      </c>
      <c r="K418" s="424">
        <f>VLOOKUP(B418,'БО 17-19'!$A$11:$L$103,6,FALSE)</f>
        <v>48</v>
      </c>
      <c r="L418" s="425">
        <f>VLOOKUP(B418,'Own Rev18'!$A$10:$B$94,2,FALSE)/1000</f>
        <v>167344.245</v>
      </c>
      <c r="M418" s="429">
        <f>VLOOKUP(B418,Безв18!$A$10:$B$94,2,FALSE)/1000</f>
        <v>60703.209000000003</v>
      </c>
      <c r="N418" s="251">
        <f>VLOOKUP(B418,'Трансферты 16-21'!$A$1:$M$86,10,FALSE)</f>
        <v>2103.5</v>
      </c>
      <c r="O418" s="251">
        <v>1</v>
      </c>
      <c r="P418" s="251">
        <f t="shared" si="19"/>
        <v>58599.709000000003</v>
      </c>
      <c r="Q418" s="251">
        <f t="shared" si="20"/>
        <v>246219.76199999999</v>
      </c>
      <c r="R418" s="251">
        <f>VLOOKUP(B418,Путин!$B$2:$C$87,2,FALSE)</f>
        <v>0.64380000000000004</v>
      </c>
      <c r="S418" s="251">
        <v>0</v>
      </c>
      <c r="T418" s="251">
        <v>0</v>
      </c>
      <c r="U418" s="251">
        <v>0</v>
      </c>
      <c r="V418" s="251">
        <v>0</v>
      </c>
      <c r="W418" s="251">
        <v>0</v>
      </c>
      <c r="X418" s="251">
        <f>VLOOKUP(B418,'2018'!$A$1:$J$86,3,FALSE)</f>
        <v>0.23</v>
      </c>
      <c r="Y418" s="251">
        <f>VLOOKUP(B418,'2018'!$A$1:$J$86,4,FALSE)/1000</f>
        <v>48346.782399999996</v>
      </c>
      <c r="Z418" s="251">
        <f>VLOOKUP(B418,'2018'!$A$1:$J$86,5,FALSE)/1000</f>
        <v>43944.9977</v>
      </c>
      <c r="AA418" s="251">
        <f>VLOOKUP(B418,'2018'!$A$1:$J$86,6,FALSE)/1000</f>
        <v>2417.1857</v>
      </c>
      <c r="AB418" s="251">
        <f>VLOOKUP(B418,'2018'!$A$1:$J$86,7,FALSE)/1000</f>
        <v>3401.6240499999999</v>
      </c>
      <c r="AC418" s="251">
        <f>VLOOKUP(B418,'2018'!$A$1:$J$86,10,FALSE)/1000</f>
        <v>4645.5613899999998</v>
      </c>
      <c r="AD418" s="251">
        <v>0</v>
      </c>
      <c r="AE418">
        <v>0</v>
      </c>
    </row>
    <row r="419" spans="1:31">
      <c r="A419" s="289">
        <v>2019</v>
      </c>
      <c r="B419" s="289" t="s">
        <v>123</v>
      </c>
      <c r="C419" s="125">
        <v>70</v>
      </c>
      <c r="D419" s="289">
        <f>VLOOKUP(B416,'Доходы регионов19'!$A$10:$C$94,2,FALSE)/1000</f>
        <v>249010.519</v>
      </c>
      <c r="E419" s="289">
        <f>VLOOKUP(B416,'ВРП 2015-2020'!$A$3:$H$98,6,FALSE)</f>
        <v>1258706.5</v>
      </c>
      <c r="F419" s="311">
        <f>VLOOKUP(B419,'Трансферты 2019'!$A$4:$N$102,2,FALSE)</f>
        <v>14622.37</v>
      </c>
      <c r="G419" s="289">
        <f>VLOOKUP(B419,'Численность 2019'!$A$7:$B$91,2,FALSE)</f>
        <v>967009</v>
      </c>
      <c r="H419" s="183">
        <f>VLOOKUP(B416,'Трансферты 16-21'!$A$2:$S$102,17,FALSE)</f>
        <v>12335.743347490001</v>
      </c>
      <c r="I419" s="183">
        <f>D419-VLOOKUP(B419,'Трансферты 16-21'!$A$1:$M$86,11,FALSE)</f>
        <v>243430.27900000001</v>
      </c>
      <c r="J419" s="311">
        <f t="shared" si="18"/>
        <v>13.781963081527591</v>
      </c>
      <c r="K419" s="424">
        <f>VLOOKUP(B419,'БО 17-19'!$A$11:$L$103,10,FALSE)</f>
        <v>51</v>
      </c>
      <c r="L419" s="425">
        <f>VLOOKUP(B419,'Own Rev19'!$A$10:$B$94,2,FALSE)/1000</f>
        <v>160175.65400000001</v>
      </c>
      <c r="M419" s="429">
        <f>VLOOKUP(B419,Безв19!$A$10:$B$94,2,FALSE)/1000</f>
        <v>67902.774000000005</v>
      </c>
      <c r="N419" s="251">
        <f>VLOOKUP(B419,'Трансферты 16-21'!$A$1:$M$86,11,FALSE)</f>
        <v>5580.24</v>
      </c>
      <c r="O419" s="251">
        <v>1</v>
      </c>
      <c r="P419" s="251">
        <f t="shared" si="19"/>
        <v>62322.534000000007</v>
      </c>
      <c r="Q419" s="251">
        <f t="shared" si="20"/>
        <v>243430.27900000001</v>
      </c>
      <c r="R419" s="251">
        <v>0</v>
      </c>
      <c r="S419" s="251">
        <v>0</v>
      </c>
      <c r="T419" s="251">
        <v>0</v>
      </c>
      <c r="U419" s="251">
        <v>0</v>
      </c>
      <c r="V419" s="251">
        <v>0</v>
      </c>
      <c r="W419" s="251">
        <v>0</v>
      </c>
      <c r="X419" s="251">
        <f>VLOOKUP(B419,'2019'!$A$1:$J$86,3,FALSE)</f>
        <v>0.26</v>
      </c>
      <c r="Y419" s="251">
        <f>VLOOKUP(B419,'2019'!$A$1:$J$86,4,FALSE)/1000</f>
        <v>49685.968799999995</v>
      </c>
      <c r="Z419" s="251">
        <f>VLOOKUP(B419,'2019'!$A$1:$J$86,5,FALSE)/1000</f>
        <v>46907.224399999999</v>
      </c>
      <c r="AA419" s="251">
        <f>VLOOKUP(B419,'2019'!$A$1:$J$86,6,FALSE)/1000</f>
        <v>0</v>
      </c>
      <c r="AB419" s="251">
        <f>VLOOKUP(B419,'2019'!$A$1:$J$86,7,FALSE)/1000</f>
        <v>6756.7626200000004</v>
      </c>
      <c r="AC419" s="251">
        <f>VLOOKUP(B419,'2019'!$A$1:$J$86,10,FALSE)/1000</f>
        <v>5879.8041800000001</v>
      </c>
      <c r="AD419" s="251">
        <v>0</v>
      </c>
      <c r="AE419">
        <v>0</v>
      </c>
    </row>
    <row r="420" spans="1:31">
      <c r="A420" s="289">
        <v>2020</v>
      </c>
      <c r="B420" s="289" t="s">
        <v>123</v>
      </c>
      <c r="C420" s="125">
        <v>70</v>
      </c>
      <c r="D420" s="289">
        <f>VLOOKUP(B416,'Доходы регионов20'!$A$10:$C$94,2,FALSE)/1000</f>
        <v>275174.11599999998</v>
      </c>
      <c r="E420" s="289">
        <f>VLOOKUP(B416,'ВРП 2015-2020'!$A$3:$H$98,7,FALSE)</f>
        <v>1168152.5</v>
      </c>
      <c r="F420" s="311">
        <f>VLOOKUP(B420,'Трансферты 2020'!$A$4:$N$102,2,FALSE)</f>
        <v>30688.720000000001</v>
      </c>
      <c r="G420" s="289">
        <f>VLOOKUP(B420,'Численность 2020'!$A$7:$B$91,2,FALSE)</f>
        <v>971996</v>
      </c>
      <c r="H420" s="183">
        <f>VLOOKUP(B416,'Трансферты 16-21'!$A$2:$S$102,18,FALSE)</f>
        <v>27911.244353710001</v>
      </c>
      <c r="I420" s="183">
        <f>D420-VLOOKUP(B420,'Трансферты 16-21'!$A$1:$M$86,12,FALSE)</f>
        <v>266973.06599999999</v>
      </c>
      <c r="J420" s="311">
        <f t="shared" si="18"/>
        <v>13.787106968207771</v>
      </c>
      <c r="K420" s="424">
        <f>VLOOKUP(B420,'БО 19-21'!$A$11:$L$103,6,FALSE)</f>
        <v>48.4</v>
      </c>
      <c r="L420" s="425">
        <f>VLOOKUP(B420,'Own Rev20'!$A$10:$B$94,2,FALSE)/1000</f>
        <v>154080.614</v>
      </c>
      <c r="M420" s="429">
        <f>VLOOKUP(B420,Безв20!$A$10:$B$94,2,FALSE)/1000</f>
        <v>96988.426000000007</v>
      </c>
      <c r="N420" s="251">
        <f>VLOOKUP(B420,'Трансферты 16-21'!$A$1:$M$86,12,FALSE)</f>
        <v>8201.0499999999993</v>
      </c>
      <c r="O420" s="251">
        <v>1</v>
      </c>
      <c r="P420" s="251">
        <f t="shared" si="19"/>
        <v>88787.376000000004</v>
      </c>
      <c r="Q420" s="251">
        <f t="shared" si="20"/>
        <v>266973.06599999999</v>
      </c>
      <c r="R420" s="251">
        <v>0</v>
      </c>
      <c r="S420" s="251">
        <f>VLOOKUP(B420,Конституция!$B$4:$C$90,2,FALSE)</f>
        <v>0.58340000000000003</v>
      </c>
      <c r="T420" s="251">
        <f>VLOOKUP(B420,DATA!$A$2:$X$86,23,FALSE)</f>
        <v>2.2000000000000002</v>
      </c>
      <c r="U420" s="251">
        <f>VLOOKUP(B420,DATA!$A$2:$X$86,24,FALSE)</f>
        <v>15.37</v>
      </c>
      <c r="V420" s="251">
        <f>VLOOKUP(B420,'По статьям 2020'!$A$2:$AE$86,31,FALSE)</f>
        <v>5846.4700000000012</v>
      </c>
      <c r="W420" s="251">
        <v>0</v>
      </c>
      <c r="X420" s="251">
        <f>VLOOKUP(B420,'2020'!$A$1:$J$86,3,FALSE)</f>
        <v>0.33</v>
      </c>
      <c r="Y420" s="251">
        <f>VLOOKUP(B420,'2020'!$A$1:$J$86,4,FALSE)/1000</f>
        <v>61827.831539999999</v>
      </c>
      <c r="Z420" s="251">
        <f>VLOOKUP(B420,'2020'!$A$1:$J$86,5,FALSE)/1000</f>
        <v>51597.946799999998</v>
      </c>
      <c r="AA420" s="251">
        <f>VLOOKUP(B420,'2020'!$A$1:$J$86,6,FALSE)/1000</f>
        <v>6503.1265000000003</v>
      </c>
      <c r="AB420" s="251">
        <f>VLOOKUP(B420,'2020'!$A$1:$J$86,7,FALSE)/1000</f>
        <v>17339.855889999999</v>
      </c>
      <c r="AC420" s="251">
        <f>VLOOKUP(B420,'2020'!$A$1:$J$86,10,FALSE)/1000</f>
        <v>9619.688470000001</v>
      </c>
      <c r="AD420" s="452">
        <v>0</v>
      </c>
      <c r="AE420">
        <v>0</v>
      </c>
    </row>
    <row r="421" spans="1:31">
      <c r="A421" s="289">
        <v>2021</v>
      </c>
      <c r="B421" s="289" t="s">
        <v>123</v>
      </c>
      <c r="C421" s="125">
        <v>70</v>
      </c>
      <c r="D421" s="289">
        <f>VLOOKUP(B416,'Доходы регионов21'!$A$10:$C$94,2,FALSE)/1000</f>
        <v>358304.61300000001</v>
      </c>
      <c r="E421" s="289">
        <f>VLOOKUP(B416,'ВРП 2015-2020'!$A$3:$H$98,8,FALSE)</f>
        <v>1636734.2</v>
      </c>
      <c r="F421" s="311">
        <f>VLOOKUP(B421,'Трансферты 2021'!$A$4:$N$93,2,FALSE)</f>
        <v>37314.71</v>
      </c>
      <c r="G421" s="289">
        <f>VLOOKUP(B421,'Численность 2021'!$A$6:$B$91,2,FALSE)</f>
        <v>981971</v>
      </c>
      <c r="H421" s="183">
        <f>VLOOKUP(B416,'Трансферты 16-21'!$A$2:$S$102,19,FALSE)</f>
        <v>36598.751749980001</v>
      </c>
      <c r="I421" s="183">
        <f>D421-VLOOKUP(B421,'Трансферты 16-21'!$A$1:$M$86,13,FALSE)</f>
        <v>349360.39300000004</v>
      </c>
      <c r="J421" s="311">
        <f t="shared" si="18"/>
        <v>13.797317055332309</v>
      </c>
      <c r="K421" s="424">
        <f>VLOOKUP(B421,'БО 19-21'!$A$11:$L$103,10,FALSE)</f>
        <v>51.7</v>
      </c>
      <c r="L421" s="425">
        <f>VLOOKUP(B421,'Own Rev21'!$A$10:$B$94,2,FALSE)/1000</f>
        <v>226524.24100000001</v>
      </c>
      <c r="M421" s="429">
        <f>VLOOKUP(B421,Безв21!$A$10:$B$94,2,FALSE)/1000</f>
        <v>101779.829</v>
      </c>
      <c r="N421" s="251">
        <f>VLOOKUP(B421,'Трансферты 16-21'!$A$1:$M$86,13,FALSE)</f>
        <v>8944.2199999999993</v>
      </c>
      <c r="O421" s="251">
        <v>1</v>
      </c>
      <c r="P421" s="251">
        <f t="shared" si="19"/>
        <v>92835.608999999997</v>
      </c>
      <c r="Q421" s="251">
        <f t="shared" si="20"/>
        <v>349360.39300000004</v>
      </c>
      <c r="R421" s="251">
        <v>0</v>
      </c>
      <c r="S421" s="251">
        <v>0</v>
      </c>
      <c r="T421" s="251">
        <v>0</v>
      </c>
      <c r="U421" s="251">
        <v>0</v>
      </c>
      <c r="V421" s="251">
        <v>0</v>
      </c>
      <c r="W421" s="251">
        <f>VLOOKUP(B420,'По статьям 2021'!$A$2:$V$86,22,FALSE)</f>
        <v>6220.7453313999995</v>
      </c>
      <c r="X421" s="251">
        <f>VLOOKUP(B421,'2021'!$A$1:$J$86,3,FALSE)</f>
        <v>0.27</v>
      </c>
      <c r="Y421" s="251">
        <f>VLOOKUP(B421,'2021'!$A$1:$J$86,4,FALSE)/1000</f>
        <v>56345.565999999999</v>
      </c>
      <c r="Z421" s="251">
        <f>VLOOKUP(B421,'2021'!$A$1:$J$86,5,FALSE)/1000</f>
        <v>51597.946799999998</v>
      </c>
      <c r="AA421" s="251">
        <f>VLOOKUP(B421,'2021'!$A$1:$J$86,6,FALSE)/1000</f>
        <v>1298.0999999999999</v>
      </c>
      <c r="AB421" s="251">
        <f>VLOOKUP(B421,'2021'!$A$1:$J$86,7,FALSE)/1000</f>
        <v>23237.649149999997</v>
      </c>
      <c r="AC421" s="251">
        <f>VLOOKUP(B421,'2021'!$A$1:$J$86,10,FALSE)/1000</f>
        <v>13252.388730000001</v>
      </c>
      <c r="AD421" t="e">
        <f>VLOOKUP(B421,#REF!,2,FALSE)</f>
        <v>#REF!</v>
      </c>
      <c r="AE421">
        <f>S420</f>
        <v>0.58340000000000003</v>
      </c>
    </row>
    <row r="422" spans="1:31">
      <c r="A422" s="289">
        <v>2016</v>
      </c>
      <c r="B422" s="289" t="s">
        <v>120</v>
      </c>
      <c r="C422" s="125">
        <v>71</v>
      </c>
      <c r="D422" s="289">
        <f>VLOOKUP(B422,'Доходы регионов16'!$A$10:$C$94,2,FALSE)/1000</f>
        <v>112869.664</v>
      </c>
      <c r="E422" s="289">
        <f>VLOOKUP(B422,'ВРП 2015-2020'!$A$3:$H$98,3,FALSE)</f>
        <v>446924.1</v>
      </c>
      <c r="F422" s="311">
        <f>VLOOKUP(B422,'Трансферты 2016'!$A$10:$N$102,2,FALSE)</f>
        <v>8981.5400000000009</v>
      </c>
      <c r="G422" s="289">
        <f>VLOOKUP(B422,'Численность 2016-2017'!$B$5:$D$89,2,FALSE)</f>
        <v>1929008</v>
      </c>
      <c r="H422" s="183">
        <f>VLOOKUP(B422,'Трансферты 16-21'!$A$2:$S$102,14,FALSE)</f>
        <v>6821.0415156199997</v>
      </c>
      <c r="I422" s="183">
        <f>D422-VLOOKUP(B422,'Трансферты 16-21'!$A$1:$M$86,8,FALSE)</f>
        <v>109355.094</v>
      </c>
      <c r="J422" s="311">
        <f t="shared" si="18"/>
        <v>14.472516439105808</v>
      </c>
      <c r="K422" s="424">
        <f>VLOOKUP(B422,'БО 15-17'!$A$11:$L$103,6,FALSE)</f>
        <v>73.400000000000006</v>
      </c>
      <c r="L422" s="425">
        <f>VLOOKUP(B422,'Own Rev16'!$A$10:$B$94,2,FALSE)/1000</f>
        <v>95473.06</v>
      </c>
      <c r="M422" s="429">
        <f>VLOOKUP(B422,Безв16!$A$10:$B$95,2,FALSE)/1000</f>
        <v>18176.442999999999</v>
      </c>
      <c r="N422" s="251">
        <f>VLOOKUP(B422,'Трансферты 16-21'!$A$1:$M$86,8,FALSE)</f>
        <v>3514.57</v>
      </c>
      <c r="O422" s="251">
        <v>0</v>
      </c>
      <c r="P422" s="251">
        <f t="shared" si="19"/>
        <v>14661.873</v>
      </c>
      <c r="Q422" s="251">
        <f t="shared" si="20"/>
        <v>109355.094</v>
      </c>
      <c r="R422" s="251">
        <v>0</v>
      </c>
      <c r="S422" s="251">
        <v>0</v>
      </c>
      <c r="T422" s="251">
        <v>0</v>
      </c>
      <c r="U422" s="251">
        <v>0</v>
      </c>
      <c r="V422" s="251">
        <v>0</v>
      </c>
      <c r="W422" s="251">
        <v>0</v>
      </c>
      <c r="X422" s="251">
        <f>VLOOKUP(B422,'2016'!$A$1:$J$86,3,FALSE)</f>
        <v>0.13</v>
      </c>
      <c r="Y422" s="251">
        <f>VLOOKUP(B422,'2016'!$A$1:$J$86,4,FALSE)/1000</f>
        <v>7774.0175999999992</v>
      </c>
      <c r="Z422" s="251">
        <f>VLOOKUP(B422,'2016'!$A$1:$J$86,5,FALSE)/1000</f>
        <v>6266.2370000000001</v>
      </c>
      <c r="AA422" s="251">
        <f>VLOOKUP(B422,'2016'!$A$1:$J$86,6,FALSE)/1000</f>
        <v>1240.5446000000002</v>
      </c>
      <c r="AB422" s="251">
        <f>VLOOKUP(B422,'2016'!$A$1:$J$86,7,FALSE)/1000</f>
        <v>4784.3326900000002</v>
      </c>
      <c r="AC422" s="251">
        <f>VLOOKUP(B422,'2016'!$A$1:$J$86,10,FALSE)/1000</f>
        <v>2103.5176099999999</v>
      </c>
      <c r="AD422" s="251">
        <v>0</v>
      </c>
      <c r="AE422">
        <v>0</v>
      </c>
    </row>
    <row r="423" spans="1:31">
      <c r="A423" s="289">
        <v>2017</v>
      </c>
      <c r="B423" s="289" t="s">
        <v>120</v>
      </c>
      <c r="C423" s="125">
        <v>71</v>
      </c>
      <c r="D423" s="289">
        <f>VLOOKUP(B422,'Доходы регионов17'!$A$10:$C$94,2,FALSE)/1000</f>
        <v>123776.21</v>
      </c>
      <c r="E423" s="289">
        <f>VLOOKUP(B422,'ВРП 2015-2020'!$A$3:$H$98,4,FALSE)</f>
        <v>472486.5</v>
      </c>
      <c r="F423" s="311">
        <f>VLOOKUP(B423,'Трансферты 2017'!$A$10:$N$102,2,FALSE)</f>
        <v>11184.41</v>
      </c>
      <c r="G423" s="289">
        <f>VLOOKUP(B422,'Численность 2016-2017'!$B$5:$D$89,3,FALSE)</f>
        <v>1923116</v>
      </c>
      <c r="H423" s="183">
        <f>VLOOKUP(B422,'Трансферты 16-21'!$A$2:$S$102,15,FALSE)</f>
        <v>9625.4830540599996</v>
      </c>
      <c r="I423" s="183">
        <f>D423-VLOOKUP(B423,'Трансферты 16-21'!$A$1:$M$86,9,FALSE)</f>
        <v>119619.62000000001</v>
      </c>
      <c r="J423" s="311">
        <f t="shared" si="18"/>
        <v>14.469457345164489</v>
      </c>
      <c r="K423" s="424">
        <f>VLOOKUP(B423,'БО 15-17'!$A$11:$L$103,10,FALSE)</f>
        <v>71.2</v>
      </c>
      <c r="L423" s="425">
        <f>VLOOKUP(B423,'Own Rev17'!$A$10:$B$94,2,FALSE)/1000</f>
        <v>99806.236999999994</v>
      </c>
      <c r="M423" s="429">
        <f>VLOOKUP(B423,Безв17!$A$10:$B$94,2,FALSE)/1000</f>
        <v>24324.008999999998</v>
      </c>
      <c r="N423" s="251">
        <f>VLOOKUP(B423,'Трансферты 16-21'!$A$1:$M$86,9,FALSE)</f>
        <v>4156.59</v>
      </c>
      <c r="O423" s="251">
        <v>0</v>
      </c>
      <c r="P423" s="251">
        <f t="shared" si="19"/>
        <v>20167.418999999998</v>
      </c>
      <c r="Q423" s="251">
        <f t="shared" si="20"/>
        <v>119619.62000000001</v>
      </c>
      <c r="R423" s="251">
        <v>0</v>
      </c>
      <c r="S423" s="251">
        <v>0</v>
      </c>
      <c r="T423" s="251">
        <v>0</v>
      </c>
      <c r="U423" s="251">
        <v>0</v>
      </c>
      <c r="V423" s="251">
        <v>0</v>
      </c>
      <c r="W423" s="251">
        <v>0</v>
      </c>
      <c r="X423" s="251">
        <f>VLOOKUP(B423,'2017'!$A$1:$J$86,3,FALSE)</f>
        <v>0.17</v>
      </c>
      <c r="Y423" s="251">
        <f>VLOOKUP(B423,'2017'!$A$1:$J$86,4,FALSE)/1000</f>
        <v>10491.827499999999</v>
      </c>
      <c r="Z423" s="251">
        <f>VLOOKUP(B423,'2017'!$A$1:$J$86,5,FALSE)/1000</f>
        <v>8964.2553000000007</v>
      </c>
      <c r="AA423" s="251">
        <f>VLOOKUP(B423,'2017'!$A$1:$J$86,6,FALSE)/1000</f>
        <v>0</v>
      </c>
      <c r="AB423" s="251">
        <f>VLOOKUP(B423,'2017'!$A$1:$J$86,7,FALSE)/1000</f>
        <v>5264.4454999999998</v>
      </c>
      <c r="AC423" s="251">
        <f>VLOOKUP(B423,'2017'!$A$1:$J$86,10,FALSE)/1000</f>
        <v>5028.2981</v>
      </c>
      <c r="AD423" s="251">
        <v>0</v>
      </c>
      <c r="AE423">
        <v>0</v>
      </c>
    </row>
    <row r="424" spans="1:31">
      <c r="A424" s="289">
        <v>2018</v>
      </c>
      <c r="B424" s="289" t="s">
        <v>120</v>
      </c>
      <c r="C424" s="125">
        <v>71</v>
      </c>
      <c r="D424" s="289">
        <f>VLOOKUP(B422,'Доходы регионов18'!$A$10:$C$94,2,FALSE)/1000</f>
        <v>142373.842</v>
      </c>
      <c r="E424" s="289">
        <f>VLOOKUP(B422,'ВРП 2015-2020'!$A$3:$H$98,5,FALSE)</f>
        <v>506052.1</v>
      </c>
      <c r="F424" s="311">
        <f>VLOOKUP(B424,'Трансферты 2018'!$A$10:$N$102,2,FALSE)</f>
        <v>12989.34</v>
      </c>
      <c r="G424" s="289">
        <f>VLOOKUP(B424,'Численность 2018'!$A$7:$B$91,2,FALSE)</f>
        <v>1913037</v>
      </c>
      <c r="H424" s="183">
        <f>VLOOKUP(B422,'Трансферты 16-21'!$A$2:$S$102,16,FALSE)</f>
        <v>8200.76</v>
      </c>
      <c r="I424" s="183">
        <f>D424-VLOOKUP(B424,'Трансферты 16-21'!$A$1:$M$86,10,FALSE)</f>
        <v>137585.26200000002</v>
      </c>
      <c r="J424" s="311">
        <f t="shared" si="18"/>
        <v>14.464202589584016</v>
      </c>
      <c r="K424" s="424">
        <f>VLOOKUP(B424,'БО 17-19'!$A$11:$L$103,6,FALSE)</f>
        <v>71.599999999999994</v>
      </c>
      <c r="L424" s="425">
        <f>VLOOKUP(B424,'Own Rev18'!$A$10:$B$94,2,FALSE)/1000</f>
        <v>111697.731</v>
      </c>
      <c r="M424" s="429">
        <f>VLOOKUP(B424,Безв18!$A$10:$B$94,2,FALSE)/1000</f>
        <v>30675.796999999999</v>
      </c>
      <c r="N424" s="251">
        <f>VLOOKUP(B424,'Трансферты 16-21'!$A$1:$M$86,10,FALSE)</f>
        <v>4788.58</v>
      </c>
      <c r="O424" s="251">
        <v>0</v>
      </c>
      <c r="P424" s="251">
        <f t="shared" si="19"/>
        <v>25887.216999999997</v>
      </c>
      <c r="Q424" s="251">
        <f t="shared" si="20"/>
        <v>137585.26200000002</v>
      </c>
      <c r="R424" s="251">
        <f>VLOOKUP(B424,Путин!$B$2:$C$87,2,FALSE)</f>
        <v>0.65259999999999996</v>
      </c>
      <c r="S424" s="251">
        <v>0</v>
      </c>
      <c r="T424" s="251">
        <v>0</v>
      </c>
      <c r="U424" s="251">
        <v>0</v>
      </c>
      <c r="V424" s="251">
        <v>0</v>
      </c>
      <c r="W424" s="251">
        <v>0</v>
      </c>
      <c r="X424" s="251">
        <f>VLOOKUP(B424,'2018'!$A$1:$J$86,3,FALSE)</f>
        <v>0.19</v>
      </c>
      <c r="Y424" s="251">
        <f>VLOOKUP(B424,'2018'!$A$1:$J$86,4,FALSE)/1000</f>
        <v>16466.326499999999</v>
      </c>
      <c r="Z424" s="251">
        <f>VLOOKUP(B424,'2018'!$A$1:$J$86,5,FALSE)/1000</f>
        <v>8516.0424999999996</v>
      </c>
      <c r="AA424" s="251">
        <f>VLOOKUP(B424,'2018'!$A$1:$J$86,6,FALSE)/1000</f>
        <v>5823.0222999999996</v>
      </c>
      <c r="AB424" s="251">
        <f>VLOOKUP(B424,'2018'!$A$1:$J$86,7,FALSE)/1000</f>
        <v>5611.6910800000005</v>
      </c>
      <c r="AC424" s="251">
        <f>VLOOKUP(B424,'2018'!$A$1:$J$86,10,FALSE)/1000</f>
        <v>4858.4730199999995</v>
      </c>
      <c r="AD424" s="251">
        <v>0</v>
      </c>
      <c r="AE424">
        <v>0</v>
      </c>
    </row>
    <row r="425" spans="1:31">
      <c r="A425" s="289">
        <v>2019</v>
      </c>
      <c r="B425" s="289" t="s">
        <v>120</v>
      </c>
      <c r="C425" s="125">
        <v>71</v>
      </c>
      <c r="D425" s="289">
        <f>VLOOKUP(B422,'Доходы регионов19'!$A$10:$C$94,2,FALSE)/1000</f>
        <v>162901.098</v>
      </c>
      <c r="E425" s="289">
        <f>VLOOKUP(B422,'ВРП 2015-2020'!$A$3:$H$98,6,FALSE)</f>
        <v>561643</v>
      </c>
      <c r="F425" s="311">
        <f>VLOOKUP(B425,'Трансферты 2019'!$A$4:$N$102,2,FALSE)</f>
        <v>23053.43</v>
      </c>
      <c r="G425" s="289">
        <f>VLOOKUP(B425,'Численность 2019'!$A$7:$B$91,2,FALSE)</f>
        <v>1902718</v>
      </c>
      <c r="H425" s="183">
        <f>VLOOKUP(B422,'Трансферты 16-21'!$A$2:$S$102,17,FALSE)</f>
        <v>21122.920249150004</v>
      </c>
      <c r="I425" s="183">
        <f>D425-VLOOKUP(B425,'Трансферты 16-21'!$A$1:$M$86,11,FALSE)</f>
        <v>158362.85800000001</v>
      </c>
      <c r="J425" s="311">
        <f t="shared" si="18"/>
        <v>14.458793948224455</v>
      </c>
      <c r="K425" s="424">
        <f>VLOOKUP(B425,'БО 17-19'!$A$11:$L$103,10,FALSE)</f>
        <v>72.400000000000006</v>
      </c>
      <c r="L425" s="425">
        <f>VLOOKUP(B425,'Own Rev19'!$A$10:$B$94,2,FALSE)/1000</f>
        <v>125780.814</v>
      </c>
      <c r="M425" s="429">
        <f>VLOOKUP(B425,Безв19!$A$10:$B$94,2,FALSE)/1000</f>
        <v>36393.025000000001</v>
      </c>
      <c r="N425" s="251">
        <f>VLOOKUP(B425,'Трансферты 16-21'!$A$1:$M$86,11,FALSE)</f>
        <v>4538.24</v>
      </c>
      <c r="O425" s="251">
        <v>0</v>
      </c>
      <c r="P425" s="251">
        <f t="shared" si="19"/>
        <v>31854.785000000003</v>
      </c>
      <c r="Q425" s="251">
        <f t="shared" si="20"/>
        <v>158362.85800000001</v>
      </c>
      <c r="R425" s="251">
        <v>0</v>
      </c>
      <c r="S425" s="251">
        <v>0</v>
      </c>
      <c r="T425" s="251">
        <v>0</v>
      </c>
      <c r="U425" s="251">
        <v>0</v>
      </c>
      <c r="V425" s="251">
        <v>0</v>
      </c>
      <c r="W425" s="251">
        <v>0</v>
      </c>
      <c r="X425" s="251">
        <f>VLOOKUP(B425,'2019'!$A$1:$J$86,3,FALSE)</f>
        <v>0.2</v>
      </c>
      <c r="Y425" s="251">
        <f>VLOOKUP(B425,'2019'!$A$1:$J$86,4,FALSE)/1000</f>
        <v>10731.704300000001</v>
      </c>
      <c r="Z425" s="251">
        <f>VLOOKUP(B425,'2019'!$A$1:$J$86,5,FALSE)/1000</f>
        <v>8702.3945000000003</v>
      </c>
      <c r="AA425" s="251">
        <f>VLOOKUP(B425,'2019'!$A$1:$J$86,6,FALSE)/1000</f>
        <v>159.2338</v>
      </c>
      <c r="AB425" s="251">
        <f>VLOOKUP(B425,'2019'!$A$1:$J$86,7,FALSE)/1000</f>
        <v>8724.6834799999997</v>
      </c>
      <c r="AC425" s="251">
        <f>VLOOKUP(B425,'2019'!$A$1:$J$86,10,FALSE)/1000</f>
        <v>12398.40191</v>
      </c>
      <c r="AD425" s="251">
        <v>0</v>
      </c>
      <c r="AE425">
        <v>0</v>
      </c>
    </row>
    <row r="426" spans="1:31">
      <c r="A426" s="289">
        <v>2020</v>
      </c>
      <c r="B426" s="289" t="s">
        <v>120</v>
      </c>
      <c r="C426" s="125">
        <v>71</v>
      </c>
      <c r="D426" s="289">
        <f>VLOOKUP(B422,'Доходы регионов20'!$A$10:$C$94,2,FALSE)/1000</f>
        <v>173976.80900000001</v>
      </c>
      <c r="E426" s="289">
        <f>VLOOKUP(B422,'ВРП 2015-2020'!$A$3:$H$98,7,FALSE)</f>
        <v>582950.69999999995</v>
      </c>
      <c r="F426" s="311">
        <f>VLOOKUP(B426,'Трансферты 2020'!$A$4:$N$102,2,FALSE)</f>
        <v>31928.18</v>
      </c>
      <c r="G426" s="289">
        <f>VLOOKUP(B426,'Численность 2020'!$A$7:$B$91,2,FALSE)</f>
        <v>1895868</v>
      </c>
      <c r="H426" s="183">
        <f>VLOOKUP(B422,'Трансферты 16-21'!$A$2:$S$102,18,FALSE)</f>
        <v>29410.13412504</v>
      </c>
      <c r="I426" s="183">
        <f>D426-VLOOKUP(B426,'Трансферты 16-21'!$A$1:$M$86,12,FALSE)</f>
        <v>167143.33900000001</v>
      </c>
      <c r="J426" s="311">
        <f t="shared" si="18"/>
        <v>14.455187339120338</v>
      </c>
      <c r="K426" s="424">
        <f>VLOOKUP(B426,'БО 19-21'!$A$11:$L$103,6,FALSE)</f>
        <v>77.400000000000006</v>
      </c>
      <c r="L426" s="425">
        <f>VLOOKUP(B426,'Own Rev20'!$A$10:$B$94,2,FALSE)/1000</f>
        <v>120332.307</v>
      </c>
      <c r="M426" s="429">
        <f>VLOOKUP(B426,Безв20!$A$10:$B$94,2,FALSE)/1000</f>
        <v>52364.059000000001</v>
      </c>
      <c r="N426" s="251">
        <f>VLOOKUP(B426,'Трансферты 16-21'!$A$1:$M$86,12,FALSE)</f>
        <v>6833.47</v>
      </c>
      <c r="O426" s="251">
        <v>0</v>
      </c>
      <c r="P426" s="251">
        <f t="shared" si="19"/>
        <v>45530.589</v>
      </c>
      <c r="Q426" s="251">
        <f t="shared" si="20"/>
        <v>167143.33900000001</v>
      </c>
      <c r="R426" s="251">
        <v>0</v>
      </c>
      <c r="S426" s="251">
        <f>VLOOKUP(B426,Конституция!$B$4:$C$90,2,FALSE)</f>
        <v>0.78859999999999997</v>
      </c>
      <c r="T426" s="251">
        <f>VLOOKUP(B426,DATA!$A$2:$X$86,23,FALSE)</f>
        <v>7</v>
      </c>
      <c r="U426" s="251">
        <f>VLOOKUP(B426,DATA!$A$2:$X$86,24,FALSE)</f>
        <v>12.09</v>
      </c>
      <c r="V426" s="251">
        <f>VLOOKUP(B426,'По статьям 2020'!$A$2:$AE$86,31,FALSE)</f>
        <v>3721.96</v>
      </c>
      <c r="W426" s="251">
        <v>0</v>
      </c>
      <c r="X426" s="251">
        <f>VLOOKUP(B426,'2020'!$A$1:$J$86,3,FALSE)</f>
        <v>0.27</v>
      </c>
      <c r="Y426" s="251">
        <f>VLOOKUP(B426,'2020'!$A$1:$J$86,4,FALSE)/1000</f>
        <v>17276.2598</v>
      </c>
      <c r="Z426" s="251">
        <f>VLOOKUP(B426,'2020'!$A$1:$J$86,5,FALSE)/1000</f>
        <v>9097.0613000000012</v>
      </c>
      <c r="AA426" s="251">
        <f>VLOOKUP(B426,'2020'!$A$1:$J$86,6,FALSE)/1000</f>
        <v>4961.7699000000002</v>
      </c>
      <c r="AB426" s="251">
        <f>VLOOKUP(B426,'2020'!$A$1:$J$86,7,FALSE)/1000</f>
        <v>15777.934230000001</v>
      </c>
      <c r="AC426" s="251">
        <f>VLOOKUP(B426,'2020'!$A$1:$J$86,10,FALSE)/1000</f>
        <v>12476.390439999999</v>
      </c>
      <c r="AD426" s="452">
        <v>0</v>
      </c>
      <c r="AE426">
        <v>0</v>
      </c>
    </row>
    <row r="427" spans="1:31">
      <c r="A427" s="289">
        <v>2021</v>
      </c>
      <c r="B427" s="289" t="s">
        <v>120</v>
      </c>
      <c r="C427" s="125">
        <v>71</v>
      </c>
      <c r="D427" s="289">
        <f>VLOOKUP(B422,'Доходы регионов21'!$A$10:$C$94,2,FALSE)/1000</f>
        <v>199109.12599999999</v>
      </c>
      <c r="E427" s="289">
        <f>VLOOKUP(B422,'ВРП 2015-2020'!$A$3:$H$98,8,FALSE)</f>
        <v>699777.8</v>
      </c>
      <c r="F427" s="311">
        <f>VLOOKUP(B427,'Трансферты 2021'!$A$4:$N$93,2,FALSE)</f>
        <v>32445.87</v>
      </c>
      <c r="G427" s="289">
        <f>VLOOKUP(B427,'Численность 2021'!$A$6:$B$91,2,FALSE)</f>
        <v>1877844</v>
      </c>
      <c r="H427" s="183">
        <f>VLOOKUP(B422,'Трансферты 16-21'!$A$2:$S$102,19,FALSE)</f>
        <v>32319.556593549998</v>
      </c>
      <c r="I427" s="183">
        <f>D427-VLOOKUP(B427,'Трансферты 16-21'!$A$1:$M$86,13,FALSE)</f>
        <v>192594.87599999999</v>
      </c>
      <c r="J427" s="311">
        <f t="shared" si="18"/>
        <v>14.445634868207431</v>
      </c>
      <c r="K427" s="424">
        <f>VLOOKUP(B427,'БО 19-21'!$A$11:$L$103,10,FALSE)</f>
        <v>80.2</v>
      </c>
      <c r="L427" s="425">
        <f>VLOOKUP(B427,'Own Rev21'!$A$10:$B$94,2,FALSE)/1000</f>
        <v>145805.19200000001</v>
      </c>
      <c r="M427" s="429">
        <f>VLOOKUP(B427,Безв21!$A$10:$B$94,2,FALSE)/1000</f>
        <v>50568.447</v>
      </c>
      <c r="N427" s="251">
        <f>VLOOKUP(B427,'Трансферты 16-21'!$A$1:$M$86,13,FALSE)</f>
        <v>6514.25</v>
      </c>
      <c r="O427" s="251">
        <v>0</v>
      </c>
      <c r="P427" s="251">
        <f t="shared" si="19"/>
        <v>44054.197</v>
      </c>
      <c r="Q427" s="251">
        <f t="shared" si="20"/>
        <v>192594.87599999999</v>
      </c>
      <c r="R427" s="251">
        <v>0</v>
      </c>
      <c r="S427" s="251">
        <v>0</v>
      </c>
      <c r="T427" s="251">
        <v>0</v>
      </c>
      <c r="U427" s="251">
        <v>0</v>
      </c>
      <c r="V427" s="251">
        <v>0</v>
      </c>
      <c r="W427" s="251">
        <f>VLOOKUP(B426,'По статьям 2021'!$A$2:$V$86,22,FALSE)</f>
        <v>4028.7942796199995</v>
      </c>
      <c r="X427" s="251">
        <f>VLOOKUP(B427,'2021'!$A$1:$J$86,3,FALSE)</f>
        <v>0.23</v>
      </c>
      <c r="Y427" s="251">
        <f>VLOOKUP(B427,'2021'!$A$1:$J$86,4,FALSE)/1000</f>
        <v>11981.2647</v>
      </c>
      <c r="Z427" s="251">
        <f>VLOOKUP(B427,'2021'!$A$1:$J$86,5,FALSE)/1000</f>
        <v>9097.0613000000012</v>
      </c>
      <c r="AA427" s="251">
        <f>VLOOKUP(B427,'2021'!$A$1:$J$86,6,FALSE)/1000</f>
        <v>700</v>
      </c>
      <c r="AB427" s="251">
        <f>VLOOKUP(B427,'2021'!$A$1:$J$86,7,FALSE)/1000</f>
        <v>22626.56192</v>
      </c>
      <c r="AC427" s="251">
        <f>VLOOKUP(B427,'2021'!$A$1:$J$86,10,FALSE)/1000</f>
        <v>9446.3715700000012</v>
      </c>
      <c r="AD427" t="e">
        <f>VLOOKUP(B427,#REF!,2,FALSE)</f>
        <v>#REF!</v>
      </c>
      <c r="AE427">
        <f>S426</f>
        <v>0.78859999999999997</v>
      </c>
    </row>
    <row r="428" spans="1:31">
      <c r="A428" s="289">
        <v>2016</v>
      </c>
      <c r="B428" s="289" t="s">
        <v>119</v>
      </c>
      <c r="C428" s="125">
        <v>72</v>
      </c>
      <c r="D428" s="289">
        <f>VLOOKUP(B428,'Доходы регионов16'!$A$10:$C$94,2,FALSE)/1000</f>
        <v>101794.62</v>
      </c>
      <c r="E428" s="289">
        <f>VLOOKUP(B428,'ВРП 2015-2020'!$A$3:$H$98,3,FALSE)</f>
        <v>504272.3</v>
      </c>
      <c r="F428" s="311">
        <f>VLOOKUP(B428,'Трансферты 2016'!$A$10:$N$102,2,FALSE)</f>
        <v>10245.129999999999</v>
      </c>
      <c r="G428" s="289">
        <f>VLOOKUP(B428,'Численность 2016-2017'!$B$5:$D$89,2,FALSE)</f>
        <v>1334552</v>
      </c>
      <c r="H428" s="183">
        <f>VLOOKUP(B428,'Трансферты 16-21'!$A$2:$S$102,14,FALSE)</f>
        <v>7017.1674765200005</v>
      </c>
      <c r="I428" s="183">
        <f>D428-VLOOKUP(B428,'Трансферты 16-21'!$A$1:$M$86,8,FALSE)</f>
        <v>98491.62</v>
      </c>
      <c r="J428" s="311">
        <f t="shared" si="18"/>
        <v>14.104106212972399</v>
      </c>
      <c r="K428" s="424">
        <f>VLOOKUP(B428,'БО 15-17'!$A$11:$L$103,6,FALSE)</f>
        <v>73</v>
      </c>
      <c r="L428" s="425">
        <f>VLOOKUP(B428,'Own Rev16'!$A$10:$B$94,2,FALSE)/1000</f>
        <v>84821.482000000004</v>
      </c>
      <c r="M428" s="429">
        <f>VLOOKUP(B428,Безв16!$A$10:$B$95,2,FALSE)/1000</f>
        <v>16882.75</v>
      </c>
      <c r="N428" s="251">
        <f>VLOOKUP(B428,'Трансферты 16-21'!$A$1:$M$86,8,FALSE)</f>
        <v>3303</v>
      </c>
      <c r="O428" s="251">
        <v>0</v>
      </c>
      <c r="P428" s="251">
        <f t="shared" si="19"/>
        <v>13579.75</v>
      </c>
      <c r="Q428" s="251">
        <f t="shared" si="20"/>
        <v>98491.62</v>
      </c>
      <c r="R428" s="251">
        <v>0</v>
      </c>
      <c r="S428" s="251">
        <v>0</v>
      </c>
      <c r="T428" s="251">
        <v>0</v>
      </c>
      <c r="U428" s="251">
        <v>0</v>
      </c>
      <c r="V428" s="251">
        <v>0</v>
      </c>
      <c r="W428" s="251">
        <v>0</v>
      </c>
      <c r="X428" s="251">
        <f>VLOOKUP(B428,'2016'!$A$1:$J$86,3,FALSE)</f>
        <v>0.14000000000000001</v>
      </c>
      <c r="Y428" s="251">
        <f>VLOOKUP(B428,'2016'!$A$1:$J$86,4,FALSE)/1000</f>
        <v>6540.7459000000008</v>
      </c>
      <c r="Z428" s="251">
        <f>VLOOKUP(B428,'2016'!$A$1:$J$86,5,FALSE)/1000</f>
        <v>5747.3217000000004</v>
      </c>
      <c r="AA428" s="251">
        <f>VLOOKUP(B428,'2016'!$A$1:$J$86,6,FALSE)/1000</f>
        <v>793.42419999999993</v>
      </c>
      <c r="AB428" s="251">
        <f>VLOOKUP(B428,'2016'!$A$1:$J$86,7,FALSE)/1000</f>
        <v>3729.70433</v>
      </c>
      <c r="AC428" s="251">
        <f>VLOOKUP(B428,'2016'!$A$1:$J$86,10,FALSE)/1000</f>
        <v>3309.2982299999999</v>
      </c>
      <c r="AD428" s="251">
        <v>0</v>
      </c>
      <c r="AE428">
        <v>0</v>
      </c>
    </row>
    <row r="429" spans="1:31">
      <c r="A429" s="289">
        <v>2017</v>
      </c>
      <c r="B429" s="289" t="s">
        <v>119</v>
      </c>
      <c r="C429" s="125">
        <v>72</v>
      </c>
      <c r="D429" s="289">
        <f>VLOOKUP(B428,'Доходы регионов17'!$A$10:$C$94,2,FALSE)/1000</f>
        <v>109972.62</v>
      </c>
      <c r="E429" s="289">
        <f>VLOOKUP(B428,'ВРП 2015-2020'!$A$3:$H$98,4,FALSE)</f>
        <v>524460.5</v>
      </c>
      <c r="F429" s="311">
        <f>VLOOKUP(B429,'Трансферты 2017'!$A$10:$N$102,2,FALSE)</f>
        <v>11520.45</v>
      </c>
      <c r="G429" s="289">
        <f>VLOOKUP(B428,'Численность 2016-2017'!$B$5:$D$89,3,FALSE)</f>
        <v>1333294</v>
      </c>
      <c r="H429" s="183">
        <f>VLOOKUP(B428,'Трансферты 16-21'!$A$2:$S$102,15,FALSE)</f>
        <v>7786.8896657200003</v>
      </c>
      <c r="I429" s="183">
        <f>D429-VLOOKUP(B429,'Трансферты 16-21'!$A$1:$M$86,9,FALSE)</f>
        <v>105347.51999999999</v>
      </c>
      <c r="J429" s="311">
        <f t="shared" si="18"/>
        <v>14.103163129980921</v>
      </c>
      <c r="K429" s="424">
        <f>VLOOKUP(B429,'БО 15-17'!$A$11:$L$103,10,FALSE)</f>
        <v>75.8</v>
      </c>
      <c r="L429" s="425">
        <f>VLOOKUP(B429,'Own Rev17'!$A$10:$B$94,2,FALSE)/1000</f>
        <v>89372.297000000006</v>
      </c>
      <c r="M429" s="429">
        <f>VLOOKUP(B429,Безв17!$A$10:$B$94,2,FALSE)/1000</f>
        <v>20161.819</v>
      </c>
      <c r="N429" s="251">
        <f>VLOOKUP(B429,'Трансферты 16-21'!$A$1:$M$86,9,FALSE)</f>
        <v>4625.1000000000004</v>
      </c>
      <c r="O429" s="251">
        <v>0</v>
      </c>
      <c r="P429" s="251">
        <f t="shared" si="19"/>
        <v>15536.718999999999</v>
      </c>
      <c r="Q429" s="251">
        <f t="shared" si="20"/>
        <v>105347.51999999999</v>
      </c>
      <c r="R429" s="251">
        <v>0</v>
      </c>
      <c r="S429" s="251">
        <v>0</v>
      </c>
      <c r="T429" s="251">
        <v>0</v>
      </c>
      <c r="U429" s="251">
        <v>0</v>
      </c>
      <c r="V429" s="251">
        <v>0</v>
      </c>
      <c r="W429" s="251">
        <v>0</v>
      </c>
      <c r="X429" s="251">
        <f>VLOOKUP(B429,'2017'!$A$1:$J$86,3,FALSE)</f>
        <v>0.16</v>
      </c>
      <c r="Y429" s="251">
        <f>VLOOKUP(B429,'2017'!$A$1:$J$86,4,FALSE)/1000</f>
        <v>7726.8174000000008</v>
      </c>
      <c r="Z429" s="251">
        <f>VLOOKUP(B429,'2017'!$A$1:$J$86,5,FALSE)/1000</f>
        <v>7126.7174999999997</v>
      </c>
      <c r="AA429" s="251">
        <f>VLOOKUP(B429,'2017'!$A$1:$J$86,6,FALSE)/1000</f>
        <v>0</v>
      </c>
      <c r="AB429" s="251">
        <f>VLOOKUP(B429,'2017'!$A$1:$J$86,7,FALSE)/1000</f>
        <v>5419.4984000000004</v>
      </c>
      <c r="AC429" s="251">
        <f>VLOOKUP(B429,'2017'!$A$1:$J$86,10,FALSE)/1000</f>
        <v>3792.20199</v>
      </c>
      <c r="AD429" s="251">
        <v>0</v>
      </c>
      <c r="AE429">
        <v>0</v>
      </c>
    </row>
    <row r="430" spans="1:31">
      <c r="A430" s="289">
        <v>2018</v>
      </c>
      <c r="B430" s="289" t="s">
        <v>119</v>
      </c>
      <c r="C430" s="125">
        <v>72</v>
      </c>
      <c r="D430" s="289">
        <f>VLOOKUP(B428,'Доходы регионов18'!$A$10:$C$94,2,FALSE)/1000</f>
        <v>122244.969</v>
      </c>
      <c r="E430" s="289">
        <f>VLOOKUP(B428,'ВРП 2015-2020'!$A$3:$H$98,5,FALSE)</f>
        <v>574833.30000000005</v>
      </c>
      <c r="F430" s="311">
        <f>VLOOKUP(B430,'Трансферты 2018'!$A$10:$N$102,2,FALSE)</f>
        <v>16379.32</v>
      </c>
      <c r="G430" s="289">
        <f>VLOOKUP(B430,'Численность 2018'!$A$7:$B$91,2,FALSE)</f>
        <v>1328302</v>
      </c>
      <c r="H430" s="183">
        <f>VLOOKUP(B428,'Трансферты 16-21'!$A$2:$S$102,16,FALSE)</f>
        <v>12969.56</v>
      </c>
      <c r="I430" s="183">
        <f>D430-VLOOKUP(B430,'Трансферты 16-21'!$A$1:$M$86,10,FALSE)</f>
        <v>118835.209</v>
      </c>
      <c r="J430" s="311">
        <f t="shared" si="18"/>
        <v>14.099411992803418</v>
      </c>
      <c r="K430" s="424">
        <f>VLOOKUP(B430,'БО 17-19'!$A$11:$L$103,6,FALSE)</f>
        <v>79.400000000000006</v>
      </c>
      <c r="L430" s="425">
        <f>VLOOKUP(B430,'Own Rev18'!$A$10:$B$94,2,FALSE)/1000</f>
        <v>94984.967999999993</v>
      </c>
      <c r="M430" s="429">
        <f>VLOOKUP(B430,Безв18!$A$10:$B$94,2,FALSE)/1000</f>
        <v>27677.025000000001</v>
      </c>
      <c r="N430" s="251">
        <f>VLOOKUP(B430,'Трансферты 16-21'!$A$1:$M$86,10,FALSE)</f>
        <v>3409.76</v>
      </c>
      <c r="O430" s="251">
        <v>0</v>
      </c>
      <c r="P430" s="251">
        <f t="shared" si="19"/>
        <v>24267.264999999999</v>
      </c>
      <c r="Q430" s="251">
        <f t="shared" si="20"/>
        <v>118835.209</v>
      </c>
      <c r="R430" s="251">
        <f>VLOOKUP(B430,Путин!$B$2:$C$87,2,FALSE)</f>
        <v>0.65780000000000005</v>
      </c>
      <c r="S430" s="251">
        <v>0</v>
      </c>
      <c r="T430" s="251">
        <v>0</v>
      </c>
      <c r="U430" s="251">
        <v>0</v>
      </c>
      <c r="V430" s="251">
        <v>0</v>
      </c>
      <c r="W430" s="251">
        <v>0</v>
      </c>
      <c r="X430" s="251">
        <f>VLOOKUP(B430,'2018'!$A$1:$J$86,3,FALSE)</f>
        <v>0.2</v>
      </c>
      <c r="Y430" s="251">
        <f>VLOOKUP(B430,'2018'!$A$1:$J$86,4,FALSE)/1000</f>
        <v>9757.6313000000009</v>
      </c>
      <c r="Z430" s="251">
        <f>VLOOKUP(B430,'2018'!$A$1:$J$86,5,FALSE)/1000</f>
        <v>6770.3815999999997</v>
      </c>
      <c r="AA430" s="251">
        <f>VLOOKUP(B430,'2018'!$A$1:$J$86,6,FALSE)/1000</f>
        <v>1901.5626999999999</v>
      </c>
      <c r="AB430" s="251">
        <f>VLOOKUP(B430,'2018'!$A$1:$J$86,7,FALSE)/1000</f>
        <v>4823.6184999999996</v>
      </c>
      <c r="AC430" s="251">
        <f>VLOOKUP(B430,'2018'!$A$1:$J$86,10,FALSE)/1000</f>
        <v>9610.1715899999999</v>
      </c>
      <c r="AD430" s="251">
        <v>0</v>
      </c>
      <c r="AE430">
        <v>0</v>
      </c>
    </row>
    <row r="431" spans="1:31">
      <c r="A431" s="289">
        <v>2019</v>
      </c>
      <c r="B431" s="289" t="s">
        <v>119</v>
      </c>
      <c r="C431" s="125">
        <v>72</v>
      </c>
      <c r="D431" s="289">
        <f>VLOOKUP(B428,'Доходы регионов19'!$A$10:$C$94,2,FALSE)/1000</f>
        <v>132729.46799999999</v>
      </c>
      <c r="E431" s="289">
        <f>VLOOKUP(B428,'ВРП 2015-2020'!$A$3:$H$98,6,FALSE)</f>
        <v>608977.5</v>
      </c>
      <c r="F431" s="311">
        <f>VLOOKUP(B431,'Трансферты 2019'!$A$4:$N$102,2,FALSE)</f>
        <v>19155.39</v>
      </c>
      <c r="G431" s="289">
        <f>VLOOKUP(B431,'Численность 2019'!$A$7:$B$91,2,FALSE)</f>
        <v>1321473</v>
      </c>
      <c r="H431" s="183">
        <f>VLOOKUP(B428,'Трансферты 16-21'!$A$2:$S$102,17,FALSE)</f>
        <v>18474.260624460003</v>
      </c>
      <c r="I431" s="183">
        <f>D431-VLOOKUP(B431,'Трансферты 16-21'!$A$1:$M$86,11,FALSE)</f>
        <v>128373.318</v>
      </c>
      <c r="J431" s="311">
        <f t="shared" si="18"/>
        <v>14.094257581489723</v>
      </c>
      <c r="K431" s="424">
        <f>VLOOKUP(B431,'БО 17-19'!$A$11:$L$103,10,FALSE)</f>
        <v>78.7</v>
      </c>
      <c r="L431" s="425">
        <f>VLOOKUP(B431,'Own Rev19'!$A$10:$B$94,2,FALSE)/1000</f>
        <v>101825.689</v>
      </c>
      <c r="M431" s="429">
        <f>VLOOKUP(B431,Безв19!$A$10:$B$94,2,FALSE)/1000</f>
        <v>30918.887999999999</v>
      </c>
      <c r="N431" s="251">
        <f>VLOOKUP(B431,'Трансферты 16-21'!$A$1:$M$86,11,FALSE)</f>
        <v>4356.1499999999996</v>
      </c>
      <c r="O431" s="251">
        <v>0</v>
      </c>
      <c r="P431" s="251">
        <f t="shared" si="19"/>
        <v>26562.737999999998</v>
      </c>
      <c r="Q431" s="251">
        <f t="shared" si="20"/>
        <v>128373.318</v>
      </c>
      <c r="R431" s="251">
        <v>0</v>
      </c>
      <c r="S431" s="251">
        <v>0</v>
      </c>
      <c r="T431" s="251">
        <v>0</v>
      </c>
      <c r="U431" s="251">
        <v>0</v>
      </c>
      <c r="V431" s="251">
        <v>0</v>
      </c>
      <c r="W431" s="251">
        <v>0</v>
      </c>
      <c r="X431" s="251">
        <f>VLOOKUP(B431,'2019'!$A$1:$J$86,3,FALSE)</f>
        <v>0.21</v>
      </c>
      <c r="Y431" s="251">
        <f>VLOOKUP(B431,'2019'!$A$1:$J$86,4,FALSE)/1000</f>
        <v>8088.1684999999998</v>
      </c>
      <c r="Z431" s="251">
        <f>VLOOKUP(B431,'2019'!$A$1:$J$86,5,FALSE)/1000</f>
        <v>6431.8625000000002</v>
      </c>
      <c r="AA431" s="251">
        <f>VLOOKUP(B431,'2019'!$A$1:$J$86,6,FALSE)/1000</f>
        <v>331.82600000000002</v>
      </c>
      <c r="AB431" s="251">
        <f>VLOOKUP(B431,'2019'!$A$1:$J$86,7,FALSE)/1000</f>
        <v>6898.0396100000007</v>
      </c>
      <c r="AC431" s="251">
        <f>VLOOKUP(B431,'2019'!$A$1:$J$86,10,FALSE)/1000</f>
        <v>11576.5283</v>
      </c>
      <c r="AD431" s="251">
        <v>0</v>
      </c>
      <c r="AE431">
        <v>0</v>
      </c>
    </row>
    <row r="432" spans="1:31">
      <c r="A432" s="289">
        <v>2020</v>
      </c>
      <c r="B432" s="289" t="s">
        <v>119</v>
      </c>
      <c r="C432" s="125">
        <v>72</v>
      </c>
      <c r="D432" s="289">
        <f>VLOOKUP(B428,'Доходы регионов20'!$A$10:$C$94,2,FALSE)/1000</f>
        <v>150749.35500000001</v>
      </c>
      <c r="E432" s="289">
        <f>VLOOKUP(B428,'ВРП 2015-2020'!$A$3:$H$98,7,FALSE)</f>
        <v>658239.5</v>
      </c>
      <c r="F432" s="311">
        <f>VLOOKUP(B432,'Трансферты 2020'!$A$4:$N$102,2,FALSE)</f>
        <v>32274.27</v>
      </c>
      <c r="G432" s="289">
        <f>VLOOKUP(B432,'Численность 2020'!$A$7:$B$91,2,FALSE)</f>
        <v>1315643</v>
      </c>
      <c r="H432" s="183">
        <f>VLOOKUP(B428,'Трансферты 16-21'!$A$2:$S$102,18,FALSE)</f>
        <v>29453.996385739996</v>
      </c>
      <c r="I432" s="183">
        <f>D432-VLOOKUP(B432,'Трансферты 16-21'!$A$1:$M$86,12,FALSE)</f>
        <v>144336.905</v>
      </c>
      <c r="J432" s="311">
        <f t="shared" si="18"/>
        <v>14.089836077469503</v>
      </c>
      <c r="K432" s="424">
        <f>VLOOKUP(B432,'БО 19-21'!$A$11:$L$103,6,FALSE)</f>
        <v>74</v>
      </c>
      <c r="L432" s="425">
        <f>VLOOKUP(B432,'Own Rev20'!$A$10:$B$94,2,FALSE)/1000</f>
        <v>101618.68399999999</v>
      </c>
      <c r="M432" s="429">
        <f>VLOOKUP(B432,Безв20!$A$10:$B$94,2,FALSE)/1000</f>
        <v>48407.851000000002</v>
      </c>
      <c r="N432" s="251">
        <f>VLOOKUP(B432,'Трансферты 16-21'!$A$1:$M$86,12,FALSE)</f>
        <v>6412.45</v>
      </c>
      <c r="O432" s="251">
        <v>0</v>
      </c>
      <c r="P432" s="251">
        <f t="shared" si="19"/>
        <v>41995.401000000005</v>
      </c>
      <c r="Q432" s="251">
        <f t="shared" si="20"/>
        <v>144336.905</v>
      </c>
      <c r="R432" s="251">
        <v>0</v>
      </c>
      <c r="S432" s="251">
        <f>VLOOKUP(B432,Конституция!$B$4:$C$90,2,FALSE)</f>
        <v>0.62280000000000002</v>
      </c>
      <c r="T432" s="251">
        <f>VLOOKUP(B432,DATA!$A$2:$X$86,23,FALSE)</f>
        <v>4.4000000000000004</v>
      </c>
      <c r="U432" s="251">
        <f>VLOOKUP(B432,DATA!$A$2:$X$86,24,FALSE)</f>
        <v>16.91</v>
      </c>
      <c r="V432" s="251">
        <f>VLOOKUP(B432,'По статьям 2020'!$A$2:$AE$86,31,FALSE)</f>
        <v>3861.9799999999996</v>
      </c>
      <c r="W432" s="251">
        <v>0</v>
      </c>
      <c r="X432" s="251">
        <f>VLOOKUP(B432,'2020'!$A$1:$J$86,3,FALSE)</f>
        <v>0.28999999999999998</v>
      </c>
      <c r="Y432" s="251">
        <f>VLOOKUP(B432,'2020'!$A$1:$J$86,4,FALSE)/1000</f>
        <v>13443.018300000002</v>
      </c>
      <c r="Z432" s="251">
        <f>VLOOKUP(B432,'2020'!$A$1:$J$86,5,FALSE)/1000</f>
        <v>7075.0487999999996</v>
      </c>
      <c r="AA432" s="251">
        <f>VLOOKUP(B432,'2020'!$A$1:$J$86,6,FALSE)/1000</f>
        <v>3654.7064</v>
      </c>
      <c r="AB432" s="251">
        <f>VLOOKUP(B432,'2020'!$A$1:$J$86,7,FALSE)/1000</f>
        <v>12848.89293</v>
      </c>
      <c r="AC432" s="251">
        <f>VLOOKUP(B432,'2020'!$A$1:$J$86,10,FALSE)/1000</f>
        <v>15703.4851</v>
      </c>
      <c r="AD432" s="452">
        <v>0</v>
      </c>
      <c r="AE432">
        <v>0</v>
      </c>
    </row>
    <row r="433" spans="1:31">
      <c r="A433" s="289">
        <v>2021</v>
      </c>
      <c r="B433" s="289" t="s">
        <v>119</v>
      </c>
      <c r="C433" s="125">
        <v>72</v>
      </c>
      <c r="D433" s="289">
        <f>VLOOKUP(B428,'Доходы регионов21'!$A$10:$C$94,2,FALSE)/1000</f>
        <v>165526.742</v>
      </c>
      <c r="E433" s="289">
        <f>VLOOKUP(B428,'ВРП 2015-2020'!$A$3:$H$98,8,FALSE)</f>
        <v>759343.9</v>
      </c>
      <c r="F433" s="311">
        <f>VLOOKUP(B433,'Трансферты 2021'!$A$4:$N$93,2,FALSE)</f>
        <v>27620.34</v>
      </c>
      <c r="G433" s="289">
        <f>VLOOKUP(B433,'Численность 2021'!$A$6:$B$91,2,FALSE)</f>
        <v>1301127</v>
      </c>
      <c r="H433" s="183">
        <f>VLOOKUP(B428,'Трансферты 16-21'!$A$2:$S$102,19,FALSE)</f>
        <v>26011.258430500002</v>
      </c>
      <c r="I433" s="183">
        <f>D433-VLOOKUP(B433,'Трансферты 16-21'!$A$1:$M$86,13,FALSE)</f>
        <v>159479.622</v>
      </c>
      <c r="J433" s="311">
        <f t="shared" si="18"/>
        <v>14.078741369947917</v>
      </c>
      <c r="K433" s="424">
        <f>VLOOKUP(B433,'БО 19-21'!$A$11:$L$103,10,FALSE)</f>
        <v>76.8</v>
      </c>
      <c r="L433" s="425">
        <f>VLOOKUP(B433,'Own Rev21'!$A$10:$B$94,2,FALSE)/1000</f>
        <v>121301.658</v>
      </c>
      <c r="M433" s="429">
        <f>VLOOKUP(B433,Безв21!$A$10:$B$94,2,FALSE)/1000</f>
        <v>42793.607000000004</v>
      </c>
      <c r="N433" s="251">
        <f>VLOOKUP(B433,'Трансферты 16-21'!$A$1:$M$86,13,FALSE)</f>
        <v>6047.12</v>
      </c>
      <c r="O433" s="251">
        <v>0</v>
      </c>
      <c r="P433" s="251">
        <f t="shared" si="19"/>
        <v>36746.487000000001</v>
      </c>
      <c r="Q433" s="251">
        <f t="shared" si="20"/>
        <v>159479.622</v>
      </c>
      <c r="R433" s="251">
        <v>0</v>
      </c>
      <c r="S433" s="251">
        <v>0</v>
      </c>
      <c r="T433" s="251">
        <v>0</v>
      </c>
      <c r="U433" s="251">
        <v>0</v>
      </c>
      <c r="V433" s="251">
        <v>0</v>
      </c>
      <c r="W433" s="251">
        <f>VLOOKUP(B432,'По статьям 2021'!$A$2:$V$86,22,FALSE)</f>
        <v>5268.8133542699998</v>
      </c>
      <c r="X433" s="251">
        <f>VLOOKUP(B433,'2021'!$A$1:$J$86,3,FALSE)</f>
        <v>0.23</v>
      </c>
      <c r="Y433" s="251">
        <f>VLOOKUP(B433,'2021'!$A$1:$J$86,4,FALSE)/1000</f>
        <v>10904.893199999999</v>
      </c>
      <c r="Z433" s="251">
        <f>VLOOKUP(B433,'2021'!$A$1:$J$86,5,FALSE)/1000</f>
        <v>7075.0487999999996</v>
      </c>
      <c r="AA433" s="251">
        <f>VLOOKUP(B433,'2021'!$A$1:$J$86,6,FALSE)/1000</f>
        <v>2000</v>
      </c>
      <c r="AB433" s="251">
        <f>VLOOKUP(B433,'2021'!$A$1:$J$86,7,FALSE)/1000</f>
        <v>15988.77267</v>
      </c>
      <c r="AC433" s="251">
        <f>VLOOKUP(B433,'2021'!$A$1:$J$86,10,FALSE)/1000</f>
        <v>9852.8231699999997</v>
      </c>
      <c r="AD433" t="e">
        <f>VLOOKUP(B433,#REF!,2,FALSE)</f>
        <v>#REF!</v>
      </c>
      <c r="AE433">
        <f>S432</f>
        <v>0.62280000000000002</v>
      </c>
    </row>
    <row r="434" spans="1:31">
      <c r="A434" s="289">
        <v>2016</v>
      </c>
      <c r="B434" s="289" t="s">
        <v>118</v>
      </c>
      <c r="C434" s="125">
        <v>73</v>
      </c>
      <c r="D434" s="289">
        <f>VLOOKUP(B434,'Доходы регионов16'!$A$10:$C$94,2,FALSE)/1000</f>
        <v>57803.68</v>
      </c>
      <c r="E434" s="289">
        <f>VLOOKUP(B434,'ВРП 2015-2020'!$A$3:$H$98,3,FALSE)</f>
        <v>370192.4</v>
      </c>
      <c r="F434" s="311">
        <f>VLOOKUP(B434,'Трансферты 2016'!$A$10:$N$102,2,FALSE)</f>
        <v>5891.67</v>
      </c>
      <c r="G434" s="289">
        <f>VLOOKUP(B434,'Численность 2016-2017'!$B$5:$D$89,2,FALSE)</f>
        <v>805689</v>
      </c>
      <c r="H434" s="183">
        <f>VLOOKUP(B434,'Трансферты 16-21'!$A$2:$S$102,14,FALSE)</f>
        <v>3085.4415507500003</v>
      </c>
      <c r="I434" s="183">
        <f>D434-VLOOKUP(B434,'Трансферты 16-21'!$A$1:$M$86,8,FALSE)</f>
        <v>54947.57</v>
      </c>
      <c r="J434" s="311">
        <f t="shared" si="18"/>
        <v>13.599453090947749</v>
      </c>
      <c r="K434" s="424">
        <f>VLOOKUP(B434,'БО 15-17'!$A$11:$L$103,6,FALSE)</f>
        <v>77.7</v>
      </c>
      <c r="L434" s="425">
        <f>VLOOKUP(B434,'Own Rev16'!$A$10:$B$94,2,FALSE)/1000</f>
        <v>44559.019</v>
      </c>
      <c r="M434" s="429">
        <f>VLOOKUP(B434,Безв16!$A$10:$B$95,2,FALSE)/1000</f>
        <v>9048.8799999999992</v>
      </c>
      <c r="N434" s="251">
        <f>VLOOKUP(B434,'Трансферты 16-21'!$A$1:$M$86,8,FALSE)</f>
        <v>2856.11</v>
      </c>
      <c r="O434" s="251">
        <v>0</v>
      </c>
      <c r="P434" s="251">
        <f t="shared" si="19"/>
        <v>6192.7699999999986</v>
      </c>
      <c r="Q434" s="251">
        <f t="shared" si="20"/>
        <v>54947.57</v>
      </c>
      <c r="R434" s="251">
        <v>0</v>
      </c>
      <c r="S434" s="251">
        <v>0</v>
      </c>
      <c r="T434" s="251">
        <v>0</v>
      </c>
      <c r="U434" s="251">
        <v>0</v>
      </c>
      <c r="V434" s="251">
        <v>0</v>
      </c>
      <c r="W434" s="251">
        <v>0</v>
      </c>
      <c r="X434" s="251">
        <f>VLOOKUP(B434,'2016'!$A$1:$J$86,3,FALSE)</f>
        <v>0.11</v>
      </c>
      <c r="Y434" s="251">
        <f>VLOOKUP(B434,'2016'!$A$1:$J$86,4,FALSE)/1000</f>
        <v>3074.9704999999999</v>
      </c>
      <c r="Z434" s="251">
        <f>VLOOKUP(B434,'2016'!$A$1:$J$86,5,FALSE)/1000</f>
        <v>2574.6315</v>
      </c>
      <c r="AA434" s="251">
        <f>VLOOKUP(B434,'2016'!$A$1:$J$86,6,FALSE)/1000</f>
        <v>422.03800000000001</v>
      </c>
      <c r="AB434" s="251">
        <f>VLOOKUP(B434,'2016'!$A$1:$J$86,7,FALSE)/1000</f>
        <v>2890.7434199999998</v>
      </c>
      <c r="AC434" s="251">
        <f>VLOOKUP(B434,'2016'!$A$1:$J$86,10,FALSE)/1000</f>
        <v>226.96395000000001</v>
      </c>
      <c r="AD434" s="251">
        <v>0</v>
      </c>
      <c r="AE434">
        <v>0</v>
      </c>
    </row>
    <row r="435" spans="1:31">
      <c r="A435" s="289">
        <v>2017</v>
      </c>
      <c r="B435" s="289" t="s">
        <v>118</v>
      </c>
      <c r="C435" s="125">
        <v>73</v>
      </c>
      <c r="D435" s="289">
        <f>VLOOKUP(B434,'Доходы регионов17'!$A$10:$C$94,2,FALSE)/1000</f>
        <v>58098.947999999997</v>
      </c>
      <c r="E435" s="289">
        <f>VLOOKUP(B434,'ВРП 2015-2020'!$A$3:$H$98,4,FALSE)</f>
        <v>373935.1</v>
      </c>
      <c r="F435" s="311">
        <f>VLOOKUP(B435,'Трансферты 2017'!$A$10:$N$102,2,FALSE)</f>
        <v>4676.54</v>
      </c>
      <c r="G435" s="289">
        <f>VLOOKUP(B434,'Численность 2016-2017'!$B$5:$D$89,3,FALSE)</f>
        <v>801752</v>
      </c>
      <c r="H435" s="183">
        <f>VLOOKUP(B434,'Трансферты 16-21'!$A$2:$S$102,15,FALSE)</f>
        <v>3892.4989140599996</v>
      </c>
      <c r="I435" s="183">
        <f>D435-VLOOKUP(B435,'Трансферты 16-21'!$A$1:$M$86,9,FALSE)</f>
        <v>56396.428</v>
      </c>
      <c r="J435" s="311">
        <f t="shared" si="18"/>
        <v>13.594554612095477</v>
      </c>
      <c r="K435" s="424">
        <f>VLOOKUP(B435,'БО 15-17'!$A$11:$L$103,10,FALSE)</f>
        <v>74.8</v>
      </c>
      <c r="L435" s="425">
        <f>VLOOKUP(B435,'Own Rev17'!$A$10:$B$94,2,FALSE)/1000</f>
        <v>47811.453000000001</v>
      </c>
      <c r="M435" s="429">
        <f>VLOOKUP(B435,Безв17!$A$10:$B$94,2,FALSE)/1000</f>
        <v>9794.0930000000008</v>
      </c>
      <c r="N435" s="251">
        <f>VLOOKUP(B435,'Трансферты 16-21'!$A$1:$M$86,9,FALSE)</f>
        <v>1702.52</v>
      </c>
      <c r="O435" s="251">
        <v>0</v>
      </c>
      <c r="P435" s="251">
        <f t="shared" si="19"/>
        <v>8091.5730000000003</v>
      </c>
      <c r="Q435" s="251">
        <f t="shared" si="20"/>
        <v>56396.428</v>
      </c>
      <c r="R435" s="251">
        <v>0</v>
      </c>
      <c r="S435" s="251">
        <v>0</v>
      </c>
      <c r="T435" s="251">
        <v>0</v>
      </c>
      <c r="U435" s="251">
        <v>0</v>
      </c>
      <c r="V435" s="251">
        <v>0</v>
      </c>
      <c r="W435" s="251">
        <v>0</v>
      </c>
      <c r="X435" s="251">
        <f>VLOOKUP(B435,'2017'!$A$1:$J$86,3,FALSE)</f>
        <v>0.13</v>
      </c>
      <c r="Y435" s="251">
        <f>VLOOKUP(B435,'2017'!$A$1:$J$86,4,FALSE)/1000</f>
        <v>4161.1625000000004</v>
      </c>
      <c r="Z435" s="251">
        <f>VLOOKUP(B435,'2017'!$A$1:$J$86,5,FALSE)/1000</f>
        <v>3791.8532</v>
      </c>
      <c r="AA435" s="251">
        <f>VLOOKUP(B435,'2017'!$A$1:$J$86,6,FALSE)/1000</f>
        <v>0</v>
      </c>
      <c r="AB435" s="251">
        <f>VLOOKUP(B435,'2017'!$A$1:$J$86,7,FALSE)/1000</f>
        <v>2612.8056499999998</v>
      </c>
      <c r="AC435" s="251">
        <f>VLOOKUP(B435,'2017'!$A$1:$J$86,10,FALSE)/1000</f>
        <v>372.99365</v>
      </c>
      <c r="AD435" s="251">
        <v>0</v>
      </c>
      <c r="AE435">
        <v>0</v>
      </c>
    </row>
    <row r="436" spans="1:31">
      <c r="A436" s="289">
        <v>2018</v>
      </c>
      <c r="B436" s="289" t="s">
        <v>118</v>
      </c>
      <c r="C436" s="125">
        <v>73</v>
      </c>
      <c r="D436" s="289">
        <f>VLOOKUP(B434,'Доходы регионов18'!$A$10:$C$94,2,FALSE)/1000</f>
        <v>65283.336000000003</v>
      </c>
      <c r="E436" s="289">
        <f>VLOOKUP(B434,'ВРП 2015-2020'!$A$3:$H$98,5,FALSE)</f>
        <v>419905.2</v>
      </c>
      <c r="F436" s="311">
        <f>VLOOKUP(B436,'Трансферты 2018'!$A$10:$N$102,2,FALSE)</f>
        <v>6623.63</v>
      </c>
      <c r="G436" s="289">
        <f>VLOOKUP(B436,'Численность 2018'!$A$7:$B$91,2,FALSE)</f>
        <v>798424</v>
      </c>
      <c r="H436" s="183">
        <f>VLOOKUP(B434,'Трансферты 16-21'!$A$2:$S$102,16,FALSE)</f>
        <v>6847.2273707099994</v>
      </c>
      <c r="I436" s="183">
        <f>D436-VLOOKUP(B436,'Трансферты 16-21'!$A$1:$M$86,10,FALSE)</f>
        <v>64369.736000000004</v>
      </c>
      <c r="J436" s="311">
        <f t="shared" si="18"/>
        <v>13.590395063647835</v>
      </c>
      <c r="K436" s="424">
        <f>VLOOKUP(B436,'БО 17-19'!$A$11:$L$103,6,FALSE)</f>
        <v>76.2</v>
      </c>
      <c r="L436" s="425">
        <f>VLOOKUP(B436,'Own Rev18'!$A$10:$B$94,2,FALSE)/1000</f>
        <v>51202.067999999999</v>
      </c>
      <c r="M436" s="429">
        <f>VLOOKUP(B436,Безв18!$A$10:$B$94,2,FALSE)/1000</f>
        <v>13867.598</v>
      </c>
      <c r="N436" s="251">
        <f>VLOOKUP(B436,'Трансферты 16-21'!$A$1:$M$86,10,FALSE)</f>
        <v>913.6</v>
      </c>
      <c r="O436" s="251">
        <v>0</v>
      </c>
      <c r="P436" s="251">
        <f t="shared" si="19"/>
        <v>12953.998</v>
      </c>
      <c r="Q436" s="251">
        <f t="shared" si="20"/>
        <v>64369.736000000004</v>
      </c>
      <c r="R436" s="251">
        <f>VLOOKUP(B436,Путин!$B$2:$C$87,2,FALSE)</f>
        <v>0.6704</v>
      </c>
      <c r="S436" s="251">
        <v>0</v>
      </c>
      <c r="T436" s="251">
        <v>0</v>
      </c>
      <c r="U436" s="251">
        <v>0</v>
      </c>
      <c r="V436" s="251">
        <v>0</v>
      </c>
      <c r="W436" s="251">
        <v>0</v>
      </c>
      <c r="X436" s="251">
        <f>VLOOKUP(B436,'2018'!$A$1:$J$86,3,FALSE)</f>
        <v>0.17</v>
      </c>
      <c r="Y436" s="251">
        <f>VLOOKUP(B436,'2018'!$A$1:$J$86,4,FALSE)/1000</f>
        <v>6105.1119000000008</v>
      </c>
      <c r="Z436" s="251">
        <f>VLOOKUP(B436,'2018'!$A$1:$J$86,5,FALSE)/1000</f>
        <v>3602.2604999999999</v>
      </c>
      <c r="AA436" s="251">
        <f>VLOOKUP(B436,'2018'!$A$1:$J$86,6,FALSE)/1000</f>
        <v>1378.6131</v>
      </c>
      <c r="AB436" s="251">
        <f>VLOOKUP(B436,'2018'!$A$1:$J$86,7,FALSE)/1000</f>
        <v>1941.3733500000001</v>
      </c>
      <c r="AC436" s="251">
        <f>VLOOKUP(B436,'2018'!$A$1:$J$86,10,FALSE)/1000</f>
        <v>2664.3095099999996</v>
      </c>
      <c r="AD436" s="251">
        <v>0</v>
      </c>
      <c r="AE436">
        <v>0</v>
      </c>
    </row>
    <row r="437" spans="1:31">
      <c r="A437" s="289">
        <v>2019</v>
      </c>
      <c r="B437" s="289" t="s">
        <v>118</v>
      </c>
      <c r="C437" s="125">
        <v>73</v>
      </c>
      <c r="D437" s="289">
        <f>VLOOKUP(B434,'Доходы регионов19'!$A$10:$C$94,2,FALSE)/1000</f>
        <v>83459.153000000006</v>
      </c>
      <c r="E437" s="289">
        <f>VLOOKUP(B434,'ВРП 2015-2020'!$A$3:$H$98,6,FALSE)</f>
        <v>521060.1</v>
      </c>
      <c r="F437" s="311">
        <f>VLOOKUP(B437,'Трансферты 2019'!$A$4:$N$102,2,FALSE)</f>
        <v>14167.61</v>
      </c>
      <c r="G437" s="289">
        <f>VLOOKUP(B437,'Численность 2019'!$A$7:$B$91,2,FALSE)</f>
        <v>793194</v>
      </c>
      <c r="H437" s="183">
        <f>VLOOKUP(B434,'Трансферты 16-21'!$A$2:$S$102,17,FALSE)</f>
        <v>12578.624944930001</v>
      </c>
      <c r="I437" s="183">
        <f>D437-VLOOKUP(B437,'Трансферты 16-21'!$A$1:$M$86,11,FALSE)</f>
        <v>79845.523000000001</v>
      </c>
      <c r="J437" s="311">
        <f t="shared" si="18"/>
        <v>13.583823111302648</v>
      </c>
      <c r="K437" s="424">
        <f>VLOOKUP(B437,'БО 17-19'!$A$11:$L$103,10,FALSE)</f>
        <v>75.7</v>
      </c>
      <c r="L437" s="425">
        <f>VLOOKUP(B437,'Own Rev19'!$A$10:$B$94,2,FALSE)/1000</f>
        <v>61291.142999999996</v>
      </c>
      <c r="M437" s="429">
        <f>VLOOKUP(B437,Безв19!$A$10:$B$94,2,FALSE)/1000</f>
        <v>21345.608</v>
      </c>
      <c r="N437" s="251">
        <f>VLOOKUP(B437,'Трансферты 16-21'!$A$1:$M$86,11,FALSE)</f>
        <v>3613.63</v>
      </c>
      <c r="O437" s="251">
        <v>0</v>
      </c>
      <c r="P437" s="251">
        <f t="shared" si="19"/>
        <v>17731.977999999999</v>
      </c>
      <c r="Q437" s="251">
        <f t="shared" si="20"/>
        <v>79845.523000000001</v>
      </c>
      <c r="R437" s="251">
        <v>0</v>
      </c>
      <c r="S437" s="251">
        <v>0</v>
      </c>
      <c r="T437" s="251">
        <v>0</v>
      </c>
      <c r="U437" s="251">
        <v>0</v>
      </c>
      <c r="V437" s="251">
        <v>0</v>
      </c>
      <c r="W437" s="251">
        <v>0</v>
      </c>
      <c r="X437" s="251">
        <f>VLOOKUP(B437,'2019'!$A$1:$J$86,3,FALSE)</f>
        <v>0.22</v>
      </c>
      <c r="Y437" s="251">
        <f>VLOOKUP(B437,'2019'!$A$1:$J$86,4,FALSE)/1000</f>
        <v>5153.2033000000001</v>
      </c>
      <c r="Z437" s="251">
        <f>VLOOKUP(B437,'2019'!$A$1:$J$86,5,FALSE)/1000</f>
        <v>3615.4721</v>
      </c>
      <c r="AA437" s="251">
        <f>VLOOKUP(B437,'2019'!$A$1:$J$86,6,FALSE)/1000</f>
        <v>0</v>
      </c>
      <c r="AB437" s="251">
        <f>VLOOKUP(B437,'2019'!$A$1:$J$86,7,FALSE)/1000</f>
        <v>3447.2492299999999</v>
      </c>
      <c r="AC437" s="251">
        <f>VLOOKUP(B437,'2019'!$A$1:$J$86,10,FALSE)/1000</f>
        <v>9131.3780000000006</v>
      </c>
      <c r="AD437" s="251">
        <v>0</v>
      </c>
      <c r="AE437">
        <v>0</v>
      </c>
    </row>
    <row r="438" spans="1:31">
      <c r="A438" s="289">
        <v>2020</v>
      </c>
      <c r="B438" s="289" t="s">
        <v>118</v>
      </c>
      <c r="C438" s="125">
        <v>73</v>
      </c>
      <c r="D438" s="289">
        <f>VLOOKUP(B434,'Доходы регионов20'!$A$10:$C$94,2,FALSE)/1000</f>
        <v>105151.338</v>
      </c>
      <c r="E438" s="289">
        <f>VLOOKUP(B434,'ВРП 2015-2020'!$A$3:$H$98,7,FALSE)</f>
        <v>571362.1</v>
      </c>
      <c r="F438" s="311">
        <f>VLOOKUP(B438,'Трансферты 2020'!$A$4:$N$102,2,FALSE)</f>
        <v>24830.17</v>
      </c>
      <c r="G438" s="289">
        <f>VLOOKUP(B438,'Численность 2020'!$A$7:$B$91,2,FALSE)</f>
        <v>790044</v>
      </c>
      <c r="H438" s="183">
        <f>VLOOKUP(B434,'Трансферты 16-21'!$A$2:$S$102,18,FALSE)</f>
        <v>23042.125554260001</v>
      </c>
      <c r="I438" s="183">
        <f>D438-VLOOKUP(B438,'Трансферты 16-21'!$A$1:$M$86,12,FALSE)</f>
        <v>100381.658</v>
      </c>
      <c r="J438" s="311">
        <f t="shared" si="18"/>
        <v>13.57984391909476</v>
      </c>
      <c r="K438" s="424">
        <f>VLOOKUP(B438,'БО 19-21'!$A$11:$L$103,6,FALSE)</f>
        <v>75.8</v>
      </c>
      <c r="L438" s="425">
        <f>VLOOKUP(B438,'Own Rev20'!$A$10:$B$94,2,FALSE)/1000</f>
        <v>71139.452999999994</v>
      </c>
      <c r="M438" s="429">
        <f>VLOOKUP(B438,Безв20!$A$10:$B$94,2,FALSE)/1000</f>
        <v>33104.415999999997</v>
      </c>
      <c r="N438" s="251">
        <f>VLOOKUP(B438,'Трансферты 16-21'!$A$1:$M$86,12,FALSE)</f>
        <v>4769.68</v>
      </c>
      <c r="O438" s="251">
        <v>0</v>
      </c>
      <c r="P438" s="251">
        <f t="shared" si="19"/>
        <v>28334.735999999997</v>
      </c>
      <c r="Q438" s="251">
        <f t="shared" si="20"/>
        <v>100381.658</v>
      </c>
      <c r="R438" s="251">
        <v>0</v>
      </c>
      <c r="S438" s="251">
        <f>VLOOKUP(B438,Конституция!$B$4:$C$90,2,FALSE)</f>
        <v>0.70420000000000005</v>
      </c>
      <c r="T438" s="251">
        <f>VLOOKUP(B438,DATA!$A$2:$X$86,23,FALSE)</f>
        <v>2.9</v>
      </c>
      <c r="U438" s="251">
        <f>VLOOKUP(B438,DATA!$A$2:$X$86,24,FALSE)</f>
        <v>16.84</v>
      </c>
      <c r="V438" s="251">
        <f>VLOOKUP(B438,'По статьям 2020'!$A$2:$AE$86,31,FALSE)</f>
        <v>2589.3899999999994</v>
      </c>
      <c r="W438" s="251">
        <v>0</v>
      </c>
      <c r="X438" s="251">
        <f>VLOOKUP(B438,'2020'!$A$1:$J$86,3,FALSE)</f>
        <v>0.28000000000000003</v>
      </c>
      <c r="Y438" s="251">
        <f>VLOOKUP(B438,'2020'!$A$1:$J$86,4,FALSE)/1000</f>
        <v>5881.6552999999994</v>
      </c>
      <c r="Z438" s="251">
        <f>VLOOKUP(B438,'2020'!$A$1:$J$86,5,FALSE)/1000</f>
        <v>3977.0192999999999</v>
      </c>
      <c r="AA438" s="251">
        <f>VLOOKUP(B438,'2020'!$A$1:$J$86,6,FALSE)/1000</f>
        <v>40</v>
      </c>
      <c r="AB438" s="251">
        <f>VLOOKUP(B438,'2020'!$A$1:$J$86,7,FALSE)/1000</f>
        <v>7956.7731599999997</v>
      </c>
      <c r="AC438" s="251">
        <f>VLOOKUP(B438,'2020'!$A$1:$J$86,10,FALSE)/1000</f>
        <v>14496.306119999999</v>
      </c>
      <c r="AD438" s="452">
        <v>0</v>
      </c>
      <c r="AE438">
        <v>0</v>
      </c>
    </row>
    <row r="439" spans="1:31">
      <c r="A439" s="289">
        <v>2021</v>
      </c>
      <c r="B439" s="289" t="s">
        <v>118</v>
      </c>
      <c r="C439" s="125">
        <v>73</v>
      </c>
      <c r="D439" s="289">
        <f>VLOOKUP(B434,'Доходы регионов21'!$A$10:$C$94,2,FALSE)/1000</f>
        <v>118629.56299999999</v>
      </c>
      <c r="E439" s="289">
        <f>VLOOKUP(B434,'ВРП 2015-2020'!$A$3:$H$98,8,FALSE)</f>
        <v>683167.9</v>
      </c>
      <c r="F439" s="311">
        <f>VLOOKUP(B439,'Трансферты 2021'!$A$4:$N$93,2,FALSE)</f>
        <v>28260.880000000001</v>
      </c>
      <c r="G439" s="289">
        <f>VLOOKUP(B439,'Численность 2021'!$A$6:$B$91,2,FALSE)</f>
        <v>781846</v>
      </c>
      <c r="H439" s="183">
        <f>VLOOKUP(B434,'Трансферты 16-21'!$A$2:$S$102,19,FALSE)</f>
        <v>27804.309191140001</v>
      </c>
      <c r="I439" s="183">
        <f>D439-VLOOKUP(B439,'Трансферты 16-21'!$A$1:$M$86,13,FALSE)</f>
        <v>114478.09299999999</v>
      </c>
      <c r="J439" s="311">
        <f t="shared" si="18"/>
        <v>13.569413069187712</v>
      </c>
      <c r="K439" s="424">
        <f>VLOOKUP(B439,'БО 19-21'!$A$11:$L$103,10,FALSE)</f>
        <v>85.3</v>
      </c>
      <c r="L439" s="425">
        <f>VLOOKUP(B439,'Own Rev21'!$A$10:$B$94,2,FALSE)/1000</f>
        <v>77785.430999999997</v>
      </c>
      <c r="M439" s="429">
        <f>VLOOKUP(B439,Безв21!$A$10:$B$94,2,FALSE)/1000</f>
        <v>38413.557999999997</v>
      </c>
      <c r="N439" s="251">
        <f>VLOOKUP(B439,'Трансферты 16-21'!$A$1:$M$86,13,FALSE)</f>
        <v>4151.47</v>
      </c>
      <c r="O439" s="251">
        <v>0</v>
      </c>
      <c r="P439" s="251">
        <f t="shared" si="19"/>
        <v>34262.087999999996</v>
      </c>
      <c r="Q439" s="251">
        <f t="shared" si="20"/>
        <v>114478.09299999999</v>
      </c>
      <c r="R439" s="251">
        <v>0</v>
      </c>
      <c r="S439" s="251">
        <v>0</v>
      </c>
      <c r="T439" s="251">
        <v>0</v>
      </c>
      <c r="U439" s="251">
        <v>0</v>
      </c>
      <c r="V439" s="251">
        <v>0</v>
      </c>
      <c r="W439" s="251">
        <f>VLOOKUP(B438,'По статьям 2021'!$A$2:$V$86,22,FALSE)</f>
        <v>2356.6433076200001</v>
      </c>
      <c r="X439" s="251">
        <f>VLOOKUP(B439,'2021'!$A$1:$J$86,3,FALSE)</f>
        <v>0.3</v>
      </c>
      <c r="Y439" s="251">
        <f>VLOOKUP(B439,'2021'!$A$1:$J$86,4,FALSE)/1000</f>
        <v>6293.7617</v>
      </c>
      <c r="Z439" s="251">
        <f>VLOOKUP(B439,'2021'!$A$1:$J$86,5,FALSE)/1000</f>
        <v>3977.0192999999999</v>
      </c>
      <c r="AA439" s="251">
        <f>VLOOKUP(B439,'2021'!$A$1:$J$86,6,FALSE)/1000</f>
        <v>965.4606</v>
      </c>
      <c r="AB439" s="251">
        <f>VLOOKUP(B439,'2021'!$A$1:$J$86,7,FALSE)/1000</f>
        <v>18192.406059999998</v>
      </c>
      <c r="AC439" s="251">
        <f>VLOOKUP(B439,'2021'!$A$1:$J$86,10,FALSE)/1000</f>
        <v>9775.9208099999996</v>
      </c>
      <c r="AD439" t="e">
        <f>VLOOKUP(B439,#REF!,2,FALSE)</f>
        <v>#REF!</v>
      </c>
      <c r="AE439">
        <f>S438</f>
        <v>0.70420000000000005</v>
      </c>
    </row>
    <row r="440" spans="1:31">
      <c r="A440" s="289">
        <v>2016</v>
      </c>
      <c r="B440" s="289" t="s">
        <v>121</v>
      </c>
      <c r="C440" s="125">
        <v>74</v>
      </c>
      <c r="D440" s="289">
        <f>VLOOKUP(B440,'Доходы регионов16'!$A$10:$C$94,2,FALSE)/1000</f>
        <v>72039.328999999998</v>
      </c>
      <c r="E440" s="289">
        <f>VLOOKUP(B440,'ВРП 2015-2020'!$A$3:$H$98,3,FALSE)</f>
        <v>710448.2</v>
      </c>
      <c r="F440" s="311">
        <f>VLOOKUP(B440,'Трансферты 2016'!$A$10:$N$102,2,FALSE)</f>
        <v>5109.6000000000004</v>
      </c>
      <c r="G440" s="289">
        <f>VLOOKUP(B440,'Численность 2016-2017'!$B$5:$D$89,2,FALSE)</f>
        <v>316116</v>
      </c>
      <c r="H440" s="183">
        <f>VLOOKUP(B440,'Трансферты 16-21'!$A$2:$S$102,14,FALSE)</f>
        <v>4022.9979882200005</v>
      </c>
      <c r="I440" s="183">
        <f>D440-VLOOKUP(B440,'Трансферты 16-21'!$A$1:$M$86,8,FALSE)</f>
        <v>70926.629000000001</v>
      </c>
      <c r="J440" s="311">
        <f t="shared" si="18"/>
        <v>12.663864513816106</v>
      </c>
      <c r="K440" s="424">
        <f>VLOOKUP(B440,'БО 15-17'!$A$11:$L$103,6,FALSE)</f>
        <v>26.8</v>
      </c>
      <c r="L440" s="425">
        <f>VLOOKUP(B440,'Own Rev16'!$A$10:$B$94,2,FALSE)/1000</f>
        <v>28484.089</v>
      </c>
      <c r="M440" s="429">
        <f>VLOOKUP(B440,Безв16!$A$10:$B$95,2,FALSE)/1000</f>
        <v>44123.976999999999</v>
      </c>
      <c r="N440" s="251">
        <f>VLOOKUP(B440,'Трансферты 16-21'!$A$1:$M$86,8,FALSE)</f>
        <v>1112.7</v>
      </c>
      <c r="O440" s="251">
        <v>0</v>
      </c>
      <c r="P440" s="251">
        <f t="shared" si="19"/>
        <v>43011.277000000002</v>
      </c>
      <c r="Q440" s="251">
        <f t="shared" si="20"/>
        <v>70926.629000000001</v>
      </c>
      <c r="R440" s="251">
        <v>0</v>
      </c>
      <c r="S440" s="251">
        <v>0</v>
      </c>
      <c r="T440" s="251">
        <v>0</v>
      </c>
      <c r="U440" s="251">
        <v>0</v>
      </c>
      <c r="V440" s="251">
        <v>0</v>
      </c>
      <c r="W440" s="251">
        <v>0</v>
      </c>
      <c r="X440" s="251">
        <f>VLOOKUP(B440,'2016'!$A$1:$J$86,3,FALSE)</f>
        <v>0.61</v>
      </c>
      <c r="Y440" s="251">
        <f>VLOOKUP(B440,'2016'!$A$1:$J$86,4,FALSE)/1000</f>
        <v>38981.019399999997</v>
      </c>
      <c r="Z440" s="251">
        <f>VLOOKUP(B440,'2016'!$A$1:$J$86,5,FALSE)/1000</f>
        <v>37486.694499999998</v>
      </c>
      <c r="AA440" s="251">
        <f>VLOOKUP(B440,'2016'!$A$1:$J$86,6,FALSE)/1000</f>
        <v>1000.2339000000001</v>
      </c>
      <c r="AB440" s="251">
        <f>VLOOKUP(B440,'2016'!$A$1:$J$86,7,FALSE)/1000</f>
        <v>3458.1705000000002</v>
      </c>
      <c r="AC440" s="251">
        <f>VLOOKUP(B440,'2016'!$A$1:$J$86,10,FALSE)/1000</f>
        <v>572.08882999999992</v>
      </c>
      <c r="AD440" s="251">
        <v>0</v>
      </c>
      <c r="AE440">
        <v>0</v>
      </c>
    </row>
    <row r="441" spans="1:31">
      <c r="A441" s="289">
        <v>2017</v>
      </c>
      <c r="B441" s="289" t="s">
        <v>121</v>
      </c>
      <c r="C441" s="125">
        <v>74</v>
      </c>
      <c r="D441" s="289">
        <f>VLOOKUP(B440,'Доходы регионов17'!$A$10:$C$94,2,FALSE)/1000</f>
        <v>75773.387000000002</v>
      </c>
      <c r="E441" s="289">
        <f>VLOOKUP(B440,'ВРП 2015-2020'!$A$3:$H$98,4,FALSE)</f>
        <v>724011.6</v>
      </c>
      <c r="F441" s="311">
        <f>VLOOKUP(B441,'Трансферты 2017'!$A$10:$N$102,2,FALSE)</f>
        <v>4187.83</v>
      </c>
      <c r="G441" s="289">
        <f>VLOOKUP(B440,'Численность 2016-2017'!$B$5:$D$89,3,FALSE)</f>
        <v>314729</v>
      </c>
      <c r="H441" s="183">
        <f>VLOOKUP(B440,'Трансферты 16-21'!$A$2:$S$102,15,FALSE)</f>
        <v>2571.4471513199996</v>
      </c>
      <c r="I441" s="183">
        <f>D441-VLOOKUP(B441,'Трансферты 16-21'!$A$1:$M$86,9,FALSE)</f>
        <v>73927.497000000003</v>
      </c>
      <c r="J441" s="311">
        <f t="shared" si="18"/>
        <v>12.659467230061995</v>
      </c>
      <c r="K441" s="424">
        <f>VLOOKUP(B441,'БО 15-17'!$A$11:$L$103,10,FALSE)</f>
        <v>26.8</v>
      </c>
      <c r="L441" s="425">
        <f>VLOOKUP(B441,'Own Rev17'!$A$10:$B$94,2,FALSE)/1000</f>
        <v>30261.71</v>
      </c>
      <c r="M441" s="429">
        <f>VLOOKUP(B441,Безв17!$A$10:$B$94,2,FALSE)/1000</f>
        <v>43070.243999999999</v>
      </c>
      <c r="N441" s="251">
        <f>VLOOKUP(B441,'Трансферты 16-21'!$A$1:$M$86,9,FALSE)</f>
        <v>1845.89</v>
      </c>
      <c r="O441" s="251">
        <v>0</v>
      </c>
      <c r="P441" s="251">
        <f t="shared" si="19"/>
        <v>41224.353999999999</v>
      </c>
      <c r="Q441" s="251">
        <f t="shared" si="20"/>
        <v>73927.497000000003</v>
      </c>
      <c r="R441" s="251">
        <v>0</v>
      </c>
      <c r="S441" s="251">
        <v>0</v>
      </c>
      <c r="T441" s="251">
        <v>0</v>
      </c>
      <c r="U441" s="251">
        <v>0</v>
      </c>
      <c r="V441" s="251">
        <v>0</v>
      </c>
      <c r="W441" s="251">
        <v>0</v>
      </c>
      <c r="X441" s="251">
        <f>VLOOKUP(B441,'2017'!$A$1:$J$86,3,FALSE)</f>
        <v>0.56000000000000005</v>
      </c>
      <c r="Y441" s="251">
        <f>VLOOKUP(B441,'2017'!$A$1:$J$86,4,FALSE)/1000</f>
        <v>38645.305999999997</v>
      </c>
      <c r="Z441" s="251">
        <f>VLOOKUP(B441,'2017'!$A$1:$J$86,5,FALSE)/1000</f>
        <v>37155.412499999999</v>
      </c>
      <c r="AA441" s="251">
        <f>VLOOKUP(B441,'2017'!$A$1:$J$86,6,FALSE)/1000</f>
        <v>0</v>
      </c>
      <c r="AB441" s="251">
        <f>VLOOKUP(B441,'2017'!$A$1:$J$86,7,FALSE)/1000</f>
        <v>2003.2579699999999</v>
      </c>
      <c r="AC441" s="251">
        <f>VLOOKUP(B441,'2017'!$A$1:$J$86,10,FALSE)/1000</f>
        <v>1340.5060900000001</v>
      </c>
      <c r="AD441" s="251">
        <v>0</v>
      </c>
      <c r="AE441">
        <v>0</v>
      </c>
    </row>
    <row r="442" spans="1:31">
      <c r="A442" s="289">
        <v>2018</v>
      </c>
      <c r="B442" s="289" t="s">
        <v>121</v>
      </c>
      <c r="C442" s="125">
        <v>74</v>
      </c>
      <c r="D442" s="289">
        <f>VLOOKUP(B440,'Доходы регионов18'!$A$10:$C$94,2,FALSE)/1000</f>
        <v>87791.547999999995</v>
      </c>
      <c r="E442" s="289">
        <f>VLOOKUP(B440,'ВРП 2015-2020'!$A$3:$H$98,5,FALSE)</f>
        <v>835029.8</v>
      </c>
      <c r="F442" s="311">
        <f>VLOOKUP(B442,'Трансферты 2018'!$A$10:$N$102,2,FALSE)</f>
        <v>4834.37</v>
      </c>
      <c r="G442" s="289">
        <f>VLOOKUP(B442,'Численность 2018'!$A$7:$B$91,2,FALSE)</f>
        <v>315557</v>
      </c>
      <c r="H442" s="183">
        <f>VLOOKUP(B440,'Трансферты 16-21'!$A$2:$S$102,16,FALSE)</f>
        <v>4874.1278744699994</v>
      </c>
      <c r="I442" s="183">
        <f>D442-VLOOKUP(B442,'Трансферты 16-21'!$A$1:$M$86,10,FALSE)</f>
        <v>86892.277999999991</v>
      </c>
      <c r="J442" s="311">
        <f t="shared" si="18"/>
        <v>12.662094610255481</v>
      </c>
      <c r="K442" s="424">
        <f>VLOOKUP(B442,'БО 17-19'!$A$11:$L$103,6,FALSE)</f>
        <v>27.7</v>
      </c>
      <c r="L442" s="425">
        <f>VLOOKUP(B442,'Own Rev18'!$A$10:$B$94,2,FALSE)/1000</f>
        <v>34242.593000000001</v>
      </c>
      <c r="M442" s="429">
        <f>VLOOKUP(B442,Безв18!$A$10:$B$94,2,FALSE)/1000</f>
        <v>48138.591</v>
      </c>
      <c r="N442" s="251">
        <f>VLOOKUP(B442,'Трансферты 16-21'!$A$1:$M$86,10,FALSE)</f>
        <v>899.27</v>
      </c>
      <c r="O442" s="251">
        <v>0</v>
      </c>
      <c r="P442" s="251">
        <f t="shared" si="19"/>
        <v>47239.321000000004</v>
      </c>
      <c r="Q442" s="251">
        <f t="shared" si="20"/>
        <v>86892.277999999991</v>
      </c>
      <c r="R442" s="251">
        <f>VLOOKUP(B442,Путин!$B$2:$C$87,2,FALSE)</f>
        <v>0.69440000000000002</v>
      </c>
      <c r="S442" s="251">
        <v>0</v>
      </c>
      <c r="T442" s="251">
        <v>0</v>
      </c>
      <c r="U442" s="251">
        <v>0</v>
      </c>
      <c r="V442" s="251">
        <v>0</v>
      </c>
      <c r="W442" s="251">
        <v>0</v>
      </c>
      <c r="X442" s="251">
        <f>VLOOKUP(B442,'2018'!$A$1:$J$86,3,FALSE)</f>
        <v>0.54</v>
      </c>
      <c r="Y442" s="251">
        <f>VLOOKUP(B442,'2018'!$A$1:$J$86,4,FALSE)/1000</f>
        <v>42277.216100000005</v>
      </c>
      <c r="Z442" s="251">
        <f>VLOOKUP(B442,'2018'!$A$1:$J$86,5,FALSE)/1000</f>
        <v>39357.697200000002</v>
      </c>
      <c r="AA442" s="251">
        <f>VLOOKUP(B442,'2018'!$A$1:$J$86,6,FALSE)/1000</f>
        <v>1095.5136</v>
      </c>
      <c r="AB442" s="251">
        <f>VLOOKUP(B442,'2018'!$A$1:$J$86,7,FALSE)/1000</f>
        <v>1824.7956799999999</v>
      </c>
      <c r="AC442" s="251">
        <f>VLOOKUP(B442,'2018'!$A$1:$J$86,10,FALSE)/1000</f>
        <v>2945.5638799999997</v>
      </c>
      <c r="AD442" s="251">
        <v>0</v>
      </c>
      <c r="AE442">
        <v>0</v>
      </c>
    </row>
    <row r="443" spans="1:31">
      <c r="A443" s="289">
        <v>2019</v>
      </c>
      <c r="B443" s="289" t="s">
        <v>121</v>
      </c>
      <c r="C443" s="125">
        <v>74</v>
      </c>
      <c r="D443" s="289">
        <f>VLOOKUP(B440,'Доходы регионов19'!$A$10:$C$94,2,FALSE)/1000</f>
        <v>92765.869000000006</v>
      </c>
      <c r="E443" s="289">
        <f>VLOOKUP(B440,'ВРП 2015-2020'!$A$3:$H$98,6,FALSE)</f>
        <v>891049.1</v>
      </c>
      <c r="F443" s="311">
        <f>VLOOKUP(B443,'Трансферты 2019'!$A$4:$N$102,2,FALSE)</f>
        <v>5285.27</v>
      </c>
      <c r="G443" s="289">
        <f>VLOOKUP(B443,'Численность 2019'!$A$7:$B$91,2,FALSE)</f>
        <v>314723</v>
      </c>
      <c r="H443" s="183">
        <f>VLOOKUP(B440,'Трансферты 16-21'!$A$2:$S$102,17,FALSE)</f>
        <v>6760.5022054399997</v>
      </c>
      <c r="I443" s="183">
        <f>D443-VLOOKUP(B443,'Трансферты 16-21'!$A$1:$M$86,11,FALSE)</f>
        <v>91527.869000000006</v>
      </c>
      <c r="J443" s="311">
        <f t="shared" si="18"/>
        <v>12.659448165860118</v>
      </c>
      <c r="K443" s="424">
        <f>VLOOKUP(B443,'БО 17-19'!$A$11:$L$103,10,FALSE)</f>
        <v>30.5</v>
      </c>
      <c r="L443" s="425">
        <f>VLOOKUP(B443,'Own Rev19'!$A$10:$B$94,2,FALSE)/1000</f>
        <v>38584.964</v>
      </c>
      <c r="M443" s="429">
        <f>VLOOKUP(B443,Безв19!$A$10:$B$94,2,FALSE)/1000</f>
        <v>46480.59</v>
      </c>
      <c r="N443" s="251">
        <f>VLOOKUP(B443,'Трансферты 16-21'!$A$1:$M$86,11,FALSE)</f>
        <v>1238</v>
      </c>
      <c r="O443" s="251">
        <v>0</v>
      </c>
      <c r="P443" s="251">
        <f t="shared" si="19"/>
        <v>45242.59</v>
      </c>
      <c r="Q443" s="251">
        <f t="shared" si="20"/>
        <v>91527.869000000006</v>
      </c>
      <c r="R443" s="251">
        <v>0</v>
      </c>
      <c r="S443" s="251">
        <v>0</v>
      </c>
      <c r="T443" s="251">
        <v>0</v>
      </c>
      <c r="U443" s="251">
        <v>0</v>
      </c>
      <c r="V443" s="251">
        <v>0</v>
      </c>
      <c r="W443" s="251">
        <v>0</v>
      </c>
      <c r="X443" s="251">
        <f>VLOOKUP(B443,'2019'!$A$1:$J$86,3,FALSE)</f>
        <v>0.49</v>
      </c>
      <c r="Y443" s="251">
        <f>VLOOKUP(B443,'2019'!$A$1:$J$86,4,FALSE)/1000</f>
        <v>38374.353299999995</v>
      </c>
      <c r="Z443" s="251">
        <f>VLOOKUP(B443,'2019'!$A$1:$J$86,5,FALSE)/1000</f>
        <v>37389.812299999998</v>
      </c>
      <c r="AA443" s="251">
        <f>VLOOKUP(B443,'2019'!$A$1:$J$86,6,FALSE)/1000</f>
        <v>0</v>
      </c>
      <c r="AB443" s="251">
        <f>VLOOKUP(B443,'2019'!$A$1:$J$86,7,FALSE)/1000</f>
        <v>4039.9259200000001</v>
      </c>
      <c r="AC443" s="251">
        <f>VLOOKUP(B443,'2019'!$A$1:$J$86,10,FALSE)/1000</f>
        <v>2828.31185</v>
      </c>
      <c r="AD443" s="251">
        <v>0</v>
      </c>
      <c r="AE443">
        <v>0</v>
      </c>
    </row>
    <row r="444" spans="1:31">
      <c r="A444" s="289">
        <v>2020</v>
      </c>
      <c r="B444" s="289" t="s">
        <v>121</v>
      </c>
      <c r="C444" s="125">
        <v>74</v>
      </c>
      <c r="D444" s="289">
        <f>VLOOKUP(B440,'Доходы регионов20'!$A$10:$C$94,2,FALSE)/1000</f>
        <v>105740.038</v>
      </c>
      <c r="E444" s="289">
        <f>VLOOKUP(B440,'ВРП 2015-2020'!$A$3:$H$98,7,FALSE)</f>
        <v>942802</v>
      </c>
      <c r="F444" s="311">
        <f>VLOOKUP(B444,'Трансферты 2020'!$A$4:$N$102,2,FALSE)</f>
        <v>11196.6</v>
      </c>
      <c r="G444" s="289">
        <f>VLOOKUP(B444,'Численность 2020'!$A$7:$B$91,2,FALSE)</f>
        <v>313016</v>
      </c>
      <c r="H444" s="183">
        <f>VLOOKUP(B440,'Трансферты 16-21'!$A$2:$S$102,18,FALSE)</f>
        <v>12347.964407519999</v>
      </c>
      <c r="I444" s="183">
        <f>D444-VLOOKUP(B444,'Трансферты 16-21'!$A$1:$M$86,12,FALSE)</f>
        <v>103934.598</v>
      </c>
      <c r="J444" s="311">
        <f t="shared" si="18"/>
        <v>12.654009586426662</v>
      </c>
      <c r="K444" s="424">
        <f>VLOOKUP(B444,'БО 19-21'!$A$11:$L$103,6,FALSE)</f>
        <v>31.1</v>
      </c>
      <c r="L444" s="425">
        <f>VLOOKUP(B444,'Own Rev20'!$A$10:$B$94,2,FALSE)/1000</f>
        <v>39019.584000000003</v>
      </c>
      <c r="M444" s="429">
        <f>VLOOKUP(B444,Безв20!$A$10:$B$94,2,FALSE)/1000</f>
        <v>58177.523999999998</v>
      </c>
      <c r="N444" s="251">
        <f>VLOOKUP(B444,'Трансферты 16-21'!$A$1:$M$86,12,FALSE)</f>
        <v>1805.44</v>
      </c>
      <c r="O444" s="251">
        <v>0</v>
      </c>
      <c r="P444" s="251">
        <f t="shared" si="19"/>
        <v>56372.083999999995</v>
      </c>
      <c r="Q444" s="251">
        <f t="shared" si="20"/>
        <v>103934.598</v>
      </c>
      <c r="R444" s="251">
        <v>0</v>
      </c>
      <c r="S444" s="251">
        <f>VLOOKUP(B444,Конституция!$B$4:$C$90,2,FALSE)</f>
        <v>0.61760000000000004</v>
      </c>
      <c r="T444" s="251">
        <f>VLOOKUP(B444,DATA!$A$2:$X$86,23,FALSE)</f>
        <v>7.7</v>
      </c>
      <c r="U444" s="251">
        <f>VLOOKUP(B444,DATA!$A$2:$X$86,24,FALSE)</f>
        <v>12.24</v>
      </c>
      <c r="V444" s="251">
        <f>VLOOKUP(B444,'По статьям 2020'!$A$2:$AE$86,31,FALSE)</f>
        <v>1855.3199999999997</v>
      </c>
      <c r="W444" s="251">
        <v>0</v>
      </c>
      <c r="X444" s="251">
        <f>VLOOKUP(B444,'2020'!$A$1:$J$86,3,FALSE)</f>
        <v>0.54</v>
      </c>
      <c r="Y444" s="251">
        <f>VLOOKUP(B444,'2020'!$A$1:$J$86,4,FALSE)/1000</f>
        <v>44382.822500000002</v>
      </c>
      <c r="Z444" s="251">
        <f>VLOOKUP(B444,'2020'!$A$1:$J$86,5,FALSE)/1000</f>
        <v>41128.793600000005</v>
      </c>
      <c r="AA444" s="251">
        <f>VLOOKUP(B444,'2020'!$A$1:$J$86,6,FALSE)/1000</f>
        <v>1895.7503000000002</v>
      </c>
      <c r="AB444" s="251">
        <f>VLOOKUP(B444,'2020'!$A$1:$J$86,7,FALSE)/1000</f>
        <v>5978.7059200000003</v>
      </c>
      <c r="AC444" s="251">
        <f>VLOOKUP(B444,'2020'!$A$1:$J$86,10,FALSE)/1000</f>
        <v>6010.5526900000004</v>
      </c>
      <c r="AD444" s="452">
        <v>0</v>
      </c>
      <c r="AE444">
        <v>0</v>
      </c>
    </row>
    <row r="445" spans="1:31">
      <c r="A445" s="289">
        <v>2021</v>
      </c>
      <c r="B445" s="289" t="s">
        <v>121</v>
      </c>
      <c r="C445" s="125">
        <v>74</v>
      </c>
      <c r="D445" s="289">
        <f>VLOOKUP(B440,'Доходы регионов21'!$A$10:$C$94,2,FALSE)/1000</f>
        <v>115359.694</v>
      </c>
      <c r="E445" s="289">
        <f>VLOOKUP(B440,'ВРП 2015-2020'!$A$3:$H$98,8,FALSE)</f>
        <v>1081102</v>
      </c>
      <c r="F445" s="311">
        <f>VLOOKUP(B445,'Трансферты 2021'!$A$4:$N$93,2,FALSE)</f>
        <v>12632.34</v>
      </c>
      <c r="G445" s="289">
        <f>VLOOKUP(B445,'Численность 2021'!$A$6:$B$91,2,FALSE)</f>
        <v>311667</v>
      </c>
      <c r="H445" s="183">
        <f>VLOOKUP(B440,'Трансферты 16-21'!$A$2:$S$102,19,FALSE)</f>
        <v>13559.374421100001</v>
      </c>
      <c r="I445" s="183">
        <f>D445-VLOOKUP(B445,'Трансферты 16-21'!$A$1:$M$86,13,FALSE)</f>
        <v>113601.82400000001</v>
      </c>
      <c r="J445" s="311">
        <f t="shared" si="18"/>
        <v>12.649690589120858</v>
      </c>
      <c r="K445" s="424">
        <f>VLOOKUP(B445,'БО 19-21'!$A$11:$L$103,10,FALSE)</f>
        <v>32.4</v>
      </c>
      <c r="L445" s="425">
        <f>VLOOKUP(B445,'Own Rev21'!$A$10:$B$94,2,FALSE)/1000</f>
        <v>44612.101000000002</v>
      </c>
      <c r="M445" s="429">
        <f>VLOOKUP(B445,Безв21!$A$10:$B$94,2,FALSE)/1000</f>
        <v>59939.148000000001</v>
      </c>
      <c r="N445" s="251">
        <f>VLOOKUP(B445,'Трансферты 16-21'!$A$1:$M$86,13,FALSE)</f>
        <v>1757.87</v>
      </c>
      <c r="O445" s="251">
        <v>0</v>
      </c>
      <c r="P445" s="251">
        <f t="shared" si="19"/>
        <v>58181.277999999998</v>
      </c>
      <c r="Q445" s="251">
        <f t="shared" si="20"/>
        <v>113601.82400000001</v>
      </c>
      <c r="R445" s="251">
        <v>0</v>
      </c>
      <c r="S445" s="251">
        <v>0</v>
      </c>
      <c r="T445" s="251">
        <v>0</v>
      </c>
      <c r="U445" s="251">
        <v>0</v>
      </c>
      <c r="V445" s="251">
        <v>0</v>
      </c>
      <c r="W445" s="251">
        <f>VLOOKUP(B444,'По статьям 2021'!$A$2:$V$86,22,FALSE)</f>
        <v>1094.37676147</v>
      </c>
      <c r="X445" s="251">
        <f>VLOOKUP(B445,'2021'!$A$1:$J$86,3,FALSE)</f>
        <v>0.51</v>
      </c>
      <c r="Y445" s="251">
        <f>VLOOKUP(B445,'2021'!$A$1:$J$86,4,FALSE)/1000</f>
        <v>44651.273500000003</v>
      </c>
      <c r="Z445" s="251">
        <f>VLOOKUP(B445,'2021'!$A$1:$J$86,5,FALSE)/1000</f>
        <v>41128.793600000005</v>
      </c>
      <c r="AA445" s="251">
        <f>VLOOKUP(B445,'2021'!$A$1:$J$86,6,FALSE)/1000</f>
        <v>2129.1999999999998</v>
      </c>
      <c r="AB445" s="251">
        <f>VLOOKUP(B445,'2021'!$A$1:$J$86,7,FALSE)/1000</f>
        <v>8612.8263999999999</v>
      </c>
      <c r="AC445" s="251">
        <f>VLOOKUP(B445,'2021'!$A$1:$J$86,10,FALSE)/1000</f>
        <v>4917.1783700000005</v>
      </c>
      <c r="AD445" t="e">
        <f>VLOOKUP(B445,#REF!,2,FALSE)</f>
        <v>#REF!</v>
      </c>
      <c r="AE445">
        <f>S444</f>
        <v>0.61760000000000004</v>
      </c>
    </row>
    <row r="446" spans="1:31">
      <c r="A446" s="289">
        <v>2016</v>
      </c>
      <c r="B446" s="289" t="s">
        <v>117</v>
      </c>
      <c r="C446" s="125">
        <v>75</v>
      </c>
      <c r="D446" s="289">
        <f>VLOOKUP(B446,'Доходы регионов16'!$A$10:$C$94,2,FALSE)/1000</f>
        <v>32919.557999999997</v>
      </c>
      <c r="E446" s="289">
        <f>VLOOKUP(B446,'ВРП 2015-2020'!$A$3:$H$98,3,FALSE)</f>
        <v>1054274.8</v>
      </c>
      <c r="F446" s="311">
        <f>VLOOKUP(B446,'Трансферты 2016'!$A$10:$N$102,2,FALSE)</f>
        <v>3614.47</v>
      </c>
      <c r="G446" s="289">
        <f>VLOOKUP(B446,'Численность 2016-2017'!$B$5:$D$89,2,FALSE)</f>
        <v>146345</v>
      </c>
      <c r="H446" s="183">
        <f>VLOOKUP(B446,'Трансферты 16-21'!$A$2:$S$102,14,FALSE)</f>
        <v>3152.92354269</v>
      </c>
      <c r="I446" s="183">
        <f>D446-VLOOKUP(B446,'Трансферты 16-21'!$A$1:$M$86,8,FALSE)</f>
        <v>32312.977999999996</v>
      </c>
      <c r="J446" s="311">
        <f t="shared" si="18"/>
        <v>11.893722126862679</v>
      </c>
      <c r="K446" s="424">
        <f>VLOOKUP(B446,'БО 15-17'!$A$11:$L$103,6,FALSE)</f>
        <v>54.7</v>
      </c>
      <c r="L446" s="425">
        <f>VLOOKUP(B446,'Own Rev16'!$A$10:$B$94,2,FALSE)/1000</f>
        <v>23441.767</v>
      </c>
      <c r="M446" s="429">
        <f>VLOOKUP(B446,Безв16!$A$10:$B$95,2,FALSE)/1000</f>
        <v>9730.9269999999997</v>
      </c>
      <c r="N446" s="251">
        <f>VLOOKUP(B446,'Трансферты 16-21'!$A$1:$M$86,8,FALSE)</f>
        <v>606.58000000000004</v>
      </c>
      <c r="O446" s="251">
        <v>0</v>
      </c>
      <c r="P446" s="251">
        <f t="shared" si="19"/>
        <v>9124.3469999999998</v>
      </c>
      <c r="Q446" s="251">
        <f t="shared" si="20"/>
        <v>32312.977999999996</v>
      </c>
      <c r="R446" s="251">
        <v>0</v>
      </c>
      <c r="S446" s="251">
        <v>0</v>
      </c>
      <c r="T446" s="251">
        <v>0</v>
      </c>
      <c r="U446" s="251">
        <v>0</v>
      </c>
      <c r="V446" s="251">
        <v>0</v>
      </c>
      <c r="W446" s="251">
        <v>0</v>
      </c>
      <c r="X446" s="251">
        <f>VLOOKUP(B446,'2016'!$A$1:$J$86,3,FALSE)</f>
        <v>0.28000000000000003</v>
      </c>
      <c r="Y446" s="251">
        <f>VLOOKUP(B446,'2016'!$A$1:$J$86,4,FALSE)/1000</f>
        <v>5962.6430999999993</v>
      </c>
      <c r="Z446" s="251">
        <f>VLOOKUP(B446,'2016'!$A$1:$J$86,5,FALSE)/1000</f>
        <v>5448.9125000000004</v>
      </c>
      <c r="AA446" s="251">
        <f>VLOOKUP(B446,'2016'!$A$1:$J$86,6,FALSE)/1000</f>
        <v>513.73059999999998</v>
      </c>
      <c r="AB446" s="251">
        <f>VLOOKUP(B446,'2016'!$A$1:$J$86,7,FALSE)/1000</f>
        <v>2838.6723299999999</v>
      </c>
      <c r="AC446" s="251">
        <f>VLOOKUP(B446,'2016'!$A$1:$J$86,10,FALSE)/1000</f>
        <v>322.64678999999995</v>
      </c>
      <c r="AD446" s="251">
        <v>0</v>
      </c>
      <c r="AE446">
        <v>0</v>
      </c>
    </row>
    <row r="447" spans="1:31">
      <c r="A447" s="289">
        <v>2017</v>
      </c>
      <c r="B447" s="289" t="s">
        <v>117</v>
      </c>
      <c r="C447" s="125">
        <v>75</v>
      </c>
      <c r="D447" s="289">
        <f>VLOOKUP(B446,'Доходы регионов17'!$A$10:$C$94,2,FALSE)/1000</f>
        <v>35065.754000000001</v>
      </c>
      <c r="E447" s="289">
        <f>VLOOKUP(B446,'ВРП 2015-2020'!$A$3:$H$98,4,FALSE)</f>
        <v>1117517.3</v>
      </c>
      <c r="F447" s="311">
        <f>VLOOKUP(B447,'Трансферты 2017'!$A$10:$N$102,2,FALSE)</f>
        <v>3160.79</v>
      </c>
      <c r="G447" s="289">
        <f>VLOOKUP(B446,'Численность 2016-2017'!$B$5:$D$89,3,FALSE)</f>
        <v>145570</v>
      </c>
      <c r="H447" s="183">
        <f>VLOOKUP(B446,'Трансферты 16-21'!$A$2:$S$102,15,FALSE)</f>
        <v>1784.3430500299999</v>
      </c>
      <c r="I447" s="183">
        <f>D447-VLOOKUP(B447,'Трансферты 16-21'!$A$1:$M$86,9,FALSE)</f>
        <v>33439.343999999997</v>
      </c>
      <c r="J447" s="311">
        <f t="shared" si="18"/>
        <v>11.888412349558706</v>
      </c>
      <c r="K447" s="424">
        <f>VLOOKUP(B447,'БО 15-17'!$A$11:$L$103,10,FALSE)</f>
        <v>57.6</v>
      </c>
      <c r="L447" s="425">
        <f>VLOOKUP(B447,'Own Rev17'!$A$10:$B$94,2,FALSE)/1000</f>
        <v>22076.334999999999</v>
      </c>
      <c r="M447" s="429">
        <f>VLOOKUP(B447,Безв17!$A$10:$B$94,2,FALSE)/1000</f>
        <v>9639.9519999999993</v>
      </c>
      <c r="N447" s="251">
        <f>VLOOKUP(B447,'Трансферты 16-21'!$A$1:$M$86,9,FALSE)</f>
        <v>1626.41</v>
      </c>
      <c r="O447" s="251">
        <v>0</v>
      </c>
      <c r="P447" s="251">
        <f t="shared" si="19"/>
        <v>8013.5419999999995</v>
      </c>
      <c r="Q447" s="251">
        <f t="shared" si="20"/>
        <v>33439.343999999997</v>
      </c>
      <c r="R447" s="251">
        <v>0</v>
      </c>
      <c r="S447" s="251">
        <v>0</v>
      </c>
      <c r="T447" s="251">
        <v>0</v>
      </c>
      <c r="U447" s="251">
        <v>0</v>
      </c>
      <c r="V447" s="251">
        <v>0</v>
      </c>
      <c r="W447" s="251">
        <v>0</v>
      </c>
      <c r="X447" s="251">
        <f>VLOOKUP(B447,'2017'!$A$1:$J$86,3,FALSE)</f>
        <v>0.26</v>
      </c>
      <c r="Y447" s="251">
        <f>VLOOKUP(B447,'2017'!$A$1:$J$86,4,FALSE)/1000</f>
        <v>6219.7582999999995</v>
      </c>
      <c r="Z447" s="251">
        <f>VLOOKUP(B447,'2017'!$A$1:$J$86,5,FALSE)/1000</f>
        <v>5239.9080000000004</v>
      </c>
      <c r="AA447" s="251">
        <f>VLOOKUP(B447,'2017'!$A$1:$J$86,6,FALSE)/1000</f>
        <v>520.34299999999996</v>
      </c>
      <c r="AB447" s="251">
        <f>VLOOKUP(B447,'2017'!$A$1:$J$86,7,FALSE)/1000</f>
        <v>1851.18373</v>
      </c>
      <c r="AC447" s="251">
        <f>VLOOKUP(B447,'2017'!$A$1:$J$86,10,FALSE)/1000</f>
        <v>983.23635000000002</v>
      </c>
      <c r="AD447" s="251">
        <v>0</v>
      </c>
      <c r="AE447">
        <v>0</v>
      </c>
    </row>
    <row r="448" spans="1:31">
      <c r="A448" s="289">
        <v>2018</v>
      </c>
      <c r="B448" s="289" t="s">
        <v>117</v>
      </c>
      <c r="C448" s="125">
        <v>75</v>
      </c>
      <c r="D448" s="289">
        <f>VLOOKUP(B446,'Доходы регионов18'!$A$10:$C$94,2,FALSE)/1000</f>
        <v>37789.252</v>
      </c>
      <c r="E448" s="289">
        <f>VLOOKUP(B446,'ВРП 2015-2020'!$A$3:$H$98,5,FALSE)</f>
        <v>1236274.3999999999</v>
      </c>
      <c r="F448" s="311">
        <f>VLOOKUP(B448,'Трансферты 2018'!$A$10:$N$102,2,FALSE)</f>
        <v>1532.38</v>
      </c>
      <c r="G448" s="289">
        <f>VLOOKUP(B448,'Численность 2018'!$A$7:$B$91,2,FALSE)</f>
        <v>144091</v>
      </c>
      <c r="H448" s="183">
        <f>VLOOKUP(B446,'Трансферты 16-21'!$A$2:$S$102,16,FALSE)</f>
        <v>1429.6713291199999</v>
      </c>
      <c r="I448" s="183">
        <f>D448-VLOOKUP(B448,'Трансферты 16-21'!$A$1:$M$86,10,FALSE)</f>
        <v>37471.101999999999</v>
      </c>
      <c r="J448" s="311">
        <f t="shared" si="18"/>
        <v>11.878200323409775</v>
      </c>
      <c r="K448" s="424">
        <f>VLOOKUP(B448,'БО 17-19'!$A$11:$L$103,6,FALSE)</f>
        <v>63.4</v>
      </c>
      <c r="L448" s="425">
        <f>VLOOKUP(B448,'Own Rev18'!$A$10:$B$94,2,FALSE)/1000</f>
        <v>24239.953000000001</v>
      </c>
      <c r="M448" s="429">
        <f>VLOOKUP(B448,Безв18!$A$10:$B$94,2,FALSE)/1000</f>
        <v>8916.8829999999998</v>
      </c>
      <c r="N448" s="251">
        <f>VLOOKUP(B448,'Трансферты 16-21'!$A$1:$M$86,10,FALSE)</f>
        <v>318.14999999999998</v>
      </c>
      <c r="O448" s="251">
        <v>0</v>
      </c>
      <c r="P448" s="251">
        <f t="shared" si="19"/>
        <v>8598.7330000000002</v>
      </c>
      <c r="Q448" s="251">
        <f t="shared" si="20"/>
        <v>37471.101999999999</v>
      </c>
      <c r="R448" s="251">
        <f>VLOOKUP(B448,Путин!$B$2:$C$87,2,FALSE)</f>
        <v>0.72299999999999998</v>
      </c>
      <c r="S448" s="251">
        <v>0</v>
      </c>
      <c r="T448" s="251">
        <v>0</v>
      </c>
      <c r="U448" s="251">
        <v>0</v>
      </c>
      <c r="V448" s="251">
        <v>0</v>
      </c>
      <c r="W448" s="251">
        <v>0</v>
      </c>
      <c r="X448" s="251">
        <f>VLOOKUP(B448,'2018'!$A$1:$J$86,3,FALSE)</f>
        <v>0.22</v>
      </c>
      <c r="Y448" s="251">
        <f>VLOOKUP(B448,'2018'!$A$1:$J$86,4,FALSE)/1000</f>
        <v>7139.1072000000004</v>
      </c>
      <c r="Z448" s="251">
        <f>VLOOKUP(B448,'2018'!$A$1:$J$86,5,FALSE)/1000</f>
        <v>4977.9125999999997</v>
      </c>
      <c r="AA448" s="251">
        <f>VLOOKUP(B448,'2018'!$A$1:$J$86,6,FALSE)/1000</f>
        <v>1468.6391000000001</v>
      </c>
      <c r="AB448" s="251">
        <f>VLOOKUP(B448,'2018'!$A$1:$J$86,7,FALSE)/1000</f>
        <v>498.04700000000003</v>
      </c>
      <c r="AC448" s="251">
        <f>VLOOKUP(B448,'2018'!$A$1:$J$86,10,FALSE)/1000</f>
        <v>618.95065</v>
      </c>
      <c r="AD448" s="251">
        <v>0</v>
      </c>
      <c r="AE448">
        <v>0</v>
      </c>
    </row>
    <row r="449" spans="1:31">
      <c r="A449" s="289">
        <v>2019</v>
      </c>
      <c r="B449" s="289" t="s">
        <v>117</v>
      </c>
      <c r="C449" s="125">
        <v>75</v>
      </c>
      <c r="D449" s="289">
        <f>VLOOKUP(B446,'Доходы регионов19'!$A$10:$C$94,2,FALSE)/1000</f>
        <v>43496.553</v>
      </c>
      <c r="E449" s="289">
        <f>VLOOKUP(B446,'ВРП 2015-2020'!$A$3:$H$98,6,FALSE)</f>
        <v>1518066.7</v>
      </c>
      <c r="F449" s="311">
        <f>VLOOKUP(B449,'Трансферты 2019'!$A$4:$N$102,2,FALSE)</f>
        <v>3501.51</v>
      </c>
      <c r="G449" s="289">
        <f>VLOOKUP(B449,'Численность 2019'!$A$7:$B$91,2,FALSE)</f>
        <v>141234</v>
      </c>
      <c r="H449" s="183">
        <f>VLOOKUP(B446,'Трансферты 16-21'!$A$2:$S$102,17,FALSE)</f>
        <v>3093.9839991200001</v>
      </c>
      <c r="I449" s="183">
        <f>D449-VLOOKUP(B449,'Трансферты 16-21'!$A$1:$M$86,11,FALSE)</f>
        <v>42674.053</v>
      </c>
      <c r="J449" s="311">
        <f t="shared" si="18"/>
        <v>11.858173368256383</v>
      </c>
      <c r="K449" s="424">
        <f>VLOOKUP(B449,'БО 17-19'!$A$11:$L$103,10,FALSE)</f>
        <v>60</v>
      </c>
      <c r="L449" s="425">
        <f>VLOOKUP(B449,'Own Rev19'!$A$10:$B$94,2,FALSE)/1000</f>
        <v>27617.567999999999</v>
      </c>
      <c r="M449" s="429">
        <f>VLOOKUP(B449,Безв19!$A$10:$B$94,2,FALSE)/1000</f>
        <v>10888.282999999999</v>
      </c>
      <c r="N449" s="251">
        <f>VLOOKUP(B449,'Трансферты 16-21'!$A$1:$M$86,11,FALSE)</f>
        <v>822.5</v>
      </c>
      <c r="O449" s="251">
        <v>0</v>
      </c>
      <c r="P449" s="251">
        <f t="shared" si="19"/>
        <v>10065.782999999999</v>
      </c>
      <c r="Q449" s="251">
        <f t="shared" si="20"/>
        <v>42674.053</v>
      </c>
      <c r="R449" s="251">
        <v>0</v>
      </c>
      <c r="S449" s="251">
        <v>0</v>
      </c>
      <c r="T449" s="251">
        <v>0</v>
      </c>
      <c r="U449" s="251">
        <v>0</v>
      </c>
      <c r="V449" s="251">
        <v>0</v>
      </c>
      <c r="W449" s="251">
        <v>0</v>
      </c>
      <c r="X449" s="251">
        <f>VLOOKUP(B449,'2019'!$A$1:$J$86,3,FALSE)</f>
        <v>0.24</v>
      </c>
      <c r="Y449" s="251">
        <f>VLOOKUP(B449,'2019'!$A$1:$J$86,4,FALSE)/1000</f>
        <v>6971.7984999999999</v>
      </c>
      <c r="Z449" s="251">
        <f>VLOOKUP(B449,'2019'!$A$1:$J$86,5,FALSE)/1000</f>
        <v>4729.0169999999998</v>
      </c>
      <c r="AA449" s="251">
        <f>VLOOKUP(B449,'2019'!$A$1:$J$86,6,FALSE)/1000</f>
        <v>1658.721</v>
      </c>
      <c r="AB449" s="251">
        <f>VLOOKUP(B449,'2019'!$A$1:$J$86,7,FALSE)/1000</f>
        <v>1439.8676499999999</v>
      </c>
      <c r="AC449" s="251">
        <f>VLOOKUP(B449,'2019'!$A$1:$J$86,10,FALSE)/1000</f>
        <v>1654.11436</v>
      </c>
      <c r="AD449" s="251">
        <v>0</v>
      </c>
      <c r="AE449">
        <v>0</v>
      </c>
    </row>
    <row r="450" spans="1:31">
      <c r="A450" s="289">
        <v>2020</v>
      </c>
      <c r="B450" s="289" t="s">
        <v>117</v>
      </c>
      <c r="C450" s="125">
        <v>75</v>
      </c>
      <c r="D450" s="289">
        <f>VLOOKUP(B446,'Доходы регионов20'!$A$10:$C$94,2,FALSE)/1000</f>
        <v>53118.580999999998</v>
      </c>
      <c r="E450" s="289">
        <f>VLOOKUP(B446,'ВРП 2015-2020'!$A$3:$H$98,7,FALSE)</f>
        <v>2035007</v>
      </c>
      <c r="F450" s="311">
        <f>VLOOKUP(B450,'Трансферты 2020'!$A$4:$N$102,2,FALSE)</f>
        <v>8036.33</v>
      </c>
      <c r="G450" s="289">
        <f>VLOOKUP(B450,'Численность 2020'!$A$7:$B$91,2,FALSE)</f>
        <v>140149</v>
      </c>
      <c r="H450" s="183">
        <f>VLOOKUP(B446,'Трансферты 16-21'!$A$2:$S$102,18,FALSE)</f>
        <v>8450.6810968600003</v>
      </c>
      <c r="I450" s="183">
        <f>D450-VLOOKUP(B450,'Трансферты 16-21'!$A$1:$M$86,12,FALSE)</f>
        <v>52046.000999999997</v>
      </c>
      <c r="J450" s="311">
        <f t="shared" si="18"/>
        <v>11.850461421355206</v>
      </c>
      <c r="K450" s="424">
        <f>VLOOKUP(B450,'БО 19-21'!$A$11:$L$103,6,FALSE)</f>
        <v>64.3</v>
      </c>
      <c r="L450" s="425">
        <f>VLOOKUP(B450,'Own Rev20'!$A$10:$B$94,2,FALSE)/1000</f>
        <v>34625.476000000002</v>
      </c>
      <c r="M450" s="429">
        <f>VLOOKUP(B450,Безв20!$A$10:$B$94,2,FALSE)/1000</f>
        <v>14812.767</v>
      </c>
      <c r="N450" s="251">
        <f>VLOOKUP(B450,'Трансферты 16-21'!$A$1:$M$86,12,FALSE)</f>
        <v>1072.58</v>
      </c>
      <c r="O450" s="251">
        <v>0</v>
      </c>
      <c r="P450" s="251">
        <f t="shared" si="19"/>
        <v>13740.187</v>
      </c>
      <c r="Q450" s="251">
        <f t="shared" si="20"/>
        <v>52046.000999999997</v>
      </c>
      <c r="R450" s="251">
        <v>0</v>
      </c>
      <c r="S450" s="251">
        <f>VLOOKUP(B450,Конституция!$B$4:$C$90,2,FALSE)</f>
        <v>0.62029999999999996</v>
      </c>
      <c r="T450" s="251">
        <f>VLOOKUP(B450,DATA!$A$2:$X$86,23,FALSE)</f>
        <v>17.399999999999999</v>
      </c>
      <c r="U450" s="251">
        <f>VLOOKUP(B450,DATA!$A$2:$X$86,24,FALSE)</f>
        <v>7.14</v>
      </c>
      <c r="V450" s="251">
        <f>VLOOKUP(B450,'По статьям 2020'!$A$2:$AE$86,31,FALSE)</f>
        <v>999.29</v>
      </c>
      <c r="W450" s="251">
        <v>0</v>
      </c>
      <c r="X450" s="251">
        <f>VLOOKUP(B450,'2020'!$A$1:$J$86,3,FALSE)</f>
        <v>0.26</v>
      </c>
      <c r="Y450" s="251">
        <f>VLOOKUP(B450,'2020'!$A$1:$J$86,4,FALSE)/1000</f>
        <v>5640.2709999999997</v>
      </c>
      <c r="Z450" s="251">
        <f>VLOOKUP(B450,'2020'!$A$1:$J$86,5,FALSE)/1000</f>
        <v>4492.5661</v>
      </c>
      <c r="AA450" s="251">
        <f>VLOOKUP(B450,'2020'!$A$1:$J$86,6,FALSE)/1000</f>
        <v>440</v>
      </c>
      <c r="AB450" s="251">
        <f>VLOOKUP(B450,'2020'!$A$1:$J$86,7,FALSE)/1000</f>
        <v>4589.9314699999995</v>
      </c>
      <c r="AC450" s="251">
        <f>VLOOKUP(B450,'2020'!$A$1:$J$86,10,FALSE)/1000</f>
        <v>3509.9884400000001</v>
      </c>
      <c r="AD450" s="452">
        <v>0</v>
      </c>
      <c r="AE450">
        <v>0</v>
      </c>
    </row>
    <row r="451" spans="1:31">
      <c r="A451" s="289">
        <v>2021</v>
      </c>
      <c r="B451" s="289" t="s">
        <v>117</v>
      </c>
      <c r="C451" s="125">
        <v>75</v>
      </c>
      <c r="D451" s="289">
        <f>VLOOKUP(B446,'Доходы регионов21'!$A$10:$C$94,2,FALSE)/1000</f>
        <v>57680.571000000004</v>
      </c>
      <c r="E451" s="289">
        <f>VLOOKUP(B446,'ВРП 2015-2020'!$A$3:$H$98,8,FALSE)</f>
        <v>2273882.2000000002</v>
      </c>
      <c r="F451" s="311">
        <f>VLOOKUP(B451,'Трансферты 2021'!$A$4:$N$93,2,FALSE)</f>
        <v>7332.17</v>
      </c>
      <c r="G451" s="289">
        <f>VLOOKUP(B451,'Численность 2021'!$A$6:$B$91,2,FALSE)</f>
        <v>139034</v>
      </c>
      <c r="H451" s="183">
        <f>VLOOKUP(B446,'Трансферты 16-21'!$A$2:$S$102,19,FALSE)</f>
        <v>8043.9453179000011</v>
      </c>
      <c r="I451" s="183">
        <f>D451-VLOOKUP(B451,'Трансферты 16-21'!$A$1:$M$86,13,FALSE)</f>
        <v>56680.501000000004</v>
      </c>
      <c r="J451" s="311">
        <f t="shared" ref="J451:J511" si="21">LN(G451)</f>
        <v>11.842473786518617</v>
      </c>
      <c r="K451" s="424">
        <f>VLOOKUP(B451,'БО 19-21'!$A$11:$L$103,10,FALSE)</f>
        <v>68.5</v>
      </c>
      <c r="L451" s="425">
        <f>VLOOKUP(B451,'Own Rev21'!$A$10:$B$94,2,FALSE)/1000</f>
        <v>39577.476999999999</v>
      </c>
      <c r="M451" s="429">
        <f>VLOOKUP(B451,Безв21!$A$10:$B$94,2,FALSE)/1000</f>
        <v>14528.255999999999</v>
      </c>
      <c r="N451" s="251">
        <f>VLOOKUP(B451,'Трансферты 16-21'!$A$1:$M$86,13,FALSE)</f>
        <v>1000.07</v>
      </c>
      <c r="O451" s="251">
        <v>0</v>
      </c>
      <c r="P451" s="251">
        <f t="shared" ref="P451:P511" si="22">M451-N451</f>
        <v>13528.186</v>
      </c>
      <c r="Q451" s="251">
        <f t="shared" ref="Q451:Q511" si="23">D451-N451</f>
        <v>56680.501000000004</v>
      </c>
      <c r="R451" s="251">
        <v>0</v>
      </c>
      <c r="S451" s="251">
        <v>0</v>
      </c>
      <c r="T451" s="251">
        <v>0</v>
      </c>
      <c r="U451" s="251">
        <v>0</v>
      </c>
      <c r="V451" s="251">
        <v>0</v>
      </c>
      <c r="W451" s="251">
        <f>VLOOKUP(B450,'По статьям 2021'!$A$2:$V$86,22,FALSE)</f>
        <v>831.97373584000002</v>
      </c>
      <c r="X451" s="251">
        <f>VLOOKUP(B451,'2021'!$A$1:$J$86,3,FALSE)</f>
        <v>0.24</v>
      </c>
      <c r="Y451" s="251">
        <f>VLOOKUP(B451,'2021'!$A$1:$J$86,4,FALSE)/1000</f>
        <v>5488.5879999999997</v>
      </c>
      <c r="Z451" s="251">
        <f>VLOOKUP(B451,'2021'!$A$1:$J$86,5,FALSE)/1000</f>
        <v>4492.5661</v>
      </c>
      <c r="AA451" s="251">
        <f>VLOOKUP(B451,'2021'!$A$1:$J$86,6,FALSE)/1000</f>
        <v>500</v>
      </c>
      <c r="AB451" s="251">
        <f>VLOOKUP(B451,'2021'!$A$1:$J$86,7,FALSE)/1000</f>
        <v>4759.5147800000004</v>
      </c>
      <c r="AC451" s="251">
        <f>VLOOKUP(B451,'2021'!$A$1:$J$86,10,FALSE)/1000</f>
        <v>3280.0876899999998</v>
      </c>
      <c r="AD451" t="e">
        <f>VLOOKUP(B451,#REF!,2,FALSE)</f>
        <v>#REF!</v>
      </c>
      <c r="AE451">
        <f>S450</f>
        <v>0.62029999999999996</v>
      </c>
    </row>
    <row r="452" spans="1:31">
      <c r="A452" s="289">
        <v>2016</v>
      </c>
      <c r="B452" s="289" t="s">
        <v>116</v>
      </c>
      <c r="C452" s="125">
        <v>76</v>
      </c>
      <c r="D452" s="289">
        <f>VLOOKUP(B452,'Доходы регионов16'!$A$10:$C$94,2,FALSE)/1000</f>
        <v>156012.421</v>
      </c>
      <c r="E452" s="289">
        <f>VLOOKUP(B452,'ВРП 2015-2020'!$A$3:$H$98,3,FALSE)</f>
        <v>1564707.9</v>
      </c>
      <c r="F452" s="311">
        <f>VLOOKUP(B452,'Трансферты 2016'!$A$10:$N$102,2,FALSE)</f>
        <v>3079.32</v>
      </c>
      <c r="G452" s="289">
        <f>VLOOKUP(B452,'Численность 2016-2017'!$B$5:$D$89,2,FALSE)</f>
        <v>487293</v>
      </c>
      <c r="H452" s="183">
        <f>VLOOKUP(B452,'Трансферты 16-21'!$A$2:$S$102,14,FALSE)</f>
        <v>1897.7998582299999</v>
      </c>
      <c r="I452" s="183">
        <f>D452-VLOOKUP(B452,'Трансферты 16-21'!$A$1:$M$86,8,FALSE)</f>
        <v>154788.16099999999</v>
      </c>
      <c r="J452" s="311">
        <f t="shared" si="21"/>
        <v>13.096620863860784</v>
      </c>
      <c r="K452" s="424">
        <f>VLOOKUP(B452,'БО 15-17'!$A$11:$L$103,6,FALSE)</f>
        <v>140.5</v>
      </c>
      <c r="L452" s="425">
        <f>VLOOKUP(B452,'Own Rev16'!$A$10:$B$94,2,FALSE)/1000</f>
        <v>150602.54199999999</v>
      </c>
      <c r="M452" s="429">
        <f>VLOOKUP(B452,Безв16!$A$10:$B$95,2,FALSE)/1000</f>
        <v>3624.759</v>
      </c>
      <c r="N452" s="251">
        <f>VLOOKUP(B452,'Трансферты 16-21'!$A$1:$M$86,8,FALSE)</f>
        <v>1224.26</v>
      </c>
      <c r="O452" s="251">
        <v>0</v>
      </c>
      <c r="P452" s="251">
        <f t="shared" si="22"/>
        <v>2400.4989999999998</v>
      </c>
      <c r="Q452" s="251">
        <f t="shared" si="23"/>
        <v>154788.16099999999</v>
      </c>
      <c r="R452" s="251">
        <v>0</v>
      </c>
      <c r="S452" s="251">
        <v>0</v>
      </c>
      <c r="T452" s="251">
        <v>0</v>
      </c>
      <c r="U452" s="251">
        <v>0</v>
      </c>
      <c r="V452" s="251">
        <v>0</v>
      </c>
      <c r="W452" s="251">
        <v>0</v>
      </c>
      <c r="X452" s="251">
        <f>VLOOKUP(B452,'2016'!$A$1:$J$86,3,FALSE)</f>
        <v>0.02</v>
      </c>
      <c r="Y452" s="251">
        <f>VLOOKUP(B452,'2016'!$A$1:$J$86,4,FALSE)/1000</f>
        <v>496.1807</v>
      </c>
      <c r="Z452" s="251">
        <f>VLOOKUP(B452,'2016'!$A$1:$J$86,5,FALSE)/1000</f>
        <v>0</v>
      </c>
      <c r="AA452" s="251">
        <f>VLOOKUP(B452,'2016'!$A$1:$J$86,6,FALSE)/1000</f>
        <v>496.1807</v>
      </c>
      <c r="AB452" s="251">
        <f>VLOOKUP(B452,'2016'!$A$1:$J$86,7,FALSE)/1000</f>
        <v>1366.4992</v>
      </c>
      <c r="AC452" s="251">
        <f>VLOOKUP(B452,'2016'!$A$1:$J$86,10,FALSE)/1000</f>
        <v>537.82223999999997</v>
      </c>
      <c r="AD452" s="251">
        <v>0</v>
      </c>
      <c r="AE452">
        <v>0</v>
      </c>
    </row>
    <row r="453" spans="1:31">
      <c r="A453" s="289">
        <v>2017</v>
      </c>
      <c r="B453" s="289" t="s">
        <v>116</v>
      </c>
      <c r="C453" s="125">
        <v>76</v>
      </c>
      <c r="D453" s="289">
        <f>VLOOKUP(B452,'Доходы регионов17'!$A$10:$C$94,2,FALSE)/1000</f>
        <v>130110.999</v>
      </c>
      <c r="E453" s="289">
        <f>VLOOKUP(B452,'ВРП 2015-2020'!$A$3:$H$98,4,FALSE)</f>
        <v>1605079.4</v>
      </c>
      <c r="F453" s="311">
        <f>VLOOKUP(B453,'Трансферты 2017'!$A$10:$N$102,2,FALSE)</f>
        <v>2114.8000000000002</v>
      </c>
      <c r="G453" s="289">
        <f>VLOOKUP(B452,'Численность 2016-2017'!$B$5:$D$89,3,FALSE)</f>
        <v>487344</v>
      </c>
      <c r="H453" s="183">
        <f>VLOOKUP(B452,'Трансферты 16-21'!$A$2:$S$102,15,FALSE)</f>
        <v>1750.2974683</v>
      </c>
      <c r="I453" s="183">
        <f>D453-VLOOKUP(B453,'Трансферты 16-21'!$A$1:$M$86,9,FALSE)</f>
        <v>129554.19899999999</v>
      </c>
      <c r="J453" s="311">
        <f t="shared" si="21"/>
        <v>13.096725518209114</v>
      </c>
      <c r="K453" s="424">
        <f>VLOOKUP(B453,'БО 15-17'!$A$11:$L$103,10,FALSE)</f>
        <v>181.7</v>
      </c>
      <c r="L453" s="425">
        <f>VLOOKUP(B453,'Own Rev17'!$A$10:$B$94,2,FALSE)/1000</f>
        <v>125278.395</v>
      </c>
      <c r="M453" s="429">
        <f>VLOOKUP(B453,Безв17!$A$10:$B$94,2,FALSE)/1000</f>
        <v>2472.7469999999998</v>
      </c>
      <c r="N453" s="251">
        <f>VLOOKUP(B453,'Трансферты 16-21'!$A$1:$M$86,9,FALSE)</f>
        <v>556.79999999999995</v>
      </c>
      <c r="O453" s="251">
        <v>0</v>
      </c>
      <c r="P453" s="251">
        <f t="shared" si="22"/>
        <v>1915.9469999999999</v>
      </c>
      <c r="Q453" s="251">
        <f t="shared" si="23"/>
        <v>129554.19899999999</v>
      </c>
      <c r="R453" s="251">
        <v>0</v>
      </c>
      <c r="S453" s="251">
        <v>0</v>
      </c>
      <c r="T453" s="251">
        <v>0</v>
      </c>
      <c r="U453" s="251">
        <v>0</v>
      </c>
      <c r="V453" s="251">
        <v>0</v>
      </c>
      <c r="W453" s="251">
        <v>0</v>
      </c>
      <c r="X453" s="251">
        <f>VLOOKUP(B453,'2017'!$A$1:$J$86,3,FALSE)</f>
        <v>0.01</v>
      </c>
      <c r="Y453" s="251">
        <f>VLOOKUP(B453,'2017'!$A$1:$J$86,4,FALSE)/1000</f>
        <v>161.1712</v>
      </c>
      <c r="Z453" s="251">
        <f>VLOOKUP(B453,'2017'!$A$1:$J$86,5,FALSE)/1000</f>
        <v>0</v>
      </c>
      <c r="AA453" s="251">
        <f>VLOOKUP(B453,'2017'!$A$1:$J$86,6,FALSE)/1000</f>
        <v>0</v>
      </c>
      <c r="AB453" s="251">
        <f>VLOOKUP(B453,'2017'!$A$1:$J$86,7,FALSE)/1000</f>
        <v>734.20846999999992</v>
      </c>
      <c r="AC453" s="251">
        <f>VLOOKUP(B453,'2017'!$A$1:$J$86,10,FALSE)/1000</f>
        <v>344.10975999999999</v>
      </c>
      <c r="AD453" s="251">
        <v>0</v>
      </c>
      <c r="AE453">
        <v>0</v>
      </c>
    </row>
    <row r="454" spans="1:31">
      <c r="A454" s="289">
        <v>2018</v>
      </c>
      <c r="B454" s="289" t="s">
        <v>116</v>
      </c>
      <c r="C454" s="125">
        <v>76</v>
      </c>
      <c r="D454" s="289">
        <f>VLOOKUP(B452,'Доходы регионов18'!$A$10:$C$94,2,FALSE)/1000</f>
        <v>156810.00099999999</v>
      </c>
      <c r="E454" s="289">
        <f>VLOOKUP(B452,'ВРП 2015-2020'!$A$3:$H$98,5,FALSE)</f>
        <v>2517125</v>
      </c>
      <c r="F454" s="311">
        <f>VLOOKUP(B454,'Трансферты 2018'!$A$10:$N$102,2,FALSE)</f>
        <v>17495.599999999999</v>
      </c>
      <c r="G454" s="289">
        <f>VLOOKUP(B454,'Численность 2018'!$A$7:$B$91,2,FALSE)</f>
        <v>490181</v>
      </c>
      <c r="H454" s="183">
        <f>VLOOKUP(B452,'Трансферты 16-21'!$A$2:$S$102,16,FALSE)</f>
        <v>17423.59702746</v>
      </c>
      <c r="I454" s="183">
        <f>D454-VLOOKUP(B454,'Трансферты 16-21'!$A$1:$M$86,10,FALSE)</f>
        <v>156458.84099999999</v>
      </c>
      <c r="J454" s="311">
        <f t="shared" si="21"/>
        <v>13.10252998963505</v>
      </c>
      <c r="K454" s="424">
        <f>VLOOKUP(B454,'БО 17-19'!$A$11:$L$103,6,FALSE)</f>
        <v>153.80000000000001</v>
      </c>
      <c r="L454" s="425">
        <f>VLOOKUP(B454,'Own Rev18'!$A$10:$B$94,2,FALSE)/1000</f>
        <v>134113.93400000001</v>
      </c>
      <c r="M454" s="429">
        <f>VLOOKUP(B454,Безв18!$A$10:$B$94,2,FALSE)/1000</f>
        <v>19108.627</v>
      </c>
      <c r="N454" s="251">
        <f>VLOOKUP(B454,'Трансферты 16-21'!$A$1:$M$86,10,FALSE)</f>
        <v>351.16</v>
      </c>
      <c r="O454" s="251">
        <v>0</v>
      </c>
      <c r="P454" s="251">
        <f t="shared" si="22"/>
        <v>18757.467000000001</v>
      </c>
      <c r="Q454" s="251">
        <f t="shared" si="23"/>
        <v>156458.84099999999</v>
      </c>
      <c r="R454" s="251">
        <f>VLOOKUP(B454,Путин!$B$2:$C$87,2,FALSE)</f>
        <v>0.66920000000000002</v>
      </c>
      <c r="S454" s="251">
        <v>0</v>
      </c>
      <c r="T454" s="251">
        <v>0</v>
      </c>
      <c r="U454" s="251">
        <v>0</v>
      </c>
      <c r="V454" s="251">
        <v>0</v>
      </c>
      <c r="W454" s="251">
        <v>0</v>
      </c>
      <c r="X454" s="251">
        <f>VLOOKUP(B454,'2018'!$A$1:$J$86,3,FALSE)</f>
        <v>0.11</v>
      </c>
      <c r="Y454" s="251">
        <f>VLOOKUP(B454,'2018'!$A$1:$J$86,4,FALSE)/1000</f>
        <v>1332.3518999999999</v>
      </c>
      <c r="Z454" s="251">
        <f>VLOOKUP(B454,'2018'!$A$1:$J$86,5,FALSE)/1000</f>
        <v>0</v>
      </c>
      <c r="AA454" s="251">
        <f>VLOOKUP(B454,'2018'!$A$1:$J$86,6,FALSE)/1000</f>
        <v>449.36099999999999</v>
      </c>
      <c r="AB454" s="251">
        <f>VLOOKUP(B454,'2018'!$A$1:$J$86,7,FALSE)/1000</f>
        <v>588.90690000000006</v>
      </c>
      <c r="AC454" s="251">
        <f>VLOOKUP(B454,'2018'!$A$1:$J$86,10,FALSE)/1000</f>
        <v>15802.659230000001</v>
      </c>
      <c r="AD454" s="251">
        <v>0</v>
      </c>
      <c r="AE454">
        <v>0</v>
      </c>
    </row>
    <row r="455" spans="1:31">
      <c r="A455" s="289">
        <v>2019</v>
      </c>
      <c r="B455" s="289" t="s">
        <v>116</v>
      </c>
      <c r="C455" s="125">
        <v>76</v>
      </c>
      <c r="D455" s="289">
        <f>VLOOKUP(B452,'Доходы регионов19'!$A$10:$C$94,2,FALSE)/1000</f>
        <v>205332.27499999999</v>
      </c>
      <c r="E455" s="289">
        <f>VLOOKUP(B452,'ВРП 2015-2020'!$A$3:$H$98,6,FALSE)</f>
        <v>2400858.1</v>
      </c>
      <c r="F455" s="311">
        <f>VLOOKUP(B455,'Трансферты 2019'!$A$4:$N$102,2,FALSE)</f>
        <v>19214.93</v>
      </c>
      <c r="G455" s="289">
        <f>VLOOKUP(B455,'Численность 2019'!$A$7:$B$91,2,FALSE)</f>
        <v>489638</v>
      </c>
      <c r="H455" s="183">
        <f>VLOOKUP(B452,'Трансферты 16-21'!$A$2:$S$102,17,FALSE)</f>
        <v>18146.07860873</v>
      </c>
      <c r="I455" s="183">
        <f>D455-VLOOKUP(B455,'Трансферты 16-21'!$A$1:$M$86,11,FALSE)</f>
        <v>203639.72500000001</v>
      </c>
      <c r="J455" s="311">
        <f t="shared" si="21"/>
        <v>13.101421621547498</v>
      </c>
      <c r="K455" s="424">
        <f>VLOOKUP(B455,'БО 17-19'!$A$11:$L$103,10,FALSE)</f>
        <v>200.6</v>
      </c>
      <c r="L455" s="425">
        <f>VLOOKUP(B455,'Own Rev19'!$A$10:$B$94,2,FALSE)/1000</f>
        <v>181132.06099999999</v>
      </c>
      <c r="M455" s="429">
        <f>VLOOKUP(B455,Безв19!$A$10:$B$94,2,FALSE)/1000</f>
        <v>20121.117999999999</v>
      </c>
      <c r="N455" s="251">
        <f>VLOOKUP(B455,'Трансферты 16-21'!$A$1:$M$86,11,FALSE)</f>
        <v>1692.55</v>
      </c>
      <c r="O455" s="251">
        <v>0</v>
      </c>
      <c r="P455" s="251">
        <f t="shared" si="22"/>
        <v>18428.567999999999</v>
      </c>
      <c r="Q455" s="251">
        <f t="shared" si="23"/>
        <v>203639.72500000001</v>
      </c>
      <c r="R455" s="251">
        <v>0</v>
      </c>
      <c r="S455" s="251">
        <v>0</v>
      </c>
      <c r="T455" s="251">
        <v>0</v>
      </c>
      <c r="U455" s="251">
        <v>0</v>
      </c>
      <c r="V455" s="251">
        <v>0</v>
      </c>
      <c r="W455" s="251">
        <v>0</v>
      </c>
      <c r="X455" s="251">
        <f>VLOOKUP(B455,'2019'!$A$1:$J$86,3,FALSE)</f>
        <v>0.09</v>
      </c>
      <c r="Y455" s="251">
        <f>VLOOKUP(B455,'2019'!$A$1:$J$86,4,FALSE)/1000</f>
        <v>281.90969999999999</v>
      </c>
      <c r="Z455" s="251">
        <f>VLOOKUP(B455,'2019'!$A$1:$J$86,5,FALSE)/1000</f>
        <v>0</v>
      </c>
      <c r="AA455" s="251">
        <f>VLOOKUP(B455,'2019'!$A$1:$J$86,6,FALSE)/1000</f>
        <v>0</v>
      </c>
      <c r="AB455" s="251">
        <f>VLOOKUP(B455,'2019'!$A$1:$J$86,7,FALSE)/1000</f>
        <v>1364.9710299999999</v>
      </c>
      <c r="AC455" s="251">
        <f>VLOOKUP(B455,'2019'!$A$1:$J$86,10,FALSE)/1000</f>
        <v>16781.692360000001</v>
      </c>
      <c r="AD455" s="251">
        <v>0</v>
      </c>
      <c r="AE455">
        <v>0</v>
      </c>
    </row>
    <row r="456" spans="1:31">
      <c r="A456" s="289">
        <v>2020</v>
      </c>
      <c r="B456" s="289" t="s">
        <v>116</v>
      </c>
      <c r="C456" s="125">
        <v>76</v>
      </c>
      <c r="D456" s="289">
        <f>VLOOKUP(B452,'Доходы регионов20'!$A$10:$C$94,2,FALSE)/1000</f>
        <v>184002.83799999999</v>
      </c>
      <c r="E456" s="289">
        <f>VLOOKUP(B452,'ВРП 2015-2020'!$A$3:$H$98,7,FALSE)</f>
        <v>2059206.5</v>
      </c>
      <c r="F456" s="311">
        <f>VLOOKUP(B456,'Трансферты 2020'!$A$4:$N$102,2,FALSE)</f>
        <v>10494.87</v>
      </c>
      <c r="G456" s="289">
        <f>VLOOKUP(B456,'Численность 2020'!$A$7:$B$91,2,FALSE)</f>
        <v>488257</v>
      </c>
      <c r="H456" s="183">
        <f>VLOOKUP(B452,'Трансферты 16-21'!$A$2:$S$102,18,FALSE)</f>
        <v>9432.2681750299998</v>
      </c>
      <c r="I456" s="183">
        <f>D456-VLOOKUP(B456,'Трансферты 16-21'!$A$1:$M$86,12,FALSE)</f>
        <v>181981.32799999998</v>
      </c>
      <c r="J456" s="311">
        <f t="shared" si="21"/>
        <v>13.098597185553716</v>
      </c>
      <c r="K456" s="424">
        <f>VLOOKUP(B456,'БО 19-21'!$A$11:$L$103,6,FALSE)</f>
        <v>217.5</v>
      </c>
      <c r="L456" s="425">
        <f>VLOOKUP(B456,'Own Rev20'!$A$10:$B$94,2,FALSE)/1000</f>
        <v>166605.391</v>
      </c>
      <c r="M456" s="429">
        <f>VLOOKUP(B456,Безв20!$A$10:$B$94,2,FALSE)/1000</f>
        <v>11486.23</v>
      </c>
      <c r="N456" s="251">
        <f>VLOOKUP(B456,'Трансферты 16-21'!$A$1:$M$86,12,FALSE)</f>
        <v>2021.51</v>
      </c>
      <c r="O456" s="251">
        <v>0</v>
      </c>
      <c r="P456" s="251">
        <f t="shared" si="22"/>
        <v>9464.7199999999993</v>
      </c>
      <c r="Q456" s="251">
        <f t="shared" si="23"/>
        <v>181981.32799999998</v>
      </c>
      <c r="R456" s="251">
        <v>0</v>
      </c>
      <c r="S456" s="251">
        <f>VLOOKUP(B456,Конституция!$B$4:$C$90,2,FALSE)</f>
        <v>0.74839999999999995</v>
      </c>
      <c r="T456" s="251">
        <f>VLOOKUP(B456,DATA!$A$2:$X$86,23,FALSE)</f>
        <v>4.8</v>
      </c>
      <c r="U456" s="251">
        <f>VLOOKUP(B456,DATA!$A$2:$X$86,24,FALSE)</f>
        <v>8.5299999999999994</v>
      </c>
      <c r="V456" s="251">
        <f>VLOOKUP(B456,'По статьям 2020'!$A$2:$AE$86,31,FALSE)</f>
        <v>1373.7800000000004</v>
      </c>
      <c r="W456" s="251">
        <v>0</v>
      </c>
      <c r="X456" s="251">
        <f>VLOOKUP(B456,'2020'!$A$1:$J$86,3,FALSE)</f>
        <v>0.05</v>
      </c>
      <c r="Y456" s="251">
        <f>VLOOKUP(B456,'2020'!$A$1:$J$86,4,FALSE)/1000</f>
        <v>377.70209999999997</v>
      </c>
      <c r="Z456" s="251">
        <f>VLOOKUP(B456,'2020'!$A$1:$J$86,5,FALSE)/1000</f>
        <v>0</v>
      </c>
      <c r="AA456" s="251">
        <f>VLOOKUP(B456,'2020'!$A$1:$J$86,6,FALSE)/1000</f>
        <v>0</v>
      </c>
      <c r="AB456" s="251">
        <f>VLOOKUP(B456,'2020'!$A$1:$J$86,7,FALSE)/1000</f>
        <v>2224.7304399999998</v>
      </c>
      <c r="AC456" s="251">
        <f>VLOOKUP(B456,'2020'!$A$1:$J$86,10,FALSE)/1000</f>
        <v>6862.2867699999997</v>
      </c>
      <c r="AD456" s="452">
        <v>0</v>
      </c>
      <c r="AE456">
        <v>0</v>
      </c>
    </row>
    <row r="457" spans="1:31">
      <c r="A457" s="289">
        <v>2021</v>
      </c>
      <c r="B457" s="289" t="s">
        <v>116</v>
      </c>
      <c r="C457" s="125">
        <v>76</v>
      </c>
      <c r="D457" s="289">
        <f>VLOOKUP(B452,'Доходы регионов21'!$A$10:$C$94,2,FALSE)/1000</f>
        <v>187448.13699999999</v>
      </c>
      <c r="E457" s="289">
        <f>VLOOKUP(B452,'ВРП 2015-2020'!$A$3:$H$98,8,FALSE)</f>
        <v>2545592.5</v>
      </c>
      <c r="F457" s="311">
        <f>VLOOKUP(B457,'Трансферты 2021'!$A$4:$N$93,2,FALSE)</f>
        <v>7422.24</v>
      </c>
      <c r="G457" s="289">
        <f>VLOOKUP(B457,'Численность 2021'!$A$6:$B$91,2,FALSE)</f>
        <v>485621</v>
      </c>
      <c r="H457" s="183">
        <f>VLOOKUP(B452,'Трансферты 16-21'!$A$2:$S$102,19,FALSE)</f>
        <v>6294.7372169599994</v>
      </c>
      <c r="I457" s="183">
        <f>D457-VLOOKUP(B457,'Трансферты 16-21'!$A$1:$M$86,13,FALSE)</f>
        <v>185329.177</v>
      </c>
      <c r="J457" s="311">
        <f t="shared" si="21"/>
        <v>13.093183763261889</v>
      </c>
      <c r="K457" s="424">
        <f>VLOOKUP(B457,'БО 19-21'!$A$11:$L$103,10,FALSE)</f>
        <v>137.69999999999999</v>
      </c>
      <c r="L457" s="425">
        <f>VLOOKUP(B457,'Own Rev21'!$A$10:$B$94,2,FALSE)/1000</f>
        <v>172793.27600000001</v>
      </c>
      <c r="M457" s="429">
        <f>VLOOKUP(B457,Безв21!$A$10:$B$94,2,FALSE)/1000</f>
        <v>8441.0079999999998</v>
      </c>
      <c r="N457" s="251">
        <f>VLOOKUP(B457,'Трансферты 16-21'!$A$1:$M$86,13,FALSE)</f>
        <v>2118.96</v>
      </c>
      <c r="O457" s="251">
        <v>0</v>
      </c>
      <c r="P457" s="251">
        <f t="shared" si="22"/>
        <v>6322.0479999999998</v>
      </c>
      <c r="Q457" s="251">
        <f t="shared" si="23"/>
        <v>185329.177</v>
      </c>
      <c r="R457" s="251">
        <v>0</v>
      </c>
      <c r="S457" s="251">
        <v>0</v>
      </c>
      <c r="T457" s="251">
        <v>0</v>
      </c>
      <c r="U457" s="251">
        <v>0</v>
      </c>
      <c r="V457" s="251">
        <v>0</v>
      </c>
      <c r="W457" s="251">
        <f>VLOOKUP(B456,'По статьям 2021'!$A$2:$V$86,22,FALSE)</f>
        <v>1420.8987196600001</v>
      </c>
      <c r="X457" s="251">
        <f>VLOOKUP(B457,'2021'!$A$1:$J$86,3,FALSE)</f>
        <v>0.03</v>
      </c>
      <c r="Y457" s="251">
        <f>VLOOKUP(B457,'2021'!$A$1:$J$86,4,FALSE)/1000</f>
        <v>10</v>
      </c>
      <c r="Z457" s="251">
        <f>VLOOKUP(B457,'2021'!$A$1:$J$86,5,FALSE)/1000</f>
        <v>0</v>
      </c>
      <c r="AA457" s="251">
        <f>VLOOKUP(B457,'2021'!$A$1:$J$86,6,FALSE)/1000</f>
        <v>0</v>
      </c>
      <c r="AB457" s="251">
        <f>VLOOKUP(B457,'2021'!$A$1:$J$86,7,FALSE)/1000</f>
        <v>2993.7427200000002</v>
      </c>
      <c r="AC457" s="251">
        <f>VLOOKUP(B457,'2021'!$A$1:$J$86,10,FALSE)/1000</f>
        <v>3318.3079500000003</v>
      </c>
      <c r="AD457" t="e">
        <f>VLOOKUP(B457,#REF!,2,FALSE)</f>
        <v>#REF!</v>
      </c>
      <c r="AE457">
        <f>S456</f>
        <v>0.74839999999999995</v>
      </c>
    </row>
    <row r="458" spans="1:31">
      <c r="A458" s="289">
        <v>2016</v>
      </c>
      <c r="B458" s="289" t="s">
        <v>1014</v>
      </c>
      <c r="C458" s="125">
        <v>77</v>
      </c>
      <c r="D458" s="289">
        <f>VLOOKUP(B458,'Доходы регионов16'!$A$10:$C$94,2,FALSE)/1000</f>
        <v>11352.198</v>
      </c>
      <c r="E458" s="289">
        <f>VLOOKUP(B458,'ВРП 2015-2020'!$A$3:$H$98,3,FALSE)</f>
        <v>294021.2</v>
      </c>
      <c r="F458" s="311">
        <f>VLOOKUP(B458,'Трансферты 2016'!$A$10:$N$102,2,FALSE)</f>
        <v>1485.41</v>
      </c>
      <c r="G458" s="289">
        <f>VLOOKUP(B458,'Численность 2016-2017'!$B$5:$D$89,2,FALSE)</f>
        <v>166120</v>
      </c>
      <c r="H458" s="183">
        <f>VLOOKUP(B458,'Трансферты 16-21'!$A$2:$S$102,14,FALSE)</f>
        <v>876.62413164999987</v>
      </c>
      <c r="I458" s="183">
        <f>D458-VLOOKUP(B458,'Трансферты 16-21'!$A$1:$M$86,8,FALSE)</f>
        <v>10732.628000000001</v>
      </c>
      <c r="J458" s="311">
        <f t="shared" si="21"/>
        <v>12.02046569774469</v>
      </c>
      <c r="K458" s="424">
        <f>VLOOKUP(B458,'БО 15-17'!$A$11:$L$103,6,FALSE)</f>
        <v>56.7</v>
      </c>
      <c r="L458" s="425">
        <f>VLOOKUP(B458,'Own Rev16'!$A$10:$B$94,2,FALSE)/1000</f>
        <v>6519.0050000000001</v>
      </c>
      <c r="M458" s="429">
        <f>VLOOKUP(B458,Безв16!$A$10:$B$95,2,FALSE)/1000</f>
        <v>4359.4769999999999</v>
      </c>
      <c r="N458" s="251">
        <f>VLOOKUP(B458,'Трансферты 16-21'!$A$1:$M$86,8,FALSE)</f>
        <v>619.57000000000005</v>
      </c>
      <c r="O458" s="251">
        <v>0</v>
      </c>
      <c r="P458" s="251">
        <f t="shared" si="22"/>
        <v>3739.9069999999997</v>
      </c>
      <c r="Q458" s="251">
        <f t="shared" si="23"/>
        <v>10732.628000000001</v>
      </c>
      <c r="R458" s="251">
        <v>0</v>
      </c>
      <c r="S458" s="251">
        <v>0</v>
      </c>
      <c r="T458" s="251">
        <v>0</v>
      </c>
      <c r="U458" s="251">
        <v>0</v>
      </c>
      <c r="V458" s="251">
        <v>0</v>
      </c>
      <c r="W458" s="251">
        <v>0</v>
      </c>
      <c r="X458" s="251">
        <f>VLOOKUP(B458,'2016'!$A$1:$J$86,3,FALSE)</f>
        <v>0.35</v>
      </c>
      <c r="Y458" s="251">
        <f>VLOOKUP(B458,'2016'!$A$1:$J$86,4,FALSE)/1000</f>
        <v>2861.0721000000003</v>
      </c>
      <c r="Z458" s="251">
        <f>VLOOKUP(B458,'2016'!$A$1:$J$86,5,FALSE)/1000</f>
        <v>2099.8996000000002</v>
      </c>
      <c r="AA458" s="251">
        <f>VLOOKUP(B458,'2016'!$A$1:$J$86,6,FALSE)/1000</f>
        <v>761.17250000000001</v>
      </c>
      <c r="AB458" s="251">
        <f>VLOOKUP(B458,'2016'!$A$1:$J$86,7,FALSE)/1000</f>
        <v>817.00659999999993</v>
      </c>
      <c r="AC458" s="251">
        <f>VLOOKUP(B458,'2016'!$A$1:$J$86,10,FALSE)/1000</f>
        <v>61.826560000000001</v>
      </c>
      <c r="AD458" s="251">
        <v>0</v>
      </c>
      <c r="AE458">
        <v>0</v>
      </c>
    </row>
    <row r="459" spans="1:31">
      <c r="A459" s="289">
        <v>2017</v>
      </c>
      <c r="B459" s="289" t="s">
        <v>1014</v>
      </c>
      <c r="C459" s="125">
        <v>77</v>
      </c>
      <c r="D459" s="289">
        <f>VLOOKUP(B458,'Доходы регионов17'!$A$10:$C$94,2,FALSE)/1000</f>
        <v>10623.986000000001</v>
      </c>
      <c r="E459" s="289">
        <f>VLOOKUP(B458,'ВРП 2015-2020'!$A$3:$H$98,4,FALSE)</f>
        <v>338826.6</v>
      </c>
      <c r="F459" s="311">
        <f>VLOOKUP(B459,'Трансферты 2017'!$A$10:$N$102,2,FALSE)</f>
        <v>1043.04</v>
      </c>
      <c r="G459" s="289">
        <f>VLOOKUP(B458,'Численность 2016-2017'!$B$5:$D$89,3,FALSE)</f>
        <v>164217</v>
      </c>
      <c r="H459" s="183">
        <f>VLOOKUP(B458,'Трансферты 16-21'!$A$2:$S$102,15,FALSE)</f>
        <v>958.13109454000005</v>
      </c>
      <c r="I459" s="183">
        <f>D459-VLOOKUP(B459,'Трансферты 16-21'!$A$1:$M$86,9,FALSE)</f>
        <v>10387.676000000001</v>
      </c>
      <c r="J459" s="311">
        <f t="shared" si="21"/>
        <v>12.008944002919078</v>
      </c>
      <c r="K459" s="424">
        <f>VLOOKUP(B459,'БО 15-17'!$A$11:$L$103,10,FALSE)</f>
        <v>56.5</v>
      </c>
      <c r="L459" s="425">
        <f>VLOOKUP(B459,'Own Rev17'!$A$10:$B$94,2,FALSE)/1000</f>
        <v>7214.37</v>
      </c>
      <c r="M459" s="429">
        <f>VLOOKUP(B459,Безв17!$A$10:$B$94,2,FALSE)/1000</f>
        <v>3486.4290000000001</v>
      </c>
      <c r="N459" s="251">
        <f>VLOOKUP(B459,'Трансферты 16-21'!$A$1:$M$86,9,FALSE)</f>
        <v>236.31</v>
      </c>
      <c r="O459" s="251">
        <v>0</v>
      </c>
      <c r="P459" s="251">
        <f t="shared" si="22"/>
        <v>3250.1190000000001</v>
      </c>
      <c r="Q459" s="251">
        <f t="shared" si="23"/>
        <v>10387.676000000001</v>
      </c>
      <c r="R459" s="251">
        <v>0</v>
      </c>
      <c r="S459" s="251">
        <v>0</v>
      </c>
      <c r="T459" s="251">
        <v>0</v>
      </c>
      <c r="U459" s="251">
        <v>0</v>
      </c>
      <c r="V459" s="251">
        <v>0</v>
      </c>
      <c r="W459" s="251">
        <v>0</v>
      </c>
      <c r="X459" s="251">
        <f>VLOOKUP(B459,'2017'!$A$1:$J$86,3,FALSE)</f>
        <v>0.28999999999999998</v>
      </c>
      <c r="Y459" s="251">
        <f>VLOOKUP(B459,'2017'!$A$1:$J$86,4,FALSE)/1000</f>
        <v>2289.2291</v>
      </c>
      <c r="Z459" s="251">
        <f>VLOOKUP(B459,'2017'!$A$1:$J$86,5,FALSE)/1000</f>
        <v>1841.0791999999999</v>
      </c>
      <c r="AA459" s="251">
        <f>VLOOKUP(B459,'2017'!$A$1:$J$86,6,FALSE)/1000</f>
        <v>389.7901</v>
      </c>
      <c r="AB459" s="251">
        <f>VLOOKUP(B459,'2017'!$A$1:$J$86,7,FALSE)/1000</f>
        <v>321.29025000000001</v>
      </c>
      <c r="AC459" s="251">
        <f>VLOOKUP(B459,'2017'!$A$1:$J$86,10,FALSE)/1000</f>
        <v>279.84439000000003</v>
      </c>
      <c r="AD459" s="251">
        <v>0</v>
      </c>
      <c r="AE459">
        <v>0</v>
      </c>
    </row>
    <row r="460" spans="1:31">
      <c r="A460" s="289">
        <v>2018</v>
      </c>
      <c r="B460" s="289" t="s">
        <v>1014</v>
      </c>
      <c r="C460" s="125">
        <v>77</v>
      </c>
      <c r="D460" s="289">
        <f>VLOOKUP(B458,'Доходы регионов18'!$A$10:$C$94,2,FALSE)/1000</f>
        <v>11677.665999999999</v>
      </c>
      <c r="E460" s="289">
        <f>VLOOKUP(B458,'ВРП 2015-2020'!$A$3:$H$98,5,FALSE)</f>
        <v>339068.1</v>
      </c>
      <c r="F460" s="311">
        <f>VLOOKUP(B460,'Трансферты 2018'!$A$10:$N$102,2,FALSE)</f>
        <v>1342.45</v>
      </c>
      <c r="G460" s="289">
        <f>VLOOKUP(B460,'Численность 2018'!$A$7:$B$91,2,FALSE)</f>
        <v>162014</v>
      </c>
      <c r="H460" s="183">
        <f>VLOOKUP(B458,'Трансферты 16-21'!$A$2:$S$102,16,FALSE)</f>
        <v>1317.90170661</v>
      </c>
      <c r="I460" s="183">
        <f>D460-VLOOKUP(B460,'Трансферты 16-21'!$A$1:$M$86,10,FALSE)</f>
        <v>11511.925999999999</v>
      </c>
      <c r="J460" s="311">
        <f t="shared" si="21"/>
        <v>11.995438030233636</v>
      </c>
      <c r="K460" s="424">
        <f>VLOOKUP(B460,'БО 17-19'!$A$11:$L$103,6,FALSE)</f>
        <v>55.4</v>
      </c>
      <c r="L460" s="425">
        <f>VLOOKUP(B460,'Own Rev18'!$A$10:$B$94,2,FALSE)/1000</f>
        <v>7649.0330000000004</v>
      </c>
      <c r="M460" s="429">
        <f>VLOOKUP(B460,Безв18!$A$10:$B$94,2,FALSE)/1000</f>
        <v>4054.0569999999998</v>
      </c>
      <c r="N460" s="251">
        <f>VLOOKUP(B460,'Трансферты 16-21'!$A$1:$M$86,10,FALSE)</f>
        <v>165.74</v>
      </c>
      <c r="O460" s="251">
        <v>0</v>
      </c>
      <c r="P460" s="251">
        <f t="shared" si="22"/>
        <v>3888.317</v>
      </c>
      <c r="Q460" s="251">
        <f t="shared" si="23"/>
        <v>11511.925999999999</v>
      </c>
      <c r="R460" s="251">
        <f>VLOOKUP(B460,Путин!$B$2:$C$87,2,FALSE)</f>
        <v>0.67479999999999996</v>
      </c>
      <c r="S460" s="251">
        <v>0</v>
      </c>
      <c r="T460" s="251">
        <v>0</v>
      </c>
      <c r="U460" s="251">
        <v>0</v>
      </c>
      <c r="V460" s="251">
        <v>0</v>
      </c>
      <c r="W460" s="251">
        <v>0</v>
      </c>
      <c r="X460" s="251">
        <f>VLOOKUP(B460,'2018'!$A$1:$J$86,3,FALSE)</f>
        <v>0.31</v>
      </c>
      <c r="Y460" s="251">
        <f>VLOOKUP(B460,'2018'!$A$1:$J$86,4,FALSE)/1000</f>
        <v>2570.0185999999999</v>
      </c>
      <c r="Z460" s="251">
        <f>VLOOKUP(B460,'2018'!$A$1:$J$86,5,FALSE)/1000</f>
        <v>1889.7655</v>
      </c>
      <c r="AA460" s="251">
        <f>VLOOKUP(B460,'2018'!$A$1:$J$86,6,FALSE)/1000</f>
        <v>605.35410000000002</v>
      </c>
      <c r="AB460" s="251">
        <f>VLOOKUP(B460,'2018'!$A$1:$J$86,7,FALSE)/1000</f>
        <v>279.18705</v>
      </c>
      <c r="AC460" s="251">
        <f>VLOOKUP(B460,'2018'!$A$1:$J$86,10,FALSE)/1000</f>
        <v>542.56346999999994</v>
      </c>
      <c r="AD460" s="251">
        <v>0</v>
      </c>
      <c r="AE460">
        <v>0</v>
      </c>
    </row>
    <row r="461" spans="1:31">
      <c r="A461" s="289">
        <v>2019</v>
      </c>
      <c r="B461" s="289" t="s">
        <v>1014</v>
      </c>
      <c r="C461" s="125">
        <v>77</v>
      </c>
      <c r="D461" s="289">
        <f>VLOOKUP(B458,'Доходы регионов19'!$A$10:$C$94,2,FALSE)/1000</f>
        <v>14999.661</v>
      </c>
      <c r="E461" s="289">
        <f>VLOOKUP(B458,'ВРП 2015-2020'!$A$3:$H$98,6,FALSE)</f>
        <v>355545.7</v>
      </c>
      <c r="F461" s="311">
        <f>VLOOKUP(B461,'Трансферты 2019'!$A$4:$N$102,2,FALSE)</f>
        <v>2456.0300000000002</v>
      </c>
      <c r="G461" s="289">
        <f>VLOOKUP(B461,'Численность 2019'!$A$7:$B$91,2,FALSE)</f>
        <v>159913</v>
      </c>
      <c r="H461" s="183">
        <f>VLOOKUP(B458,'Трансферты 16-21'!$A$2:$S$102,17,FALSE)</f>
        <v>2305.7392669400001</v>
      </c>
      <c r="I461" s="183">
        <f>D461-VLOOKUP(B461,'Трансферты 16-21'!$A$1:$M$86,11,FALSE)</f>
        <v>14213.141</v>
      </c>
      <c r="J461" s="311">
        <f t="shared" si="21"/>
        <v>11.982385196330322</v>
      </c>
      <c r="K461" s="424">
        <f>VLOOKUP(B461,'БО 17-19'!$A$11:$L$103,10,FALSE)</f>
        <v>57.4</v>
      </c>
      <c r="L461" s="425">
        <f>VLOOKUP(B461,'Own Rev19'!$A$10:$B$94,2,FALSE)/1000</f>
        <v>8040.7250000000004</v>
      </c>
      <c r="M461" s="429">
        <f>VLOOKUP(B461,Безв19!$A$10:$B$94,2,FALSE)/1000</f>
        <v>6875.5219999999999</v>
      </c>
      <c r="N461" s="251">
        <f>VLOOKUP(B461,'Трансферты 16-21'!$A$1:$M$86,11,FALSE)</f>
        <v>786.52</v>
      </c>
      <c r="O461" s="251">
        <v>0</v>
      </c>
      <c r="P461" s="251">
        <f t="shared" si="22"/>
        <v>6089.0020000000004</v>
      </c>
      <c r="Q461" s="251">
        <f t="shared" si="23"/>
        <v>14213.141</v>
      </c>
      <c r="R461" s="251">
        <v>0</v>
      </c>
      <c r="S461" s="251">
        <v>0</v>
      </c>
      <c r="T461" s="251">
        <v>0</v>
      </c>
      <c r="U461" s="251">
        <v>0</v>
      </c>
      <c r="V461" s="251">
        <v>0</v>
      </c>
      <c r="W461" s="251">
        <v>0</v>
      </c>
      <c r="X461" s="251">
        <f>VLOOKUP(B461,'2019'!$A$1:$J$86,3,FALSE)</f>
        <v>0.43</v>
      </c>
      <c r="Y461" s="251">
        <f>VLOOKUP(B461,'2019'!$A$1:$J$86,4,FALSE)/1000</f>
        <v>3783.2628999999997</v>
      </c>
      <c r="Z461" s="251">
        <f>VLOOKUP(B461,'2019'!$A$1:$J$86,5,FALSE)/1000</f>
        <v>1795.2772</v>
      </c>
      <c r="AA461" s="251">
        <f>VLOOKUP(B461,'2019'!$A$1:$J$86,6,FALSE)/1000</f>
        <v>1833.7427</v>
      </c>
      <c r="AB461" s="251">
        <f>VLOOKUP(B461,'2019'!$A$1:$J$86,7,FALSE)/1000</f>
        <v>808.57038999999997</v>
      </c>
      <c r="AC461" s="251">
        <f>VLOOKUP(B461,'2019'!$A$1:$J$86,10,FALSE)/1000</f>
        <v>1497.1730299999999</v>
      </c>
      <c r="AD461" s="251">
        <v>0</v>
      </c>
      <c r="AE461">
        <v>0</v>
      </c>
    </row>
    <row r="462" spans="1:31">
      <c r="A462" s="289">
        <v>2020</v>
      </c>
      <c r="B462" s="289" t="s">
        <v>1014</v>
      </c>
      <c r="C462" s="125">
        <v>77</v>
      </c>
      <c r="D462" s="289">
        <f>VLOOKUP(B458,'Доходы регионов20'!$A$10:$C$94,2,FALSE)/1000</f>
        <v>21032.42</v>
      </c>
      <c r="E462" s="289">
        <f>VLOOKUP(B458,'ВРП 2015-2020'!$A$3:$H$98,7,FALSE)</f>
        <v>400340.5</v>
      </c>
      <c r="F462" s="311">
        <f>VLOOKUP(B462,'Трансферты 2020'!$A$4:$N$102,2,FALSE)</f>
        <v>5923.52</v>
      </c>
      <c r="G462" s="289">
        <f>VLOOKUP(B462,'Численность 2020'!$A$7:$B$91,2,FALSE)</f>
        <v>158305</v>
      </c>
      <c r="H462" s="183">
        <f>VLOOKUP(B458,'Трансферты 16-21'!$A$2:$S$102,18,FALSE)</f>
        <v>5530.8992280299999</v>
      </c>
      <c r="I462" s="183">
        <f>D462-VLOOKUP(B462,'Трансферты 16-21'!$A$1:$M$86,12,FALSE)</f>
        <v>19982.71</v>
      </c>
      <c r="J462" s="311">
        <f t="shared" si="21"/>
        <v>11.972278830967257</v>
      </c>
      <c r="K462" s="424">
        <f>VLOOKUP(B462,'БО 19-21'!$A$11:$L$103,6,FALSE)</f>
        <v>57.2</v>
      </c>
      <c r="L462" s="425">
        <f>VLOOKUP(B462,'Own Rev20'!$A$10:$B$94,2,FALSE)/1000</f>
        <v>8123.61</v>
      </c>
      <c r="M462" s="429">
        <f>VLOOKUP(B462,Безв20!$A$10:$B$94,2,FALSE)/1000</f>
        <v>12649.275</v>
      </c>
      <c r="N462" s="251">
        <f>VLOOKUP(B462,'Трансферты 16-21'!$A$1:$M$86,12,FALSE)</f>
        <v>1049.71</v>
      </c>
      <c r="O462" s="251">
        <v>0</v>
      </c>
      <c r="P462" s="251">
        <f t="shared" si="22"/>
        <v>11599.564999999999</v>
      </c>
      <c r="Q462" s="251">
        <f t="shared" si="23"/>
        <v>19982.71</v>
      </c>
      <c r="R462" s="251">
        <v>0</v>
      </c>
      <c r="S462" s="251">
        <f>VLOOKUP(B462,Конституция!$B$4:$C$90,2,FALSE)</f>
        <v>0.77300000000000002</v>
      </c>
      <c r="T462" s="251">
        <f>VLOOKUP(B462,DATA!$A$2:$X$86,23,FALSE)</f>
        <v>20.3</v>
      </c>
      <c r="U462" s="251">
        <f>VLOOKUP(B462,DATA!$A$2:$X$86,24,FALSE)</f>
        <v>9.11</v>
      </c>
      <c r="V462" s="251">
        <f>VLOOKUP(B462,'По статьям 2020'!$A$2:$AE$86,31,FALSE)</f>
        <v>710.35999999999979</v>
      </c>
      <c r="W462" s="251">
        <v>0</v>
      </c>
      <c r="X462" s="251">
        <f>VLOOKUP(B462,'2020'!$A$1:$J$86,3,FALSE)</f>
        <v>0.57999999999999996</v>
      </c>
      <c r="Y462" s="251">
        <f>VLOOKUP(B462,'2020'!$A$1:$J$86,4,FALSE)/1000</f>
        <v>6226.8832000000002</v>
      </c>
      <c r="Z462" s="251">
        <f>VLOOKUP(B462,'2020'!$A$1:$J$86,5,FALSE)/1000</f>
        <v>1974.8048999999999</v>
      </c>
      <c r="AA462" s="251">
        <f>VLOOKUP(B462,'2020'!$A$1:$J$86,6,FALSE)/1000</f>
        <v>3704.7154999999998</v>
      </c>
      <c r="AB462" s="251">
        <f>VLOOKUP(B462,'2020'!$A$1:$J$86,7,FALSE)/1000</f>
        <v>1909.10787</v>
      </c>
      <c r="AC462" s="251">
        <f>VLOOKUP(B462,'2020'!$A$1:$J$86,10,FALSE)/1000</f>
        <v>3463.5705099999996</v>
      </c>
      <c r="AD462" s="452">
        <v>0</v>
      </c>
      <c r="AE462">
        <v>0</v>
      </c>
    </row>
    <row r="463" spans="1:31">
      <c r="A463" s="289">
        <v>2021</v>
      </c>
      <c r="B463" s="289" t="s">
        <v>1014</v>
      </c>
      <c r="C463" s="125">
        <v>77</v>
      </c>
      <c r="D463" s="289">
        <f>VLOOKUP(B458,'Доходы регионов21'!$A$10:$C$94,2,FALSE)/1000</f>
        <v>24315.334999999999</v>
      </c>
      <c r="E463" s="289">
        <f>VLOOKUP(B458,'ВРП 2015-2020'!$A$3:$H$98,8,FALSE)</f>
        <v>507212.2</v>
      </c>
      <c r="F463" s="311">
        <f>VLOOKUP(B463,'Трансферты 2021'!$A$4:$N$93,2,FALSE)</f>
        <v>7193.54</v>
      </c>
      <c r="G463" s="289">
        <f>VLOOKUP(B463,'Численность 2021'!$A$6:$B$91,2,FALSE)</f>
        <v>156500</v>
      </c>
      <c r="H463" s="183">
        <f>VLOOKUP(B458,'Трансферты 16-21'!$A$2:$S$102,19,FALSE)</f>
        <v>6942.4407623999996</v>
      </c>
      <c r="I463" s="183">
        <f>D463-VLOOKUP(B463,'Трансферты 16-21'!$A$1:$M$86,13,FALSE)</f>
        <v>23359.625</v>
      </c>
      <c r="J463" s="311">
        <f t="shared" si="21"/>
        <v>11.960811288962345</v>
      </c>
      <c r="K463" s="424">
        <f>VLOOKUP(B463,'БО 19-21'!$A$11:$L$103,10,FALSE)</f>
        <v>56.6</v>
      </c>
      <c r="L463" s="425">
        <f>VLOOKUP(B463,'Own Rev21'!$A$10:$B$94,2,FALSE)/1000</f>
        <v>9124.8379999999997</v>
      </c>
      <c r="M463" s="429">
        <f>VLOOKUP(B463,Безв21!$A$10:$B$94,2,FALSE)/1000</f>
        <v>15144.223</v>
      </c>
      <c r="N463" s="251">
        <f>VLOOKUP(B463,'Трансферты 16-21'!$A$1:$M$86,13,FALSE)</f>
        <v>955.71</v>
      </c>
      <c r="O463" s="251">
        <v>0</v>
      </c>
      <c r="P463" s="251">
        <f t="shared" si="22"/>
        <v>14188.512999999999</v>
      </c>
      <c r="Q463" s="251">
        <f t="shared" si="23"/>
        <v>23359.625</v>
      </c>
      <c r="R463" s="251">
        <v>0</v>
      </c>
      <c r="S463" s="251">
        <v>0</v>
      </c>
      <c r="T463" s="251">
        <v>0</v>
      </c>
      <c r="U463" s="251">
        <v>0</v>
      </c>
      <c r="V463" s="251">
        <v>0</v>
      </c>
      <c r="W463" s="251">
        <f>VLOOKUP(B462,'По статьям 2021'!$A$2:$V$86,22,FALSE)</f>
        <v>438.44147702999999</v>
      </c>
      <c r="X463" s="251">
        <f>VLOOKUP(B463,'2021'!$A$1:$J$86,3,FALSE)</f>
        <v>0.61</v>
      </c>
      <c r="Y463" s="251">
        <f>VLOOKUP(B463,'2021'!$A$1:$J$86,4,FALSE)/1000</f>
        <v>7263.8617000000004</v>
      </c>
      <c r="Z463" s="251">
        <f>VLOOKUP(B463,'2021'!$A$1:$J$86,5,FALSE)/1000</f>
        <v>1974.8048999999999</v>
      </c>
      <c r="AA463" s="251">
        <f>VLOOKUP(B463,'2021'!$A$1:$J$86,6,FALSE)/1000</f>
        <v>5026.0210999999999</v>
      </c>
      <c r="AB463" s="251">
        <f>VLOOKUP(B463,'2021'!$A$1:$J$86,7,FALSE)/1000</f>
        <v>2731.1823300000001</v>
      </c>
      <c r="AC463" s="251">
        <f>VLOOKUP(B463,'2021'!$A$1:$J$86,10,FALSE)/1000</f>
        <v>4193.4673999999995</v>
      </c>
      <c r="AD463" t="e">
        <f>VLOOKUP(B463,#REF!,2,FALSE)</f>
        <v>#REF!</v>
      </c>
      <c r="AE463">
        <f>S462</f>
        <v>0.77300000000000002</v>
      </c>
    </row>
    <row r="464" spans="1:31">
      <c r="A464" s="289">
        <v>2016</v>
      </c>
      <c r="B464" s="289" t="s">
        <v>1015</v>
      </c>
      <c r="C464" s="125">
        <v>78</v>
      </c>
      <c r="D464" s="289">
        <f>VLOOKUP(B464,'Доходы регионов16'!$A$10:$C$94,2,FALSE)/1000</f>
        <v>32964.044999999998</v>
      </c>
      <c r="E464" s="289">
        <f>VLOOKUP(B464,'ВРП 2015-2020'!$A$3:$H$98,3,FALSE)</f>
        <v>1443771.7</v>
      </c>
      <c r="F464" s="311">
        <f>VLOOKUP(B464,'Трансферты 2016'!$A$10:$N$102,2,FALSE)</f>
        <v>3617.91</v>
      </c>
      <c r="G464" s="289">
        <f>VLOOKUP(B464,'Численность 2016-2017'!$B$5:$D$89,2,FALSE)</f>
        <v>50157</v>
      </c>
      <c r="H464" s="183">
        <f>VLOOKUP(B464,'Трансферты 16-21'!$A$2:$S$102,14,FALSE)</f>
        <v>3345.7667287499999</v>
      </c>
      <c r="I464" s="183">
        <f>D464-VLOOKUP(B464,'Трансферты 16-21'!$A$1:$M$86,8,FALSE)</f>
        <v>32688.644999999997</v>
      </c>
      <c r="J464" s="311">
        <f t="shared" si="21"/>
        <v>10.822913364905755</v>
      </c>
      <c r="K464" s="424">
        <f>VLOOKUP(B464,'БО 15-17'!$A$11:$L$103,6,FALSE)</f>
        <v>37.6</v>
      </c>
      <c r="L464" s="425">
        <f>VLOOKUP(B464,'Own Rev16'!$A$10:$B$94,2,FALSE)/1000</f>
        <v>16704.542000000001</v>
      </c>
      <c r="M464" s="429">
        <f>VLOOKUP(B464,Безв16!$A$10:$B$95,2,FALSE)/1000</f>
        <v>16052.450999999999</v>
      </c>
      <c r="N464" s="251">
        <f>VLOOKUP(B464,'Трансферты 16-21'!$A$1:$M$86,8,FALSE)</f>
        <v>275.39999999999998</v>
      </c>
      <c r="O464" s="251">
        <v>0</v>
      </c>
      <c r="P464" s="251">
        <f t="shared" si="22"/>
        <v>15777.050999999999</v>
      </c>
      <c r="Q464" s="251">
        <f t="shared" si="23"/>
        <v>32688.644999999997</v>
      </c>
      <c r="R464" s="251">
        <v>0</v>
      </c>
      <c r="S464" s="251">
        <v>0</v>
      </c>
      <c r="T464" s="251">
        <v>0</v>
      </c>
      <c r="U464" s="251">
        <v>0</v>
      </c>
      <c r="V464" s="251">
        <v>0</v>
      </c>
      <c r="W464" s="251">
        <v>0</v>
      </c>
      <c r="X464" s="251">
        <f>VLOOKUP(B464,'2016'!$A$1:$J$86,3,FALSE)</f>
        <v>0.48</v>
      </c>
      <c r="Y464" s="251">
        <f>VLOOKUP(B464,'2016'!$A$1:$J$86,4,FALSE)/1000</f>
        <v>12428.884099999999</v>
      </c>
      <c r="Z464" s="251">
        <f>VLOOKUP(B464,'2016'!$A$1:$J$86,5,FALSE)/1000</f>
        <v>10756.228999999999</v>
      </c>
      <c r="AA464" s="251">
        <f>VLOOKUP(B464,'2016'!$A$1:$J$86,6,FALSE)/1000</f>
        <v>1672.6551000000002</v>
      </c>
      <c r="AB464" s="251">
        <f>VLOOKUP(B464,'2016'!$A$1:$J$86,7,FALSE)/1000</f>
        <v>3164.7473999999997</v>
      </c>
      <c r="AC464" s="251">
        <f>VLOOKUP(B464,'2016'!$A$1:$J$86,10,FALSE)/1000</f>
        <v>183.41743</v>
      </c>
      <c r="AD464" s="251">
        <v>0</v>
      </c>
      <c r="AE464">
        <v>0</v>
      </c>
    </row>
    <row r="465" spans="1:31">
      <c r="A465" s="289">
        <v>2017</v>
      </c>
      <c r="B465" s="289" t="s">
        <v>1015</v>
      </c>
      <c r="C465" s="125">
        <v>78</v>
      </c>
      <c r="D465" s="289">
        <f>VLOOKUP(B464,'Доходы регионов17'!$A$10:$C$94,2,FALSE)/1000</f>
        <v>30155.991000000002</v>
      </c>
      <c r="E465" s="289">
        <f>VLOOKUP(B464,'ВРП 2015-2020'!$A$3:$H$98,4,FALSE)</f>
        <v>1469675</v>
      </c>
      <c r="F465" s="311">
        <f>VLOOKUP(B465,'Трансферты 2017'!$A$10:$N$102,2,FALSE)</f>
        <v>3321.72</v>
      </c>
      <c r="G465" s="289">
        <f>VLOOKUP(B464,'Численность 2016-2017'!$B$5:$D$89,3,FALSE)</f>
        <v>49822</v>
      </c>
      <c r="H465" s="183">
        <f>VLOOKUP(B464,'Трансферты 16-21'!$A$2:$S$102,15,FALSE)</f>
        <v>627.89825758000006</v>
      </c>
      <c r="I465" s="183">
        <f>D465-VLOOKUP(B465,'Трансферты 16-21'!$A$1:$M$86,9,FALSE)</f>
        <v>27380.051000000003</v>
      </c>
      <c r="J465" s="311">
        <f t="shared" si="21"/>
        <v>10.816211932530674</v>
      </c>
      <c r="K465" s="424">
        <f>VLOOKUP(B465,'БО 15-17'!$A$11:$L$103,10,FALSE)</f>
        <v>42.3</v>
      </c>
      <c r="L465" s="425">
        <f>VLOOKUP(B465,'Own Rev17'!$A$10:$B$94,2,FALSE)/1000</f>
        <v>13000.062</v>
      </c>
      <c r="M465" s="429">
        <f>VLOOKUP(B465,Безв17!$A$10:$B$94,2,FALSE)/1000</f>
        <v>14172.999</v>
      </c>
      <c r="N465" s="251">
        <f>VLOOKUP(B465,'Трансферты 16-21'!$A$1:$M$86,9,FALSE)</f>
        <v>2775.94</v>
      </c>
      <c r="O465" s="251">
        <v>0</v>
      </c>
      <c r="P465" s="251">
        <f t="shared" si="22"/>
        <v>11397.058999999999</v>
      </c>
      <c r="Q465" s="251">
        <f t="shared" si="23"/>
        <v>27380.051000000003</v>
      </c>
      <c r="R465" s="251">
        <v>0</v>
      </c>
      <c r="S465" s="251">
        <v>0</v>
      </c>
      <c r="T465" s="251">
        <v>0</v>
      </c>
      <c r="U465" s="251">
        <v>0</v>
      </c>
      <c r="V465" s="251">
        <v>0</v>
      </c>
      <c r="W465" s="251">
        <v>0</v>
      </c>
      <c r="X465" s="251">
        <f>VLOOKUP(B465,'2017'!$A$1:$J$86,3,FALSE)</f>
        <v>0.46</v>
      </c>
      <c r="Y465" s="251">
        <f>VLOOKUP(B465,'2017'!$A$1:$J$86,4,FALSE)/1000</f>
        <v>10764.349099999999</v>
      </c>
      <c r="Z465" s="251">
        <f>VLOOKUP(B465,'2017'!$A$1:$J$86,5,FALSE)/1000</f>
        <v>10288.476699999999</v>
      </c>
      <c r="AA465" s="251">
        <f>VLOOKUP(B465,'2017'!$A$1:$J$86,6,FALSE)/1000</f>
        <v>0</v>
      </c>
      <c r="AB465" s="251">
        <f>VLOOKUP(B465,'2017'!$A$1:$J$86,7,FALSE)/1000</f>
        <v>2854.3855699999999</v>
      </c>
      <c r="AC465" s="251">
        <f>VLOOKUP(B465,'2017'!$A$1:$J$86,10,FALSE)/1000</f>
        <v>270.23472999999996</v>
      </c>
      <c r="AD465" s="251">
        <v>0</v>
      </c>
      <c r="AE465">
        <v>0</v>
      </c>
    </row>
    <row r="466" spans="1:31">
      <c r="A466" s="289">
        <v>2018</v>
      </c>
      <c r="B466" s="289" t="s">
        <v>1015</v>
      </c>
      <c r="C466" s="125">
        <v>78</v>
      </c>
      <c r="D466" s="289">
        <f>VLOOKUP(B464,'Доходы регионов18'!$A$10:$C$94,2,FALSE)/1000</f>
        <v>36268.536999999997</v>
      </c>
      <c r="E466" s="289">
        <f>VLOOKUP(B464,'ВРП 2015-2020'!$A$3:$H$98,5,FALSE)</f>
        <v>1685134.1</v>
      </c>
      <c r="F466" s="311">
        <f>VLOOKUP(B466,'Трансферты 2018'!$A$10:$N$102,2,FALSE)</f>
        <v>6157.48</v>
      </c>
      <c r="G466" s="289">
        <f>VLOOKUP(B466,'Численность 2018'!$A$7:$B$91,2,FALSE)</f>
        <v>49348</v>
      </c>
      <c r="H466" s="183">
        <f>VLOOKUP(B464,'Трансферты 16-21'!$A$2:$S$102,16,FALSE)</f>
        <v>5024.4462032700003</v>
      </c>
      <c r="I466" s="183">
        <f>D466-VLOOKUP(B466,'Трансферты 16-21'!$A$1:$M$86,10,FALSE)</f>
        <v>35017.916999999994</v>
      </c>
      <c r="J466" s="311">
        <f t="shared" si="21"/>
        <v>10.806652517191354</v>
      </c>
      <c r="K466" s="424">
        <f>VLOOKUP(B466,'БО 17-19'!$A$11:$L$103,6,FALSE)</f>
        <v>46</v>
      </c>
      <c r="L466" s="425">
        <f>VLOOKUP(B466,'Own Rev18'!$A$10:$B$94,2,FALSE)/1000</f>
        <v>13533.36</v>
      </c>
      <c r="M466" s="429">
        <f>VLOOKUP(B466,Безв18!$A$10:$B$94,2,FALSE)/1000</f>
        <v>16339.592000000001</v>
      </c>
      <c r="N466" s="251">
        <f>VLOOKUP(B466,'Трансферты 16-21'!$A$1:$M$86,10,FALSE)</f>
        <v>1250.6199999999999</v>
      </c>
      <c r="O466" s="251">
        <v>0</v>
      </c>
      <c r="P466" s="251">
        <f t="shared" si="22"/>
        <v>15088.972000000002</v>
      </c>
      <c r="Q466" s="251">
        <f t="shared" si="23"/>
        <v>35017.916999999994</v>
      </c>
      <c r="R466" s="251">
        <f>VLOOKUP(B466,Путин!$B$2:$C$87,2,FALSE)</f>
        <v>0.82310000000000005</v>
      </c>
      <c r="S466" s="251">
        <v>0</v>
      </c>
      <c r="T466" s="251">
        <v>0</v>
      </c>
      <c r="U466" s="251">
        <v>0</v>
      </c>
      <c r="V466" s="251">
        <v>0</v>
      </c>
      <c r="W466" s="251">
        <v>0</v>
      </c>
      <c r="X466" s="251">
        <f>VLOOKUP(B466,'2018'!$A$1:$J$86,3,FALSE)</f>
        <v>0.45</v>
      </c>
      <c r="Y466" s="251">
        <f>VLOOKUP(B466,'2018'!$A$1:$J$86,4,FALSE)/1000</f>
        <v>10064.525900000001</v>
      </c>
      <c r="Z466" s="251">
        <f>VLOOKUP(B466,'2018'!$A$1:$J$86,5,FALSE)/1000</f>
        <v>9774.0529000000006</v>
      </c>
      <c r="AA466" s="251">
        <f>VLOOKUP(B466,'2018'!$A$1:$J$86,6,FALSE)/1000</f>
        <v>178.28899999999999</v>
      </c>
      <c r="AB466" s="251">
        <f>VLOOKUP(B466,'2018'!$A$1:$J$86,7,FALSE)/1000</f>
        <v>1351.44147</v>
      </c>
      <c r="AC466" s="251">
        <f>VLOOKUP(B466,'2018'!$A$1:$J$86,10,FALSE)/1000</f>
        <v>4631.6917899999999</v>
      </c>
      <c r="AD466" s="251">
        <v>0</v>
      </c>
      <c r="AE466">
        <v>0</v>
      </c>
    </row>
    <row r="467" spans="1:31">
      <c r="A467" s="289">
        <v>2019</v>
      </c>
      <c r="B467" s="289" t="s">
        <v>1015</v>
      </c>
      <c r="C467" s="125">
        <v>78</v>
      </c>
      <c r="D467" s="289">
        <f>VLOOKUP(B464,'Доходы регионов19'!$A$10:$C$94,2,FALSE)/1000</f>
        <v>56648.860999999997</v>
      </c>
      <c r="E467" s="289">
        <f>VLOOKUP(B464,'ВРП 2015-2020'!$A$3:$H$98,6,FALSE)</f>
        <v>1898634.8</v>
      </c>
      <c r="F467" s="311">
        <f>VLOOKUP(B467,'Трансферты 2019'!$A$4:$N$102,2,FALSE)</f>
        <v>22621.29</v>
      </c>
      <c r="G467" s="289">
        <f>VLOOKUP(B467,'Численность 2019'!$A$7:$B$91,2,FALSE)</f>
        <v>49663</v>
      </c>
      <c r="H467" s="183">
        <f>VLOOKUP(B464,'Трансферты 16-21'!$A$2:$S$102,17,FALSE)</f>
        <v>22495.1654241</v>
      </c>
      <c r="I467" s="183">
        <f>D467-VLOOKUP(B467,'Трансферты 16-21'!$A$1:$M$86,11,FALSE)</f>
        <v>56197.161</v>
      </c>
      <c r="J467" s="311">
        <f t="shared" si="21"/>
        <v>10.813015468030894</v>
      </c>
      <c r="K467" s="424">
        <f>VLOOKUP(B467,'БО 17-19'!$A$11:$L$103,10,FALSE)</f>
        <v>37</v>
      </c>
      <c r="L467" s="425">
        <f>VLOOKUP(B467,'Own Rev19'!$A$10:$B$94,2,FALSE)/1000</f>
        <v>15995.885</v>
      </c>
      <c r="M467" s="429">
        <f>VLOOKUP(B467,Безв19!$A$10:$B$94,2,FALSE)/1000</f>
        <v>35510.678</v>
      </c>
      <c r="N467" s="251">
        <f>VLOOKUP(B467,'Трансферты 16-21'!$A$1:$M$86,11,FALSE)</f>
        <v>451.7</v>
      </c>
      <c r="O467" s="251">
        <v>0</v>
      </c>
      <c r="P467" s="251">
        <f t="shared" si="22"/>
        <v>35058.978000000003</v>
      </c>
      <c r="Q467" s="251">
        <f t="shared" si="23"/>
        <v>56197.161</v>
      </c>
      <c r="R467" s="251">
        <v>0</v>
      </c>
      <c r="S467" s="251">
        <v>0</v>
      </c>
      <c r="T467" s="251">
        <v>0</v>
      </c>
      <c r="U467" s="251">
        <v>0</v>
      </c>
      <c r="V467" s="251">
        <v>0</v>
      </c>
      <c r="W467" s="251">
        <v>0</v>
      </c>
      <c r="X467" s="251">
        <f>VLOOKUP(B467,'2019'!$A$1:$J$86,3,FALSE)</f>
        <v>0.62</v>
      </c>
      <c r="Y467" s="251">
        <f>VLOOKUP(B467,'2019'!$A$1:$J$86,4,FALSE)/1000</f>
        <v>12563.813</v>
      </c>
      <c r="Z467" s="251">
        <f>VLOOKUP(B467,'2019'!$A$1:$J$86,5,FALSE)/1000</f>
        <v>11240.160800000001</v>
      </c>
      <c r="AA467" s="251">
        <f>VLOOKUP(B467,'2019'!$A$1:$J$86,6,FALSE)/1000</f>
        <v>880.78800000000001</v>
      </c>
      <c r="AB467" s="251">
        <f>VLOOKUP(B467,'2019'!$A$1:$J$86,7,FALSE)/1000</f>
        <v>3008.0794100000003</v>
      </c>
      <c r="AC467" s="251">
        <f>VLOOKUP(B467,'2019'!$A$1:$J$86,10,FALSE)/1000</f>
        <v>19487.08898</v>
      </c>
      <c r="AD467" s="251">
        <v>0</v>
      </c>
      <c r="AE467">
        <v>0</v>
      </c>
    </row>
    <row r="468" spans="1:31">
      <c r="A468" s="289">
        <v>2020</v>
      </c>
      <c r="B468" s="289" t="s">
        <v>1015</v>
      </c>
      <c r="C468" s="125">
        <v>78</v>
      </c>
      <c r="D468" s="289">
        <f>VLOOKUP(B464,'Доходы регионов20'!$A$10:$C$94,2,FALSE)/1000</f>
        <v>54335.434000000001</v>
      </c>
      <c r="E468" s="289">
        <f>VLOOKUP(B464,'ВРП 2015-2020'!$A$3:$H$98,7,FALSE)</f>
        <v>2404271.2000000002</v>
      </c>
      <c r="F468" s="311">
        <f>VLOOKUP(B468,'Трансферты 2020'!$A$4:$N$102,2,FALSE)</f>
        <v>6574.23</v>
      </c>
      <c r="G468" s="289">
        <f>VLOOKUP(B468,'Численность 2020'!$A$7:$B$91,2,FALSE)</f>
        <v>50288</v>
      </c>
      <c r="H468" s="183">
        <f>VLOOKUP(B464,'Трансферты 16-21'!$A$2:$S$102,18,FALSE)</f>
        <v>6492.0125862700006</v>
      </c>
      <c r="I468" s="183">
        <f>D468-VLOOKUP(B468,'Трансферты 16-21'!$A$1:$M$86,12,FALSE)</f>
        <v>53717.453999999998</v>
      </c>
      <c r="J468" s="311">
        <f t="shared" si="21"/>
        <v>10.825521759037349</v>
      </c>
      <c r="K468" s="424">
        <f>VLOOKUP(B468,'БО 19-21'!$A$11:$L$103,6,FALSE)</f>
        <v>42.1</v>
      </c>
      <c r="L468" s="425">
        <f>VLOOKUP(B468,'Own Rev20'!$A$10:$B$94,2,FALSE)/1000</f>
        <v>24987.667000000001</v>
      </c>
      <c r="M468" s="429">
        <f>VLOOKUP(B468,Безв20!$A$10:$B$94,2,FALSE)/1000</f>
        <v>19751.82</v>
      </c>
      <c r="N468" s="251">
        <f>VLOOKUP(B468,'Трансферты 16-21'!$A$1:$M$86,12,FALSE)</f>
        <v>617.98</v>
      </c>
      <c r="O468" s="251">
        <v>0</v>
      </c>
      <c r="P468" s="251">
        <f t="shared" si="22"/>
        <v>19133.84</v>
      </c>
      <c r="Q468" s="251">
        <f t="shared" si="23"/>
        <v>53717.453999999998</v>
      </c>
      <c r="R468" s="251">
        <v>0</v>
      </c>
      <c r="S468" s="251">
        <f>VLOOKUP(B468,Конституция!$B$4:$C$90,2,FALSE)</f>
        <v>0.80300000000000005</v>
      </c>
      <c r="T468" s="251">
        <f>VLOOKUP(B468,DATA!$A$2:$X$86,23,FALSE)</f>
        <v>60.7</v>
      </c>
      <c r="U468" s="251">
        <f>VLOOKUP(B468,DATA!$A$2:$X$86,24,FALSE)</f>
        <v>6.53</v>
      </c>
      <c r="V468" s="251">
        <f>VLOOKUP(B468,'По статьям 2020'!$A$2:$AE$86,31,FALSE)</f>
        <v>427.23</v>
      </c>
      <c r="W468" s="251">
        <v>0</v>
      </c>
      <c r="X468" s="251">
        <f>VLOOKUP(B468,'2020'!$A$1:$J$86,3,FALSE)</f>
        <v>0.36</v>
      </c>
      <c r="Y468" s="251">
        <f>VLOOKUP(B468,'2020'!$A$1:$J$86,4,FALSE)/1000</f>
        <v>12718.028749999999</v>
      </c>
      <c r="Z468" s="251">
        <f>VLOOKUP(B468,'2020'!$A$1:$J$86,5,FALSE)/1000</f>
        <v>12364.1769</v>
      </c>
      <c r="AA468" s="251">
        <f>VLOOKUP(B468,'2020'!$A$1:$J$86,6,FALSE)/1000</f>
        <v>0</v>
      </c>
      <c r="AB468" s="251">
        <f>VLOOKUP(B468,'2020'!$A$1:$J$86,7,FALSE)/1000</f>
        <v>3494.84575</v>
      </c>
      <c r="AC468" s="251">
        <f>VLOOKUP(B468,'2020'!$A$1:$J$86,10,FALSE)/1000</f>
        <v>2920.9654100000002</v>
      </c>
      <c r="AD468" s="452">
        <v>0</v>
      </c>
      <c r="AE468">
        <v>0</v>
      </c>
    </row>
    <row r="469" spans="1:31">
      <c r="A469" s="289">
        <v>2021</v>
      </c>
      <c r="B469" s="289" t="s">
        <v>1015</v>
      </c>
      <c r="C469" s="125">
        <v>78</v>
      </c>
      <c r="D469" s="289">
        <f>VLOOKUP(B464,'Доходы регионов21'!$A$10:$C$94,2,FALSE)/1000</f>
        <v>53866.38</v>
      </c>
      <c r="E469" s="289">
        <f>VLOOKUP(B464,'ВРП 2015-2020'!$A$3:$H$98,8,FALSE)</f>
        <v>2734862.7</v>
      </c>
      <c r="F469" s="311">
        <f>VLOOKUP(B469,'Трансферты 2021'!$A$4:$N$93,2,FALSE)</f>
        <v>7755.54</v>
      </c>
      <c r="G469" s="289">
        <f>VLOOKUP(B469,'Численность 2021'!$A$6:$B$91,2,FALSE)</f>
        <v>49527</v>
      </c>
      <c r="H469" s="183">
        <f>VLOOKUP(B464,'Трансферты 16-21'!$A$2:$S$102,19,FALSE)</f>
        <v>7819.3192515200008</v>
      </c>
      <c r="I469" s="183">
        <f>D469-VLOOKUP(B469,'Трансферты 16-21'!$A$1:$M$86,13,FALSE)</f>
        <v>53282.64</v>
      </c>
      <c r="J469" s="311">
        <f t="shared" si="21"/>
        <v>10.810273254395979</v>
      </c>
      <c r="K469" s="424">
        <f>VLOOKUP(B469,'БО 19-21'!$A$11:$L$103,10,FALSE)</f>
        <v>48.9</v>
      </c>
      <c r="L469" s="425">
        <f>VLOOKUP(B469,'Own Rev21'!$A$10:$B$94,2,FALSE)/1000</f>
        <v>22845.51</v>
      </c>
      <c r="M469" s="429">
        <f>VLOOKUP(B469,Безв21!$A$10:$B$94,2,FALSE)/1000</f>
        <v>22068.75</v>
      </c>
      <c r="N469" s="251">
        <f>VLOOKUP(B469,'Трансферты 16-21'!$A$1:$M$86,13,FALSE)</f>
        <v>583.74</v>
      </c>
      <c r="O469" s="251">
        <v>0</v>
      </c>
      <c r="P469" s="251">
        <f t="shared" si="22"/>
        <v>21485.01</v>
      </c>
      <c r="Q469" s="251">
        <f t="shared" si="23"/>
        <v>53282.64</v>
      </c>
      <c r="R469" s="251">
        <v>0</v>
      </c>
      <c r="S469" s="251">
        <v>0</v>
      </c>
      <c r="T469" s="251">
        <v>0</v>
      </c>
      <c r="U469" s="251">
        <v>0</v>
      </c>
      <c r="V469" s="251">
        <v>0</v>
      </c>
      <c r="W469" s="251">
        <f>VLOOKUP(B468,'По статьям 2021'!$A$2:$V$86,22,FALSE)</f>
        <v>145.75523598999999</v>
      </c>
      <c r="X469" s="251">
        <f>VLOOKUP(B469,'2021'!$A$1:$J$86,3,FALSE)</f>
        <v>0.4</v>
      </c>
      <c r="Y469" s="251">
        <f>VLOOKUP(B469,'2021'!$A$1:$J$86,4,FALSE)/1000</f>
        <v>13664.599400000001</v>
      </c>
      <c r="Z469" s="251">
        <f>VLOOKUP(B469,'2021'!$A$1:$J$86,5,FALSE)/1000</f>
        <v>12782.544099999999</v>
      </c>
      <c r="AA469" s="251">
        <f>VLOOKUP(B469,'2021'!$A$1:$J$86,6,FALSE)/1000</f>
        <v>500</v>
      </c>
      <c r="AB469" s="251">
        <f>VLOOKUP(B469,'2021'!$A$1:$J$86,7,FALSE)/1000</f>
        <v>5628.9040100000002</v>
      </c>
      <c r="AC469" s="251">
        <f>VLOOKUP(B469,'2021'!$A$1:$J$86,10,FALSE)/1000</f>
        <v>2191.5065</v>
      </c>
      <c r="AD469" t="e">
        <f>VLOOKUP(B469,#REF!,2,FALSE)</f>
        <v>#REF!</v>
      </c>
      <c r="AE469">
        <f>S468</f>
        <v>0.80300000000000005</v>
      </c>
    </row>
    <row r="470" spans="1:31">
      <c r="A470" s="289">
        <v>2016</v>
      </c>
      <c r="B470" s="289" t="s">
        <v>156</v>
      </c>
      <c r="C470" s="125">
        <v>79</v>
      </c>
      <c r="D470" s="289">
        <f>VLOOKUP(B470,'Доходы регионов16'!$A$10:$C$94,2,FALSE)/1000</f>
        <v>98061.09</v>
      </c>
      <c r="E470" s="289">
        <f>VLOOKUP(B470,'ВРП 2015-2020'!$A$3:$H$98,3,FALSE)</f>
        <v>203906.4</v>
      </c>
      <c r="F470" s="311">
        <f>VLOOKUP(B470,'Трансферты 2016'!$A$10:$N$102,2,FALSE)</f>
        <v>14787.06</v>
      </c>
      <c r="G470" s="289">
        <f>VLOOKUP(B470,'Численность 2016-2017'!$B$5:$D$89,2,FALSE)</f>
        <v>3015660</v>
      </c>
      <c r="H470" s="183">
        <f>VLOOKUP(B470,'Трансферты 16-21'!$A$2:$S$102,14,FALSE)</f>
        <v>7375.51388382</v>
      </c>
      <c r="I470" s="183">
        <f>D470-VLOOKUP(B470,'Трансферты 16-21'!$A$1:$M$86,8,FALSE)</f>
        <v>90562.51999999999</v>
      </c>
      <c r="J470" s="311">
        <f t="shared" si="21"/>
        <v>14.919329269659753</v>
      </c>
      <c r="K470" s="424">
        <f>VLOOKUP(B470,'БО 15-17'!$A$11:$L$103,6,FALSE)</f>
        <v>26.7</v>
      </c>
      <c r="L470" s="425">
        <f>VLOOKUP(B470,'Own Rev16'!$A$10:$B$94,2,FALSE)/1000</f>
        <v>33477.49</v>
      </c>
      <c r="M470" s="429">
        <f>VLOOKUP(B470,Безв16!$A$10:$B$95,2,FALSE)/1000</f>
        <v>63044.131000000001</v>
      </c>
      <c r="N470" s="251">
        <f>VLOOKUP(B470,'Трансферты 16-21'!$A$1:$M$86,8,FALSE)</f>
        <v>7498.57</v>
      </c>
      <c r="O470" s="251">
        <v>1</v>
      </c>
      <c r="P470" s="251">
        <f t="shared" si="22"/>
        <v>55545.561000000002</v>
      </c>
      <c r="Q470" s="251">
        <f t="shared" si="23"/>
        <v>90562.51999999999</v>
      </c>
      <c r="R470" s="251">
        <v>0</v>
      </c>
      <c r="S470" s="251">
        <v>0</v>
      </c>
      <c r="T470" s="251">
        <v>0</v>
      </c>
      <c r="U470" s="251">
        <v>0</v>
      </c>
      <c r="V470" s="251">
        <v>0</v>
      </c>
      <c r="W470" s="251">
        <v>0</v>
      </c>
      <c r="X470" s="251">
        <f>VLOOKUP(B470,'2016'!$A$1:$J$86,3,FALSE)</f>
        <v>0.61</v>
      </c>
      <c r="Y470" s="251">
        <f>VLOOKUP(B470,'2016'!$A$1:$J$86,4,FALSE)/1000</f>
        <v>48012.924200000001</v>
      </c>
      <c r="Z470" s="251">
        <f>VLOOKUP(B470,'2016'!$A$1:$J$86,5,FALSE)/1000</f>
        <v>46722.122900000002</v>
      </c>
      <c r="AA470" s="251">
        <f>VLOOKUP(B470,'2016'!$A$1:$J$86,6,FALSE)/1000</f>
        <v>1290.8013000000001</v>
      </c>
      <c r="AB470" s="251">
        <f>VLOOKUP(B470,'2016'!$A$1:$J$86,7,FALSE)/1000</f>
        <v>6607.5119199999999</v>
      </c>
      <c r="AC470" s="251">
        <f>VLOOKUP(B470,'2016'!$A$1:$J$86,10,FALSE)/1000</f>
        <v>925.12911999999994</v>
      </c>
      <c r="AD470" s="251">
        <v>0</v>
      </c>
      <c r="AE470">
        <v>0</v>
      </c>
    </row>
    <row r="471" spans="1:31">
      <c r="A471" s="289">
        <v>2017</v>
      </c>
      <c r="B471" s="289" t="s">
        <v>156</v>
      </c>
      <c r="C471" s="125">
        <v>79</v>
      </c>
      <c r="D471" s="289">
        <f>VLOOKUP(B470,'Доходы регионов17'!$A$10:$C$94,2,FALSE)/1000</f>
        <v>107278.27800000001</v>
      </c>
      <c r="E471" s="289">
        <f>VLOOKUP(B470,'ВРП 2015-2020'!$A$3:$H$98,4,FALSE)</f>
        <v>209477.8</v>
      </c>
      <c r="F471" s="311">
        <f>VLOOKUP(B471,'Трансферты 2017'!$A$10:$N$102,2,FALSE)</f>
        <v>16091.2</v>
      </c>
      <c r="G471" s="289">
        <f>VLOOKUP(B470,'Численность 2016-2017'!$B$5:$D$89,3,FALSE)</f>
        <v>3041900</v>
      </c>
      <c r="H471" s="183">
        <f>VLOOKUP(B470,'Трансферты 16-21'!$A$2:$S$102,15,FALSE)</f>
        <v>11838.53543992</v>
      </c>
      <c r="I471" s="183">
        <f>D471-VLOOKUP(B471,'Трансферты 16-21'!$A$1:$M$86,9,FALSE)</f>
        <v>100768.65800000001</v>
      </c>
      <c r="J471" s="311">
        <f t="shared" si="21"/>
        <v>14.927992878151246</v>
      </c>
      <c r="K471" s="424">
        <f>VLOOKUP(B471,'БО 15-17'!$A$11:$L$103,10,FALSE)</f>
        <v>27</v>
      </c>
      <c r="L471" s="425">
        <f>VLOOKUP(B471,'Own Rev17'!$A$10:$B$94,2,FALSE)/1000</f>
        <v>32492.506000000001</v>
      </c>
      <c r="M471" s="429">
        <f>VLOOKUP(B471,Безв17!$A$10:$B$94,2,FALSE)/1000</f>
        <v>74793.842999999993</v>
      </c>
      <c r="N471" s="251">
        <f>VLOOKUP(B471,'Трансферты 16-21'!$A$1:$M$86,9,FALSE)</f>
        <v>6509.62</v>
      </c>
      <c r="O471" s="251">
        <v>1</v>
      </c>
      <c r="P471" s="251">
        <f t="shared" si="22"/>
        <v>68284.222999999998</v>
      </c>
      <c r="Q471" s="251">
        <f t="shared" si="23"/>
        <v>100768.65800000001</v>
      </c>
      <c r="R471" s="251">
        <v>0</v>
      </c>
      <c r="S471" s="251">
        <v>0</v>
      </c>
      <c r="T471" s="251">
        <v>0</v>
      </c>
      <c r="U471" s="251">
        <v>0</v>
      </c>
      <c r="V471" s="251">
        <v>0</v>
      </c>
      <c r="W471" s="251">
        <v>0</v>
      </c>
      <c r="X471" s="251">
        <f>VLOOKUP(B471,'2017'!$A$1:$J$86,3,FALSE)</f>
        <v>0.67</v>
      </c>
      <c r="Y471" s="251">
        <f>VLOOKUP(B471,'2017'!$A$1:$J$86,4,FALSE)/1000</f>
        <v>56294.453500000003</v>
      </c>
      <c r="Z471" s="251">
        <f>VLOOKUP(B471,'2017'!$A$1:$J$86,5,FALSE)/1000</f>
        <v>52420.007899999997</v>
      </c>
      <c r="AA471" s="251">
        <f>VLOOKUP(B471,'2017'!$A$1:$J$86,6,FALSE)/1000</f>
        <v>3200</v>
      </c>
      <c r="AB471" s="251">
        <f>VLOOKUP(B471,'2017'!$A$1:$J$86,7,FALSE)/1000</f>
        <v>8714.7221499999996</v>
      </c>
      <c r="AC471" s="251">
        <f>VLOOKUP(B471,'2017'!$A$1:$J$86,10,FALSE)/1000</f>
        <v>2168.5314900000003</v>
      </c>
      <c r="AD471" s="251">
        <v>0</v>
      </c>
      <c r="AE471">
        <v>0</v>
      </c>
    </row>
    <row r="472" spans="1:31">
      <c r="A472" s="289">
        <v>2018</v>
      </c>
      <c r="B472" s="289" t="s">
        <v>156</v>
      </c>
      <c r="C472" s="125">
        <v>79</v>
      </c>
      <c r="D472" s="289">
        <f>VLOOKUP(B470,'Доходы регионов18'!$A$10:$C$94,2,FALSE)/1000</f>
        <v>119874.13499999999</v>
      </c>
      <c r="E472" s="289">
        <f>VLOOKUP(B470,'ВРП 2015-2020'!$A$3:$H$98,5,FALSE)</f>
        <v>219856.8</v>
      </c>
      <c r="F472" s="311">
        <f>VLOOKUP(B472,'Трансферты 2018'!$A$10:$N$102,2,FALSE)</f>
        <v>13518.8</v>
      </c>
      <c r="G472" s="289">
        <f>VLOOKUP(B472,'Численность 2018'!$A$7:$B$91,2,FALSE)</f>
        <v>3063885</v>
      </c>
      <c r="H472" s="183">
        <f>VLOOKUP(B470,'Трансферты 16-21'!$A$2:$S$102,16,FALSE)</f>
        <v>12986.145813250001</v>
      </c>
      <c r="I472" s="183">
        <f>D472-VLOOKUP(B472,'Трансферты 16-21'!$A$1:$M$86,10,FALSE)</f>
        <v>115376.045</v>
      </c>
      <c r="J472" s="311">
        <f t="shared" si="21"/>
        <v>14.935194276501177</v>
      </c>
      <c r="K472" s="424">
        <f>VLOOKUP(B472,'БО 17-19'!$A$11:$L$103,6,FALSE)</f>
        <v>25.2</v>
      </c>
      <c r="L472" s="425">
        <f>VLOOKUP(B472,'Own Rev18'!$A$10:$B$94,2,FALSE)/1000</f>
        <v>39074.519</v>
      </c>
      <c r="M472" s="429">
        <f>VLOOKUP(B472,Безв18!$A$10:$B$94,2,FALSE)/1000</f>
        <v>80519.491999999998</v>
      </c>
      <c r="N472" s="251">
        <f>VLOOKUP(B472,'Трансферты 16-21'!$A$1:$M$86,10,FALSE)</f>
        <v>4498.09</v>
      </c>
      <c r="O472" s="251">
        <v>1</v>
      </c>
      <c r="P472" s="251">
        <f t="shared" si="22"/>
        <v>76021.402000000002</v>
      </c>
      <c r="Q472" s="251">
        <f t="shared" si="23"/>
        <v>115376.045</v>
      </c>
      <c r="R472" s="251">
        <f>VLOOKUP(B472,Путин!$B$2:$C$87,2,FALSE)</f>
        <v>0.90759999999999996</v>
      </c>
      <c r="S472" s="251">
        <v>0</v>
      </c>
      <c r="T472" s="251">
        <v>0</v>
      </c>
      <c r="U472" s="251">
        <v>0</v>
      </c>
      <c r="V472" s="251">
        <v>0</v>
      </c>
      <c r="W472" s="251">
        <v>0</v>
      </c>
      <c r="X472" s="251">
        <f>VLOOKUP(B472,'2018'!$A$1:$J$86,3,FALSE)</f>
        <v>0.65</v>
      </c>
      <c r="Y472" s="251">
        <f>VLOOKUP(B472,'2018'!$A$1:$J$86,4,FALSE)/1000</f>
        <v>62674.517200000002</v>
      </c>
      <c r="Z472" s="251">
        <f>VLOOKUP(B472,'2018'!$A$1:$J$86,5,FALSE)/1000</f>
        <v>59065.832499999997</v>
      </c>
      <c r="AA472" s="251">
        <f>VLOOKUP(B472,'2018'!$A$1:$J$86,6,FALSE)/1000</f>
        <v>1735.056</v>
      </c>
      <c r="AB472" s="251">
        <f>VLOOKUP(B472,'2018'!$A$1:$J$86,7,FALSE)/1000</f>
        <v>8290.9587699999993</v>
      </c>
      <c r="AC472" s="251">
        <f>VLOOKUP(B472,'2018'!$A$1:$J$86,10,FALSE)/1000</f>
        <v>2094.0922500000001</v>
      </c>
      <c r="AD472" s="251">
        <v>0</v>
      </c>
      <c r="AE472">
        <v>0</v>
      </c>
    </row>
    <row r="473" spans="1:31">
      <c r="A473" s="289">
        <v>2019</v>
      </c>
      <c r="B473" s="289" t="s">
        <v>156</v>
      </c>
      <c r="C473" s="125">
        <v>79</v>
      </c>
      <c r="D473" s="289">
        <f>VLOOKUP(B470,'Доходы регионов19'!$A$10:$C$94,2,FALSE)/1000</f>
        <v>134787.231</v>
      </c>
      <c r="E473" s="289">
        <f>VLOOKUP(B470,'ВРП 2015-2020'!$A$3:$H$98,6,FALSE)</f>
        <v>231886.3</v>
      </c>
      <c r="F473" s="311">
        <f>VLOOKUP(B473,'Трансферты 2019'!$A$4:$N$102,2,FALSE)</f>
        <v>15750.69</v>
      </c>
      <c r="G473" s="289">
        <f>VLOOKUP(B473,'Численность 2019'!$A$7:$B$91,2,FALSE)</f>
        <v>3086126</v>
      </c>
      <c r="H473" s="183">
        <f>VLOOKUP(B470,'Трансферты 16-21'!$A$2:$S$102,17,FALSE)</f>
        <v>12515.994425420002</v>
      </c>
      <c r="I473" s="183">
        <f>D473-VLOOKUP(B473,'Трансферты 16-21'!$A$1:$M$86,11,FALSE)</f>
        <v>125900.431</v>
      </c>
      <c r="J473" s="311">
        <f t="shared" si="21"/>
        <v>14.942427140624559</v>
      </c>
      <c r="K473" s="424">
        <f>VLOOKUP(B473,'БО 17-19'!$A$11:$L$103,10,FALSE)</f>
        <v>25</v>
      </c>
      <c r="L473" s="425">
        <f>VLOOKUP(B473,'Own Rev19'!$A$10:$B$94,2,FALSE)/1000</f>
        <v>43686.345999999998</v>
      </c>
      <c r="M473" s="429">
        <f>VLOOKUP(B473,Безв19!$A$10:$B$94,2,FALSE)/1000</f>
        <v>91009.782000000007</v>
      </c>
      <c r="N473" s="251">
        <f>VLOOKUP(B473,'Трансферты 16-21'!$A$1:$M$86,11,FALSE)</f>
        <v>8886.7999999999993</v>
      </c>
      <c r="O473" s="251">
        <v>1</v>
      </c>
      <c r="P473" s="251">
        <f t="shared" si="22"/>
        <v>82122.982000000004</v>
      </c>
      <c r="Q473" s="251">
        <f t="shared" si="23"/>
        <v>125900.431</v>
      </c>
      <c r="R473" s="251">
        <v>0</v>
      </c>
      <c r="S473" s="251">
        <v>0</v>
      </c>
      <c r="T473" s="251">
        <v>0</v>
      </c>
      <c r="U473" s="251">
        <v>0</v>
      </c>
      <c r="V473" s="251">
        <v>0</v>
      </c>
      <c r="W473" s="251">
        <v>0</v>
      </c>
      <c r="X473" s="251">
        <f>VLOOKUP(B473,'2019'!$A$1:$J$86,3,FALSE)</f>
        <v>0.65</v>
      </c>
      <c r="Y473" s="251">
        <f>VLOOKUP(B473,'2019'!$A$1:$J$86,4,FALSE)/1000</f>
        <v>69606.623900000006</v>
      </c>
      <c r="Z473" s="251">
        <f>VLOOKUP(B473,'2019'!$A$1:$J$86,5,FALSE)/1000</f>
        <v>66265.83679999999</v>
      </c>
      <c r="AA473" s="251">
        <f>VLOOKUP(B473,'2019'!$A$1:$J$86,6,FALSE)/1000</f>
        <v>0</v>
      </c>
      <c r="AB473" s="251">
        <f>VLOOKUP(B473,'2019'!$A$1:$J$86,7,FALSE)/1000</f>
        <v>9509.3309000000008</v>
      </c>
      <c r="AC473" s="251">
        <f>VLOOKUP(B473,'2019'!$A$1:$J$86,10,FALSE)/1000</f>
        <v>3007.0265499999996</v>
      </c>
      <c r="AD473" s="251">
        <v>0</v>
      </c>
      <c r="AE473">
        <v>0</v>
      </c>
    </row>
    <row r="474" spans="1:31">
      <c r="A474" s="289">
        <v>2020</v>
      </c>
      <c r="B474" s="289" t="s">
        <v>156</v>
      </c>
      <c r="C474" s="125">
        <v>79</v>
      </c>
      <c r="D474" s="289">
        <f>VLOOKUP(B470,'Доходы регионов20'!$A$10:$C$94,2,FALSE)/1000</f>
        <v>181313.008</v>
      </c>
      <c r="E474" s="289">
        <f>VLOOKUP(B470,'ВРП 2015-2020'!$A$3:$H$98,7,FALSE)</f>
        <v>239640.7</v>
      </c>
      <c r="F474" s="311">
        <f>VLOOKUP(B474,'Трансферты 2020'!$A$4:$N$102,2,FALSE)</f>
        <v>42228.29</v>
      </c>
      <c r="G474" s="289">
        <f>VLOOKUP(B474,'Численность 2020'!$A$7:$B$91,2,FALSE)</f>
        <v>3110858</v>
      </c>
      <c r="H474" s="183">
        <f>VLOOKUP(B470,'Трансферты 16-21'!$A$2:$S$102,18,FALSE)</f>
        <v>42186.133211270004</v>
      </c>
      <c r="I474" s="183">
        <f>D474-VLOOKUP(B474,'Трансферты 16-21'!$A$1:$M$86,12,FALSE)</f>
        <v>167388.76800000001</v>
      </c>
      <c r="J474" s="311">
        <f t="shared" si="21"/>
        <v>14.95040913035073</v>
      </c>
      <c r="K474" s="424">
        <f>VLOOKUP(B474,'БО 19-21'!$A$11:$L$103,6,FALSE)</f>
        <v>24.8</v>
      </c>
      <c r="L474" s="425">
        <f>VLOOKUP(B474,'Own Rev20'!$A$10:$B$94,2,FALSE)/1000</f>
        <v>46681.446000000004</v>
      </c>
      <c r="M474" s="429">
        <f>VLOOKUP(B474,Безв20!$A$10:$B$94,2,FALSE)/1000</f>
        <v>134499.86199999999</v>
      </c>
      <c r="N474" s="251">
        <f>VLOOKUP(B474,'Трансферты 16-21'!$A$1:$M$86,12,FALSE)</f>
        <v>13924.24</v>
      </c>
      <c r="O474" s="251">
        <v>1</v>
      </c>
      <c r="P474" s="251">
        <f t="shared" si="22"/>
        <v>120575.62199999999</v>
      </c>
      <c r="Q474" s="251">
        <f t="shared" si="23"/>
        <v>167388.76800000001</v>
      </c>
      <c r="R474" s="251">
        <v>0</v>
      </c>
      <c r="S474" s="251">
        <f>VLOOKUP(B474,Конституция!$B$4:$C$90,2,FALSE)</f>
        <v>0.89190000000000003</v>
      </c>
      <c r="T474" s="251">
        <f>VLOOKUP(B474,DATA!$A$2:$X$86,23,FALSE)</f>
        <v>76.7</v>
      </c>
      <c r="U474" s="251">
        <f>VLOOKUP(B474,DATA!$A$2:$X$86,24,FALSE)</f>
        <v>28.28</v>
      </c>
      <c r="V474" s="251">
        <f>VLOOKUP(B474,'По статьям 2020'!$A$2:$AE$86,31,FALSE)</f>
        <v>8184.95</v>
      </c>
      <c r="W474" s="251">
        <v>0</v>
      </c>
      <c r="X474" s="251">
        <f>VLOOKUP(B474,'2020'!$A$1:$J$86,3,FALSE)</f>
        <v>0.72</v>
      </c>
      <c r="Y474" s="251">
        <f>VLOOKUP(B474,'2020'!$A$1:$J$86,4,FALSE)/1000</f>
        <v>80123.901700000002</v>
      </c>
      <c r="Z474" s="251">
        <f>VLOOKUP(B474,'2020'!$A$1:$J$86,5,FALSE)/1000</f>
        <v>72892.420499999993</v>
      </c>
      <c r="AA474" s="251">
        <f>VLOOKUP(B474,'2020'!$A$1:$J$86,6,FALSE)/1000</f>
        <v>2062.0717</v>
      </c>
      <c r="AB474" s="251">
        <f>VLOOKUP(B474,'2020'!$A$1:$J$86,7,FALSE)/1000</f>
        <v>29434.155350000001</v>
      </c>
      <c r="AC474" s="251">
        <f>VLOOKUP(B474,'2020'!$A$1:$J$86,10,FALSE)/1000</f>
        <v>11017.567150000001</v>
      </c>
      <c r="AD474" s="452">
        <v>0</v>
      </c>
      <c r="AE474">
        <v>0</v>
      </c>
    </row>
    <row r="475" spans="1:31">
      <c r="A475" s="289">
        <v>2021</v>
      </c>
      <c r="B475" s="289" t="s">
        <v>156</v>
      </c>
      <c r="C475" s="125">
        <v>79</v>
      </c>
      <c r="D475" s="289">
        <f>VLOOKUP(B470,'Доходы регионов21'!$A$10:$C$94,2,FALSE)/1000</f>
        <v>185900.00399999999</v>
      </c>
      <c r="E475" s="289">
        <f>VLOOKUP(B470,'ВРП 2015-2020'!$A$3:$H$98,8,FALSE)</f>
        <v>259076.4</v>
      </c>
      <c r="F475" s="311">
        <f>VLOOKUP(B475,'Трансферты 2021'!$A$4:$N$93,2,FALSE)</f>
        <v>43840.27</v>
      </c>
      <c r="G475" s="289">
        <f>VLOOKUP(B475,'Численность 2021'!$A$6:$B$91,2,FALSE)</f>
        <v>3133303</v>
      </c>
      <c r="H475" s="183">
        <f>VLOOKUP(B470,'Трансферты 16-21'!$A$2:$S$102,19,FALSE)</f>
        <v>40083.567507129999</v>
      </c>
      <c r="I475" s="183">
        <f>D475-VLOOKUP(B475,'Трансферты 16-21'!$A$1:$M$86,13,FALSE)</f>
        <v>173094.57399999999</v>
      </c>
      <c r="J475" s="311">
        <f t="shared" si="21"/>
        <v>14.957598277674199</v>
      </c>
      <c r="K475" s="424">
        <f>VLOOKUP(B475,'БО 19-21'!$A$11:$L$103,10,FALSE)</f>
        <v>27.1</v>
      </c>
      <c r="L475" s="425">
        <f>VLOOKUP(B475,'Own Rev21'!$A$10:$B$94,2,FALSE)/1000</f>
        <v>55635.078000000001</v>
      </c>
      <c r="M475" s="429">
        <f>VLOOKUP(B475,Безв21!$A$10:$B$94,2,FALSE)/1000</f>
        <v>130016.432</v>
      </c>
      <c r="N475" s="251">
        <f>VLOOKUP(B475,'Трансферты 16-21'!$A$1:$M$86,13,FALSE)</f>
        <v>12805.43</v>
      </c>
      <c r="O475" s="251">
        <v>1</v>
      </c>
      <c r="P475" s="251">
        <f t="shared" si="22"/>
        <v>117211.00200000001</v>
      </c>
      <c r="Q475" s="251">
        <f t="shared" si="23"/>
        <v>173094.57399999999</v>
      </c>
      <c r="R475" s="251">
        <v>0</v>
      </c>
      <c r="S475" s="251">
        <v>0</v>
      </c>
      <c r="T475" s="251">
        <v>0</v>
      </c>
      <c r="U475" s="251">
        <v>0</v>
      </c>
      <c r="V475" s="251">
        <v>0</v>
      </c>
      <c r="W475" s="251">
        <f>VLOOKUP(B474,'По статьям 2021'!$A$2:$V$86,22,FALSE)</f>
        <v>4695.7337723500004</v>
      </c>
      <c r="X475" s="251">
        <f>VLOOKUP(B475,'2021'!$A$1:$J$86,3,FALSE)</f>
        <v>0.68</v>
      </c>
      <c r="Y475" s="251">
        <f>VLOOKUP(B475,'2021'!$A$1:$J$86,4,FALSE)/1000</f>
        <v>77492.697169999999</v>
      </c>
      <c r="Z475" s="251">
        <f>VLOOKUP(B475,'2021'!$A$1:$J$86,5,FALSE)/1000</f>
        <v>72892.433069999999</v>
      </c>
      <c r="AA475" s="251">
        <f>VLOOKUP(B475,'2021'!$A$1:$J$86,6,FALSE)/1000</f>
        <v>835.2</v>
      </c>
      <c r="AB475" s="251">
        <f>VLOOKUP(B475,'2021'!$A$1:$J$86,7,FALSE)/1000</f>
        <v>30723.450219999999</v>
      </c>
      <c r="AC475" s="251">
        <f>VLOOKUP(B475,'2021'!$A$1:$J$86,10,FALSE)/1000</f>
        <v>8994.8376399999997</v>
      </c>
      <c r="AD475" t="e">
        <f>VLOOKUP(B475,#REF!,2,FALSE)</f>
        <v>#REF!</v>
      </c>
      <c r="AE475">
        <f>S474</f>
        <v>0.89190000000000003</v>
      </c>
    </row>
    <row r="476" spans="1:31">
      <c r="A476" s="289">
        <v>2016</v>
      </c>
      <c r="B476" s="289" t="s">
        <v>154</v>
      </c>
      <c r="C476" s="125">
        <v>80</v>
      </c>
      <c r="D476" s="289">
        <f>VLOOKUP(B476,'Доходы регионов16'!$A$10:$C$94,2,FALSE)/1000</f>
        <v>31224.268</v>
      </c>
      <c r="E476" s="289">
        <f>VLOOKUP(B476,'ВРП 2015-2020'!$A$3:$H$98,3,FALSE)</f>
        <v>177182</v>
      </c>
      <c r="F476" s="311">
        <f>VLOOKUP(B476,'Трансферты 2016'!$A$10:$N$102,2,FALSE)</f>
        <v>6071.98</v>
      </c>
      <c r="G476" s="289">
        <f>VLOOKUP(B476,'Численность 2016-2017'!$B$5:$D$89,2,FALSE)</f>
        <v>862254</v>
      </c>
      <c r="H476" s="183">
        <f>VLOOKUP(B476,'Трансферты 16-21'!$A$2:$S$102,14,FALSE)</f>
        <v>4326.1713673300001</v>
      </c>
      <c r="I476" s="183">
        <f>D476-VLOOKUP(B476,'Трансферты 16-21'!$A$1:$M$86,8,FALSE)</f>
        <v>29410.727999999999</v>
      </c>
      <c r="J476" s="311">
        <f t="shared" si="21"/>
        <v>13.667305169814131</v>
      </c>
      <c r="K476" s="424">
        <f>VLOOKUP(B476,'БО 15-17'!$A$11:$L$103,6,FALSE)</f>
        <v>47.1</v>
      </c>
      <c r="L476" s="425">
        <f>VLOOKUP(B476,'Own Rev16'!$A$10:$B$94,2,FALSE)/1000</f>
        <v>16471.084999999999</v>
      </c>
      <c r="M476" s="429">
        <f>VLOOKUP(B476,Безв16!$A$10:$B$95,2,FALSE)/1000</f>
        <v>14460.692999999999</v>
      </c>
      <c r="N476" s="251">
        <f>VLOOKUP(B476,'Трансферты 16-21'!$A$1:$M$86,8,FALSE)</f>
        <v>1813.54</v>
      </c>
      <c r="O476" s="251">
        <v>1</v>
      </c>
      <c r="P476" s="251">
        <f t="shared" si="22"/>
        <v>12647.152999999998</v>
      </c>
      <c r="Q476" s="251">
        <f t="shared" si="23"/>
        <v>29410.727999999999</v>
      </c>
      <c r="R476" s="251">
        <v>0</v>
      </c>
      <c r="S476" s="251">
        <v>0</v>
      </c>
      <c r="T476" s="251">
        <v>0</v>
      </c>
      <c r="U476" s="251">
        <v>0</v>
      </c>
      <c r="V476" s="251">
        <v>0</v>
      </c>
      <c r="W476" s="251">
        <v>0</v>
      </c>
      <c r="X476" s="251">
        <f>VLOOKUP(B476,'2016'!$A$1:$J$86,3,FALSE)</f>
        <v>0.43</v>
      </c>
      <c r="Y476" s="251">
        <f>VLOOKUP(B476,'2016'!$A$1:$J$86,4,FALSE)/1000</f>
        <v>8319.2381000000005</v>
      </c>
      <c r="Z476" s="251">
        <f>VLOOKUP(B476,'2016'!$A$1:$J$86,5,FALSE)/1000</f>
        <v>7650.4078</v>
      </c>
      <c r="AA476" s="251">
        <f>VLOOKUP(B476,'2016'!$A$1:$J$86,6,FALSE)/1000</f>
        <v>668.83030000000008</v>
      </c>
      <c r="AB476" s="251">
        <f>VLOOKUP(B476,'2016'!$A$1:$J$86,7,FALSE)/1000</f>
        <v>4109.7383799999998</v>
      </c>
      <c r="AC476" s="251">
        <f>VLOOKUP(B476,'2016'!$A$1:$J$86,10,FALSE)/1000</f>
        <v>218.18097</v>
      </c>
      <c r="AD476" s="251">
        <v>0</v>
      </c>
      <c r="AE476">
        <v>0</v>
      </c>
    </row>
    <row r="477" spans="1:31">
      <c r="A477" s="289">
        <v>2017</v>
      </c>
      <c r="B477" s="289" t="s">
        <v>154</v>
      </c>
      <c r="C477" s="125">
        <v>80</v>
      </c>
      <c r="D477" s="289">
        <f>VLOOKUP(B476,'Доходы регионов17'!$A$10:$C$94,2,FALSE)/1000</f>
        <v>29390.432000000001</v>
      </c>
      <c r="E477" s="289">
        <f>VLOOKUP(B476,'ВРП 2015-2020'!$A$3:$H$98,4,FALSE)</f>
        <v>179417.9</v>
      </c>
      <c r="F477" s="311">
        <f>VLOOKUP(B477,'Трансферты 2017'!$A$10:$N$102,2,FALSE)</f>
        <v>3632.27</v>
      </c>
      <c r="G477" s="289">
        <f>VLOOKUP(B476,'Численность 2016-2017'!$B$5:$D$89,3,FALSE)</f>
        <v>864454</v>
      </c>
      <c r="H477" s="183">
        <f>VLOOKUP(B476,'Трансферты 16-21'!$A$2:$S$102,15,FALSE)</f>
        <v>3798.4704323599999</v>
      </c>
      <c r="I477" s="183">
        <f>D477-VLOOKUP(B477,'Трансферты 16-21'!$A$1:$M$86,9,FALSE)</f>
        <v>27733.472000000002</v>
      </c>
      <c r="J477" s="311">
        <f t="shared" si="21"/>
        <v>13.669853372741835</v>
      </c>
      <c r="K477" s="424">
        <f>VLOOKUP(B477,'БО 15-17'!$A$11:$L$103,10,FALSE)</f>
        <v>45.6</v>
      </c>
      <c r="L477" s="425">
        <f>VLOOKUP(B477,'Own Rev17'!$A$10:$B$94,2,FALSE)/1000</f>
        <v>14045.724</v>
      </c>
      <c r="M477" s="429">
        <f>VLOOKUP(B477,Безв17!$A$10:$B$94,2,FALSE)/1000</f>
        <v>15685.985000000001</v>
      </c>
      <c r="N477" s="251">
        <f>VLOOKUP(B477,'Трансферты 16-21'!$A$1:$M$86,9,FALSE)</f>
        <v>1656.96</v>
      </c>
      <c r="O477" s="251">
        <v>1</v>
      </c>
      <c r="P477" s="251">
        <f t="shared" si="22"/>
        <v>14029.025000000001</v>
      </c>
      <c r="Q477" s="251">
        <f t="shared" si="23"/>
        <v>27733.472000000002</v>
      </c>
      <c r="R477" s="251">
        <v>0</v>
      </c>
      <c r="S477" s="251">
        <v>0</v>
      </c>
      <c r="T477" s="251">
        <v>0</v>
      </c>
      <c r="U477" s="251">
        <v>0</v>
      </c>
      <c r="V477" s="251">
        <v>0</v>
      </c>
      <c r="W477" s="251">
        <v>0</v>
      </c>
      <c r="X477" s="251">
        <f>VLOOKUP(B477,'2017'!$A$1:$J$86,3,FALSE)</f>
        <v>0.5</v>
      </c>
      <c r="Y477" s="251">
        <f>VLOOKUP(B477,'2017'!$A$1:$J$86,4,FALSE)/1000</f>
        <v>10236.152</v>
      </c>
      <c r="Z477" s="251">
        <f>VLOOKUP(B477,'2017'!$A$1:$J$86,5,FALSE)/1000</f>
        <v>9237.9431999999997</v>
      </c>
      <c r="AA477" s="251">
        <f>VLOOKUP(B477,'2017'!$A$1:$J$86,6,FALSE)/1000</f>
        <v>433.03530000000001</v>
      </c>
      <c r="AB477" s="251">
        <f>VLOOKUP(B477,'2017'!$A$1:$J$86,7,FALSE)/1000</f>
        <v>3391.0042999999996</v>
      </c>
      <c r="AC477" s="251">
        <f>VLOOKUP(B477,'2017'!$A$1:$J$86,10,FALSE)/1000</f>
        <v>265.87696</v>
      </c>
      <c r="AD477" s="251">
        <v>0</v>
      </c>
      <c r="AE477">
        <v>0</v>
      </c>
    </row>
    <row r="478" spans="1:31">
      <c r="A478" s="289">
        <v>2018</v>
      </c>
      <c r="B478" s="289" t="s">
        <v>154</v>
      </c>
      <c r="C478" s="125">
        <v>80</v>
      </c>
      <c r="D478" s="289">
        <f>VLOOKUP(B476,'Доходы регионов18'!$A$10:$C$94,2,FALSE)/1000</f>
        <v>35996.642</v>
      </c>
      <c r="E478" s="289">
        <f>VLOOKUP(B476,'ВРП 2015-2020'!$A$3:$H$98,5,FALSE)</f>
        <v>186574.1</v>
      </c>
      <c r="F478" s="311">
        <f>VLOOKUP(B478,'Трансферты 2018'!$A$10:$N$102,2,FALSE)</f>
        <v>4124.58</v>
      </c>
      <c r="G478" s="289">
        <f>VLOOKUP(B478,'Численность 2018'!$A$7:$B$91,2,FALSE)</f>
        <v>865828</v>
      </c>
      <c r="H478" s="183">
        <f>VLOOKUP(B476,'Трансферты 16-21'!$A$2:$S$102,16,FALSE)</f>
        <v>5272.2127498600003</v>
      </c>
      <c r="I478" s="183">
        <f>D478-VLOOKUP(B478,'Трансферты 16-21'!$A$1:$M$86,10,FALSE)</f>
        <v>34214.112000000001</v>
      </c>
      <c r="J478" s="311">
        <f t="shared" si="21"/>
        <v>13.671441553499429</v>
      </c>
      <c r="K478" s="424">
        <f>VLOOKUP(B478,'БО 17-19'!$A$11:$L$103,6,FALSE)</f>
        <v>36.9</v>
      </c>
      <c r="L478" s="425">
        <f>VLOOKUP(B478,'Own Rev18'!$A$10:$B$94,2,FALSE)/1000</f>
        <v>16552.266</v>
      </c>
      <c r="M478" s="429">
        <f>VLOOKUP(B478,Безв18!$A$10:$B$94,2,FALSE)/1000</f>
        <v>19878.341</v>
      </c>
      <c r="N478" s="251">
        <f>VLOOKUP(B478,'Трансферты 16-21'!$A$1:$M$86,10,FALSE)</f>
        <v>1782.53</v>
      </c>
      <c r="O478" s="251">
        <v>1</v>
      </c>
      <c r="P478" s="251">
        <f t="shared" si="22"/>
        <v>18095.811000000002</v>
      </c>
      <c r="Q478" s="251">
        <f t="shared" si="23"/>
        <v>34214.112000000001</v>
      </c>
      <c r="R478" s="251">
        <f>VLOOKUP(B478,Путин!$B$2:$C$87,2,FALSE)</f>
        <v>0.93379999999999996</v>
      </c>
      <c r="S478" s="251">
        <v>0</v>
      </c>
      <c r="T478" s="251">
        <v>0</v>
      </c>
      <c r="U478" s="251">
        <v>0</v>
      </c>
      <c r="V478" s="251">
        <v>0</v>
      </c>
      <c r="W478" s="251">
        <v>0</v>
      </c>
      <c r="X478" s="251">
        <f>VLOOKUP(B478,'2018'!$A$1:$J$86,3,FALSE)</f>
        <v>0.53</v>
      </c>
      <c r="Y478" s="251">
        <f>VLOOKUP(B478,'2018'!$A$1:$J$86,4,FALSE)/1000</f>
        <v>12822.1461</v>
      </c>
      <c r="Z478" s="251">
        <f>VLOOKUP(B478,'2018'!$A$1:$J$86,5,FALSE)/1000</f>
        <v>10692.528699999999</v>
      </c>
      <c r="AA478" s="251">
        <f>VLOOKUP(B478,'2018'!$A$1:$J$86,6,FALSE)/1000</f>
        <v>484.10040000000004</v>
      </c>
      <c r="AB478" s="251">
        <f>VLOOKUP(B478,'2018'!$A$1:$J$86,7,FALSE)/1000</f>
        <v>4643.9162699999997</v>
      </c>
      <c r="AC478" s="251">
        <f>VLOOKUP(B478,'2018'!$A$1:$J$86,10,FALSE)/1000</f>
        <v>453.66384999999997</v>
      </c>
      <c r="AD478" s="251">
        <v>0</v>
      </c>
      <c r="AE478">
        <v>0</v>
      </c>
    </row>
    <row r="479" spans="1:31">
      <c r="A479" s="289">
        <v>2019</v>
      </c>
      <c r="B479" s="289" t="s">
        <v>154</v>
      </c>
      <c r="C479" s="125">
        <v>80</v>
      </c>
      <c r="D479" s="289">
        <f>VLOOKUP(B476,'Доходы регионов19'!$A$10:$C$94,2,FALSE)/1000</f>
        <v>41206.631999999998</v>
      </c>
      <c r="E479" s="289">
        <f>VLOOKUP(B476,'ВРП 2015-2020'!$A$3:$H$98,6,FALSE)</f>
        <v>197218.3</v>
      </c>
      <c r="F479" s="311">
        <f>VLOOKUP(B479,'Трансферты 2019'!$A$4:$N$102,2,FALSE)</f>
        <v>6366.78</v>
      </c>
      <c r="G479" s="289">
        <f>VLOOKUP(B479,'Численность 2019'!$A$7:$B$91,2,FALSE)</f>
        <v>866219</v>
      </c>
      <c r="H479" s="183">
        <f>VLOOKUP(B476,'Трансферты 16-21'!$A$2:$S$102,17,FALSE)</f>
        <v>7430.0066368600001</v>
      </c>
      <c r="I479" s="183">
        <f>D479-VLOOKUP(B479,'Трансферты 16-21'!$A$1:$M$86,11,FALSE)</f>
        <v>38708.691999999995</v>
      </c>
      <c r="J479" s="311">
        <f t="shared" si="21"/>
        <v>13.671893042410113</v>
      </c>
      <c r="K479" s="424">
        <f>VLOOKUP(B479,'БО 17-19'!$A$11:$L$103,10,FALSE)</f>
        <v>35.5</v>
      </c>
      <c r="L479" s="425">
        <f>VLOOKUP(B479,'Own Rev19'!$A$10:$B$94,2,FALSE)/1000</f>
        <v>16927.978999999999</v>
      </c>
      <c r="M479" s="429">
        <f>VLOOKUP(B479,Безв19!$A$10:$B$94,2,FALSE)/1000</f>
        <v>24330.966</v>
      </c>
      <c r="N479" s="251">
        <f>VLOOKUP(B479,'Трансферты 16-21'!$A$1:$M$86,11,FALSE)</f>
        <v>2497.94</v>
      </c>
      <c r="O479" s="251">
        <v>1</v>
      </c>
      <c r="P479" s="251">
        <f t="shared" si="22"/>
        <v>21833.026000000002</v>
      </c>
      <c r="Q479" s="251">
        <f t="shared" si="23"/>
        <v>38708.691999999995</v>
      </c>
      <c r="R479" s="251">
        <v>0</v>
      </c>
      <c r="S479" s="251">
        <v>0</v>
      </c>
      <c r="T479" s="251">
        <v>0</v>
      </c>
      <c r="U479" s="251">
        <v>0</v>
      </c>
      <c r="V479" s="251">
        <v>0</v>
      </c>
      <c r="W479" s="251">
        <v>0</v>
      </c>
      <c r="X479" s="251">
        <f>VLOOKUP(B479,'2019'!$A$1:$J$86,3,FALSE)</f>
        <v>0.56000000000000005</v>
      </c>
      <c r="Y479" s="251">
        <f>VLOOKUP(B479,'2019'!$A$1:$J$86,4,FALSE)/1000</f>
        <v>14403.019199999999</v>
      </c>
      <c r="Z479" s="251">
        <f>VLOOKUP(B479,'2019'!$A$1:$J$86,5,FALSE)/1000</f>
        <v>12748.3616</v>
      </c>
      <c r="AA479" s="251">
        <f>VLOOKUP(B479,'2019'!$A$1:$J$86,6,FALSE)/1000</f>
        <v>300</v>
      </c>
      <c r="AB479" s="251">
        <f>VLOOKUP(B479,'2019'!$A$1:$J$86,7,FALSE)/1000</f>
        <v>5835.2371600000006</v>
      </c>
      <c r="AC479" s="251">
        <f>VLOOKUP(B479,'2019'!$A$1:$J$86,10,FALSE)/1000</f>
        <v>1594.7651499999999</v>
      </c>
      <c r="AD479" s="251">
        <v>0</v>
      </c>
      <c r="AE479">
        <v>0</v>
      </c>
    </row>
    <row r="480" spans="1:31">
      <c r="A480" s="289">
        <v>2020</v>
      </c>
      <c r="B480" s="289" t="s">
        <v>154</v>
      </c>
      <c r="C480" s="125">
        <v>80</v>
      </c>
      <c r="D480" s="289">
        <f>VLOOKUP(B476,'Доходы регионов20'!$A$10:$C$94,2,FALSE)/1000</f>
        <v>55722.589</v>
      </c>
      <c r="E480" s="289">
        <f>VLOOKUP(B476,'ВРП 2015-2020'!$A$3:$H$98,7,FALSE)</f>
        <v>210674.1</v>
      </c>
      <c r="F480" s="311">
        <f>VLOOKUP(B480,'Трансферты 2020'!$A$4:$N$102,2,FALSE)</f>
        <v>17448.88</v>
      </c>
      <c r="G480" s="289">
        <f>VLOOKUP(B480,'Численность 2020'!$A$7:$B$91,2,FALSE)</f>
        <v>868350</v>
      </c>
      <c r="H480" s="183">
        <f>VLOOKUP(B476,'Трансферты 16-21'!$A$2:$S$102,18,FALSE)</f>
        <v>17949.154756780001</v>
      </c>
      <c r="I480" s="183">
        <f>D480-VLOOKUP(B480,'Трансферты 16-21'!$A$1:$M$86,12,FALSE)</f>
        <v>50823.538999999997</v>
      </c>
      <c r="J480" s="311">
        <f t="shared" si="21"/>
        <v>13.67435013817526</v>
      </c>
      <c r="K480" s="424">
        <f>VLOOKUP(B480,'БО 19-21'!$A$11:$L$103,6,FALSE)</f>
        <v>35.299999999999997</v>
      </c>
      <c r="L480" s="425">
        <f>VLOOKUP(B480,'Own Rev20'!$A$10:$B$94,2,FALSE)/1000</f>
        <v>16971.815999999999</v>
      </c>
      <c r="M480" s="429">
        <f>VLOOKUP(B480,Безв20!$A$10:$B$94,2,FALSE)/1000</f>
        <v>38619.466</v>
      </c>
      <c r="N480" s="251">
        <f>VLOOKUP(B480,'Трансферты 16-21'!$A$1:$M$86,12,FALSE)</f>
        <v>4899.05</v>
      </c>
      <c r="O480" s="251">
        <v>1</v>
      </c>
      <c r="P480" s="251">
        <f t="shared" si="22"/>
        <v>33720.415999999997</v>
      </c>
      <c r="Q480" s="251">
        <f t="shared" si="23"/>
        <v>50823.538999999997</v>
      </c>
      <c r="R480" s="251">
        <v>0</v>
      </c>
      <c r="S480" s="251">
        <f>VLOOKUP(B480,Конституция!$B$4:$C$90,2,FALSE)</f>
        <v>0.85519999999999996</v>
      </c>
      <c r="T480" s="251">
        <f>VLOOKUP(B480,DATA!$A$2:$X$86,23,FALSE)</f>
        <v>6.1</v>
      </c>
      <c r="U480" s="251">
        <f>VLOOKUP(B480,DATA!$A$2:$X$86,24,FALSE)</f>
        <v>19.100000000000001</v>
      </c>
      <c r="V480" s="251">
        <f>VLOOKUP(B480,'По статьям 2020'!$A$2:$AE$86,31,FALSE)</f>
        <v>2855.09</v>
      </c>
      <c r="W480" s="251">
        <v>0</v>
      </c>
      <c r="X480" s="251">
        <f>VLOOKUP(B480,'2020'!$A$1:$J$86,3,FALSE)</f>
        <v>0.66</v>
      </c>
      <c r="Y480" s="251">
        <f>VLOOKUP(B480,'2020'!$A$1:$J$86,4,FALSE)/1000</f>
        <v>16365.7145</v>
      </c>
      <c r="Z480" s="251">
        <f>VLOOKUP(B480,'2020'!$A$1:$J$86,5,FALSE)/1000</f>
        <v>14023.197699999999</v>
      </c>
      <c r="AA480" s="251">
        <f>VLOOKUP(B480,'2020'!$A$1:$J$86,6,FALSE)/1000</f>
        <v>804.14919999999995</v>
      </c>
      <c r="AB480" s="251">
        <f>VLOOKUP(B480,'2020'!$A$1:$J$86,7,FALSE)/1000</f>
        <v>13066.96803</v>
      </c>
      <c r="AC480" s="251">
        <f>VLOOKUP(B480,'2020'!$A$1:$J$86,10,FALSE)/1000</f>
        <v>4287.7580499999995</v>
      </c>
      <c r="AD480" s="452">
        <v>0</v>
      </c>
      <c r="AE480">
        <v>0</v>
      </c>
    </row>
    <row r="481" spans="1:31">
      <c r="A481" s="289">
        <v>2021</v>
      </c>
      <c r="B481" s="289" t="s">
        <v>154</v>
      </c>
      <c r="C481" s="125">
        <v>80</v>
      </c>
      <c r="D481" s="289">
        <f>VLOOKUP(B476,'Доходы регионов21'!$A$10:$C$94,2,FALSE)/1000</f>
        <v>57219.112000000001</v>
      </c>
      <c r="E481" s="289">
        <f>VLOOKUP(B476,'ВРП 2015-2020'!$A$3:$H$98,8,FALSE)</f>
        <v>229153.1</v>
      </c>
      <c r="F481" s="311">
        <f>VLOOKUP(B481,'Трансферты 2021'!$A$4:$N$93,2,FALSE)</f>
        <v>18363.900000000001</v>
      </c>
      <c r="G481" s="289">
        <f>VLOOKUP(B481,'Численность 2021'!$A$6:$B$91,2,FALSE)</f>
        <v>869191</v>
      </c>
      <c r="H481" s="183">
        <f>VLOOKUP(B476,'Трансферты 16-21'!$A$2:$S$102,19,FALSE)</f>
        <v>18781.985614270001</v>
      </c>
      <c r="I481" s="183">
        <f>D481-VLOOKUP(B481,'Трансферты 16-21'!$A$1:$M$86,13,FALSE)</f>
        <v>53643.771999999997</v>
      </c>
      <c r="J481" s="311">
        <f t="shared" si="21"/>
        <v>13.675318172961978</v>
      </c>
      <c r="K481" s="424">
        <f>VLOOKUP(B481,'БО 19-21'!$A$11:$L$103,10,FALSE)</f>
        <v>35</v>
      </c>
      <c r="L481" s="425">
        <f>VLOOKUP(B481,'Own Rev21'!$A$10:$B$94,2,FALSE)/1000</f>
        <v>19012.657999999999</v>
      </c>
      <c r="M481" s="429">
        <f>VLOOKUP(B481,Безв21!$A$10:$B$94,2,FALSE)/1000</f>
        <v>38141.457999999999</v>
      </c>
      <c r="N481" s="251">
        <f>VLOOKUP(B481,'Трансферты 16-21'!$A$1:$M$86,13,FALSE)</f>
        <v>3575.34</v>
      </c>
      <c r="O481" s="251">
        <v>1</v>
      </c>
      <c r="P481" s="251">
        <f t="shared" si="22"/>
        <v>34566.118000000002</v>
      </c>
      <c r="Q481" s="251">
        <f t="shared" si="23"/>
        <v>53643.771999999997</v>
      </c>
      <c r="R481" s="251">
        <v>0</v>
      </c>
      <c r="S481" s="251">
        <v>0</v>
      </c>
      <c r="T481" s="251">
        <v>0</v>
      </c>
      <c r="U481" s="251">
        <v>0</v>
      </c>
      <c r="V481" s="251">
        <v>0</v>
      </c>
      <c r="W481" s="251">
        <f>VLOOKUP(B480,'По статьям 2021'!$A$2:$V$86,22,FALSE)</f>
        <v>2116.9993769899997</v>
      </c>
      <c r="X481" s="251">
        <f>VLOOKUP(B481,'2021'!$A$1:$J$86,3,FALSE)</f>
        <v>0.64</v>
      </c>
      <c r="Y481" s="251">
        <f>VLOOKUP(B481,'2021'!$A$1:$J$86,4,FALSE)/1000</f>
        <v>15882.3637</v>
      </c>
      <c r="Z481" s="251">
        <f>VLOOKUP(B481,'2021'!$A$1:$J$86,5,FALSE)/1000</f>
        <v>14023.197699999999</v>
      </c>
      <c r="AA481" s="251">
        <f>VLOOKUP(B481,'2021'!$A$1:$J$86,6,FALSE)/1000</f>
        <v>572.9</v>
      </c>
      <c r="AB481" s="251">
        <f>VLOOKUP(B481,'2021'!$A$1:$J$86,7,FALSE)/1000</f>
        <v>14130.84347</v>
      </c>
      <c r="AC481" s="251">
        <f>VLOOKUP(B481,'2021'!$A$1:$J$86,10,FALSE)/1000</f>
        <v>4552.9066700000003</v>
      </c>
      <c r="AD481" t="e">
        <f>VLOOKUP(B481,#REF!,2,FALSE)</f>
        <v>#REF!</v>
      </c>
      <c r="AE481">
        <f>S480</f>
        <v>0.85519999999999996</v>
      </c>
    </row>
    <row r="482" spans="1:31">
      <c r="A482" s="289">
        <v>2016</v>
      </c>
      <c r="B482" s="289" t="s">
        <v>1016</v>
      </c>
      <c r="C482" s="125">
        <v>81</v>
      </c>
      <c r="D482" s="289">
        <f>VLOOKUP(B482,'Доходы регионов16'!$A$10:$C$94,2,FALSE)/1000</f>
        <v>26275.893</v>
      </c>
      <c r="E482" s="289">
        <f>VLOOKUP(B482,'ВРП 2015-2020'!$A$3:$H$98,3,FALSE)</f>
        <v>211526.9</v>
      </c>
      <c r="F482" s="311">
        <f>VLOOKUP(B482,'Трансферты 2016'!$A$10:$N$102,2,FALSE)</f>
        <v>2892.28</v>
      </c>
      <c r="G482" s="289">
        <f>VLOOKUP(B482,'Численность 2016-2017'!$B$5:$D$89,2,FALSE)</f>
        <v>703745</v>
      </c>
      <c r="H482" s="183">
        <f>VLOOKUP(B482,'Трансферты 16-21'!$A$2:$S$102,14,FALSE)</f>
        <v>1425.3369604400002</v>
      </c>
      <c r="I482" s="183">
        <f>D482-VLOOKUP(B482,'Трансферты 16-21'!$A$1:$M$86,8,FALSE)</f>
        <v>24560.532999999999</v>
      </c>
      <c r="J482" s="311">
        <f t="shared" si="21"/>
        <v>13.464171353615061</v>
      </c>
      <c r="K482" s="424">
        <f>VLOOKUP(B482,'БО 15-17'!$A$11:$L$103,6,FALSE)</f>
        <v>42.3</v>
      </c>
      <c r="L482" s="425">
        <f>VLOOKUP(B482,'Own Rev16'!$A$10:$B$94,2,FALSE)/1000</f>
        <v>13773.089</v>
      </c>
      <c r="M482" s="429">
        <f>VLOOKUP(B482,Безв16!$A$10:$B$95,2,FALSE)/1000</f>
        <v>12681.700999999999</v>
      </c>
      <c r="N482" s="251">
        <f>VLOOKUP(B482,'Трансферты 16-21'!$A$1:$M$86,8,FALSE)</f>
        <v>1715.36</v>
      </c>
      <c r="O482" s="251">
        <v>1</v>
      </c>
      <c r="P482" s="251">
        <f t="shared" si="22"/>
        <v>10966.340999999999</v>
      </c>
      <c r="Q482" s="251">
        <f t="shared" si="23"/>
        <v>24560.532999999999</v>
      </c>
      <c r="R482" s="251">
        <v>0</v>
      </c>
      <c r="S482" s="251">
        <v>0</v>
      </c>
      <c r="T482" s="251">
        <v>0</v>
      </c>
      <c r="U482" s="251">
        <v>0</v>
      </c>
      <c r="V482" s="251">
        <v>0</v>
      </c>
      <c r="W482" s="251">
        <v>0</v>
      </c>
      <c r="X482" s="251">
        <f>VLOOKUP(B482,'2016'!$A$1:$J$86,3,FALSE)</f>
        <v>0.45</v>
      </c>
      <c r="Y482" s="251">
        <f>VLOOKUP(B482,'2016'!$A$1:$J$86,4,FALSE)/1000</f>
        <v>9519.0066999999999</v>
      </c>
      <c r="Z482" s="251">
        <f>VLOOKUP(B482,'2016'!$A$1:$J$86,5,FALSE)/1000</f>
        <v>7888.5622999999996</v>
      </c>
      <c r="AA482" s="251">
        <f>VLOOKUP(B482,'2016'!$A$1:$J$86,6,FALSE)/1000</f>
        <v>1630.4443999999999</v>
      </c>
      <c r="AB482" s="251">
        <f>VLOOKUP(B482,'2016'!$A$1:$J$86,7,FALSE)/1000</f>
        <v>967.53951000000006</v>
      </c>
      <c r="AC482" s="251">
        <f>VLOOKUP(B482,'2016'!$A$1:$J$86,10,FALSE)/1000</f>
        <v>462.59404999999998</v>
      </c>
      <c r="AD482" s="251">
        <v>0</v>
      </c>
      <c r="AE482">
        <v>0</v>
      </c>
    </row>
    <row r="483" spans="1:31">
      <c r="A483" s="289">
        <v>2017</v>
      </c>
      <c r="B483" s="289" t="s">
        <v>1016</v>
      </c>
      <c r="C483" s="125">
        <v>81</v>
      </c>
      <c r="D483" s="289">
        <f>VLOOKUP(B482,'Доходы регионов17'!$A$10:$C$94,2,FALSE)/1000</f>
        <v>27733.873</v>
      </c>
      <c r="E483" s="289">
        <f>VLOOKUP(B482,'ВРП 2015-2020'!$A$3:$H$98,4,FALSE)</f>
        <v>217115.4</v>
      </c>
      <c r="F483" s="311">
        <f>VLOOKUP(B483,'Трансферты 2017'!$A$10:$N$102,2,FALSE)</f>
        <v>4040.17</v>
      </c>
      <c r="G483" s="289">
        <f>VLOOKUP(B482,'Численность 2016-2017'!$B$5:$D$89,3,FALSE)</f>
        <v>703262</v>
      </c>
      <c r="H483" s="183">
        <f>VLOOKUP(B482,'Трансферты 16-21'!$A$2:$S$102,15,FALSE)</f>
        <v>3256.4306501699994</v>
      </c>
      <c r="I483" s="183">
        <f>D483-VLOOKUP(B483,'Трансферты 16-21'!$A$1:$M$86,9,FALSE)</f>
        <v>25814.442999999999</v>
      </c>
      <c r="J483" s="311">
        <f t="shared" si="21"/>
        <v>13.463484789839653</v>
      </c>
      <c r="K483" s="424">
        <f>VLOOKUP(B483,'БО 15-17'!$A$11:$L$103,10,FALSE)</f>
        <v>45.3</v>
      </c>
      <c r="L483" s="425">
        <f>VLOOKUP(B483,'Own Rev17'!$A$10:$B$94,2,FALSE)/1000</f>
        <v>14212.81</v>
      </c>
      <c r="M483" s="429">
        <f>VLOOKUP(B483,Безв17!$A$10:$B$94,2,FALSE)/1000</f>
        <v>13588.304</v>
      </c>
      <c r="N483" s="251">
        <f>VLOOKUP(B483,'Трансферты 16-21'!$A$1:$M$86,9,FALSE)</f>
        <v>1919.43</v>
      </c>
      <c r="O483" s="251">
        <v>1</v>
      </c>
      <c r="P483" s="251">
        <f t="shared" si="22"/>
        <v>11668.874</v>
      </c>
      <c r="Q483" s="251">
        <f t="shared" si="23"/>
        <v>25814.442999999999</v>
      </c>
      <c r="R483" s="251">
        <v>0</v>
      </c>
      <c r="S483" s="251">
        <v>0</v>
      </c>
      <c r="T483" s="251">
        <v>0</v>
      </c>
      <c r="U483" s="251">
        <v>0</v>
      </c>
      <c r="V483" s="251">
        <v>0</v>
      </c>
      <c r="W483" s="251">
        <v>0</v>
      </c>
      <c r="X483" s="251">
        <f>VLOOKUP(B483,'2017'!$A$1:$J$86,3,FALSE)</f>
        <v>0.46</v>
      </c>
      <c r="Y483" s="251">
        <f>VLOOKUP(B483,'2017'!$A$1:$J$86,4,FALSE)/1000</f>
        <v>8371.8107</v>
      </c>
      <c r="Z483" s="251">
        <f>VLOOKUP(B483,'2017'!$A$1:$J$86,5,FALSE)/1000</f>
        <v>8105.8419999999996</v>
      </c>
      <c r="AA483" s="251">
        <f>VLOOKUP(B483,'2017'!$A$1:$J$86,6,FALSE)/1000</f>
        <v>0</v>
      </c>
      <c r="AB483" s="251">
        <f>VLOOKUP(B483,'2017'!$A$1:$J$86,7,FALSE)/1000</f>
        <v>2642.58815</v>
      </c>
      <c r="AC483" s="251">
        <f>VLOOKUP(B483,'2017'!$A$1:$J$86,10,FALSE)/1000</f>
        <v>891.68471999999997</v>
      </c>
      <c r="AD483" s="251">
        <v>0</v>
      </c>
      <c r="AE483">
        <v>0</v>
      </c>
    </row>
    <row r="484" spans="1:31">
      <c r="A484" s="289">
        <v>2018</v>
      </c>
      <c r="B484" s="289" t="s">
        <v>1016</v>
      </c>
      <c r="C484" s="125">
        <v>81</v>
      </c>
      <c r="D484" s="289">
        <f>VLOOKUP(B482,'Доходы регионов18'!$A$10:$C$94,2,FALSE)/1000</f>
        <v>32997.269</v>
      </c>
      <c r="E484" s="289">
        <f>VLOOKUP(B482,'ВРП 2015-2020'!$A$3:$H$98,5,FALSE)</f>
        <v>229965.3</v>
      </c>
      <c r="F484" s="311">
        <f>VLOOKUP(B484,'Трансферты 2018'!$A$10:$N$102,2,FALSE)</f>
        <v>3970.72</v>
      </c>
      <c r="G484" s="289">
        <f>VLOOKUP(B484,'Численность 2018'!$A$7:$B$91,2,FALSE)</f>
        <v>701765</v>
      </c>
      <c r="H484" s="183">
        <f>VLOOKUP(B482,'Трансферты 16-21'!$A$2:$S$102,16,FALSE)</f>
        <v>5496.9660864399993</v>
      </c>
      <c r="I484" s="183">
        <f>D484-VLOOKUP(B484,'Трансферты 16-21'!$A$1:$M$86,10,FALSE)</f>
        <v>31273.169000000002</v>
      </c>
      <c r="J484" s="311">
        <f t="shared" si="21"/>
        <v>13.461353869129278</v>
      </c>
      <c r="K484" s="424">
        <f>VLOOKUP(B484,'БО 17-19'!$A$11:$L$103,6,FALSE)</f>
        <v>45.4</v>
      </c>
      <c r="L484" s="425">
        <f>VLOOKUP(B484,'Own Rev18'!$A$10:$B$94,2,FALSE)/1000</f>
        <v>15752.619000000001</v>
      </c>
      <c r="M484" s="429">
        <f>VLOOKUP(B484,Безв18!$A$10:$B$94,2,FALSE)/1000</f>
        <v>17068.534</v>
      </c>
      <c r="N484" s="251">
        <f>VLOOKUP(B484,'Трансферты 16-21'!$A$1:$M$86,10,FALSE)</f>
        <v>1724.1</v>
      </c>
      <c r="O484" s="251">
        <v>1</v>
      </c>
      <c r="P484" s="251">
        <f t="shared" si="22"/>
        <v>15344.433999999999</v>
      </c>
      <c r="Q484" s="251">
        <f t="shared" si="23"/>
        <v>31273.169000000002</v>
      </c>
      <c r="R484" s="251">
        <f>VLOOKUP(B484,Путин!$B$2:$C$87,2,FALSE)</f>
        <v>0.81510000000000005</v>
      </c>
      <c r="S484" s="251">
        <v>0</v>
      </c>
      <c r="T484" s="251">
        <v>0</v>
      </c>
      <c r="U484" s="251">
        <v>0</v>
      </c>
      <c r="V484" s="251">
        <v>0</v>
      </c>
      <c r="W484" s="251">
        <v>0</v>
      </c>
      <c r="X484" s="251">
        <f>VLOOKUP(B484,'2018'!$A$1:$J$86,3,FALSE)</f>
        <v>0.49</v>
      </c>
      <c r="Y484" s="251">
        <f>VLOOKUP(B484,'2018'!$A$1:$J$86,4,FALSE)/1000</f>
        <v>9787.0631999999987</v>
      </c>
      <c r="Z484" s="251">
        <f>VLOOKUP(B484,'2018'!$A$1:$J$86,5,FALSE)/1000</f>
        <v>8983.9026999999987</v>
      </c>
      <c r="AA484" s="251">
        <f>VLOOKUP(B484,'2018'!$A$1:$J$86,6,FALSE)/1000</f>
        <v>516.05949999999996</v>
      </c>
      <c r="AB484" s="251">
        <f>VLOOKUP(B484,'2018'!$A$1:$J$86,7,FALSE)/1000</f>
        <v>3958.4992699999998</v>
      </c>
      <c r="AC484" s="251">
        <f>VLOOKUP(B484,'2018'!$A$1:$J$86,10,FALSE)/1000</f>
        <v>1715.39807</v>
      </c>
      <c r="AD484" s="251">
        <v>0</v>
      </c>
      <c r="AE484">
        <v>0</v>
      </c>
    </row>
    <row r="485" spans="1:31">
      <c r="A485" s="289">
        <v>2019</v>
      </c>
      <c r="B485" s="289" t="s">
        <v>1016</v>
      </c>
      <c r="C485" s="125">
        <v>81</v>
      </c>
      <c r="D485" s="289">
        <f>VLOOKUP(B482,'Доходы регионов19'!$A$10:$C$94,2,FALSE)/1000</f>
        <v>38512.792000000001</v>
      </c>
      <c r="E485" s="289">
        <f>VLOOKUP(B482,'ВРП 2015-2020'!$A$3:$H$98,6,FALSE)</f>
        <v>248172.2</v>
      </c>
      <c r="F485" s="311">
        <f>VLOOKUP(B485,'Трансферты 2019'!$A$4:$N$102,2,FALSE)</f>
        <v>8382.5</v>
      </c>
      <c r="G485" s="289">
        <f>VLOOKUP(B485,'Численность 2019'!$A$7:$B$91,2,FALSE)</f>
        <v>699253</v>
      </c>
      <c r="H485" s="183">
        <f>VLOOKUP(B482,'Трансферты 16-21'!$A$2:$S$102,17,FALSE)</f>
        <v>9554.7052618300004</v>
      </c>
      <c r="I485" s="183">
        <f>D485-VLOOKUP(B485,'Трансферты 16-21'!$A$1:$M$86,11,FALSE)</f>
        <v>36494.522000000004</v>
      </c>
      <c r="J485" s="311">
        <f t="shared" si="21"/>
        <v>13.457767901366051</v>
      </c>
      <c r="K485" s="424">
        <f>VLOOKUP(B485,'БО 17-19'!$A$11:$L$103,10,FALSE)</f>
        <v>42.5</v>
      </c>
      <c r="L485" s="425">
        <f>VLOOKUP(B485,'Own Rev19'!$A$10:$B$94,2,FALSE)/1000</f>
        <v>16705.878000000001</v>
      </c>
      <c r="M485" s="429">
        <f>VLOOKUP(B485,Безв19!$A$10:$B$94,2,FALSE)/1000</f>
        <v>21738.156999999999</v>
      </c>
      <c r="N485" s="251">
        <f>VLOOKUP(B485,'Трансферты 16-21'!$A$1:$M$86,11,FALSE)</f>
        <v>2018.27</v>
      </c>
      <c r="O485" s="251">
        <v>1</v>
      </c>
      <c r="P485" s="251">
        <f t="shared" si="22"/>
        <v>19719.886999999999</v>
      </c>
      <c r="Q485" s="251">
        <f t="shared" si="23"/>
        <v>36494.522000000004</v>
      </c>
      <c r="R485" s="251">
        <v>0</v>
      </c>
      <c r="S485" s="251">
        <v>0</v>
      </c>
      <c r="T485" s="251">
        <v>0</v>
      </c>
      <c r="U485" s="251">
        <v>0</v>
      </c>
      <c r="V485" s="251">
        <v>0</v>
      </c>
      <c r="W485" s="251">
        <v>0</v>
      </c>
      <c r="X485" s="251">
        <f>VLOOKUP(B485,'2019'!$A$1:$J$86,3,FALSE)</f>
        <v>0.54</v>
      </c>
      <c r="Y485" s="251">
        <f>VLOOKUP(B485,'2019'!$A$1:$J$86,4,FALSE)/1000</f>
        <v>10164.829800000001</v>
      </c>
      <c r="Z485" s="251">
        <f>VLOOKUP(B485,'2019'!$A$1:$J$86,5,FALSE)/1000</f>
        <v>9538.9518000000007</v>
      </c>
      <c r="AA485" s="251">
        <f>VLOOKUP(B485,'2019'!$A$1:$J$86,6,FALSE)/1000</f>
        <v>94.680999999999997</v>
      </c>
      <c r="AB485" s="251">
        <f>VLOOKUP(B485,'2019'!$A$1:$J$86,7,FALSE)/1000</f>
        <v>6994.7422200000001</v>
      </c>
      <c r="AC485" s="251">
        <f>VLOOKUP(B485,'2019'!$A$1:$J$86,10,FALSE)/1000</f>
        <v>2559.96326</v>
      </c>
      <c r="AD485" s="251">
        <v>0</v>
      </c>
      <c r="AE485">
        <v>0</v>
      </c>
    </row>
    <row r="486" spans="1:31">
      <c r="A486" s="289">
        <v>2020</v>
      </c>
      <c r="B486" s="289" t="s">
        <v>1016</v>
      </c>
      <c r="C486" s="125">
        <v>81</v>
      </c>
      <c r="D486" s="289">
        <f>VLOOKUP(B482,'Доходы регионов20'!$A$10:$C$94,2,FALSE)/1000</f>
        <v>48855.021999999997</v>
      </c>
      <c r="E486" s="289">
        <f>VLOOKUP(B482,'ВРП 2015-2020'!$A$3:$H$98,7,FALSE)</f>
        <v>267814.40000000002</v>
      </c>
      <c r="F486" s="311">
        <f>VLOOKUP(B486,'Трансферты 2020'!$A$4:$N$102,2,FALSE)</f>
        <v>14280.46</v>
      </c>
      <c r="G486" s="289">
        <f>VLOOKUP(B486,'Численность 2020'!$A$7:$B$91,2,FALSE)</f>
        <v>696837</v>
      </c>
      <c r="H486" s="183">
        <f>VLOOKUP(B482,'Трансферты 16-21'!$A$2:$S$102,18,FALSE)</f>
        <v>16534.12511624</v>
      </c>
      <c r="I486" s="183">
        <f>D486-VLOOKUP(B486,'Трансферты 16-21'!$A$1:$M$86,12,FALSE)</f>
        <v>45916.761999999995</v>
      </c>
      <c r="J486" s="311">
        <f t="shared" si="21"/>
        <v>13.45430680299587</v>
      </c>
      <c r="K486" s="424">
        <f>VLOOKUP(B486,'БО 19-21'!$A$11:$L$103,6,FALSE)</f>
        <v>43.6</v>
      </c>
      <c r="L486" s="425">
        <f>VLOOKUP(B486,'Own Rev20'!$A$10:$B$94,2,FALSE)/1000</f>
        <v>17557.407999999999</v>
      </c>
      <c r="M486" s="429">
        <f>VLOOKUP(B486,Безв20!$A$10:$B$94,2,FALSE)/1000</f>
        <v>31302.37</v>
      </c>
      <c r="N486" s="251">
        <f>VLOOKUP(B486,'Трансферты 16-21'!$A$1:$M$86,12,FALSE)</f>
        <v>2938.26</v>
      </c>
      <c r="O486" s="251">
        <v>1</v>
      </c>
      <c r="P486" s="251">
        <f t="shared" si="22"/>
        <v>28364.11</v>
      </c>
      <c r="Q486" s="251">
        <f t="shared" si="23"/>
        <v>45916.761999999995</v>
      </c>
      <c r="R486" s="251">
        <v>0</v>
      </c>
      <c r="S486" s="251">
        <f>VLOOKUP(B486,Конституция!$B$4:$C$90,2,FALSE)</f>
        <v>0.82830000000000004</v>
      </c>
      <c r="T486" s="251">
        <f>VLOOKUP(B486,DATA!$A$2:$X$86,23,FALSE)</f>
        <v>23.5</v>
      </c>
      <c r="U486" s="251">
        <f>VLOOKUP(B486,DATA!$A$2:$X$86,24,FALSE)</f>
        <v>16.079999999999998</v>
      </c>
      <c r="V486" s="251">
        <f>VLOOKUP(B486,'По статьям 2020'!$A$2:$AE$86,31,FALSE)</f>
        <v>2048.15</v>
      </c>
      <c r="W486" s="251">
        <v>0</v>
      </c>
      <c r="X486" s="251">
        <f>VLOOKUP(B486,'2020'!$A$1:$J$86,3,FALSE)</f>
        <v>0.62</v>
      </c>
      <c r="Y486" s="251">
        <f>VLOOKUP(B486,'2020'!$A$1:$J$86,4,FALSE)/1000</f>
        <v>12304.3334</v>
      </c>
      <c r="Z486" s="251">
        <f>VLOOKUP(B486,'2020'!$A$1:$J$86,5,FALSE)/1000</f>
        <v>10492.847</v>
      </c>
      <c r="AA486" s="251">
        <f>VLOOKUP(B486,'2020'!$A$1:$J$86,6,FALSE)/1000</f>
        <v>506.3623</v>
      </c>
      <c r="AB486" s="251">
        <f>VLOOKUP(B486,'2020'!$A$1:$J$86,7,FALSE)/1000</f>
        <v>10427.508619999999</v>
      </c>
      <c r="AC486" s="251">
        <f>VLOOKUP(B486,'2020'!$A$1:$J$86,10,FALSE)/1000</f>
        <v>5629.5099900000005</v>
      </c>
      <c r="AD486" s="452">
        <v>0</v>
      </c>
      <c r="AE486">
        <v>0</v>
      </c>
    </row>
    <row r="487" spans="1:31">
      <c r="A487" s="289">
        <v>2021</v>
      </c>
      <c r="B487" s="289" t="s">
        <v>1016</v>
      </c>
      <c r="C487" s="125">
        <v>81</v>
      </c>
      <c r="D487" s="289">
        <f>VLOOKUP(B482,'Доходы регионов21'!$A$10:$C$94,2,FALSE)/1000</f>
        <v>51424.571000000004</v>
      </c>
      <c r="E487" s="289">
        <f>VLOOKUP(B482,'ВРП 2015-2020'!$A$3:$H$98,8,FALSE)</f>
        <v>293366.09999999998</v>
      </c>
      <c r="F487" s="311">
        <f>VLOOKUP(B487,'Трансферты 2021'!$A$4:$N$93,2,FALSE)</f>
        <v>12992.98</v>
      </c>
      <c r="G487" s="289">
        <f>VLOOKUP(B487,'Численность 2021'!$A$6:$B$91,2,FALSE)</f>
        <v>693098</v>
      </c>
      <c r="H487" s="183">
        <f>VLOOKUP(B482,'Трансферты 16-21'!$A$2:$S$102,19,FALSE)</f>
        <v>15594.723035850002</v>
      </c>
      <c r="I487" s="183">
        <f>D487-VLOOKUP(B487,'Трансферты 16-21'!$A$1:$M$86,13,FALSE)</f>
        <v>48799.091</v>
      </c>
      <c r="J487" s="311">
        <f t="shared" si="21"/>
        <v>13.448926682315417</v>
      </c>
      <c r="K487" s="424">
        <f>VLOOKUP(B487,'БО 19-21'!$A$11:$L$103,10,FALSE)</f>
        <v>44.9</v>
      </c>
      <c r="L487" s="425">
        <f>VLOOKUP(B487,'Own Rev21'!$A$10:$B$94,2,FALSE)/1000</f>
        <v>20854.856</v>
      </c>
      <c r="M487" s="429">
        <f>VLOOKUP(B487,Безв21!$A$10:$B$94,2,FALSE)/1000</f>
        <v>30456.991999999998</v>
      </c>
      <c r="N487" s="251">
        <f>VLOOKUP(B487,'Трансферты 16-21'!$A$1:$M$86,13,FALSE)</f>
        <v>2625.48</v>
      </c>
      <c r="O487" s="251">
        <v>1</v>
      </c>
      <c r="P487" s="251">
        <f t="shared" si="22"/>
        <v>27831.511999999999</v>
      </c>
      <c r="Q487" s="251">
        <f t="shared" si="23"/>
        <v>48799.091</v>
      </c>
      <c r="R487" s="251">
        <v>0</v>
      </c>
      <c r="S487" s="251">
        <v>0</v>
      </c>
      <c r="T487" s="251">
        <v>0</v>
      </c>
      <c r="U487" s="251">
        <v>0</v>
      </c>
      <c r="V487" s="251">
        <v>0</v>
      </c>
      <c r="W487" s="251">
        <f>VLOOKUP(B486,'По статьям 2021'!$A$2:$V$86,22,FALSE)</f>
        <v>1351.08509207</v>
      </c>
      <c r="X487" s="251">
        <f>VLOOKUP(B487,'2021'!$A$1:$J$86,3,FALSE)</f>
        <v>0.56999999999999995</v>
      </c>
      <c r="Y487" s="251">
        <f>VLOOKUP(B487,'2021'!$A$1:$J$86,4,FALSE)/1000</f>
        <v>12325.635699999999</v>
      </c>
      <c r="Z487" s="251">
        <f>VLOOKUP(B487,'2021'!$A$1:$J$86,5,FALSE)/1000</f>
        <v>10492.847</v>
      </c>
      <c r="AA487" s="251">
        <f>VLOOKUP(B487,'2021'!$A$1:$J$86,6,FALSE)/1000</f>
        <v>730.3</v>
      </c>
      <c r="AB487" s="251">
        <f>VLOOKUP(B487,'2021'!$A$1:$J$86,7,FALSE)/1000</f>
        <v>11622.576550000002</v>
      </c>
      <c r="AC487" s="251">
        <f>VLOOKUP(B487,'2021'!$A$1:$J$86,10,FALSE)/1000</f>
        <v>3883.3007299999999</v>
      </c>
      <c r="AD487" t="e">
        <f>VLOOKUP(B487,#REF!,2,FALSE)</f>
        <v>#REF!</v>
      </c>
      <c r="AE487">
        <f>S486</f>
        <v>0.82830000000000004</v>
      </c>
    </row>
    <row r="488" spans="1:31">
      <c r="A488" s="289">
        <v>2016</v>
      </c>
      <c r="B488" s="289" t="s">
        <v>155</v>
      </c>
      <c r="C488" s="125">
        <v>82</v>
      </c>
      <c r="D488" s="289">
        <f>VLOOKUP(B488,'Доходы регионов16'!$A$10:$C$94,2,FALSE)/1000</f>
        <v>28661.258999999998</v>
      </c>
      <c r="E488" s="289">
        <f>VLOOKUP(B488,'ВРП 2015-2020'!$A$3:$H$98,3,FALSE)</f>
        <v>121985.9</v>
      </c>
      <c r="F488" s="311">
        <f>VLOOKUP(B488,'Трансферты 2016'!$A$10:$N$102,2,FALSE)</f>
        <v>13908.21</v>
      </c>
      <c r="G488" s="289">
        <f>VLOOKUP(B488,'Численность 2016-2017'!$B$5:$D$89,2,FALSE)</f>
        <v>472776</v>
      </c>
      <c r="H488" s="183">
        <f>VLOOKUP(B488,'Трансферты 16-21'!$A$2:$S$102,14,FALSE)</f>
        <v>9600.5963530400004</v>
      </c>
      <c r="I488" s="183">
        <f>D488-VLOOKUP(B488,'Трансферты 16-21'!$A$1:$M$86,8,FALSE)</f>
        <v>24349.019</v>
      </c>
      <c r="J488" s="311">
        <f t="shared" si="21"/>
        <v>13.066376982364302</v>
      </c>
      <c r="K488" s="424">
        <f>VLOOKUP(B488,'БО 15-17'!$A$11:$L$103,6,FALSE)</f>
        <v>22.2</v>
      </c>
      <c r="L488" s="425">
        <f>VLOOKUP(B488,'Own Rev16'!$A$10:$B$94,2,FALSE)/1000</f>
        <v>4017.7979999999998</v>
      </c>
      <c r="M488" s="429">
        <f>VLOOKUP(B488,Безв16!$A$10:$B$95,2,FALSE)/1000</f>
        <v>24422.748</v>
      </c>
      <c r="N488" s="251">
        <f>VLOOKUP(B488,'Трансферты 16-21'!$A$1:$M$86,8,FALSE)</f>
        <v>4312.24</v>
      </c>
      <c r="O488" s="251">
        <v>1</v>
      </c>
      <c r="P488" s="251">
        <f t="shared" si="22"/>
        <v>20110.508000000002</v>
      </c>
      <c r="Q488" s="251">
        <f t="shared" si="23"/>
        <v>24349.019</v>
      </c>
      <c r="R488" s="251">
        <v>0</v>
      </c>
      <c r="S488" s="251">
        <v>0</v>
      </c>
      <c r="T488" s="251">
        <v>0</v>
      </c>
      <c r="U488" s="251">
        <v>0</v>
      </c>
      <c r="V488" s="251">
        <v>0</v>
      </c>
      <c r="W488" s="251">
        <v>0</v>
      </c>
      <c r="X488" s="251">
        <f>VLOOKUP(B488,'2016'!$A$1:$J$86,3,FALSE)</f>
        <v>0.83</v>
      </c>
      <c r="Y488" s="251">
        <f>VLOOKUP(B488,'2016'!$A$1:$J$86,4,FALSE)/1000</f>
        <v>10501.358900000001</v>
      </c>
      <c r="Z488" s="251">
        <f>VLOOKUP(B488,'2016'!$A$1:$J$86,5,FALSE)/1000</f>
        <v>9264.8909000000003</v>
      </c>
      <c r="AA488" s="251">
        <f>VLOOKUP(B488,'2016'!$A$1:$J$86,6,FALSE)/1000</f>
        <v>1236.4680000000001</v>
      </c>
      <c r="AB488" s="251">
        <f>VLOOKUP(B488,'2016'!$A$1:$J$86,7,FALSE)/1000</f>
        <v>9378.8674300000002</v>
      </c>
      <c r="AC488" s="251">
        <f>VLOOKUP(B488,'2016'!$A$1:$J$86,10,FALSE)/1000</f>
        <v>230.28181000000001</v>
      </c>
      <c r="AD488" s="251">
        <v>0</v>
      </c>
      <c r="AE488">
        <v>0</v>
      </c>
    </row>
    <row r="489" spans="1:31">
      <c r="A489" s="289">
        <v>2017</v>
      </c>
      <c r="B489" s="289" t="s">
        <v>155</v>
      </c>
      <c r="C489" s="125">
        <v>82</v>
      </c>
      <c r="D489" s="289">
        <f>VLOOKUP(B488,'Доходы регионов17'!$A$10:$C$94,2,FALSE)/1000</f>
        <v>23000.575000000001</v>
      </c>
      <c r="E489" s="289">
        <f>VLOOKUP(B488,'ВРП 2015-2020'!$A$3:$H$98,4,FALSE)</f>
        <v>125667.9</v>
      </c>
      <c r="F489" s="311">
        <f>VLOOKUP(B489,'Трансферты 2017'!$A$10:$N$102,2,FALSE)</f>
        <v>8581.25</v>
      </c>
      <c r="G489" s="289">
        <f>VLOOKUP(B488,'Численность 2016-2017'!$B$5:$D$89,3,FALSE)</f>
        <v>480474</v>
      </c>
      <c r="H489" s="183">
        <f>VLOOKUP(B488,'Трансферты 16-21'!$A$2:$S$102,15,FALSE)</f>
        <v>5889.3558138799999</v>
      </c>
      <c r="I489" s="183">
        <f>D489-VLOOKUP(B489,'Трансферты 16-21'!$A$1:$M$86,9,FALSE)</f>
        <v>19465.545000000002</v>
      </c>
      <c r="J489" s="311">
        <f t="shared" si="21"/>
        <v>13.082528395626699</v>
      </c>
      <c r="K489" s="424">
        <f>VLOOKUP(B489,'БО 15-17'!$A$11:$L$103,10,FALSE)</f>
        <v>24.6</v>
      </c>
      <c r="L489" s="425">
        <f>VLOOKUP(B489,'Own Rev17'!$A$10:$B$94,2,FALSE)/1000</f>
        <v>4300.5</v>
      </c>
      <c r="M489" s="429">
        <f>VLOOKUP(B489,Безв17!$A$10:$B$94,2,FALSE)/1000</f>
        <v>18736.451000000001</v>
      </c>
      <c r="N489" s="251">
        <f>VLOOKUP(B489,'Трансферты 16-21'!$A$1:$M$86,9,FALSE)</f>
        <v>3535.03</v>
      </c>
      <c r="O489" s="251">
        <v>1</v>
      </c>
      <c r="P489" s="251">
        <f t="shared" si="22"/>
        <v>15201.421</v>
      </c>
      <c r="Q489" s="251">
        <f t="shared" si="23"/>
        <v>19465.545000000002</v>
      </c>
      <c r="R489" s="251">
        <v>0</v>
      </c>
      <c r="S489" s="251">
        <v>0</v>
      </c>
      <c r="T489" s="251">
        <v>0</v>
      </c>
      <c r="U489" s="251">
        <v>0</v>
      </c>
      <c r="V489" s="251">
        <v>0</v>
      </c>
      <c r="W489" s="251">
        <v>0</v>
      </c>
      <c r="X489" s="251">
        <f>VLOOKUP(B489,'2017'!$A$1:$J$86,3,FALSE)</f>
        <v>0.77</v>
      </c>
      <c r="Y489" s="251">
        <f>VLOOKUP(B489,'2017'!$A$1:$J$86,4,FALSE)/1000</f>
        <v>9311.820099999999</v>
      </c>
      <c r="Z489" s="251">
        <f>VLOOKUP(B489,'2017'!$A$1:$J$86,5,FALSE)/1000</f>
        <v>8642.4526999999998</v>
      </c>
      <c r="AA489" s="251">
        <f>VLOOKUP(B489,'2017'!$A$1:$J$86,6,FALSE)/1000</f>
        <v>435.37379999999996</v>
      </c>
      <c r="AB489" s="251">
        <f>VLOOKUP(B489,'2017'!$A$1:$J$86,7,FALSE)/1000</f>
        <v>4309.97084</v>
      </c>
      <c r="AC489" s="251">
        <f>VLOOKUP(B489,'2017'!$A$1:$J$86,10,FALSE)/1000</f>
        <v>815.56292000000008</v>
      </c>
      <c r="AD489" s="251">
        <v>0</v>
      </c>
      <c r="AE489">
        <v>0</v>
      </c>
    </row>
    <row r="490" spans="1:31">
      <c r="A490" s="289">
        <v>2018</v>
      </c>
      <c r="B490" s="289" t="s">
        <v>155</v>
      </c>
      <c r="C490" s="125">
        <v>82</v>
      </c>
      <c r="D490" s="289">
        <f>VLOOKUP(B488,'Доходы регионов18'!$A$10:$C$94,2,FALSE)/1000</f>
        <v>24819.992999999999</v>
      </c>
      <c r="E490" s="289">
        <f>VLOOKUP(B488,'ВРП 2015-2020'!$A$3:$H$98,5,FALSE)</f>
        <v>136930.70000000001</v>
      </c>
      <c r="F490" s="311">
        <f>VLOOKUP(B490,'Трансферты 2018'!$A$10:$N$102,2,FALSE)</f>
        <v>5751.21</v>
      </c>
      <c r="G490" s="289">
        <f>VLOOKUP(B490,'Численность 2018'!$A$7:$B$91,2,FALSE)</f>
        <v>488043</v>
      </c>
      <c r="H490" s="183">
        <f>VLOOKUP(B488,'Трансферты 16-21'!$A$2:$S$102,16,FALSE)</f>
        <v>7889.1806233799998</v>
      </c>
      <c r="I490" s="183">
        <f>D490-VLOOKUP(B490,'Трансферты 16-21'!$A$1:$M$86,10,FALSE)</f>
        <v>23320.053</v>
      </c>
      <c r="J490" s="311">
        <f t="shared" si="21"/>
        <v>13.098158795707505</v>
      </c>
      <c r="K490" s="424">
        <f>VLOOKUP(B490,'БО 17-19'!$A$11:$L$103,6,FALSE)</f>
        <v>24.3</v>
      </c>
      <c r="L490" s="425">
        <f>VLOOKUP(B490,'Own Rev18'!$A$10:$B$94,2,FALSE)/1000</f>
        <v>5091.4170000000004</v>
      </c>
      <c r="M490" s="429">
        <f>VLOOKUP(B490,Безв18!$A$10:$B$94,2,FALSE)/1000</f>
        <v>20019.156999999999</v>
      </c>
      <c r="N490" s="251">
        <f>VLOOKUP(B490,'Трансферты 16-21'!$A$1:$M$86,10,FALSE)</f>
        <v>1499.94</v>
      </c>
      <c r="O490" s="251">
        <v>1</v>
      </c>
      <c r="P490" s="251">
        <f t="shared" si="22"/>
        <v>18519.217000000001</v>
      </c>
      <c r="Q490" s="251">
        <f t="shared" si="23"/>
        <v>23320.053</v>
      </c>
      <c r="R490" s="251">
        <f>VLOOKUP(B490,Путин!$B$2:$C$87,2,FALSE)</f>
        <v>0.83169999999999999</v>
      </c>
      <c r="S490" s="251">
        <v>0</v>
      </c>
      <c r="T490" s="251">
        <v>0</v>
      </c>
      <c r="U490" s="251">
        <v>0</v>
      </c>
      <c r="V490" s="251">
        <v>0</v>
      </c>
      <c r="W490" s="251">
        <v>0</v>
      </c>
      <c r="X490" s="251">
        <f>VLOOKUP(B490,'2018'!$A$1:$J$86,3,FALSE)</f>
        <v>0.77</v>
      </c>
      <c r="Y490" s="251">
        <f>VLOOKUP(B490,'2018'!$A$1:$J$86,4,FALSE)/1000</f>
        <v>10629.7276</v>
      </c>
      <c r="Z490" s="251">
        <f>VLOOKUP(B490,'2018'!$A$1:$J$86,5,FALSE)/1000</f>
        <v>9197.2811999999994</v>
      </c>
      <c r="AA490" s="251">
        <f>VLOOKUP(B490,'2018'!$A$1:$J$86,6,FALSE)/1000</f>
        <v>1021.8998</v>
      </c>
      <c r="AB490" s="251">
        <f>VLOOKUP(B490,'2018'!$A$1:$J$86,7,FALSE)/1000</f>
        <v>5092.3179800000007</v>
      </c>
      <c r="AC490" s="251">
        <f>VLOOKUP(B490,'2018'!$A$1:$J$86,10,FALSE)/1000</f>
        <v>796.44591000000003</v>
      </c>
      <c r="AD490" s="251">
        <v>0</v>
      </c>
      <c r="AE490">
        <v>0</v>
      </c>
    </row>
    <row r="491" spans="1:31">
      <c r="A491" s="289">
        <v>2019</v>
      </c>
      <c r="B491" s="289" t="s">
        <v>155</v>
      </c>
      <c r="C491" s="125">
        <v>82</v>
      </c>
      <c r="D491" s="289">
        <f>VLOOKUP(B488,'Доходы регионов19'!$A$10:$C$94,2,FALSE)/1000</f>
        <v>26715.713</v>
      </c>
      <c r="E491" s="289">
        <f>VLOOKUP(B488,'ВРП 2015-2020'!$A$3:$H$98,6,FALSE)</f>
        <v>145723.1</v>
      </c>
      <c r="F491" s="311">
        <f>VLOOKUP(B491,'Трансферты 2019'!$A$4:$N$102,2,FALSE)</f>
        <v>6432.93</v>
      </c>
      <c r="G491" s="289">
        <f>VLOOKUP(B491,'Численность 2019'!$A$7:$B$91,2,FALSE)</f>
        <v>497393</v>
      </c>
      <c r="H491" s="183">
        <f>VLOOKUP(B488,'Трансферты 16-21'!$A$2:$S$102,17,FALSE)</f>
        <v>6440.17440687</v>
      </c>
      <c r="I491" s="183">
        <f>D491-VLOOKUP(B491,'Трансферты 16-21'!$A$1:$M$86,11,FALSE)</f>
        <v>22814.843000000001</v>
      </c>
      <c r="J491" s="311">
        <f t="shared" si="21"/>
        <v>13.117135737071875</v>
      </c>
      <c r="K491" s="424">
        <f>VLOOKUP(B491,'БО 17-19'!$A$11:$L$103,10,FALSE)</f>
        <v>23.7</v>
      </c>
      <c r="L491" s="425">
        <f>VLOOKUP(B491,'Own Rev19'!$A$10:$B$94,2,FALSE)/1000</f>
        <v>4429.7439999999997</v>
      </c>
      <c r="M491" s="429">
        <f>VLOOKUP(B491,Безв19!$A$10:$B$94,2,FALSE)/1000</f>
        <v>23574.757000000001</v>
      </c>
      <c r="N491" s="251">
        <f>VLOOKUP(B491,'Трансферты 16-21'!$A$1:$M$86,11,FALSE)</f>
        <v>3900.87</v>
      </c>
      <c r="O491" s="251">
        <v>1</v>
      </c>
      <c r="P491" s="251">
        <f t="shared" si="22"/>
        <v>19673.887000000002</v>
      </c>
      <c r="Q491" s="251">
        <f t="shared" si="23"/>
        <v>22814.843000000001</v>
      </c>
      <c r="R491" s="251">
        <v>0</v>
      </c>
      <c r="S491" s="251">
        <v>0</v>
      </c>
      <c r="T491" s="251">
        <v>0</v>
      </c>
      <c r="U491" s="251">
        <v>0</v>
      </c>
      <c r="V491" s="251">
        <v>0</v>
      </c>
      <c r="W491" s="251">
        <v>0</v>
      </c>
      <c r="X491" s="251">
        <f>VLOOKUP(B491,'2019'!$A$1:$J$86,3,FALSE)</f>
        <v>0.86</v>
      </c>
      <c r="Y491" s="251">
        <f>VLOOKUP(B491,'2019'!$A$1:$J$86,4,FALSE)/1000</f>
        <v>13233.712599999999</v>
      </c>
      <c r="Z491" s="251">
        <f>VLOOKUP(B491,'2019'!$A$1:$J$86,5,FALSE)/1000</f>
        <v>10164.982</v>
      </c>
      <c r="AA491" s="251">
        <f>VLOOKUP(B491,'2019'!$A$1:$J$86,6,FALSE)/1000</f>
        <v>2374.2020000000002</v>
      </c>
      <c r="AB491" s="251">
        <f>VLOOKUP(B491,'2019'!$A$1:$J$86,7,FALSE)/1000</f>
        <v>5281.5177000000003</v>
      </c>
      <c r="AC491" s="251">
        <f>VLOOKUP(B491,'2019'!$A$1:$J$86,10,FALSE)/1000</f>
        <v>1158.65924</v>
      </c>
      <c r="AD491" s="251">
        <v>0</v>
      </c>
      <c r="AE491">
        <v>0</v>
      </c>
    </row>
    <row r="492" spans="1:31">
      <c r="A492" s="289">
        <v>2020</v>
      </c>
      <c r="B492" s="289" t="s">
        <v>155</v>
      </c>
      <c r="C492" s="125">
        <v>82</v>
      </c>
      <c r="D492" s="289">
        <f>VLOOKUP(B488,'Доходы регионов20'!$A$10:$C$94,2,FALSE)/1000</f>
        <v>35791.038999999997</v>
      </c>
      <c r="E492" s="289">
        <f>VLOOKUP(B488,'ВРП 2015-2020'!$A$3:$H$98,7,FALSE)</f>
        <v>142199.70000000001</v>
      </c>
      <c r="F492" s="311">
        <f>VLOOKUP(B492,'Трансферты 2020'!$A$4:$N$102,2,FALSE)</f>
        <v>11436.84</v>
      </c>
      <c r="G492" s="289">
        <f>VLOOKUP(B492,'Численность 2020'!$A$7:$B$91,2,FALSE)</f>
        <v>507061</v>
      </c>
      <c r="H492" s="183">
        <f>VLOOKUP(B488,'Трансферты 16-21'!$A$2:$S$102,18,FALSE)</f>
        <v>14856.394209810001</v>
      </c>
      <c r="I492" s="183">
        <f>D492-VLOOKUP(B492,'Трансферты 16-21'!$A$1:$M$86,12,FALSE)</f>
        <v>31590.878999999997</v>
      </c>
      <c r="J492" s="311">
        <f t="shared" si="21"/>
        <v>13.136386590917835</v>
      </c>
      <c r="K492" s="424">
        <f>VLOOKUP(B492,'БО 19-21'!$A$11:$L$103,6,FALSE)</f>
        <v>23.1</v>
      </c>
      <c r="L492" s="425">
        <f>VLOOKUP(B492,'Own Rev20'!$A$10:$B$94,2,FALSE)/1000</f>
        <v>5292.7479999999996</v>
      </c>
      <c r="M492" s="429">
        <f>VLOOKUP(B492,Безв20!$A$10:$B$94,2,FALSE)/1000</f>
        <v>30901.439999999999</v>
      </c>
      <c r="N492" s="251">
        <f>VLOOKUP(B492,'Трансферты 16-21'!$A$1:$M$86,12,FALSE)</f>
        <v>4200.16</v>
      </c>
      <c r="O492" s="251">
        <v>1</v>
      </c>
      <c r="P492" s="251">
        <f t="shared" si="22"/>
        <v>26701.279999999999</v>
      </c>
      <c r="Q492" s="251">
        <f t="shared" si="23"/>
        <v>31590.878999999997</v>
      </c>
      <c r="R492" s="251">
        <v>0</v>
      </c>
      <c r="S492" s="251">
        <f>VLOOKUP(B492,Конституция!$B$4:$C$90,2,FALSE)</f>
        <v>0.875</v>
      </c>
      <c r="T492" s="251">
        <f>VLOOKUP(B492,DATA!$A$2:$X$86,23,FALSE)</f>
        <v>94.2</v>
      </c>
      <c r="U492" s="251">
        <f>VLOOKUP(B492,DATA!$A$2:$X$86,24,FALSE)</f>
        <v>23.51</v>
      </c>
      <c r="V492" s="251">
        <f>VLOOKUP(B492,'По статьям 2020'!$A$2:$AE$86,31,FALSE)</f>
        <v>1633.7799999999997</v>
      </c>
      <c r="W492" s="251">
        <v>0</v>
      </c>
      <c r="X492" s="251">
        <f>VLOOKUP(B492,'2020'!$A$1:$J$86,3,FALSE)</f>
        <v>0.85</v>
      </c>
      <c r="Y492" s="251">
        <f>VLOOKUP(B492,'2020'!$A$1:$J$86,4,FALSE)/1000</f>
        <v>13641.687</v>
      </c>
      <c r="Z492" s="251">
        <f>VLOOKUP(B492,'2020'!$A$1:$J$86,5,FALSE)/1000</f>
        <v>11181.4802</v>
      </c>
      <c r="AA492" s="251">
        <f>VLOOKUP(B492,'2020'!$A$1:$J$86,6,FALSE)/1000</f>
        <v>1508.9976999999999</v>
      </c>
      <c r="AB492" s="251">
        <f>VLOOKUP(B492,'2020'!$A$1:$J$86,7,FALSE)/1000</f>
        <v>10010.294250000001</v>
      </c>
      <c r="AC492" s="251">
        <f>VLOOKUP(B492,'2020'!$A$1:$J$86,10,FALSE)/1000</f>
        <v>3049.2982299999999</v>
      </c>
      <c r="AD492" s="452">
        <v>0</v>
      </c>
      <c r="AE492">
        <v>0</v>
      </c>
    </row>
    <row r="493" spans="1:31">
      <c r="A493" s="289">
        <v>2021</v>
      </c>
      <c r="B493" s="289" t="s">
        <v>155</v>
      </c>
      <c r="C493" s="125">
        <v>82</v>
      </c>
      <c r="D493" s="289">
        <f>VLOOKUP(B488,'Доходы регионов21'!$A$10:$C$94,2,FALSE)/1000</f>
        <v>39571.192000000003</v>
      </c>
      <c r="E493" s="289">
        <f>VLOOKUP(B488,'ВРП 2015-2020'!$A$3:$H$98,8,FALSE)</f>
        <v>148586.79999999999</v>
      </c>
      <c r="F493" s="311">
        <f>VLOOKUP(B493,'Трансферты 2021'!$A$4:$N$93,2,FALSE)</f>
        <v>11893.73</v>
      </c>
      <c r="G493" s="289">
        <f>VLOOKUP(B493,'Численность 2021'!$A$6:$B$91,2,FALSE)</f>
        <v>515564</v>
      </c>
      <c r="H493" s="183">
        <f>VLOOKUP(B488,'Трансферты 16-21'!$A$2:$S$102,19,FALSE)</f>
        <v>19000.155084679998</v>
      </c>
      <c r="I493" s="183">
        <f>D493-VLOOKUP(B493,'Трансферты 16-21'!$A$1:$M$86,13,FALSE)</f>
        <v>36680.242000000006</v>
      </c>
      <c r="J493" s="311">
        <f t="shared" si="21"/>
        <v>13.153016726042424</v>
      </c>
      <c r="K493" s="424">
        <f>VLOOKUP(B493,'БО 19-21'!$A$11:$L$103,10,FALSE)</f>
        <v>20.7</v>
      </c>
      <c r="L493" s="425">
        <f>VLOOKUP(B493,'Own Rev21'!$A$10:$B$94,2,FALSE)/1000</f>
        <v>5891.4059999999999</v>
      </c>
      <c r="M493" s="429">
        <f>VLOOKUP(B493,Безв21!$A$10:$B$94,2,FALSE)/1000</f>
        <v>34425.351999999999</v>
      </c>
      <c r="N493" s="251">
        <f>VLOOKUP(B493,'Трансферты 16-21'!$A$1:$M$86,13,FALSE)</f>
        <v>2890.95</v>
      </c>
      <c r="O493" s="251">
        <v>1</v>
      </c>
      <c r="P493" s="251">
        <f t="shared" si="22"/>
        <v>31534.401999999998</v>
      </c>
      <c r="Q493" s="251">
        <f t="shared" si="23"/>
        <v>36680.242000000006</v>
      </c>
      <c r="R493" s="251">
        <v>0</v>
      </c>
      <c r="S493" s="251">
        <v>0</v>
      </c>
      <c r="T493" s="251">
        <v>0</v>
      </c>
      <c r="U493" s="251">
        <v>0</v>
      </c>
      <c r="V493" s="251">
        <v>0</v>
      </c>
      <c r="W493" s="251">
        <f>VLOOKUP(B492,'По статьям 2021'!$A$2:$V$86,22,FALSE)</f>
        <v>649.80549214999996</v>
      </c>
      <c r="X493" s="251">
        <f>VLOOKUP(B493,'2021'!$A$1:$J$86,3,FALSE)</f>
        <v>0.86</v>
      </c>
      <c r="Y493" s="251">
        <f>VLOOKUP(B493,'2021'!$A$1:$J$86,4,FALSE)/1000</f>
        <v>14730.8429</v>
      </c>
      <c r="Z493" s="251">
        <f>VLOOKUP(B493,'2021'!$A$1:$J$86,5,FALSE)/1000</f>
        <v>11181.4802</v>
      </c>
      <c r="AA493" s="251">
        <f>VLOOKUP(B493,'2021'!$A$1:$J$86,6,FALSE)/1000</f>
        <v>2640.7339999999999</v>
      </c>
      <c r="AB493" s="251">
        <f>VLOOKUP(B493,'2021'!$A$1:$J$86,7,FALSE)/1000</f>
        <v>14980.454390000001</v>
      </c>
      <c r="AC493" s="251">
        <f>VLOOKUP(B493,'2021'!$A$1:$J$86,10,FALSE)/1000</f>
        <v>1823.10924</v>
      </c>
      <c r="AD493" t="e">
        <f>VLOOKUP(B493,#REF!,2,FALSE)</f>
        <v>#REF!</v>
      </c>
      <c r="AE493">
        <f>S492</f>
        <v>0.875</v>
      </c>
    </row>
    <row r="494" spans="1:31">
      <c r="A494" s="289">
        <v>2016</v>
      </c>
      <c r="B494" s="289" t="s">
        <v>151</v>
      </c>
      <c r="C494" s="125">
        <v>83</v>
      </c>
      <c r="D494" s="289">
        <f>VLOOKUP(B494,'Доходы регионов16'!$A$10:$C$94,2,FALSE)/1000</f>
        <v>100163.868</v>
      </c>
      <c r="E494" s="289">
        <f>VLOOKUP(B494,'ВРП 2015-2020'!$A$3:$H$98,3,FALSE)</f>
        <v>254226.6</v>
      </c>
      <c r="F494" s="311">
        <f>VLOOKUP(B494,'Трансферты 2016'!$A$10:$N$102,2,FALSE)</f>
        <v>13120.38</v>
      </c>
      <c r="G494" s="289">
        <f>VLOOKUP(B494,'Численность 2016-2017'!$B$5:$D$89,2,FALSE)</f>
        <v>2801597</v>
      </c>
      <c r="H494" s="183">
        <f>VLOOKUP(B494,'Трансферты 16-21'!$A$2:$S$102,14,FALSE)</f>
        <v>8198.9318533400001</v>
      </c>
      <c r="I494" s="183">
        <f>D494-VLOOKUP(B494,'Трансферты 16-21'!$A$1:$M$86,8,FALSE)</f>
        <v>94877.907999999996</v>
      </c>
      <c r="J494" s="311">
        <f t="shared" si="21"/>
        <v>14.845700169696475</v>
      </c>
      <c r="K494" s="424">
        <f>VLOOKUP(B494,'БО 15-17'!$A$11:$L$103,6,FALSE)</f>
        <v>56.9</v>
      </c>
      <c r="L494" s="425">
        <f>VLOOKUP(B494,'Own Rev16'!$A$10:$B$94,2,FALSE)/1000</f>
        <v>72224.100999999995</v>
      </c>
      <c r="M494" s="429">
        <f>VLOOKUP(B494,Безв16!$A$10:$B$95,2,FALSE)/1000</f>
        <v>27548.744999999999</v>
      </c>
      <c r="N494" s="251">
        <f>VLOOKUP(B494,'Трансферты 16-21'!$A$1:$M$86,8,FALSE)</f>
        <v>5285.96</v>
      </c>
      <c r="O494" s="251">
        <v>0</v>
      </c>
      <c r="P494" s="251">
        <f t="shared" si="22"/>
        <v>22262.785</v>
      </c>
      <c r="Q494" s="251">
        <f t="shared" si="23"/>
        <v>94877.907999999996</v>
      </c>
      <c r="R494" s="251">
        <v>0</v>
      </c>
      <c r="S494" s="251">
        <v>0</v>
      </c>
      <c r="T494" s="251">
        <v>0</v>
      </c>
      <c r="U494" s="251">
        <v>0</v>
      </c>
      <c r="V494" s="251">
        <v>0</v>
      </c>
      <c r="W494" s="251">
        <v>0</v>
      </c>
      <c r="X494" s="251">
        <f>VLOOKUP(B494,'2016'!$A$1:$J$86,3,FALSE)</f>
        <v>0.23</v>
      </c>
      <c r="Y494" s="251">
        <f>VLOOKUP(B494,'2016'!$A$1:$J$86,4,FALSE)/1000</f>
        <v>13975.579099999999</v>
      </c>
      <c r="Z494" s="251">
        <f>VLOOKUP(B494,'2016'!$A$1:$J$86,5,FALSE)/1000</f>
        <v>12292.4133</v>
      </c>
      <c r="AA494" s="251">
        <f>VLOOKUP(B494,'2016'!$A$1:$J$86,6,FALSE)/1000</f>
        <v>1683.1658</v>
      </c>
      <c r="AB494" s="251">
        <f>VLOOKUP(B494,'2016'!$A$1:$J$86,7,FALSE)/1000</f>
        <v>7783.1063400000003</v>
      </c>
      <c r="AC494" s="251">
        <f>VLOOKUP(B494,'2016'!$A$1:$J$86,10,FALSE)/1000</f>
        <v>504.09962000000002</v>
      </c>
      <c r="AD494" s="251">
        <v>0</v>
      </c>
      <c r="AE494">
        <v>0</v>
      </c>
    </row>
    <row r="495" spans="1:31">
      <c r="A495" s="289">
        <v>2017</v>
      </c>
      <c r="B495" s="289" t="s">
        <v>151</v>
      </c>
      <c r="C495" s="125">
        <v>83</v>
      </c>
      <c r="D495" s="289">
        <f>VLOOKUP(B494,'Доходы регионов17'!$A$10:$C$94,2,FALSE)/1000</f>
        <v>113885.512</v>
      </c>
      <c r="E495" s="289">
        <f>VLOOKUP(B494,'ВРП 2015-2020'!$A$3:$H$98,4,FALSE)</f>
        <v>262480.7</v>
      </c>
      <c r="F495" s="311">
        <f>VLOOKUP(B495,'Трансферты 2017'!$A$10:$N$102,2,FALSE)</f>
        <v>9315.76</v>
      </c>
      <c r="G495" s="289">
        <f>VLOOKUP(B494,'Численность 2016-2017'!$B$5:$D$89,3,FALSE)</f>
        <v>2804383</v>
      </c>
      <c r="H495" s="183">
        <f>VLOOKUP(B494,'Трансферты 16-21'!$A$2:$S$102,15,FALSE)</f>
        <v>13316.38034552</v>
      </c>
      <c r="I495" s="183">
        <f>D495-VLOOKUP(B495,'Трансферты 16-21'!$A$1:$M$86,9,FALSE)</f>
        <v>111126.132</v>
      </c>
      <c r="J495" s="311">
        <f t="shared" si="21"/>
        <v>14.846694108393852</v>
      </c>
      <c r="K495" s="424">
        <f>VLOOKUP(B495,'БО 15-17'!$A$11:$L$103,10,FALSE)</f>
        <v>56.5</v>
      </c>
      <c r="L495" s="425">
        <f>VLOOKUP(B495,'Own Rev17'!$A$10:$B$94,2,FALSE)/1000</f>
        <v>79359.858999999997</v>
      </c>
      <c r="M495" s="429">
        <f>VLOOKUP(B495,Безв17!$A$10:$B$94,2,FALSE)/1000</f>
        <v>34332.01</v>
      </c>
      <c r="N495" s="251">
        <f>VLOOKUP(B495,'Трансферты 16-21'!$A$1:$M$86,9,FALSE)</f>
        <v>2759.38</v>
      </c>
      <c r="O495" s="251">
        <v>0</v>
      </c>
      <c r="P495" s="251">
        <f t="shared" si="22"/>
        <v>31572.63</v>
      </c>
      <c r="Q495" s="251">
        <f t="shared" si="23"/>
        <v>111126.132</v>
      </c>
      <c r="R495" s="251">
        <v>0</v>
      </c>
      <c r="S495" s="251">
        <v>0</v>
      </c>
      <c r="T495" s="251">
        <v>0</v>
      </c>
      <c r="U495" s="251">
        <v>0</v>
      </c>
      <c r="V495" s="251">
        <v>0</v>
      </c>
      <c r="W495" s="251">
        <v>0</v>
      </c>
      <c r="X495" s="251">
        <f>VLOOKUP(B495,'2017'!$A$1:$J$86,3,FALSE)</f>
        <v>0.27</v>
      </c>
      <c r="Y495" s="251">
        <f>VLOOKUP(B495,'2017'!$A$1:$J$86,4,FALSE)/1000</f>
        <v>18169.9647</v>
      </c>
      <c r="Z495" s="251">
        <f>VLOOKUP(B495,'2017'!$A$1:$J$86,5,FALSE)/1000</f>
        <v>17377.602999999999</v>
      </c>
      <c r="AA495" s="251">
        <f>VLOOKUP(B495,'2017'!$A$1:$J$86,6,FALSE)/1000</f>
        <v>0</v>
      </c>
      <c r="AB495" s="251">
        <f>VLOOKUP(B495,'2017'!$A$1:$J$86,7,FALSE)/1000</f>
        <v>8681.7136599999994</v>
      </c>
      <c r="AC495" s="251">
        <f>VLOOKUP(B495,'2017'!$A$1:$J$86,10,FALSE)/1000</f>
        <v>2304.76602</v>
      </c>
      <c r="AD495" s="251">
        <v>0</v>
      </c>
      <c r="AE495">
        <v>0</v>
      </c>
    </row>
    <row r="496" spans="1:31">
      <c r="A496" s="289">
        <v>2018</v>
      </c>
      <c r="B496" s="289" t="s">
        <v>151</v>
      </c>
      <c r="C496" s="125">
        <v>83</v>
      </c>
      <c r="D496" s="289">
        <f>VLOOKUP(B494,'Доходы регионов18'!$A$10:$C$94,2,FALSE)/1000</f>
        <v>127085.011</v>
      </c>
      <c r="E496" s="289">
        <f>VLOOKUP(B494,'ВРП 2015-2020'!$A$3:$H$98,5,FALSE)</f>
        <v>280220.7</v>
      </c>
      <c r="F496" s="311">
        <f>VLOOKUP(B496,'Трансферты 2018'!$A$10:$N$102,2,FALSE)</f>
        <v>10942.68</v>
      </c>
      <c r="G496" s="289">
        <f>VLOOKUP(B496,'Численность 2018'!$A$7:$B$91,2,FALSE)</f>
        <v>2800674</v>
      </c>
      <c r="H496" s="183">
        <f>VLOOKUP(B494,'Трансферты 16-21'!$A$2:$S$102,16,FALSE)</f>
        <v>7676.75</v>
      </c>
      <c r="I496" s="183">
        <f>D496-VLOOKUP(B496,'Трансферты 16-21'!$A$1:$M$86,10,FALSE)</f>
        <v>123819.08100000001</v>
      </c>
      <c r="J496" s="311">
        <f t="shared" si="21"/>
        <v>14.845370660464111</v>
      </c>
      <c r="K496" s="424">
        <f>VLOOKUP(B496,'БО 17-19'!$A$11:$L$103,6,FALSE)</f>
        <v>55.6</v>
      </c>
      <c r="L496" s="425">
        <f>VLOOKUP(B496,'Own Rev18'!$A$10:$B$94,2,FALSE)/1000</f>
        <v>85253.356</v>
      </c>
      <c r="M496" s="429">
        <f>VLOOKUP(B496,Безв18!$A$10:$B$94,2,FALSE)/1000</f>
        <v>41747.69</v>
      </c>
      <c r="N496" s="251">
        <f>VLOOKUP(B496,'Трансферты 16-21'!$A$1:$M$86,10,FALSE)</f>
        <v>3265.93</v>
      </c>
      <c r="O496" s="251">
        <v>0</v>
      </c>
      <c r="P496" s="251">
        <f t="shared" si="22"/>
        <v>38481.760000000002</v>
      </c>
      <c r="Q496" s="251">
        <f t="shared" si="23"/>
        <v>123819.08100000001</v>
      </c>
      <c r="R496" s="251">
        <f>VLOOKUP(B496,Путин!$B$2:$C$87,2,FALSE)</f>
        <v>0.80549999999999999</v>
      </c>
      <c r="S496" s="251">
        <v>0</v>
      </c>
      <c r="T496" s="251">
        <v>0</v>
      </c>
      <c r="U496" s="251">
        <v>0</v>
      </c>
      <c r="V496" s="251">
        <v>0</v>
      </c>
      <c r="W496" s="251">
        <v>0</v>
      </c>
      <c r="X496" s="251">
        <f>VLOOKUP(B496,'2018'!$A$1:$J$86,3,FALSE)</f>
        <v>0.3</v>
      </c>
      <c r="Y496" s="251">
        <f>VLOOKUP(B496,'2018'!$A$1:$J$86,4,FALSE)/1000</f>
        <v>26460.086199999998</v>
      </c>
      <c r="Z496" s="251">
        <f>VLOOKUP(B496,'2018'!$A$1:$J$86,5,FALSE)/1000</f>
        <v>19202.709699999999</v>
      </c>
      <c r="AA496" s="251">
        <f>VLOOKUP(B496,'2018'!$A$1:$J$86,6,FALSE)/1000</f>
        <v>1562.4055000000001</v>
      </c>
      <c r="AB496" s="251">
        <f>VLOOKUP(B496,'2018'!$A$1:$J$86,7,FALSE)/1000</f>
        <v>6876.27394</v>
      </c>
      <c r="AC496" s="251">
        <f>VLOOKUP(B496,'2018'!$A$1:$J$86,10,FALSE)/1000</f>
        <v>2833.1182899999999</v>
      </c>
      <c r="AD496" s="251">
        <v>0</v>
      </c>
      <c r="AE496">
        <v>0</v>
      </c>
    </row>
    <row r="497" spans="1:31">
      <c r="A497" s="289">
        <v>2019</v>
      </c>
      <c r="B497" s="289" t="s">
        <v>151</v>
      </c>
      <c r="C497" s="125">
        <v>83</v>
      </c>
      <c r="D497" s="289">
        <f>VLOOKUP(B494,'Доходы регионов19'!$A$10:$C$94,2,FALSE)/1000</f>
        <v>138817.83600000001</v>
      </c>
      <c r="E497" s="289">
        <f>VLOOKUP(B494,'ВРП 2015-2020'!$A$3:$H$98,6,FALSE)</f>
        <v>295435.5</v>
      </c>
      <c r="F497" s="311">
        <f>VLOOKUP(B497,'Трансферты 2019'!$A$4:$N$102,2,FALSE)</f>
        <v>16518.62</v>
      </c>
      <c r="G497" s="289">
        <f>VLOOKUP(B497,'Численность 2019'!$A$7:$B$91,2,FALSE)</f>
        <v>2795243</v>
      </c>
      <c r="H497" s="183">
        <f>VLOOKUP(B494,'Трансферты 16-21'!$A$2:$S$102,17,FALSE)</f>
        <v>15520.013504530001</v>
      </c>
      <c r="I497" s="183">
        <f>D497-VLOOKUP(B497,'Трансферты 16-21'!$A$1:$M$86,11,FALSE)</f>
        <v>132131.15600000002</v>
      </c>
      <c r="J497" s="311">
        <f t="shared" si="21"/>
        <v>14.843429601758201</v>
      </c>
      <c r="K497" s="424">
        <f>VLOOKUP(B497,'БО 17-19'!$A$11:$L$103,10,FALSE)</f>
        <v>51.5</v>
      </c>
      <c r="L497" s="425">
        <f>VLOOKUP(B497,'Own Rev19'!$A$10:$B$94,2,FALSE)/1000</f>
        <v>90978.942999999999</v>
      </c>
      <c r="M497" s="429">
        <f>VLOOKUP(B497,Безв19!$A$10:$B$94,2,FALSE)/1000</f>
        <v>47501.481</v>
      </c>
      <c r="N497" s="251">
        <f>VLOOKUP(B497,'Трансферты 16-21'!$A$1:$M$86,11,FALSE)</f>
        <v>6686.68</v>
      </c>
      <c r="O497" s="251">
        <v>0</v>
      </c>
      <c r="P497" s="251">
        <f t="shared" si="22"/>
        <v>40814.800999999999</v>
      </c>
      <c r="Q497" s="251">
        <f t="shared" si="23"/>
        <v>132131.15600000002</v>
      </c>
      <c r="R497" s="251">
        <v>0</v>
      </c>
      <c r="S497" s="251">
        <v>0</v>
      </c>
      <c r="T497" s="251">
        <v>0</v>
      </c>
      <c r="U497" s="251">
        <v>0</v>
      </c>
      <c r="V497" s="251">
        <v>0</v>
      </c>
      <c r="W497" s="251">
        <v>0</v>
      </c>
      <c r="X497" s="251">
        <f>VLOOKUP(B497,'2019'!$A$1:$J$86,3,FALSE)</f>
        <v>0.31</v>
      </c>
      <c r="Y497" s="251">
        <f>VLOOKUP(B497,'2019'!$A$1:$J$86,4,FALSE)/1000</f>
        <v>25293.932800000002</v>
      </c>
      <c r="Z497" s="251">
        <f>VLOOKUP(B497,'2019'!$A$1:$J$86,5,FALSE)/1000</f>
        <v>22083.1162</v>
      </c>
      <c r="AA497" s="251">
        <f>VLOOKUP(B497,'2019'!$A$1:$J$86,6,FALSE)/1000</f>
        <v>300</v>
      </c>
      <c r="AB497" s="251">
        <f>VLOOKUP(B497,'2019'!$A$1:$J$86,7,FALSE)/1000</f>
        <v>11175.472830000001</v>
      </c>
      <c r="AC497" s="251">
        <f>VLOOKUP(B497,'2019'!$A$1:$J$86,10,FALSE)/1000</f>
        <v>4345.3946500000002</v>
      </c>
      <c r="AD497" s="251">
        <v>0</v>
      </c>
      <c r="AE497">
        <v>0</v>
      </c>
    </row>
    <row r="498" spans="1:31">
      <c r="A498" s="289">
        <v>2020</v>
      </c>
      <c r="B498" s="289" t="s">
        <v>151</v>
      </c>
      <c r="C498" s="125">
        <v>83</v>
      </c>
      <c r="D498" s="289">
        <f>VLOOKUP(B494,'Доходы регионов20'!$A$10:$C$94,2,FALSE)/1000</f>
        <v>162121.04999999999</v>
      </c>
      <c r="E498" s="289">
        <f>VLOOKUP(B494,'ВРП 2015-2020'!$A$3:$H$98,7,FALSE)</f>
        <v>308476.2</v>
      </c>
      <c r="F498" s="311">
        <f>VLOOKUP(B498,'Трансферты 2020'!$A$4:$N$102,2,FALSE)</f>
        <v>31142.38</v>
      </c>
      <c r="G498" s="289">
        <f>VLOOKUP(B498,'Численность 2020'!$A$7:$B$91,2,FALSE)</f>
        <v>2803573</v>
      </c>
      <c r="H498" s="183">
        <f>VLOOKUP(B494,'Трансферты 16-21'!$A$2:$S$102,18,FALSE)</f>
        <v>30566.266027930003</v>
      </c>
      <c r="I498" s="183">
        <f>D498-VLOOKUP(B498,'Трансферты 16-21'!$A$1:$M$86,12,FALSE)</f>
        <v>151299.94999999998</v>
      </c>
      <c r="J498" s="311">
        <f t="shared" si="21"/>
        <v>14.846405233086831</v>
      </c>
      <c r="K498" s="424">
        <f>VLOOKUP(B498,'БО 19-21'!$A$11:$L$103,6,FALSE)</f>
        <v>54.1</v>
      </c>
      <c r="L498" s="425">
        <f>VLOOKUP(B498,'Own Rev20'!$A$10:$B$94,2,FALSE)/1000</f>
        <v>89006.33</v>
      </c>
      <c r="M498" s="429">
        <f>VLOOKUP(B498,Безв20!$A$10:$B$94,2,FALSE)/1000</f>
        <v>72710.403999999995</v>
      </c>
      <c r="N498" s="251">
        <f>VLOOKUP(B498,'Трансферты 16-21'!$A$1:$M$86,12,FALSE)</f>
        <v>10821.1</v>
      </c>
      <c r="O498" s="251">
        <v>0</v>
      </c>
      <c r="P498" s="251">
        <f t="shared" si="22"/>
        <v>61889.303999999996</v>
      </c>
      <c r="Q498" s="251">
        <f t="shared" si="23"/>
        <v>151299.94999999998</v>
      </c>
      <c r="R498" s="251">
        <v>0</v>
      </c>
      <c r="S498" s="251">
        <f>VLOOKUP(B498,Конституция!$B$4:$C$90,2,FALSE)</f>
        <v>0.84850000000000003</v>
      </c>
      <c r="T498" s="251">
        <f>VLOOKUP(B498,DATA!$A$2:$X$86,23,FALSE)</f>
        <v>8.5</v>
      </c>
      <c r="U498" s="251">
        <f>VLOOKUP(B498,DATA!$A$2:$X$86,24,FALSE)</f>
        <v>13.51</v>
      </c>
      <c r="V498" s="251">
        <f>VLOOKUP(B498,'По статьям 2020'!$A$2:$AE$86,31,FALSE)</f>
        <v>4212.09</v>
      </c>
      <c r="W498" s="251">
        <v>0</v>
      </c>
      <c r="X498" s="251">
        <f>VLOOKUP(B498,'2020'!$A$1:$J$86,3,FALSE)</f>
        <v>0.41</v>
      </c>
      <c r="Y498" s="251">
        <f>VLOOKUP(B498,'2020'!$A$1:$J$86,4,FALSE)/1000</f>
        <v>32943.840499999998</v>
      </c>
      <c r="Z498" s="251">
        <f>VLOOKUP(B498,'2020'!$A$1:$J$86,5,FALSE)/1000</f>
        <v>24291.427800000001</v>
      </c>
      <c r="AA498" s="251">
        <f>VLOOKUP(B498,'2020'!$A$1:$J$86,6,FALSE)/1000</f>
        <v>4397.826</v>
      </c>
      <c r="AB498" s="251">
        <f>VLOOKUP(B498,'2020'!$A$1:$J$86,7,FALSE)/1000</f>
        <v>21183.125550000001</v>
      </c>
      <c r="AC498" s="251">
        <f>VLOOKUP(B498,'2020'!$A$1:$J$86,10,FALSE)/1000</f>
        <v>7762.3395300000002</v>
      </c>
      <c r="AD498" s="452">
        <v>0</v>
      </c>
      <c r="AE498">
        <v>0</v>
      </c>
    </row>
    <row r="499" spans="1:31">
      <c r="A499" s="289">
        <v>2021</v>
      </c>
      <c r="B499" s="289" t="s">
        <v>151</v>
      </c>
      <c r="C499" s="125">
        <v>83</v>
      </c>
      <c r="D499" s="289">
        <f>VLOOKUP(B494,'Доходы регионов21'!$A$10:$C$94,2,FALSE)/1000</f>
        <v>184895.08199999999</v>
      </c>
      <c r="E499" s="289">
        <f>VLOOKUP(B494,'ВРП 2015-2020'!$A$3:$H$98,8,FALSE)</f>
        <v>367687.1</v>
      </c>
      <c r="F499" s="311">
        <f>VLOOKUP(B499,'Трансферты 2021'!$A$4:$N$93,2,FALSE)</f>
        <v>33898.18</v>
      </c>
      <c r="G499" s="289">
        <f>VLOOKUP(B499,'Численность 2021'!$A$6:$B$91,2,FALSE)</f>
        <v>2792796</v>
      </c>
      <c r="H499" s="183">
        <f>VLOOKUP(B494,'Трансферты 16-21'!$A$2:$S$102,19,FALSE)</f>
        <v>34818.96302476</v>
      </c>
      <c r="I499" s="183">
        <f>D499-VLOOKUP(B499,'Трансферты 16-21'!$A$1:$M$86,13,FALSE)</f>
        <v>176001.86199999999</v>
      </c>
      <c r="J499" s="311">
        <f t="shared" si="21"/>
        <v>14.842553802517569</v>
      </c>
      <c r="K499" s="424">
        <f>VLOOKUP(B499,'БО 19-21'!$A$11:$L$103,10,FALSE)</f>
        <v>53.7</v>
      </c>
      <c r="L499" s="425">
        <f>VLOOKUP(B499,'Own Rev21'!$A$10:$B$94,2,FALSE)/1000</f>
        <v>111462.849</v>
      </c>
      <c r="M499" s="429">
        <f>VLOOKUP(B499,Безв21!$A$10:$B$94,2,FALSE)/1000</f>
        <v>72751.574999999997</v>
      </c>
      <c r="N499" s="251">
        <f>VLOOKUP(B499,'Трансферты 16-21'!$A$1:$M$86,13,FALSE)</f>
        <v>8893.2199999999993</v>
      </c>
      <c r="O499" s="251">
        <v>0</v>
      </c>
      <c r="P499" s="251">
        <f t="shared" si="22"/>
        <v>63858.354999999996</v>
      </c>
      <c r="Q499" s="251">
        <f t="shared" si="23"/>
        <v>176001.86199999999</v>
      </c>
      <c r="R499" s="251">
        <v>0</v>
      </c>
      <c r="S499" s="251">
        <v>0</v>
      </c>
      <c r="T499" s="251">
        <v>0</v>
      </c>
      <c r="U499" s="251">
        <v>0</v>
      </c>
      <c r="V499" s="251">
        <v>0</v>
      </c>
      <c r="W499" s="251">
        <f>VLOOKUP(B498,'По статьям 2021'!$A$2:$V$86,22,FALSE)</f>
        <v>3121.9262793600001</v>
      </c>
      <c r="X499" s="251">
        <f>VLOOKUP(B499,'2021'!$A$1:$J$86,3,FALSE)</f>
        <v>0.36</v>
      </c>
      <c r="Y499" s="251">
        <f>VLOOKUP(B499,'2021'!$A$1:$J$86,4,FALSE)/1000</f>
        <v>29407.533199999998</v>
      </c>
      <c r="Z499" s="251">
        <f>VLOOKUP(B499,'2021'!$A$1:$J$86,5,FALSE)/1000</f>
        <v>24291.427800000001</v>
      </c>
      <c r="AA499" s="251">
        <f>VLOOKUP(B499,'2021'!$A$1:$J$86,6,FALSE)/1000</f>
        <v>1631.1</v>
      </c>
      <c r="AB499" s="251">
        <f>VLOOKUP(B499,'2021'!$A$1:$J$86,7,FALSE)/1000</f>
        <v>26549.784920000002</v>
      </c>
      <c r="AC499" s="251">
        <f>VLOOKUP(B499,'2021'!$A$1:$J$86,10,FALSE)/1000</f>
        <v>7901.0378499999997</v>
      </c>
      <c r="AD499" t="e">
        <f>VLOOKUP(B499,#REF!,2,FALSE)</f>
        <v>#REF!</v>
      </c>
      <c r="AE499">
        <f>S498</f>
        <v>0.84850000000000003</v>
      </c>
    </row>
    <row r="500" spans="1:31">
      <c r="A500" s="289">
        <v>2016</v>
      </c>
      <c r="B500" s="289" t="s">
        <v>153</v>
      </c>
      <c r="C500" s="125">
        <v>84</v>
      </c>
      <c r="D500" s="289">
        <f>VLOOKUP(B500,'Доходы регионов16'!$A$10:$C$94,2,FALSE)/1000</f>
        <v>21233.787</v>
      </c>
      <c r="E500" s="289">
        <f>VLOOKUP(B500,'ВРП 2015-2020'!$A$3:$H$98,3,FALSE)</f>
        <v>168098.1</v>
      </c>
      <c r="F500" s="311">
        <f>VLOOKUP(B500,'Трансферты 2016'!$A$10:$N$102,2,FALSE)</f>
        <v>5635.42</v>
      </c>
      <c r="G500" s="289">
        <f>VLOOKUP(B500,'Численность 2016-2017'!$B$5:$D$89,2,FALSE)</f>
        <v>467797</v>
      </c>
      <c r="H500" s="183">
        <f>VLOOKUP(B500,'Трансферты 16-21'!$A$2:$S$102,14,FALSE)</f>
        <v>4597.7616510199996</v>
      </c>
      <c r="I500" s="183">
        <f>D500-VLOOKUP(B500,'Трансферты 16-21'!$A$1:$M$86,8,FALSE)</f>
        <v>20149.527000000002</v>
      </c>
      <c r="J500" s="311">
        <f t="shared" si="21"/>
        <v>13.055789720114644</v>
      </c>
      <c r="K500" s="424">
        <f>VLOOKUP(B500,'БО 15-17'!$A$11:$L$103,6,FALSE)</f>
        <v>35.200000000000003</v>
      </c>
      <c r="L500" s="425">
        <f>VLOOKUP(B500,'Own Rev16'!$A$10:$B$94,2,FALSE)/1000</f>
        <v>8642.9449999999997</v>
      </c>
      <c r="M500" s="429">
        <f>VLOOKUP(B500,Безв16!$A$10:$B$95,2,FALSE)/1000</f>
        <v>12651.989</v>
      </c>
      <c r="N500" s="251">
        <f>VLOOKUP(B500,'Трансферты 16-21'!$A$1:$M$86,8,FALSE)</f>
        <v>1084.26</v>
      </c>
      <c r="O500" s="251">
        <v>1</v>
      </c>
      <c r="P500" s="251">
        <f t="shared" si="22"/>
        <v>11567.728999999999</v>
      </c>
      <c r="Q500" s="251">
        <f t="shared" si="23"/>
        <v>20149.527000000002</v>
      </c>
      <c r="R500" s="251">
        <v>0</v>
      </c>
      <c r="S500" s="251">
        <v>0</v>
      </c>
      <c r="T500" s="251">
        <v>0</v>
      </c>
      <c r="U500" s="251">
        <v>0</v>
      </c>
      <c r="V500" s="251">
        <v>0</v>
      </c>
      <c r="W500" s="251">
        <v>0</v>
      </c>
      <c r="X500" s="251">
        <f>VLOOKUP(B500,'2016'!$A$1:$J$86,3,FALSE)</f>
        <v>0.56999999999999995</v>
      </c>
      <c r="Y500" s="251">
        <f>VLOOKUP(B500,'2016'!$A$1:$J$86,4,FALSE)/1000</f>
        <v>6969.1299000000008</v>
      </c>
      <c r="Z500" s="251">
        <f>VLOOKUP(B500,'2016'!$A$1:$J$86,5,FALSE)/1000</f>
        <v>6748.9191000000001</v>
      </c>
      <c r="AA500" s="251">
        <f>VLOOKUP(B500,'2016'!$A$1:$J$86,6,FALSE)/1000</f>
        <v>220.21079999999998</v>
      </c>
      <c r="AB500" s="251">
        <f>VLOOKUP(B500,'2016'!$A$1:$J$86,7,FALSE)/1000</f>
        <v>4354.9937900000004</v>
      </c>
      <c r="AC500" s="251">
        <f>VLOOKUP(B500,'2016'!$A$1:$J$86,10,FALSE)/1000</f>
        <v>243.60738000000001</v>
      </c>
      <c r="AD500" s="251">
        <v>0</v>
      </c>
      <c r="AE500">
        <v>0</v>
      </c>
    </row>
    <row r="501" spans="1:31">
      <c r="A501" s="289">
        <v>2017</v>
      </c>
      <c r="B501" s="289" t="s">
        <v>153</v>
      </c>
      <c r="C501" s="125">
        <v>84</v>
      </c>
      <c r="D501" s="289">
        <f>VLOOKUP(B500,'Доходы регионов17'!$A$10:$C$94,2,FALSE)/1000</f>
        <v>24039.203000000001</v>
      </c>
      <c r="E501" s="289">
        <f>VLOOKUP(B500,'ВРП 2015-2020'!$A$3:$H$98,4,FALSE)</f>
        <v>177468.1</v>
      </c>
      <c r="F501" s="311">
        <f>VLOOKUP(B501,'Трансферты 2017'!$A$10:$N$102,2,FALSE)</f>
        <v>5979.07</v>
      </c>
      <c r="G501" s="289">
        <f>VLOOKUP(B500,'Численность 2016-2017'!$B$5:$D$89,3,FALSE)</f>
        <v>466432</v>
      </c>
      <c r="H501" s="183">
        <f>VLOOKUP(B500,'Трансферты 16-21'!$A$2:$S$102,15,FALSE)</f>
        <v>2755.7445747299998</v>
      </c>
      <c r="I501" s="183">
        <f>D501-VLOOKUP(B501,'Трансферты 16-21'!$A$1:$M$86,9,FALSE)</f>
        <v>19385.453000000001</v>
      </c>
      <c r="J501" s="311">
        <f t="shared" si="21"/>
        <v>13.052867522299467</v>
      </c>
      <c r="K501" s="424">
        <f>VLOOKUP(B501,'БО 15-17'!$A$11:$L$103,10,FALSE)</f>
        <v>33.9</v>
      </c>
      <c r="L501" s="425">
        <f>VLOOKUP(B501,'Own Rev17'!$A$10:$B$94,2,FALSE)/1000</f>
        <v>8299.5730000000003</v>
      </c>
      <c r="M501" s="429">
        <f>VLOOKUP(B501,Безв17!$A$10:$B$94,2,FALSE)/1000</f>
        <v>15655.679</v>
      </c>
      <c r="N501" s="251">
        <f>VLOOKUP(B501,'Трансферты 16-21'!$A$1:$M$86,9,FALSE)</f>
        <v>4653.75</v>
      </c>
      <c r="O501" s="251">
        <v>1</v>
      </c>
      <c r="P501" s="251">
        <f t="shared" si="22"/>
        <v>11001.929</v>
      </c>
      <c r="Q501" s="251">
        <f t="shared" si="23"/>
        <v>19385.453000000001</v>
      </c>
      <c r="R501" s="251">
        <v>0</v>
      </c>
      <c r="S501" s="251">
        <v>0</v>
      </c>
      <c r="T501" s="251">
        <v>0</v>
      </c>
      <c r="U501" s="251">
        <v>0</v>
      </c>
      <c r="V501" s="251">
        <v>0</v>
      </c>
      <c r="W501" s="251">
        <v>0</v>
      </c>
      <c r="X501" s="251">
        <f>VLOOKUP(B501,'2017'!$A$1:$J$86,3,FALSE)</f>
        <v>0.63</v>
      </c>
      <c r="Y501" s="251">
        <f>VLOOKUP(B501,'2017'!$A$1:$J$86,4,FALSE)/1000</f>
        <v>8245.5559000000012</v>
      </c>
      <c r="Z501" s="251">
        <f>VLOOKUP(B501,'2017'!$A$1:$J$86,5,FALSE)/1000</f>
        <v>8146.9007000000001</v>
      </c>
      <c r="AA501" s="251">
        <f>VLOOKUP(B501,'2017'!$A$1:$J$86,6,FALSE)/1000</f>
        <v>0</v>
      </c>
      <c r="AB501" s="251">
        <f>VLOOKUP(B501,'2017'!$A$1:$J$86,7,FALSE)/1000</f>
        <v>6052.9004299999997</v>
      </c>
      <c r="AC501" s="251">
        <f>VLOOKUP(B501,'2017'!$A$1:$J$86,10,FALSE)/1000</f>
        <v>282.04234000000002</v>
      </c>
      <c r="AD501" s="251">
        <v>0</v>
      </c>
      <c r="AE501">
        <v>0</v>
      </c>
    </row>
    <row r="502" spans="1:31">
      <c r="A502" s="289">
        <v>2018</v>
      </c>
      <c r="B502" s="289" t="s">
        <v>153</v>
      </c>
      <c r="C502" s="125">
        <v>84</v>
      </c>
      <c r="D502" s="289">
        <f>VLOOKUP(B500,'Доходы регионов18'!$A$10:$C$94,2,FALSE)/1000</f>
        <v>26504.9</v>
      </c>
      <c r="E502" s="289">
        <f>VLOOKUP(B500,'ВРП 2015-2020'!$A$3:$H$98,5,FALSE)</f>
        <v>184013</v>
      </c>
      <c r="F502" s="311">
        <f>VLOOKUP(B502,'Трансферты 2018'!$A$10:$N$102,2,FALSE)</f>
        <v>3916.31</v>
      </c>
      <c r="G502" s="289">
        <f>VLOOKUP(B502,'Численность 2018'!$A$7:$B$91,2,FALSE)</f>
        <v>466305</v>
      </c>
      <c r="H502" s="183">
        <f>VLOOKUP(B500,'Трансферты 16-21'!$A$2:$S$102,16,FALSE)</f>
        <v>5921.7981685400009</v>
      </c>
      <c r="I502" s="183">
        <f>D502-VLOOKUP(B502,'Трансферты 16-21'!$A$1:$M$86,10,FALSE)</f>
        <v>24104.080000000002</v>
      </c>
      <c r="J502" s="311">
        <f t="shared" si="21"/>
        <v>13.052595205449625</v>
      </c>
      <c r="K502" s="424">
        <f>VLOOKUP(B502,'БО 17-19'!$A$11:$L$103,6,FALSE)</f>
        <v>32.9</v>
      </c>
      <c r="L502" s="425">
        <f>VLOOKUP(B502,'Own Rev18'!$A$10:$B$94,2,FALSE)/1000</f>
        <v>8679.3430000000008</v>
      </c>
      <c r="M502" s="429">
        <f>VLOOKUP(B502,Безв18!$A$10:$B$94,2,FALSE)/1000</f>
        <v>17835.493999999999</v>
      </c>
      <c r="N502" s="251">
        <f>VLOOKUP(B502,'Трансферты 16-21'!$A$1:$M$86,10,FALSE)</f>
        <v>2400.8200000000002</v>
      </c>
      <c r="O502" s="251">
        <v>1</v>
      </c>
      <c r="P502" s="251">
        <f t="shared" si="22"/>
        <v>15434.673999999999</v>
      </c>
      <c r="Q502" s="251">
        <f t="shared" si="23"/>
        <v>24104.080000000002</v>
      </c>
      <c r="R502" s="251">
        <f>VLOOKUP(B502,Путин!$B$2:$C$87,2,FALSE)</f>
        <v>0.87639999999999996</v>
      </c>
      <c r="S502" s="251">
        <v>0</v>
      </c>
      <c r="T502" s="251">
        <v>0</v>
      </c>
      <c r="U502" s="251">
        <v>0</v>
      </c>
      <c r="V502" s="251">
        <v>0</v>
      </c>
      <c r="W502" s="251">
        <v>0</v>
      </c>
      <c r="X502" s="251">
        <f>VLOOKUP(B502,'2018'!$A$1:$J$86,3,FALSE)</f>
        <v>0.66</v>
      </c>
      <c r="Y502" s="251">
        <f>VLOOKUP(B502,'2018'!$A$1:$J$86,4,FALSE)/1000</f>
        <v>9511.953300000001</v>
      </c>
      <c r="Z502" s="251">
        <f>VLOOKUP(B502,'2018'!$A$1:$J$86,5,FALSE)/1000</f>
        <v>9134.7911000000004</v>
      </c>
      <c r="AA502" s="251">
        <f>VLOOKUP(B502,'2018'!$A$1:$J$86,6,FALSE)/1000</f>
        <v>183.68220000000002</v>
      </c>
      <c r="AB502" s="251">
        <f>VLOOKUP(B502,'2018'!$A$1:$J$86,7,FALSE)/1000</f>
        <v>6758.7245400000002</v>
      </c>
      <c r="AC502" s="251">
        <f>VLOOKUP(B502,'2018'!$A$1:$J$86,10,FALSE)/1000</f>
        <v>392.88751999999999</v>
      </c>
      <c r="AD502" s="251">
        <v>0</v>
      </c>
      <c r="AE502">
        <v>0</v>
      </c>
    </row>
    <row r="503" spans="1:31">
      <c r="A503" s="289">
        <v>2019</v>
      </c>
      <c r="B503" s="289" t="s">
        <v>153</v>
      </c>
      <c r="C503" s="125">
        <v>84</v>
      </c>
      <c r="D503" s="289">
        <f>VLOOKUP(B500,'Доходы регионов19'!$A$10:$C$94,2,FALSE)/1000</f>
        <v>30341.742999999999</v>
      </c>
      <c r="E503" s="289">
        <f>VLOOKUP(B500,'ВРП 2015-2020'!$A$3:$H$98,6,FALSE)</f>
        <v>197658.3</v>
      </c>
      <c r="F503" s="311">
        <f>VLOOKUP(B503,'Трансферты 2019'!$A$4:$N$102,2,FALSE)</f>
        <v>6232.59</v>
      </c>
      <c r="G503" s="289">
        <f>VLOOKUP(B503,'Численность 2019'!$A$7:$B$91,2,FALSE)</f>
        <v>465563</v>
      </c>
      <c r="H503" s="183">
        <f>VLOOKUP(B500,'Трансферты 16-21'!$A$2:$S$102,17,FALSE)</f>
        <v>9849.6311772999998</v>
      </c>
      <c r="I503" s="183">
        <f>D503-VLOOKUP(B503,'Трансферты 16-21'!$A$1:$M$86,11,FALSE)</f>
        <v>28901.663</v>
      </c>
      <c r="J503" s="311">
        <f t="shared" si="21"/>
        <v>13.051002704887717</v>
      </c>
      <c r="K503" s="424">
        <f>VLOOKUP(B503,'БО 17-19'!$A$11:$L$103,10,FALSE)</f>
        <v>34.1</v>
      </c>
      <c r="L503" s="425">
        <f>VLOOKUP(B503,'Own Rev19'!$A$10:$B$94,2,FALSE)/1000</f>
        <v>8821.7139999999999</v>
      </c>
      <c r="M503" s="429">
        <f>VLOOKUP(B503,Безв19!$A$10:$B$94,2,FALSE)/1000</f>
        <v>21701.379000000001</v>
      </c>
      <c r="N503" s="251">
        <f>VLOOKUP(B503,'Трансферты 16-21'!$A$1:$M$86,11,FALSE)</f>
        <v>1440.08</v>
      </c>
      <c r="O503" s="251">
        <v>1</v>
      </c>
      <c r="P503" s="251">
        <f t="shared" si="22"/>
        <v>20261.298999999999</v>
      </c>
      <c r="Q503" s="251">
        <f t="shared" si="23"/>
        <v>28901.663</v>
      </c>
      <c r="R503" s="251">
        <v>0</v>
      </c>
      <c r="S503" s="251">
        <v>0</v>
      </c>
      <c r="T503" s="251">
        <v>0</v>
      </c>
      <c r="U503" s="251">
        <v>0</v>
      </c>
      <c r="V503" s="251">
        <v>0</v>
      </c>
      <c r="W503" s="251">
        <v>0</v>
      </c>
      <c r="X503" s="251">
        <f>VLOOKUP(B503,'2019'!$A$1:$J$86,3,FALSE)</f>
        <v>0.7</v>
      </c>
      <c r="Y503" s="251">
        <f>VLOOKUP(B503,'2019'!$A$1:$J$86,4,FALSE)/1000</f>
        <v>10411.667599999999</v>
      </c>
      <c r="Z503" s="251">
        <f>VLOOKUP(B503,'2019'!$A$1:$J$86,5,FALSE)/1000</f>
        <v>9146.998599999999</v>
      </c>
      <c r="AA503" s="251">
        <f>VLOOKUP(B503,'2019'!$A$1:$J$86,6,FALSE)/1000</f>
        <v>983.59400000000005</v>
      </c>
      <c r="AB503" s="251">
        <f>VLOOKUP(B503,'2019'!$A$1:$J$86,7,FALSE)/1000</f>
        <v>8644.3101800000004</v>
      </c>
      <c r="AC503" s="251">
        <f>VLOOKUP(B503,'2019'!$A$1:$J$86,10,FALSE)/1000</f>
        <v>1205.3227300000001</v>
      </c>
      <c r="AD503" s="251">
        <v>0</v>
      </c>
      <c r="AE503">
        <v>0</v>
      </c>
    </row>
    <row r="504" spans="1:31">
      <c r="A504" s="289">
        <v>2020</v>
      </c>
      <c r="B504" s="289" t="s">
        <v>153</v>
      </c>
      <c r="C504" s="125">
        <v>84</v>
      </c>
      <c r="D504" s="289">
        <f>VLOOKUP(B500,'Доходы регионов20'!$A$10:$C$94,2,FALSE)/1000</f>
        <v>34587.582999999999</v>
      </c>
      <c r="E504" s="289">
        <f>VLOOKUP(B500,'ВРП 2015-2020'!$A$3:$H$98,7,FALSE)</f>
        <v>207471.5</v>
      </c>
      <c r="F504" s="311">
        <f>VLOOKUP(B504,'Трансферты 2020'!$A$4:$N$102,2,FALSE)</f>
        <v>9072.8799999999992</v>
      </c>
      <c r="G504" s="289">
        <f>VLOOKUP(B504,'Численность 2020'!$A$7:$B$91,2,FALSE)</f>
        <v>465528</v>
      </c>
      <c r="H504" s="183">
        <f>VLOOKUP(B500,'Трансферты 16-21'!$A$2:$S$102,18,FALSE)</f>
        <v>11671.676881089999</v>
      </c>
      <c r="I504" s="183">
        <f>D504-VLOOKUP(B504,'Трансферты 16-21'!$A$1:$M$86,12,FALSE)</f>
        <v>32195.413</v>
      </c>
      <c r="J504" s="311">
        <f t="shared" si="21"/>
        <v>13.050927524266237</v>
      </c>
      <c r="K504" s="424">
        <f>VLOOKUP(B504,'БО 19-21'!$A$11:$L$103,6,FALSE)</f>
        <v>34.5</v>
      </c>
      <c r="L504" s="425">
        <f>VLOOKUP(B504,'Own Rev20'!$A$10:$B$94,2,FALSE)/1000</f>
        <v>9041.3320000000003</v>
      </c>
      <c r="M504" s="429">
        <f>VLOOKUP(B504,Безв20!$A$10:$B$94,2,FALSE)/1000</f>
        <v>25446.925999999999</v>
      </c>
      <c r="N504" s="251">
        <f>VLOOKUP(B504,'Трансферты 16-21'!$A$1:$M$86,12,FALSE)</f>
        <v>2392.17</v>
      </c>
      <c r="O504" s="251">
        <v>1</v>
      </c>
      <c r="P504" s="251">
        <f t="shared" si="22"/>
        <v>23054.756000000001</v>
      </c>
      <c r="Q504" s="251">
        <f t="shared" si="23"/>
        <v>32195.413</v>
      </c>
      <c r="R504" s="251">
        <v>0</v>
      </c>
      <c r="S504" s="251">
        <f>VLOOKUP(B504,Конституция!$B$4:$C$90,2,FALSE)</f>
        <v>0.84799999999999998</v>
      </c>
      <c r="T504" s="251">
        <f>VLOOKUP(B504,DATA!$A$2:$X$86,23,FALSE)</f>
        <v>13.3</v>
      </c>
      <c r="U504" s="251">
        <f>VLOOKUP(B504,DATA!$A$2:$X$86,24,FALSE)</f>
        <v>15.61</v>
      </c>
      <c r="V504" s="251">
        <f>VLOOKUP(B504,'По статьям 2020'!$A$2:$AE$86,31,FALSE)</f>
        <v>1404.68</v>
      </c>
      <c r="W504" s="251">
        <v>0</v>
      </c>
      <c r="X504" s="251">
        <f>VLOOKUP(B504,'2020'!$A$1:$J$86,3,FALSE)</f>
        <v>0.72</v>
      </c>
      <c r="Y504" s="251">
        <f>VLOOKUP(B504,'2020'!$A$1:$J$86,4,FALSE)/1000</f>
        <v>11374.9437</v>
      </c>
      <c r="Z504" s="251">
        <f>VLOOKUP(B504,'2020'!$A$1:$J$86,5,FALSE)/1000</f>
        <v>10061.698400000001</v>
      </c>
      <c r="AA504" s="251">
        <f>VLOOKUP(B504,'2020'!$A$1:$J$86,6,FALSE)/1000</f>
        <v>398.00870000000003</v>
      </c>
      <c r="AB504" s="251">
        <f>VLOOKUP(B504,'2020'!$A$1:$J$86,7,FALSE)/1000</f>
        <v>9395.1138499999997</v>
      </c>
      <c r="AC504" s="251">
        <f>VLOOKUP(B504,'2020'!$A$1:$J$86,10,FALSE)/1000</f>
        <v>2284.6965299999997</v>
      </c>
      <c r="AD504" s="452">
        <v>0</v>
      </c>
      <c r="AE504">
        <v>0</v>
      </c>
    </row>
    <row r="505" spans="1:31">
      <c r="A505" s="289">
        <v>2021</v>
      </c>
      <c r="B505" s="289" t="s">
        <v>153</v>
      </c>
      <c r="C505" s="125">
        <v>84</v>
      </c>
      <c r="D505" s="289">
        <f>VLOOKUP(B500,'Доходы регионов21'!$A$10:$C$94,2,FALSE)/1000</f>
        <v>38918.646000000001</v>
      </c>
      <c r="E505" s="289">
        <f>VLOOKUP(B500,'ВРП 2015-2020'!$A$3:$H$98,8,FALSE)</f>
        <v>235354.7</v>
      </c>
      <c r="F505" s="311">
        <f>VLOOKUP(B505,'Трансферты 2021'!$A$4:$N$93,2,FALSE)</f>
        <v>9850.81</v>
      </c>
      <c r="G505" s="289">
        <f>VLOOKUP(B505,'Численность 2021'!$A$6:$B$91,2,FALSE)</f>
        <v>465357</v>
      </c>
      <c r="H505" s="183">
        <f>VLOOKUP(B500,'Трансферты 16-21'!$A$2:$S$102,19,FALSE)</f>
        <v>15103.376595029998</v>
      </c>
      <c r="I505" s="183">
        <f>D505-VLOOKUP(B505,'Трансферты 16-21'!$A$1:$M$86,13,FALSE)</f>
        <v>37083.476000000002</v>
      </c>
      <c r="J505" s="311">
        <f t="shared" si="21"/>
        <v>13.050560131941893</v>
      </c>
      <c r="K505" s="424">
        <f>VLOOKUP(B505,'БО 19-21'!$A$11:$L$103,10,FALSE)</f>
        <v>31</v>
      </c>
      <c r="L505" s="425">
        <f>VLOOKUP(B505,'Own Rev21'!$A$10:$B$94,2,FALSE)/1000</f>
        <v>10885.64</v>
      </c>
      <c r="M505" s="429">
        <f>VLOOKUP(B505,Безв21!$A$10:$B$94,2,FALSE)/1000</f>
        <v>28093.105</v>
      </c>
      <c r="N505" s="251">
        <f>VLOOKUP(B505,'Трансферты 16-21'!$A$1:$M$86,13,FALSE)</f>
        <v>1835.17</v>
      </c>
      <c r="O505" s="251">
        <v>1</v>
      </c>
      <c r="P505" s="251">
        <f t="shared" si="22"/>
        <v>26257.934999999998</v>
      </c>
      <c r="Q505" s="251">
        <f t="shared" si="23"/>
        <v>37083.476000000002</v>
      </c>
      <c r="R505" s="251">
        <v>0</v>
      </c>
      <c r="S505" s="251">
        <v>0</v>
      </c>
      <c r="T505" s="251">
        <v>0</v>
      </c>
      <c r="U505" s="251">
        <v>0</v>
      </c>
      <c r="V505" s="251">
        <v>0</v>
      </c>
      <c r="W505" s="251">
        <f>VLOOKUP(B504,'По статьям 2021'!$A$2:$V$86,22,FALSE)</f>
        <v>1141.7978325899999</v>
      </c>
      <c r="X505" s="251">
        <f>VLOOKUP(B505,'2021'!$A$1:$J$86,3,FALSE)</f>
        <v>0.71</v>
      </c>
      <c r="Y505" s="251">
        <f>VLOOKUP(B505,'2021'!$A$1:$J$86,4,FALSE)/1000</f>
        <v>11327.398499999999</v>
      </c>
      <c r="Z505" s="251">
        <f>VLOOKUP(B505,'2021'!$A$1:$J$86,5,FALSE)/1000</f>
        <v>10061.698400000001</v>
      </c>
      <c r="AA505" s="251">
        <f>VLOOKUP(B505,'2021'!$A$1:$J$86,6,FALSE)/1000</f>
        <v>753.279</v>
      </c>
      <c r="AB505" s="251">
        <f>VLOOKUP(B505,'2021'!$A$1:$J$86,7,FALSE)/1000</f>
        <v>12193.27262</v>
      </c>
      <c r="AC505" s="251">
        <f>VLOOKUP(B505,'2021'!$A$1:$J$86,10,FALSE)/1000</f>
        <v>2737.2681699999998</v>
      </c>
      <c r="AD505" t="e">
        <f>VLOOKUP(B505,#REF!,2,FALSE)</f>
        <v>#REF!</v>
      </c>
      <c r="AE505">
        <f>S504</f>
        <v>0.84799999999999998</v>
      </c>
    </row>
    <row r="506" spans="1:31">
      <c r="A506" s="289">
        <v>2016</v>
      </c>
      <c r="B506" s="289" t="s">
        <v>1017</v>
      </c>
      <c r="C506" s="125">
        <v>85</v>
      </c>
      <c r="D506" s="289">
        <f>VLOOKUP(B506,'Доходы регионов16'!$A$10:$C$94,2,FALSE)/1000</f>
        <v>72071.654999999999</v>
      </c>
      <c r="E506" s="289">
        <f>VLOOKUP(B506,'ВРП 2015-2020'!$A$3:$H$98,3,FALSE)</f>
        <v>143561.5</v>
      </c>
      <c r="F506" s="311">
        <f>VLOOKUP(B506,'Трансферты 2016'!$A$10:$N$102,2,FALSE)</f>
        <v>14592.6</v>
      </c>
      <c r="G506" s="289">
        <f>VLOOKUP(B506,'Численность 2016-2017'!$B$5:$D$89,2,FALSE)</f>
        <v>1394172</v>
      </c>
      <c r="H506" s="183">
        <f>VLOOKUP(B506,'Трансферты 16-21'!$A$2:$S$102,14,FALSE)</f>
        <v>7080.6384182899992</v>
      </c>
      <c r="I506" s="183">
        <f>D506-VLOOKUP(B506,'Трансферты 16-21'!$A$1:$M$86,8,FALSE)</f>
        <v>64540.104999999996</v>
      </c>
      <c r="J506" s="311">
        <f t="shared" si="21"/>
        <v>14.147811248630928</v>
      </c>
      <c r="K506" s="424">
        <f>VLOOKUP(B506,'БО 15-17'!$A$11:$L$103,6,FALSE)</f>
        <v>26.1</v>
      </c>
      <c r="L506" s="425">
        <f>VLOOKUP(B506,'Own Rev16'!$A$10:$B$94,2,FALSE)/1000</f>
        <v>15501.492</v>
      </c>
      <c r="M506" s="429">
        <f>VLOOKUP(B506,Безв16!$A$10:$B$95,2,FALSE)/1000</f>
        <v>56116.915000000001</v>
      </c>
      <c r="N506" s="251">
        <f>VLOOKUP(B506,'Трансферты 16-21'!$A$1:$M$86,8,FALSE)</f>
        <v>7531.55</v>
      </c>
      <c r="O506" s="251">
        <v>1</v>
      </c>
      <c r="P506" s="251">
        <f t="shared" si="22"/>
        <v>48585.364999999998</v>
      </c>
      <c r="Q506" s="251">
        <f t="shared" si="23"/>
        <v>64540.104999999996</v>
      </c>
      <c r="R506" s="251">
        <v>0</v>
      </c>
      <c r="S506" s="251">
        <v>0</v>
      </c>
      <c r="T506" s="251">
        <v>0</v>
      </c>
      <c r="U506" s="251">
        <v>0</v>
      </c>
      <c r="V506" s="251">
        <v>0</v>
      </c>
      <c r="W506" s="251">
        <v>0</v>
      </c>
      <c r="X506" s="251">
        <f>VLOOKUP(B506,'2016'!$A$1:$J$86,3,FALSE)</f>
        <v>0.75</v>
      </c>
      <c r="Y506" s="251">
        <f>VLOOKUP(B506,'2016'!$A$1:$J$86,4,FALSE)/1000</f>
        <v>41307.687399999995</v>
      </c>
      <c r="Z506" s="251">
        <f>VLOOKUP(B506,'2016'!$A$1:$J$86,5,FALSE)/1000</f>
        <v>22162.8655</v>
      </c>
      <c r="AA506" s="251">
        <f>VLOOKUP(B506,'2016'!$A$1:$J$86,6,FALSE)/1000</f>
        <v>19144.821899999999</v>
      </c>
      <c r="AB506" s="251">
        <f>VLOOKUP(B506,'2016'!$A$1:$J$86,7,FALSE)/1000</f>
        <v>6893.6440899999998</v>
      </c>
      <c r="AC506" s="251">
        <f>VLOOKUP(B506,'2016'!$A$1:$J$86,10,FALSE)/1000</f>
        <v>384.03271999999998</v>
      </c>
      <c r="AD506" s="251">
        <v>0</v>
      </c>
      <c r="AE506">
        <v>0</v>
      </c>
    </row>
    <row r="507" spans="1:31">
      <c r="A507" s="289">
        <v>2017</v>
      </c>
      <c r="B507" s="289" t="s">
        <v>1017</v>
      </c>
      <c r="C507" s="125">
        <v>85</v>
      </c>
      <c r="D507" s="289">
        <f>VLOOKUP(B506,'Доходы регионов17'!$A$10:$C$94,2,FALSE)/1000</f>
        <v>77477.402000000002</v>
      </c>
      <c r="E507" s="289">
        <f>VLOOKUP(B506,'ВРП 2015-2020'!$A$3:$H$98,4,FALSE)</f>
        <v>151464</v>
      </c>
      <c r="F507" s="311">
        <f>VLOOKUP(B507,'Трансферты 2017'!$A$10:$N$102,2,FALSE)</f>
        <v>14581.42</v>
      </c>
      <c r="G507" s="289">
        <f>VLOOKUP(B506,'Численность 2016-2017'!$B$5:$D$89,3,FALSE)</f>
        <v>1414865</v>
      </c>
      <c r="H507" s="183">
        <f>VLOOKUP(B506,'Трансферты 16-21'!$A$2:$S$102,15,FALSE)</f>
        <v>15384.13095776</v>
      </c>
      <c r="I507" s="183">
        <f>D507-VLOOKUP(B507,'Трансферты 16-21'!$A$1:$M$86,9,FALSE)</f>
        <v>73498.331999999995</v>
      </c>
      <c r="J507" s="311">
        <f t="shared" si="21"/>
        <v>14.162544678147574</v>
      </c>
      <c r="K507" s="424">
        <f>VLOOKUP(B507,'БО 15-17'!$A$11:$L$103,10,FALSE)</f>
        <v>28.7</v>
      </c>
      <c r="L507" s="425">
        <f>VLOOKUP(B507,'Own Rev17'!$A$10:$B$94,2,FALSE)/1000</f>
        <v>15199.415000000001</v>
      </c>
      <c r="M507" s="429">
        <f>VLOOKUP(B507,Безв17!$A$10:$B$94,2,FALSE)/1000</f>
        <v>62094.771000000001</v>
      </c>
      <c r="N507" s="251">
        <f>VLOOKUP(B507,'Трансферты 16-21'!$A$1:$M$86,9,FALSE)</f>
        <v>3979.07</v>
      </c>
      <c r="O507" s="251">
        <v>1</v>
      </c>
      <c r="P507" s="251">
        <f t="shared" si="22"/>
        <v>58115.701000000001</v>
      </c>
      <c r="Q507" s="251">
        <f t="shared" si="23"/>
        <v>73498.331999999995</v>
      </c>
      <c r="R507" s="251">
        <v>0</v>
      </c>
      <c r="S507" s="251">
        <v>0</v>
      </c>
      <c r="T507" s="251">
        <v>0</v>
      </c>
      <c r="U507" s="251">
        <v>0</v>
      </c>
      <c r="V507" s="251">
        <v>0</v>
      </c>
      <c r="W507" s="251">
        <v>0</v>
      </c>
      <c r="X507" s="251">
        <f>VLOOKUP(B507,'2017'!$A$1:$J$86,3,FALSE)</f>
        <v>0.78</v>
      </c>
      <c r="Y507" s="251">
        <f>VLOOKUP(B507,'2017'!$A$1:$J$86,4,FALSE)/1000</f>
        <v>42558.542700000005</v>
      </c>
      <c r="Z507" s="251">
        <f>VLOOKUP(B507,'2017'!$A$1:$J$86,5,FALSE)/1000</f>
        <v>24005.035</v>
      </c>
      <c r="AA507" s="251">
        <f>VLOOKUP(B507,'2017'!$A$1:$J$86,6,FALSE)/1000</f>
        <v>1376.3205</v>
      </c>
      <c r="AB507" s="251">
        <f>VLOOKUP(B507,'2017'!$A$1:$J$86,7,FALSE)/1000</f>
        <v>8256.7499499999994</v>
      </c>
      <c r="AC507" s="251">
        <f>VLOOKUP(B507,'2017'!$A$1:$J$86,10,FALSE)/1000</f>
        <v>3294.6644700000002</v>
      </c>
      <c r="AD507" s="251">
        <v>0</v>
      </c>
      <c r="AE507">
        <v>0</v>
      </c>
    </row>
    <row r="508" spans="1:31">
      <c r="A508" s="289">
        <v>2018</v>
      </c>
      <c r="B508" s="289" t="s">
        <v>1017</v>
      </c>
      <c r="C508" s="125">
        <v>85</v>
      </c>
      <c r="D508" s="289">
        <f>VLOOKUP(B506,'Доходы регионов18'!$A$10:$C$94,2,FALSE)/1000</f>
        <v>80806.495999999999</v>
      </c>
      <c r="E508" s="289">
        <f>VLOOKUP(B506,'ВРП 2015-2020'!$A$3:$H$98,5,FALSE)</f>
        <v>154705.5</v>
      </c>
      <c r="F508" s="311">
        <f>VLOOKUP(B508,'Трансферты 2018'!$A$10:$N$102,2,FALSE)</f>
        <v>14148.2</v>
      </c>
      <c r="G508" s="289">
        <f>VLOOKUP(B508,'Численность 2018'!$A$7:$B$91,2,FALSE)</f>
        <v>1436981</v>
      </c>
      <c r="H508" s="183">
        <f>VLOOKUP(B506,'Трансферты 16-21'!$A$2:$S$102,16,FALSE)</f>
        <v>14611.072273959999</v>
      </c>
      <c r="I508" s="183">
        <f>D508-VLOOKUP(B508,'Трансферты 16-21'!$A$1:$M$86,10,FALSE)</f>
        <v>77907.615999999995</v>
      </c>
      <c r="J508" s="311">
        <f t="shared" si="21"/>
        <v>14.178054942983493</v>
      </c>
      <c r="K508" s="424">
        <f>VLOOKUP(B508,'БО 17-19'!$A$11:$L$103,6,FALSE)</f>
        <v>27</v>
      </c>
      <c r="L508" s="425">
        <f>VLOOKUP(B508,'Own Rev18'!$A$10:$B$94,2,FALSE)/1000</f>
        <v>16270.684999999999</v>
      </c>
      <c r="M508" s="429">
        <f>VLOOKUP(B508,Безв18!$A$10:$B$94,2,FALSE)/1000</f>
        <v>64509.607000000004</v>
      </c>
      <c r="N508" s="251">
        <f>VLOOKUP(B508,'Трансферты 16-21'!$A$1:$M$86,10,FALSE)</f>
        <v>2898.88</v>
      </c>
      <c r="O508" s="251">
        <v>1</v>
      </c>
      <c r="P508" s="251">
        <f t="shared" si="22"/>
        <v>61610.727000000006</v>
      </c>
      <c r="Q508" s="251">
        <f t="shared" si="23"/>
        <v>77907.615999999995</v>
      </c>
      <c r="R508" s="251">
        <f>VLOOKUP(B508,Путин!$B$2:$C$87,2,FALSE)</f>
        <v>0.91439999999999999</v>
      </c>
      <c r="S508" s="251">
        <v>0</v>
      </c>
      <c r="T508" s="251">
        <v>0</v>
      </c>
      <c r="U508" s="251">
        <v>0</v>
      </c>
      <c r="V508" s="251">
        <v>0</v>
      </c>
      <c r="W508" s="251">
        <v>0</v>
      </c>
      <c r="X508" s="251">
        <f>VLOOKUP(B508,'2018'!$A$1:$J$86,3,FALSE)</f>
        <v>0.77</v>
      </c>
      <c r="Y508" s="251">
        <f>VLOOKUP(B508,'2018'!$A$1:$J$86,4,FALSE)/1000</f>
        <v>46997.924299999999</v>
      </c>
      <c r="Z508" s="251">
        <f>VLOOKUP(B508,'2018'!$A$1:$J$86,5,FALSE)/1000</f>
        <v>27078.463800000001</v>
      </c>
      <c r="AA508" s="251">
        <f>VLOOKUP(B508,'2018'!$A$1:$J$86,6,FALSE)/1000</f>
        <v>813.67290000000003</v>
      </c>
      <c r="AB508" s="251">
        <f>VLOOKUP(B508,'2018'!$A$1:$J$86,7,FALSE)/1000</f>
        <v>6188.3789100000004</v>
      </c>
      <c r="AC508" s="251">
        <f>VLOOKUP(B508,'2018'!$A$1:$J$86,10,FALSE)/1000</f>
        <v>2637.0134399999997</v>
      </c>
      <c r="AD508" s="251">
        <v>0</v>
      </c>
      <c r="AE508">
        <v>0</v>
      </c>
    </row>
    <row r="509" spans="1:31">
      <c r="A509" s="289">
        <v>2019</v>
      </c>
      <c r="B509" s="289" t="s">
        <v>1017</v>
      </c>
      <c r="C509" s="125">
        <v>85</v>
      </c>
      <c r="D509" s="289">
        <f>VLOOKUP(B506,'Доходы регионов19'!$A$10:$C$94,2,FALSE)/1000</f>
        <v>97634.930999999997</v>
      </c>
      <c r="E509" s="289">
        <f>VLOOKUP(B506,'ВРП 2015-2020'!$A$3:$H$98,6,FALSE)</f>
        <v>164617.29999999999</v>
      </c>
      <c r="F509" s="311">
        <f>VLOOKUP(B509,'Трансферты 2019'!$A$4:$N$102,2,FALSE)</f>
        <v>17939.36</v>
      </c>
      <c r="G509" s="289">
        <f>VLOOKUP(B509,'Численность 2019'!$A$7:$B$91,2,FALSE)</f>
        <v>1456951</v>
      </c>
      <c r="H509" s="183">
        <f>VLOOKUP(B506,'Трансферты 16-21'!$A$2:$S$102,17,FALSE)</f>
        <v>18275.1741425</v>
      </c>
      <c r="I509" s="183">
        <f>D509-VLOOKUP(B509,'Трансферты 16-21'!$A$1:$M$86,11,FALSE)</f>
        <v>86069.201000000001</v>
      </c>
      <c r="J509" s="311">
        <f t="shared" si="21"/>
        <v>14.191856453863704</v>
      </c>
      <c r="K509" s="424">
        <f>VLOOKUP(B509,'БО 17-19'!$A$11:$L$103,10,FALSE)</f>
        <v>25.2</v>
      </c>
      <c r="L509" s="425">
        <f>VLOOKUP(B509,'Own Rev19'!$A$10:$B$94,2,FALSE)/1000</f>
        <v>18838.776999999998</v>
      </c>
      <c r="M509" s="429">
        <f>VLOOKUP(B509,Безв19!$A$10:$B$94,2,FALSE)/1000</f>
        <v>78686.175000000003</v>
      </c>
      <c r="N509" s="251">
        <f>VLOOKUP(B509,'Трансферты 16-21'!$A$1:$M$86,11,FALSE)</f>
        <v>11565.73</v>
      </c>
      <c r="O509" s="251">
        <v>1</v>
      </c>
      <c r="P509" s="251">
        <f t="shared" si="22"/>
        <v>67120.445000000007</v>
      </c>
      <c r="Q509" s="251">
        <f t="shared" si="23"/>
        <v>86069.201000000001</v>
      </c>
      <c r="R509" s="251">
        <v>0</v>
      </c>
      <c r="S509" s="251">
        <v>0</v>
      </c>
      <c r="T509" s="251">
        <v>0</v>
      </c>
      <c r="U509" s="251">
        <v>0</v>
      </c>
      <c r="V509" s="251">
        <v>0</v>
      </c>
      <c r="W509" s="251">
        <v>0</v>
      </c>
      <c r="X509" s="251">
        <f>VLOOKUP(B509,'2019'!$A$1:$J$86,3,FALSE)</f>
        <v>0.78</v>
      </c>
      <c r="Y509" s="251">
        <f>VLOOKUP(B509,'2019'!$A$1:$J$86,4,FALSE)/1000</f>
        <v>48845.046499999997</v>
      </c>
      <c r="Z509" s="251">
        <f>VLOOKUP(B509,'2019'!$A$1:$J$86,5,FALSE)/1000</f>
        <v>30440.585899999998</v>
      </c>
      <c r="AA509" s="251">
        <f>VLOOKUP(B509,'2019'!$A$1:$J$86,6,FALSE)/1000</f>
        <v>1215.663</v>
      </c>
      <c r="AB509" s="251">
        <f>VLOOKUP(B509,'2019'!$A$1:$J$86,7,FALSE)/1000</f>
        <v>15176.41121</v>
      </c>
      <c r="AC509" s="251">
        <f>VLOOKUP(B509,'2019'!$A$1:$J$86,10,FALSE)/1000</f>
        <v>3098.9907599999997</v>
      </c>
      <c r="AD509" s="251">
        <v>0</v>
      </c>
      <c r="AE509">
        <v>0</v>
      </c>
    </row>
    <row r="510" spans="1:31">
      <c r="A510" s="289">
        <v>2020</v>
      </c>
      <c r="B510" s="289" t="s">
        <v>1017</v>
      </c>
      <c r="C510" s="125">
        <v>85</v>
      </c>
      <c r="D510" s="289">
        <f>VLOOKUP(B506,'Доходы регионов20'!$A$10:$C$94,2,FALSE)/1000</f>
        <v>127102.632</v>
      </c>
      <c r="E510" s="289">
        <f>VLOOKUP(B506,'ВРП 2015-2020'!$A$3:$H$98,7,FALSE)</f>
        <v>171029.5</v>
      </c>
      <c r="F510" s="311">
        <f>VLOOKUP(B510,'Трансферты 2020'!$A$4:$N$102,2,FALSE)</f>
        <v>39506.86</v>
      </c>
      <c r="G510" s="289">
        <f>VLOOKUP(B510,'Численность 2020'!$A$7:$B$91,2,FALSE)</f>
        <v>1478726</v>
      </c>
      <c r="H510" s="183">
        <f>VLOOKUP(B506,'Трансферты 16-21'!$A$2:$S$102,18,FALSE)</f>
        <v>36571.424728079997</v>
      </c>
      <c r="I510" s="183">
        <f>D510-VLOOKUP(B510,'Трансферты 16-21'!$A$1:$M$86,12,FALSE)</f>
        <v>107099.022</v>
      </c>
      <c r="J510" s="311">
        <f t="shared" si="21"/>
        <v>14.206691464219105</v>
      </c>
      <c r="K510" s="424">
        <f>VLOOKUP(B510,'БО 19-21'!$A$11:$L$103,6,FALSE)</f>
        <v>24</v>
      </c>
      <c r="L510" s="425">
        <f>VLOOKUP(B510,'Own Rev20'!$A$10:$B$94,2,FALSE)/1000</f>
        <v>20198.155999999999</v>
      </c>
      <c r="M510" s="429">
        <f>VLOOKUP(B510,Безв20!$A$10:$B$94,2,FALSE)/1000</f>
        <v>106403.28</v>
      </c>
      <c r="N510" s="251">
        <f>VLOOKUP(B510,'Трансферты 16-21'!$A$1:$M$86,12,FALSE)</f>
        <v>20003.61</v>
      </c>
      <c r="O510" s="251">
        <v>1</v>
      </c>
      <c r="P510" s="251">
        <f t="shared" si="22"/>
        <v>86399.67</v>
      </c>
      <c r="Q510" s="251">
        <f t="shared" si="23"/>
        <v>107099.022</v>
      </c>
      <c r="R510" s="251">
        <v>0</v>
      </c>
      <c r="S510" s="251">
        <f>VLOOKUP(B510,Конституция!$B$4:$C$90,2,FALSE)</f>
        <v>0.97919999999999996</v>
      </c>
      <c r="T510" s="251">
        <f>VLOOKUP(B510,DATA!$A$2:$X$86,23,FALSE)</f>
        <v>16.8</v>
      </c>
      <c r="U510" s="251">
        <f>VLOOKUP(B510,DATA!$A$2:$X$86,24,FALSE)</f>
        <v>41.33</v>
      </c>
      <c r="V510" s="251">
        <f>VLOOKUP(B510,'По статьям 2020'!$A$2:$AE$86,31,FALSE)</f>
        <v>2792.2099999999991</v>
      </c>
      <c r="W510" s="251">
        <v>0</v>
      </c>
      <c r="X510" s="251">
        <f>VLOOKUP(B510,'2020'!$A$1:$J$86,3,FALSE)</f>
        <v>0.81</v>
      </c>
      <c r="Y510" s="251">
        <f>VLOOKUP(B510,'2020'!$A$1:$J$86,4,FALSE)/1000</f>
        <v>50587.173900000002</v>
      </c>
      <c r="Z510" s="251">
        <f>VLOOKUP(B510,'2020'!$A$1:$J$86,5,FALSE)/1000</f>
        <v>33484.644399999997</v>
      </c>
      <c r="AA510" s="251">
        <f>VLOOKUP(B510,'2020'!$A$1:$J$86,6,FALSE)/1000</f>
        <v>897.90890000000002</v>
      </c>
      <c r="AB510" s="251">
        <f>VLOOKUP(B510,'2020'!$A$1:$J$86,7,FALSE)/1000</f>
        <v>30061.970519999999</v>
      </c>
      <c r="AC510" s="251">
        <f>VLOOKUP(B510,'2020'!$A$1:$J$86,10,FALSE)/1000</f>
        <v>5750.5260399999997</v>
      </c>
      <c r="AD510" s="452">
        <v>0</v>
      </c>
      <c r="AE510">
        <v>0</v>
      </c>
    </row>
    <row r="511" spans="1:31">
      <c r="A511" s="289">
        <v>2021</v>
      </c>
      <c r="B511" s="289" t="s">
        <v>1017</v>
      </c>
      <c r="C511" s="125">
        <v>85</v>
      </c>
      <c r="D511" s="289">
        <f>VLOOKUP(B506,'Доходы регионов21'!$A$10:$C$94,2,FALSE)/1000</f>
        <v>138140.383</v>
      </c>
      <c r="E511" s="289">
        <f>VLOOKUP(B506,'ВРП 2015-2020'!$A$3:$H$98,8,FALSE)</f>
        <v>177859.9</v>
      </c>
      <c r="F511" s="311">
        <f>VLOOKUP(B511,'Трансферты 2021'!$A$4:$N$93,2,FALSE)</f>
        <v>41237.11</v>
      </c>
      <c r="G511" s="289">
        <f>VLOOKUP(B511,'Численность 2021'!$A$6:$B$91,2,FALSE)</f>
        <v>1497992</v>
      </c>
      <c r="H511" s="183">
        <f>VLOOKUP(B506,'Трансферты 16-21'!$A$2:$S$102,19,FALSE)</f>
        <v>45990.810458369997</v>
      </c>
      <c r="I511" s="183">
        <f>D511-VLOOKUP(B511,'Трансферты 16-21'!$A$1:$M$86,13,FALSE)</f>
        <v>122049.023</v>
      </c>
      <c r="J511" s="311">
        <f t="shared" si="21"/>
        <v>14.219636102591103</v>
      </c>
      <c r="K511" s="424">
        <f>VLOOKUP(B511,'БО 19-21'!$A$11:$L$103,10,FALSE)</f>
        <v>27.2</v>
      </c>
      <c r="L511" s="425">
        <f>VLOOKUP(B511,'Own Rev21'!$A$10:$B$94,2,FALSE)/1000</f>
        <v>22938.888999999999</v>
      </c>
      <c r="M511" s="429">
        <f>VLOOKUP(B511,Безв21!$A$10:$B$94,2,FALSE)/1000</f>
        <v>113661.61199999999</v>
      </c>
      <c r="N511" s="251">
        <f>VLOOKUP(B511,'Трансферты 16-21'!$A$1:$M$86,13,FALSE)</f>
        <v>16091.36</v>
      </c>
      <c r="O511" s="251">
        <v>1</v>
      </c>
      <c r="P511" s="251">
        <f t="shared" si="22"/>
        <v>97570.251999999993</v>
      </c>
      <c r="Q511" s="251">
        <f t="shared" si="23"/>
        <v>122049.023</v>
      </c>
      <c r="R511" s="251">
        <v>0</v>
      </c>
      <c r="S511" s="251">
        <v>0</v>
      </c>
      <c r="T511" s="251">
        <v>0</v>
      </c>
      <c r="U511" s="251">
        <v>0</v>
      </c>
      <c r="V511" s="251">
        <v>0</v>
      </c>
      <c r="W511" s="251">
        <f>VLOOKUP(B510,'По статьям 2021'!$A$2:$V$86,22,FALSE)</f>
        <v>1289.4848672899998</v>
      </c>
      <c r="X511" s="251">
        <f>VLOOKUP(B511,'2021'!$A$1:$J$86,3,FALSE)</f>
        <v>0.8</v>
      </c>
      <c r="Y511" s="251">
        <f>VLOOKUP(B511,'2021'!$A$1:$J$86,4,FALSE)/1000</f>
        <v>51784.1875</v>
      </c>
      <c r="Z511" s="251">
        <f>VLOOKUP(B511,'2021'!$A$1:$J$86,5,FALSE)/1000</f>
        <v>33484.644399999997</v>
      </c>
      <c r="AA511" s="251">
        <f>VLOOKUP(B511,'2021'!$A$1:$J$86,6,FALSE)/1000</f>
        <v>4774.4340000000002</v>
      </c>
      <c r="AB511" s="251">
        <f>VLOOKUP(B511,'2021'!$A$1:$J$86,7,FALSE)/1000</f>
        <v>41374.522069999999</v>
      </c>
      <c r="AC511" s="251">
        <f>VLOOKUP(B511,'2021'!$A$1:$J$86,10,FALSE)/1000</f>
        <v>4411.5395199999994</v>
      </c>
      <c r="AD511" t="e">
        <f>VLOOKUP(B511,#REF!,2,FALSE)</f>
        <v>#REF!</v>
      </c>
      <c r="AE511">
        <f>S510</f>
        <v>0.97919999999999996</v>
      </c>
    </row>
    <row r="512" spans="1:31">
      <c r="B512" s="469"/>
      <c r="D512" s="470"/>
      <c r="E512" s="455"/>
      <c r="G512" s="470"/>
      <c r="L512" s="470"/>
      <c r="M512" s="470"/>
      <c r="N512" s="470"/>
    </row>
    <row r="513" spans="2:27">
      <c r="B513" s="469"/>
      <c r="D513" s="470"/>
      <c r="E513" s="451"/>
      <c r="G513" s="470"/>
      <c r="L513" s="470"/>
      <c r="M513" s="470"/>
      <c r="N513" s="470"/>
      <c r="Y513" s="104"/>
      <c r="Z513" s="104"/>
      <c r="AA513" s="104"/>
    </row>
    <row r="514" spans="2:27">
      <c r="B514" s="469"/>
      <c r="D514" s="470"/>
      <c r="E514" s="451"/>
      <c r="G514" s="470"/>
      <c r="L514" s="470"/>
      <c r="M514" s="470"/>
      <c r="N514" s="470"/>
      <c r="Y514" s="104"/>
      <c r="Z514" s="104"/>
      <c r="AA514" s="104"/>
    </row>
    <row r="515" spans="2:27">
      <c r="B515" s="469"/>
      <c r="D515" s="470"/>
      <c r="E515" s="451"/>
      <c r="G515" s="470"/>
      <c r="L515" s="470"/>
      <c r="M515" s="470"/>
      <c r="N515" s="470"/>
      <c r="Y515" s="104"/>
      <c r="Z515" s="104"/>
      <c r="AA515" s="104"/>
    </row>
    <row r="516" spans="2:27">
      <c r="B516" s="469"/>
      <c r="D516" s="470"/>
      <c r="E516" s="451"/>
      <c r="G516" s="470"/>
      <c r="L516" s="470"/>
      <c r="M516" s="470"/>
      <c r="N516" s="470"/>
      <c r="Y516" s="104"/>
      <c r="Z516" s="104"/>
      <c r="AA516" s="104"/>
    </row>
    <row r="517" spans="2:27">
      <c r="G517" s="131"/>
    </row>
    <row r="518" spans="2:27">
      <c r="G518" s="131"/>
    </row>
    <row r="519" spans="2:27">
      <c r="G519" s="131"/>
    </row>
    <row r="520" spans="2:27">
      <c r="G520" s="131"/>
    </row>
    <row r="521" spans="2:27">
      <c r="G521" s="131"/>
    </row>
    <row r="522" spans="2:27">
      <c r="G522" s="131"/>
    </row>
    <row r="523" spans="2:27">
      <c r="G523" s="131"/>
    </row>
  </sheetData>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5"/>
  <sheetViews>
    <sheetView workbookViewId="0">
      <selection activeCell="A53" sqref="A53"/>
    </sheetView>
  </sheetViews>
  <sheetFormatPr defaultRowHeight="12.75"/>
  <cols>
    <col min="1" max="1" width="89.7109375" style="401" customWidth="1"/>
    <col min="2" max="2" width="24" style="401" customWidth="1"/>
    <col min="3" max="3" width="2.28515625" style="401" customWidth="1"/>
    <col min="4" max="4" width="24" style="401" customWidth="1"/>
    <col min="5" max="5" width="2.28515625" style="401" customWidth="1"/>
    <col min="6" max="6" width="24" style="401" customWidth="1"/>
    <col min="7" max="7" width="2.28515625" style="401" customWidth="1"/>
    <col min="8" max="8" width="24" style="401" customWidth="1"/>
    <col min="9" max="9" width="2.28515625" style="401" customWidth="1"/>
    <col min="10" max="10" width="24" style="401" customWidth="1"/>
    <col min="11" max="11" width="2.28515625" style="401" customWidth="1"/>
    <col min="12" max="12" width="24" style="401" customWidth="1"/>
    <col min="13" max="13" width="2.28515625" style="401" customWidth="1"/>
    <col min="14" max="16" width="0" style="401" hidden="1" customWidth="1"/>
    <col min="17" max="17" width="5.5703125" style="401" customWidth="1"/>
    <col min="18" max="16384" width="9.140625" style="401"/>
  </cols>
  <sheetData>
    <row r="1" spans="1:17" ht="19.5">
      <c r="A1" s="487" t="s">
        <v>1361</v>
      </c>
      <c r="B1" s="487"/>
      <c r="C1" s="487"/>
      <c r="D1" s="487"/>
      <c r="E1" s="487"/>
      <c r="F1" s="487"/>
      <c r="G1" s="487"/>
      <c r="H1" s="487"/>
      <c r="I1" s="487"/>
      <c r="J1" s="487"/>
      <c r="K1" s="487"/>
      <c r="L1" s="487"/>
      <c r="M1" s="487"/>
      <c r="N1" s="487"/>
      <c r="O1" s="487"/>
      <c r="P1" s="487"/>
      <c r="Q1" s="487"/>
    </row>
    <row r="2" spans="1:17" ht="19.5">
      <c r="A2" s="487" t="s">
        <v>1360</v>
      </c>
      <c r="B2" s="487"/>
      <c r="C2" s="487"/>
      <c r="D2" s="487"/>
      <c r="E2" s="487"/>
      <c r="F2" s="487"/>
      <c r="G2" s="487"/>
      <c r="H2" s="487"/>
      <c r="I2" s="487"/>
      <c r="J2" s="487"/>
      <c r="K2" s="487"/>
      <c r="L2" s="487"/>
      <c r="M2" s="487"/>
      <c r="N2" s="487"/>
      <c r="O2" s="487"/>
      <c r="P2" s="487"/>
      <c r="Q2" s="487"/>
    </row>
    <row r="3" spans="1:17" ht="19.5">
      <c r="A3" s="487" t="s">
        <v>1359</v>
      </c>
      <c r="B3" s="487"/>
      <c r="C3" s="487"/>
      <c r="D3" s="487"/>
      <c r="E3" s="487"/>
      <c r="F3" s="487"/>
      <c r="G3" s="487"/>
      <c r="H3" s="487"/>
      <c r="I3" s="487"/>
      <c r="J3" s="487"/>
      <c r="K3" s="487"/>
      <c r="L3" s="487"/>
      <c r="M3" s="487"/>
      <c r="N3" s="487"/>
      <c r="O3" s="487"/>
      <c r="P3" s="487"/>
      <c r="Q3" s="487"/>
    </row>
    <row r="4" spans="1:17" ht="19.5">
      <c r="A4" s="487" t="s">
        <v>1358</v>
      </c>
      <c r="B4" s="487"/>
      <c r="C4" s="487"/>
      <c r="D4" s="487"/>
      <c r="E4" s="487"/>
      <c r="F4" s="487"/>
      <c r="G4" s="487"/>
      <c r="H4" s="487"/>
      <c r="I4" s="487"/>
      <c r="J4" s="487"/>
      <c r="K4" s="487"/>
      <c r="L4" s="487"/>
      <c r="M4" s="487"/>
      <c r="N4" s="487"/>
      <c r="O4" s="487"/>
      <c r="P4" s="487"/>
      <c r="Q4" s="487"/>
    </row>
    <row r="5" spans="1:17" ht="19.5">
      <c r="A5" s="487" t="s">
        <v>1192</v>
      </c>
      <c r="B5" s="487"/>
      <c r="C5" s="487"/>
      <c r="D5" s="487"/>
      <c r="E5" s="487"/>
      <c r="F5" s="487"/>
      <c r="G5" s="487"/>
      <c r="H5" s="487"/>
      <c r="I5" s="487"/>
      <c r="J5" s="487"/>
      <c r="K5" s="487"/>
      <c r="L5" s="487"/>
      <c r="M5" s="487"/>
      <c r="N5" s="487"/>
      <c r="O5" s="487"/>
      <c r="P5" s="487"/>
      <c r="Q5" s="487"/>
    </row>
    <row r="6" spans="1:17">
      <c r="A6" s="488"/>
      <c r="B6" s="488"/>
      <c r="C6" s="488"/>
      <c r="D6" s="488"/>
      <c r="E6" s="488"/>
      <c r="F6" s="488"/>
      <c r="G6" s="488"/>
      <c r="H6" s="488"/>
      <c r="I6" s="488"/>
      <c r="J6" s="488"/>
      <c r="K6" s="488"/>
      <c r="L6" s="488"/>
      <c r="M6" s="488"/>
      <c r="N6" s="488"/>
      <c r="O6" s="488"/>
      <c r="P6" s="488"/>
      <c r="Q6" s="488"/>
    </row>
    <row r="7" spans="1:17">
      <c r="A7" s="488"/>
      <c r="B7" s="488"/>
      <c r="C7" s="488"/>
      <c r="D7" s="488"/>
      <c r="E7" s="488"/>
      <c r="F7" s="488"/>
      <c r="G7" s="488"/>
      <c r="H7" s="488"/>
      <c r="I7" s="488"/>
      <c r="J7" s="488"/>
      <c r="K7" s="488"/>
      <c r="L7" s="488"/>
      <c r="M7" s="488"/>
      <c r="N7" s="488"/>
      <c r="O7" s="488"/>
      <c r="P7" s="488"/>
      <c r="Q7" s="488"/>
    </row>
    <row r="8" spans="1:17" ht="19.5">
      <c r="A8" s="487" t="s">
        <v>1357</v>
      </c>
      <c r="B8" s="487"/>
      <c r="C8" s="487"/>
      <c r="D8" s="487"/>
      <c r="E8" s="487"/>
      <c r="F8" s="487"/>
      <c r="G8" s="487"/>
      <c r="H8" s="487"/>
      <c r="I8" s="487"/>
      <c r="J8" s="487"/>
      <c r="K8" s="487"/>
      <c r="L8" s="487"/>
      <c r="M8" s="487"/>
      <c r="N8" s="487"/>
      <c r="O8" s="487"/>
      <c r="P8" s="487"/>
      <c r="Q8" s="487"/>
    </row>
    <row r="9" spans="1:17" ht="19.5">
      <c r="A9" s="489" t="s">
        <v>1356</v>
      </c>
      <c r="B9" s="489" t="s">
        <v>1355</v>
      </c>
      <c r="C9" s="489"/>
      <c r="D9" s="489"/>
      <c r="E9" s="489"/>
      <c r="F9" s="489" t="s">
        <v>1354</v>
      </c>
      <c r="G9" s="489"/>
      <c r="H9" s="489"/>
      <c r="I9" s="489"/>
      <c r="J9" s="489" t="s">
        <v>1353</v>
      </c>
      <c r="K9" s="489"/>
      <c r="L9" s="489"/>
      <c r="M9" s="489"/>
      <c r="N9" s="212"/>
      <c r="O9" s="212"/>
      <c r="P9" s="212"/>
    </row>
    <row r="10" spans="1:17" ht="108" customHeight="1">
      <c r="A10" s="489"/>
      <c r="B10" s="489" t="s">
        <v>1352</v>
      </c>
      <c r="C10" s="489"/>
      <c r="D10" s="489" t="s">
        <v>1351</v>
      </c>
      <c r="E10" s="489"/>
      <c r="F10" s="489" t="s">
        <v>1352</v>
      </c>
      <c r="G10" s="489"/>
      <c r="H10" s="489" t="s">
        <v>1351</v>
      </c>
      <c r="I10" s="489"/>
      <c r="J10" s="489" t="s">
        <v>1352</v>
      </c>
      <c r="K10" s="489"/>
      <c r="L10" s="489" t="s">
        <v>1351</v>
      </c>
      <c r="M10" s="489"/>
      <c r="N10" s="212"/>
      <c r="O10" s="212"/>
      <c r="P10" s="212"/>
    </row>
    <row r="11" spans="1:17" ht="19.5">
      <c r="A11" s="404" t="s">
        <v>1</v>
      </c>
      <c r="B11" s="403"/>
      <c r="C11" s="204"/>
      <c r="D11" s="403"/>
      <c r="E11" s="204"/>
      <c r="F11" s="403"/>
      <c r="G11" s="204"/>
      <c r="H11" s="403"/>
      <c r="I11" s="204"/>
      <c r="J11" s="403"/>
      <c r="K11" s="204"/>
      <c r="L11" s="403"/>
      <c r="M11" s="204"/>
      <c r="N11" s="203"/>
      <c r="O11" s="203"/>
      <c r="P11" s="203"/>
    </row>
    <row r="12" spans="1:17" ht="19.5">
      <c r="A12" s="408" t="s">
        <v>191</v>
      </c>
      <c r="B12" s="407">
        <v>92.7</v>
      </c>
      <c r="C12" s="204"/>
      <c r="D12" s="407">
        <v>93.9</v>
      </c>
      <c r="E12" s="204"/>
      <c r="F12" s="407">
        <v>86.4</v>
      </c>
      <c r="G12" s="204"/>
      <c r="H12" s="407">
        <v>89</v>
      </c>
      <c r="I12" s="204"/>
      <c r="J12" s="407">
        <v>82.1</v>
      </c>
      <c r="K12" s="204"/>
      <c r="L12" s="407">
        <v>86.6</v>
      </c>
      <c r="M12" s="204"/>
      <c r="N12" s="203"/>
      <c r="O12" s="203"/>
      <c r="P12" s="203"/>
    </row>
    <row r="13" spans="1:17" ht="19.5">
      <c r="A13" s="406" t="s">
        <v>190</v>
      </c>
      <c r="B13" s="405">
        <v>54.7</v>
      </c>
      <c r="C13" s="199"/>
      <c r="D13" s="405">
        <v>66.2</v>
      </c>
      <c r="E13" s="199"/>
      <c r="F13" s="405">
        <v>51.3</v>
      </c>
      <c r="G13" s="199"/>
      <c r="H13" s="405">
        <v>66.7</v>
      </c>
      <c r="I13" s="199"/>
      <c r="J13" s="405">
        <v>52.9</v>
      </c>
      <c r="K13" s="199"/>
      <c r="L13" s="405">
        <v>72</v>
      </c>
      <c r="M13" s="199"/>
      <c r="N13" s="400"/>
      <c r="O13" s="400"/>
      <c r="P13" s="400"/>
    </row>
    <row r="14" spans="1:17" ht="19.5">
      <c r="A14" s="406" t="s">
        <v>189</v>
      </c>
      <c r="B14" s="405">
        <v>67.900000000000006</v>
      </c>
      <c r="C14" s="199"/>
      <c r="D14" s="405">
        <v>73.7</v>
      </c>
      <c r="E14" s="199"/>
      <c r="F14" s="405">
        <v>66.900000000000006</v>
      </c>
      <c r="G14" s="199"/>
      <c r="H14" s="405">
        <v>73.599999999999994</v>
      </c>
      <c r="I14" s="199"/>
      <c r="J14" s="405">
        <v>67.900000000000006</v>
      </c>
      <c r="K14" s="199"/>
      <c r="L14" s="405">
        <v>76.5</v>
      </c>
      <c r="M14" s="199"/>
      <c r="N14" s="400"/>
      <c r="O14" s="400"/>
      <c r="P14" s="400"/>
    </row>
    <row r="15" spans="1:17" ht="19.5">
      <c r="A15" s="406" t="s">
        <v>188</v>
      </c>
      <c r="B15" s="405">
        <v>77.2</v>
      </c>
      <c r="C15" s="199"/>
      <c r="D15" s="405">
        <v>82.3</v>
      </c>
      <c r="E15" s="199"/>
      <c r="F15" s="405">
        <v>76.3</v>
      </c>
      <c r="G15" s="199"/>
      <c r="H15" s="405">
        <v>81.099999999999994</v>
      </c>
      <c r="I15" s="199"/>
      <c r="J15" s="405">
        <v>74.5</v>
      </c>
      <c r="K15" s="199"/>
      <c r="L15" s="405">
        <v>81.2</v>
      </c>
      <c r="M15" s="199"/>
      <c r="N15" s="400"/>
      <c r="O15" s="400"/>
      <c r="P15" s="400"/>
    </row>
    <row r="16" spans="1:17" ht="19.5">
      <c r="A16" s="406" t="s">
        <v>187</v>
      </c>
      <c r="B16" s="405">
        <v>52.3</v>
      </c>
      <c r="C16" s="199"/>
      <c r="D16" s="405">
        <v>70</v>
      </c>
      <c r="E16" s="199"/>
      <c r="F16" s="405">
        <v>52.4</v>
      </c>
      <c r="G16" s="199"/>
      <c r="H16" s="405">
        <v>67.8</v>
      </c>
      <c r="I16" s="199"/>
      <c r="J16" s="405">
        <v>51</v>
      </c>
      <c r="K16" s="199"/>
      <c r="L16" s="405">
        <v>71.7</v>
      </c>
      <c r="M16" s="199"/>
      <c r="N16" s="400"/>
      <c r="O16" s="400"/>
      <c r="P16" s="400"/>
    </row>
    <row r="17" spans="1:16" ht="19.5">
      <c r="A17" s="408" t="s">
        <v>186</v>
      </c>
      <c r="B17" s="407">
        <v>107.5</v>
      </c>
      <c r="C17" s="204"/>
      <c r="D17" s="407">
        <v>107.5</v>
      </c>
      <c r="E17" s="204"/>
      <c r="F17" s="407">
        <v>100.3</v>
      </c>
      <c r="G17" s="204"/>
      <c r="H17" s="407">
        <v>100.3</v>
      </c>
      <c r="I17" s="204"/>
      <c r="J17" s="407">
        <v>100.8</v>
      </c>
      <c r="K17" s="204"/>
      <c r="L17" s="407">
        <v>100.8</v>
      </c>
      <c r="M17" s="204"/>
      <c r="N17" s="203"/>
      <c r="O17" s="203"/>
      <c r="P17" s="203"/>
    </row>
    <row r="18" spans="1:16" ht="19.5">
      <c r="A18" s="406" t="s">
        <v>185</v>
      </c>
      <c r="B18" s="405">
        <v>58.3</v>
      </c>
      <c r="C18" s="199"/>
      <c r="D18" s="405">
        <v>68</v>
      </c>
      <c r="E18" s="199"/>
      <c r="F18" s="405">
        <v>59.4</v>
      </c>
      <c r="G18" s="199"/>
      <c r="H18" s="405">
        <v>68.2</v>
      </c>
      <c r="I18" s="199"/>
      <c r="J18" s="405">
        <v>59.5</v>
      </c>
      <c r="K18" s="199"/>
      <c r="L18" s="405">
        <v>70.8</v>
      </c>
      <c r="M18" s="199"/>
      <c r="N18" s="400"/>
      <c r="O18" s="400"/>
      <c r="P18" s="400"/>
    </row>
    <row r="19" spans="1:16" ht="19.5">
      <c r="A19" s="406" t="s">
        <v>184</v>
      </c>
      <c r="B19" s="405">
        <v>77.099999999999994</v>
      </c>
      <c r="C19" s="199"/>
      <c r="D19" s="405">
        <v>81.2</v>
      </c>
      <c r="E19" s="199"/>
      <c r="F19" s="405">
        <v>77.900000000000006</v>
      </c>
      <c r="G19" s="199"/>
      <c r="H19" s="405">
        <v>82.4</v>
      </c>
      <c r="I19" s="199"/>
      <c r="J19" s="405">
        <v>72.3</v>
      </c>
      <c r="K19" s="199"/>
      <c r="L19" s="405">
        <v>79.400000000000006</v>
      </c>
      <c r="M19" s="199"/>
      <c r="N19" s="400"/>
      <c r="O19" s="400"/>
      <c r="P19" s="400"/>
    </row>
    <row r="20" spans="1:16" ht="19.5">
      <c r="A20" s="408" t="s">
        <v>183</v>
      </c>
      <c r="B20" s="407">
        <v>90.5</v>
      </c>
      <c r="C20" s="204"/>
      <c r="D20" s="407">
        <v>92.3</v>
      </c>
      <c r="E20" s="204"/>
      <c r="F20" s="407">
        <v>89.6</v>
      </c>
      <c r="G20" s="204"/>
      <c r="H20" s="407">
        <v>91.7</v>
      </c>
      <c r="I20" s="204"/>
      <c r="J20" s="407">
        <v>93.7</v>
      </c>
      <c r="K20" s="204"/>
      <c r="L20" s="407">
        <v>97.7</v>
      </c>
      <c r="M20" s="204"/>
      <c r="N20" s="203"/>
      <c r="O20" s="203"/>
      <c r="P20" s="203"/>
    </row>
    <row r="21" spans="1:16" ht="19.5">
      <c r="A21" s="408" t="s">
        <v>182</v>
      </c>
      <c r="B21" s="407">
        <v>121.9</v>
      </c>
      <c r="C21" s="204"/>
      <c r="D21" s="407">
        <v>121.9</v>
      </c>
      <c r="E21" s="204"/>
      <c r="F21" s="407">
        <v>124.1</v>
      </c>
      <c r="G21" s="204"/>
      <c r="H21" s="407">
        <v>124.1</v>
      </c>
      <c r="I21" s="204"/>
      <c r="J21" s="407">
        <v>121.5</v>
      </c>
      <c r="K21" s="204"/>
      <c r="L21" s="407">
        <v>121.5</v>
      </c>
      <c r="M21" s="204"/>
      <c r="N21" s="203"/>
      <c r="O21" s="203"/>
      <c r="P21" s="203"/>
    </row>
    <row r="22" spans="1:16" ht="19.5">
      <c r="A22" s="406" t="s">
        <v>181</v>
      </c>
      <c r="B22" s="405">
        <v>58.1</v>
      </c>
      <c r="C22" s="199"/>
      <c r="D22" s="405">
        <v>68.400000000000006</v>
      </c>
      <c r="E22" s="199"/>
      <c r="F22" s="405">
        <v>58</v>
      </c>
      <c r="G22" s="199"/>
      <c r="H22" s="405">
        <v>67.8</v>
      </c>
      <c r="I22" s="199"/>
      <c r="J22" s="405">
        <v>57.7</v>
      </c>
      <c r="K22" s="199"/>
      <c r="L22" s="405">
        <v>70.900000000000006</v>
      </c>
      <c r="M22" s="199"/>
      <c r="N22" s="400"/>
      <c r="O22" s="400"/>
      <c r="P22" s="400"/>
    </row>
    <row r="23" spans="1:16" ht="19.5">
      <c r="A23" s="406" t="s">
        <v>180</v>
      </c>
      <c r="B23" s="405">
        <v>72.5</v>
      </c>
      <c r="C23" s="199"/>
      <c r="D23" s="405">
        <v>77.599999999999994</v>
      </c>
      <c r="E23" s="199"/>
      <c r="F23" s="405">
        <v>76</v>
      </c>
      <c r="G23" s="199"/>
      <c r="H23" s="405">
        <v>81</v>
      </c>
      <c r="I23" s="199"/>
      <c r="J23" s="405">
        <v>74.3</v>
      </c>
      <c r="K23" s="199"/>
      <c r="L23" s="405">
        <v>81.099999999999994</v>
      </c>
      <c r="M23" s="199"/>
      <c r="N23" s="400"/>
      <c r="O23" s="400"/>
      <c r="P23" s="400"/>
    </row>
    <row r="24" spans="1:16" ht="19.5">
      <c r="A24" s="406" t="s">
        <v>179</v>
      </c>
      <c r="B24" s="405">
        <v>72.599999999999994</v>
      </c>
      <c r="C24" s="199"/>
      <c r="D24" s="405">
        <v>77.900000000000006</v>
      </c>
      <c r="E24" s="199"/>
      <c r="F24" s="405">
        <v>72.8</v>
      </c>
      <c r="G24" s="199"/>
      <c r="H24" s="405">
        <v>78.3</v>
      </c>
      <c r="I24" s="199"/>
      <c r="J24" s="405">
        <v>71.5</v>
      </c>
      <c r="K24" s="199"/>
      <c r="L24" s="405">
        <v>79.099999999999994</v>
      </c>
      <c r="M24" s="199"/>
      <c r="N24" s="400"/>
      <c r="O24" s="400"/>
      <c r="P24" s="400"/>
    </row>
    <row r="25" spans="1:16" ht="19.5">
      <c r="A25" s="406" t="s">
        <v>178</v>
      </c>
      <c r="B25" s="405">
        <v>52.9</v>
      </c>
      <c r="C25" s="199"/>
      <c r="D25" s="405">
        <v>72.099999999999994</v>
      </c>
      <c r="E25" s="199"/>
      <c r="F25" s="405">
        <v>51.6</v>
      </c>
      <c r="G25" s="199"/>
      <c r="H25" s="405">
        <v>68.400000000000006</v>
      </c>
      <c r="I25" s="199"/>
      <c r="J25" s="405">
        <v>53.2</v>
      </c>
      <c r="K25" s="199"/>
      <c r="L25" s="405">
        <v>72.3</v>
      </c>
      <c r="M25" s="199"/>
      <c r="N25" s="400"/>
      <c r="O25" s="400"/>
      <c r="P25" s="400"/>
    </row>
    <row r="26" spans="1:16" ht="19.5">
      <c r="A26" s="406" t="s">
        <v>177</v>
      </c>
      <c r="B26" s="405">
        <v>80.099999999999994</v>
      </c>
      <c r="C26" s="199"/>
      <c r="D26" s="405">
        <v>83.8</v>
      </c>
      <c r="E26" s="199"/>
      <c r="F26" s="405">
        <v>79.400000000000006</v>
      </c>
      <c r="G26" s="199"/>
      <c r="H26" s="405">
        <v>83.6</v>
      </c>
      <c r="I26" s="199"/>
      <c r="J26" s="405">
        <v>76.5</v>
      </c>
      <c r="K26" s="199"/>
      <c r="L26" s="405">
        <v>82.6</v>
      </c>
      <c r="M26" s="199"/>
      <c r="N26" s="400"/>
      <c r="O26" s="400"/>
      <c r="P26" s="400"/>
    </row>
    <row r="27" spans="1:16" ht="19.5">
      <c r="A27" s="408" t="s">
        <v>176</v>
      </c>
      <c r="B27" s="407">
        <v>89.6</v>
      </c>
      <c r="C27" s="204"/>
      <c r="D27" s="407">
        <v>91.6</v>
      </c>
      <c r="E27" s="204"/>
      <c r="F27" s="407">
        <v>91.1</v>
      </c>
      <c r="G27" s="204"/>
      <c r="H27" s="407">
        <v>92.9</v>
      </c>
      <c r="I27" s="204"/>
      <c r="J27" s="407">
        <v>93.8</v>
      </c>
      <c r="K27" s="204"/>
      <c r="L27" s="407">
        <v>97</v>
      </c>
      <c r="M27" s="204"/>
      <c r="N27" s="203"/>
      <c r="O27" s="203"/>
      <c r="P27" s="203"/>
    </row>
    <row r="28" spans="1:16" ht="19.5">
      <c r="A28" s="408" t="s">
        <v>175</v>
      </c>
      <c r="B28" s="407">
        <v>106.5</v>
      </c>
      <c r="C28" s="204"/>
      <c r="D28" s="407">
        <v>106.5</v>
      </c>
      <c r="E28" s="204"/>
      <c r="F28" s="407">
        <v>104.8</v>
      </c>
      <c r="G28" s="204"/>
      <c r="H28" s="407">
        <v>104.8</v>
      </c>
      <c r="I28" s="204"/>
      <c r="J28" s="407">
        <v>97.6</v>
      </c>
      <c r="K28" s="204"/>
      <c r="L28" s="407">
        <v>98.6</v>
      </c>
      <c r="M28" s="204"/>
      <c r="N28" s="203"/>
      <c r="O28" s="203"/>
      <c r="P28" s="203"/>
    </row>
    <row r="29" spans="1:16" ht="19.5">
      <c r="A29" s="408" t="s">
        <v>174</v>
      </c>
      <c r="B29" s="407">
        <v>260.5</v>
      </c>
      <c r="C29" s="204"/>
      <c r="D29" s="407">
        <v>260.5</v>
      </c>
      <c r="E29" s="204"/>
      <c r="F29" s="407">
        <v>277.2</v>
      </c>
      <c r="G29" s="204"/>
      <c r="H29" s="407">
        <v>277.2</v>
      </c>
      <c r="I29" s="204"/>
      <c r="J29" s="407">
        <v>263.8</v>
      </c>
      <c r="K29" s="204"/>
      <c r="L29" s="407">
        <v>263.8</v>
      </c>
      <c r="M29" s="204"/>
      <c r="N29" s="203"/>
      <c r="O29" s="203"/>
      <c r="P29" s="203"/>
    </row>
    <row r="30" spans="1:16" ht="19.5">
      <c r="A30" s="404" t="s">
        <v>3</v>
      </c>
      <c r="B30" s="403"/>
      <c r="C30" s="204"/>
      <c r="D30" s="403"/>
      <c r="E30" s="204"/>
      <c r="F30" s="403"/>
      <c r="G30" s="204"/>
      <c r="H30" s="403"/>
      <c r="I30" s="204"/>
      <c r="J30" s="403"/>
      <c r="K30" s="204"/>
      <c r="L30" s="403"/>
      <c r="M30" s="204"/>
      <c r="N30" s="203"/>
      <c r="O30" s="203"/>
      <c r="P30" s="203"/>
    </row>
    <row r="31" spans="1:16" ht="19.5">
      <c r="A31" s="406" t="s">
        <v>160</v>
      </c>
      <c r="B31" s="405">
        <v>86.9</v>
      </c>
      <c r="C31" s="199"/>
      <c r="D31" s="405">
        <v>89.4</v>
      </c>
      <c r="E31" s="199"/>
      <c r="F31" s="405">
        <v>84.5</v>
      </c>
      <c r="G31" s="199"/>
      <c r="H31" s="405">
        <v>87.6</v>
      </c>
      <c r="I31" s="199"/>
      <c r="J31" s="405">
        <v>78</v>
      </c>
      <c r="K31" s="199"/>
      <c r="L31" s="405">
        <v>83.5</v>
      </c>
      <c r="M31" s="199"/>
      <c r="N31" s="400"/>
      <c r="O31" s="400"/>
      <c r="P31" s="400"/>
    </row>
    <row r="32" spans="1:16" ht="19.5">
      <c r="A32" s="406" t="s">
        <v>159</v>
      </c>
      <c r="B32" s="405">
        <v>70.599999999999994</v>
      </c>
      <c r="C32" s="199"/>
      <c r="D32" s="405">
        <v>75.900000000000006</v>
      </c>
      <c r="E32" s="199"/>
      <c r="F32" s="405">
        <v>73.400000000000006</v>
      </c>
      <c r="G32" s="199"/>
      <c r="H32" s="405">
        <v>78.900000000000006</v>
      </c>
      <c r="I32" s="199"/>
      <c r="J32" s="405">
        <v>72.400000000000006</v>
      </c>
      <c r="K32" s="199"/>
      <c r="L32" s="405">
        <v>79.7</v>
      </c>
      <c r="M32" s="199"/>
      <c r="N32" s="400"/>
      <c r="O32" s="400"/>
      <c r="P32" s="400"/>
    </row>
    <row r="33" spans="1:16" ht="19.5">
      <c r="A33" s="408" t="s">
        <v>161</v>
      </c>
      <c r="B33" s="407">
        <v>87.9</v>
      </c>
      <c r="C33" s="204"/>
      <c r="D33" s="407">
        <v>90.1</v>
      </c>
      <c r="E33" s="204"/>
      <c r="F33" s="407">
        <v>86.2</v>
      </c>
      <c r="G33" s="204"/>
      <c r="H33" s="407">
        <v>89</v>
      </c>
      <c r="I33" s="204"/>
      <c r="J33" s="407">
        <v>86.1</v>
      </c>
      <c r="K33" s="204"/>
      <c r="L33" s="407">
        <v>89.8</v>
      </c>
      <c r="M33" s="204"/>
      <c r="N33" s="203"/>
      <c r="O33" s="203"/>
      <c r="P33" s="203"/>
    </row>
    <row r="34" spans="1:16" ht="19.5">
      <c r="A34" s="406" t="s">
        <v>195</v>
      </c>
      <c r="B34" s="405">
        <v>49.7</v>
      </c>
      <c r="C34" s="199"/>
      <c r="D34" s="405">
        <v>70.099999999999994</v>
      </c>
      <c r="E34" s="199"/>
      <c r="F34" s="405">
        <v>52.7</v>
      </c>
      <c r="G34" s="199"/>
      <c r="H34" s="405">
        <v>70.2</v>
      </c>
      <c r="I34" s="199"/>
      <c r="J34" s="405">
        <v>55.4</v>
      </c>
      <c r="K34" s="199"/>
      <c r="L34" s="405">
        <v>72.8</v>
      </c>
      <c r="M34" s="199"/>
      <c r="N34" s="400"/>
      <c r="O34" s="400"/>
      <c r="P34" s="400"/>
    </row>
    <row r="35" spans="1:16" ht="19.5">
      <c r="A35" s="406" t="s">
        <v>163</v>
      </c>
      <c r="B35" s="405">
        <v>39.299999999999997</v>
      </c>
      <c r="C35" s="199"/>
      <c r="D35" s="405">
        <v>65.099999999999994</v>
      </c>
      <c r="E35" s="199"/>
      <c r="F35" s="405">
        <v>42.1</v>
      </c>
      <c r="G35" s="199"/>
      <c r="H35" s="405">
        <v>66.3</v>
      </c>
      <c r="I35" s="199"/>
      <c r="J35" s="405">
        <v>41.6</v>
      </c>
      <c r="K35" s="199"/>
      <c r="L35" s="405">
        <v>71</v>
      </c>
      <c r="M35" s="199"/>
      <c r="N35" s="400"/>
      <c r="O35" s="400"/>
      <c r="P35" s="400"/>
    </row>
    <row r="36" spans="1:16" ht="19.5">
      <c r="A36" s="406" t="s">
        <v>162</v>
      </c>
      <c r="B36" s="405">
        <v>22.5</v>
      </c>
      <c r="C36" s="199"/>
      <c r="D36" s="405">
        <v>55.3</v>
      </c>
      <c r="E36" s="199"/>
      <c r="F36" s="405">
        <v>35.200000000000003</v>
      </c>
      <c r="G36" s="199"/>
      <c r="H36" s="405">
        <v>67.8</v>
      </c>
      <c r="I36" s="199"/>
      <c r="J36" s="405">
        <v>47.7</v>
      </c>
      <c r="K36" s="199"/>
      <c r="L36" s="405">
        <v>72.3</v>
      </c>
      <c r="M36" s="199"/>
      <c r="N36" s="400"/>
      <c r="O36" s="400"/>
      <c r="P36" s="400"/>
    </row>
    <row r="37" spans="1:16" ht="19.5">
      <c r="A37" s="406" t="s">
        <v>158</v>
      </c>
      <c r="B37" s="405">
        <v>68.8</v>
      </c>
      <c r="C37" s="199"/>
      <c r="D37" s="405">
        <v>74.7</v>
      </c>
      <c r="E37" s="199"/>
      <c r="F37" s="405">
        <v>70.400000000000006</v>
      </c>
      <c r="G37" s="199"/>
      <c r="H37" s="405">
        <v>76.400000000000006</v>
      </c>
      <c r="I37" s="199"/>
      <c r="J37" s="405">
        <v>71.2</v>
      </c>
      <c r="K37" s="199"/>
      <c r="L37" s="405">
        <v>78.900000000000006</v>
      </c>
      <c r="M37" s="199"/>
      <c r="N37" s="400"/>
      <c r="O37" s="400"/>
      <c r="P37" s="400"/>
    </row>
    <row r="38" spans="1:16" ht="19.5">
      <c r="A38" s="406" t="s">
        <v>157</v>
      </c>
      <c r="B38" s="405">
        <v>40.9</v>
      </c>
      <c r="C38" s="199"/>
      <c r="D38" s="405">
        <v>60.8</v>
      </c>
      <c r="E38" s="199"/>
      <c r="F38" s="405">
        <v>51.5</v>
      </c>
      <c r="G38" s="199"/>
      <c r="H38" s="405">
        <v>69.900000000000006</v>
      </c>
      <c r="I38" s="199"/>
      <c r="J38" s="405">
        <v>59.3</v>
      </c>
      <c r="K38" s="199"/>
      <c r="L38" s="405">
        <v>73.400000000000006</v>
      </c>
      <c r="M38" s="199"/>
      <c r="N38" s="400"/>
      <c r="O38" s="400"/>
      <c r="P38" s="400"/>
    </row>
    <row r="39" spans="1:16" ht="19.5">
      <c r="A39" s="404" t="s">
        <v>2</v>
      </c>
      <c r="B39" s="403"/>
      <c r="C39" s="204"/>
      <c r="D39" s="403"/>
      <c r="E39" s="204"/>
      <c r="F39" s="403"/>
      <c r="G39" s="204"/>
      <c r="H39" s="403"/>
      <c r="I39" s="204"/>
      <c r="J39" s="403"/>
      <c r="K39" s="204"/>
      <c r="L39" s="403"/>
      <c r="M39" s="204"/>
      <c r="N39" s="203"/>
      <c r="O39" s="203"/>
      <c r="P39" s="203"/>
    </row>
    <row r="40" spans="1:16" ht="19.5">
      <c r="A40" s="406" t="s">
        <v>171</v>
      </c>
      <c r="B40" s="405">
        <v>59.3</v>
      </c>
      <c r="C40" s="199"/>
      <c r="D40" s="405">
        <v>67.3</v>
      </c>
      <c r="E40" s="199"/>
      <c r="F40" s="405">
        <v>62.3</v>
      </c>
      <c r="G40" s="199"/>
      <c r="H40" s="405">
        <v>70.099999999999994</v>
      </c>
      <c r="I40" s="199"/>
      <c r="J40" s="405">
        <v>63</v>
      </c>
      <c r="K40" s="199"/>
      <c r="L40" s="405">
        <v>72.900000000000006</v>
      </c>
      <c r="M40" s="199"/>
      <c r="N40" s="400"/>
      <c r="O40" s="400"/>
      <c r="P40" s="400"/>
    </row>
    <row r="41" spans="1:16" ht="19.5">
      <c r="A41" s="406" t="s">
        <v>169</v>
      </c>
      <c r="B41" s="405">
        <v>79.099999999999994</v>
      </c>
      <c r="C41" s="199"/>
      <c r="D41" s="405">
        <v>82.8</v>
      </c>
      <c r="E41" s="199"/>
      <c r="F41" s="405">
        <v>79.3</v>
      </c>
      <c r="G41" s="199"/>
      <c r="H41" s="405">
        <v>83.4</v>
      </c>
      <c r="I41" s="199"/>
      <c r="J41" s="405">
        <v>84.6</v>
      </c>
      <c r="K41" s="199"/>
      <c r="L41" s="405">
        <v>89.2</v>
      </c>
      <c r="M41" s="199"/>
      <c r="N41" s="400"/>
      <c r="O41" s="400"/>
      <c r="P41" s="400"/>
    </row>
    <row r="42" spans="1:16" ht="19.5">
      <c r="A42" s="408" t="s">
        <v>168</v>
      </c>
      <c r="B42" s="407">
        <v>81.8</v>
      </c>
      <c r="C42" s="204"/>
      <c r="D42" s="407">
        <v>85</v>
      </c>
      <c r="E42" s="204"/>
      <c r="F42" s="407">
        <v>82.5</v>
      </c>
      <c r="G42" s="204"/>
      <c r="H42" s="407">
        <v>86.1</v>
      </c>
      <c r="I42" s="204"/>
      <c r="J42" s="407">
        <v>84.4</v>
      </c>
      <c r="K42" s="204"/>
      <c r="L42" s="407">
        <v>88.6</v>
      </c>
      <c r="M42" s="204"/>
      <c r="N42" s="203"/>
      <c r="O42" s="203"/>
      <c r="P42" s="203"/>
    </row>
    <row r="43" spans="1:16" ht="19.5">
      <c r="A43" s="408" t="s">
        <v>167</v>
      </c>
      <c r="B43" s="407">
        <v>129.4</v>
      </c>
      <c r="C43" s="204"/>
      <c r="D43" s="407">
        <v>129.4</v>
      </c>
      <c r="E43" s="204"/>
      <c r="F43" s="407">
        <v>132.4</v>
      </c>
      <c r="G43" s="204"/>
      <c r="H43" s="407">
        <v>132.4</v>
      </c>
      <c r="I43" s="204"/>
      <c r="J43" s="407">
        <v>152.19999999999999</v>
      </c>
      <c r="K43" s="204"/>
      <c r="L43" s="407">
        <v>152.19999999999999</v>
      </c>
      <c r="M43" s="204"/>
      <c r="N43" s="203"/>
      <c r="O43" s="203"/>
      <c r="P43" s="203"/>
    </row>
    <row r="44" spans="1:16" ht="19.5">
      <c r="A44" s="408" t="s">
        <v>166</v>
      </c>
      <c r="B44" s="407">
        <v>84.9</v>
      </c>
      <c r="C44" s="204"/>
      <c r="D44" s="407">
        <v>87.6</v>
      </c>
      <c r="E44" s="204"/>
      <c r="F44" s="407">
        <v>95.6</v>
      </c>
      <c r="G44" s="204"/>
      <c r="H44" s="407">
        <v>97.5</v>
      </c>
      <c r="I44" s="204"/>
      <c r="J44" s="407">
        <v>95.1</v>
      </c>
      <c r="K44" s="204"/>
      <c r="L44" s="407">
        <v>98.2</v>
      </c>
      <c r="M44" s="204"/>
      <c r="N44" s="203"/>
      <c r="O44" s="203"/>
      <c r="P44" s="203"/>
    </row>
    <row r="45" spans="1:16" ht="19.5">
      <c r="A45" s="408" t="s">
        <v>1010</v>
      </c>
      <c r="B45" s="407">
        <v>129.1</v>
      </c>
      <c r="C45" s="204"/>
      <c r="D45" s="407">
        <v>129.1</v>
      </c>
      <c r="E45" s="204"/>
      <c r="F45" s="407">
        <v>109.8</v>
      </c>
      <c r="G45" s="204"/>
      <c r="H45" s="407">
        <v>109.8</v>
      </c>
      <c r="I45" s="204"/>
      <c r="J45" s="407">
        <v>110.2</v>
      </c>
      <c r="K45" s="204"/>
      <c r="L45" s="407">
        <v>110.2</v>
      </c>
      <c r="M45" s="204"/>
      <c r="N45" s="203"/>
      <c r="O45" s="203"/>
      <c r="P45" s="203"/>
    </row>
    <row r="46" spans="1:16" ht="19.5">
      <c r="A46" s="408" t="s">
        <v>165</v>
      </c>
      <c r="B46" s="407">
        <v>88.6</v>
      </c>
      <c r="C46" s="204"/>
      <c r="D46" s="407">
        <v>90.7</v>
      </c>
      <c r="E46" s="204"/>
      <c r="F46" s="407">
        <v>85.3</v>
      </c>
      <c r="G46" s="204"/>
      <c r="H46" s="407">
        <v>88.2</v>
      </c>
      <c r="I46" s="204"/>
      <c r="J46" s="407">
        <v>84.6</v>
      </c>
      <c r="K46" s="204"/>
      <c r="L46" s="407">
        <v>88.6</v>
      </c>
      <c r="M46" s="204"/>
      <c r="N46" s="203"/>
      <c r="O46" s="203"/>
      <c r="P46" s="203"/>
    </row>
    <row r="47" spans="1:16" ht="19.5">
      <c r="A47" s="406" t="s">
        <v>164</v>
      </c>
      <c r="B47" s="405">
        <v>59.4</v>
      </c>
      <c r="C47" s="199"/>
      <c r="D47" s="405">
        <v>71.3</v>
      </c>
      <c r="E47" s="199"/>
      <c r="F47" s="405">
        <v>59.3</v>
      </c>
      <c r="G47" s="199"/>
      <c r="H47" s="405">
        <v>69.599999999999994</v>
      </c>
      <c r="I47" s="199"/>
      <c r="J47" s="405">
        <v>60.2</v>
      </c>
      <c r="K47" s="199"/>
      <c r="L47" s="405">
        <v>71.5</v>
      </c>
      <c r="M47" s="199"/>
      <c r="N47" s="400"/>
      <c r="O47" s="400"/>
      <c r="P47" s="400"/>
    </row>
    <row r="48" spans="1:16" ht="19.5">
      <c r="A48" s="406" t="s">
        <v>173</v>
      </c>
      <c r="B48" s="405">
        <v>57.6</v>
      </c>
      <c r="C48" s="199"/>
      <c r="D48" s="405">
        <v>66.400000000000006</v>
      </c>
      <c r="E48" s="199"/>
      <c r="F48" s="405">
        <v>55.7</v>
      </c>
      <c r="G48" s="199"/>
      <c r="H48" s="405">
        <v>67.3</v>
      </c>
      <c r="I48" s="199"/>
      <c r="J48" s="405">
        <v>54.9</v>
      </c>
      <c r="K48" s="199"/>
      <c r="L48" s="405">
        <v>71.099999999999994</v>
      </c>
      <c r="M48" s="199"/>
      <c r="N48" s="400"/>
      <c r="O48" s="400"/>
      <c r="P48" s="400"/>
    </row>
    <row r="49" spans="1:16" ht="19.5">
      <c r="A49" s="408" t="s">
        <v>172</v>
      </c>
      <c r="B49" s="407">
        <v>101</v>
      </c>
      <c r="C49" s="204"/>
      <c r="D49" s="407">
        <v>101.4</v>
      </c>
      <c r="E49" s="204"/>
      <c r="F49" s="407">
        <v>95.7</v>
      </c>
      <c r="G49" s="204"/>
      <c r="H49" s="407">
        <v>96.5</v>
      </c>
      <c r="I49" s="204"/>
      <c r="J49" s="407">
        <v>99.6</v>
      </c>
      <c r="K49" s="204"/>
      <c r="L49" s="407">
        <v>100</v>
      </c>
      <c r="M49" s="204"/>
      <c r="N49" s="203"/>
      <c r="O49" s="203"/>
      <c r="P49" s="203"/>
    </row>
    <row r="50" spans="1:16" ht="19.5">
      <c r="A50" s="408" t="s">
        <v>1009</v>
      </c>
      <c r="B50" s="407">
        <v>179.3</v>
      </c>
      <c r="C50" s="204"/>
      <c r="D50" s="407">
        <v>179.3</v>
      </c>
      <c r="E50" s="204"/>
      <c r="F50" s="407">
        <v>189.7</v>
      </c>
      <c r="G50" s="204"/>
      <c r="H50" s="407">
        <v>189.7</v>
      </c>
      <c r="I50" s="204"/>
      <c r="J50" s="407">
        <v>182.3</v>
      </c>
      <c r="K50" s="204"/>
      <c r="L50" s="407">
        <v>182.3</v>
      </c>
      <c r="M50" s="204"/>
      <c r="N50" s="203"/>
      <c r="O50" s="203"/>
      <c r="P50" s="203"/>
    </row>
    <row r="51" spans="1:16" ht="19.5">
      <c r="A51" s="404" t="s">
        <v>7</v>
      </c>
      <c r="B51" s="403"/>
      <c r="C51" s="204"/>
      <c r="D51" s="403"/>
      <c r="E51" s="204"/>
      <c r="F51" s="403"/>
      <c r="G51" s="204"/>
      <c r="H51" s="403"/>
      <c r="I51" s="204"/>
      <c r="J51" s="403"/>
      <c r="K51" s="204"/>
      <c r="L51" s="403"/>
      <c r="M51" s="204"/>
      <c r="N51" s="203"/>
      <c r="O51" s="203"/>
      <c r="P51" s="203"/>
    </row>
    <row r="52" spans="1:16" ht="19.5">
      <c r="A52" s="406" t="s">
        <v>118</v>
      </c>
      <c r="B52" s="405">
        <v>78.7</v>
      </c>
      <c r="C52" s="199"/>
      <c r="D52" s="405">
        <v>82.9</v>
      </c>
      <c r="E52" s="199"/>
      <c r="F52" s="405">
        <v>77.7</v>
      </c>
      <c r="G52" s="199"/>
      <c r="H52" s="405">
        <v>82.3</v>
      </c>
      <c r="I52" s="199"/>
      <c r="J52" s="405">
        <v>74.8</v>
      </c>
      <c r="K52" s="199"/>
      <c r="L52" s="405">
        <v>81.400000000000006</v>
      </c>
      <c r="M52" s="199"/>
      <c r="N52" s="400"/>
      <c r="O52" s="400"/>
      <c r="P52" s="400"/>
    </row>
    <row r="53" spans="1:16" ht="19.5">
      <c r="A53" s="406" t="s">
        <v>1014</v>
      </c>
      <c r="B53" s="405">
        <v>56.1</v>
      </c>
      <c r="C53" s="199"/>
      <c r="D53" s="405">
        <v>76.7</v>
      </c>
      <c r="E53" s="199"/>
      <c r="F53" s="405">
        <v>56.7</v>
      </c>
      <c r="G53" s="199"/>
      <c r="H53" s="405">
        <v>75.099999999999994</v>
      </c>
      <c r="I53" s="199"/>
      <c r="J53" s="405">
        <v>56.5</v>
      </c>
      <c r="K53" s="199"/>
      <c r="L53" s="405">
        <v>72.7</v>
      </c>
      <c r="M53" s="199"/>
      <c r="N53" s="400"/>
      <c r="O53" s="400"/>
      <c r="P53" s="400"/>
    </row>
    <row r="54" spans="1:16" ht="19.5">
      <c r="A54" s="406" t="s">
        <v>122</v>
      </c>
      <c r="B54" s="405">
        <v>53.3</v>
      </c>
      <c r="C54" s="199"/>
      <c r="D54" s="405">
        <v>67.900000000000006</v>
      </c>
      <c r="E54" s="199"/>
      <c r="F54" s="405">
        <v>55.3</v>
      </c>
      <c r="G54" s="199"/>
      <c r="H54" s="405">
        <v>68.2</v>
      </c>
      <c r="I54" s="199"/>
      <c r="J54" s="405">
        <v>53.9</v>
      </c>
      <c r="K54" s="199"/>
      <c r="L54" s="405">
        <v>71.3</v>
      </c>
      <c r="M54" s="199"/>
      <c r="N54" s="400"/>
      <c r="O54" s="400"/>
      <c r="P54" s="400"/>
    </row>
    <row r="55" spans="1:16" ht="19.5">
      <c r="A55" s="406" t="s">
        <v>121</v>
      </c>
      <c r="B55" s="405">
        <v>23.7</v>
      </c>
      <c r="C55" s="199"/>
      <c r="D55" s="405">
        <v>63.3</v>
      </c>
      <c r="E55" s="199"/>
      <c r="F55" s="405">
        <v>26.8</v>
      </c>
      <c r="G55" s="199"/>
      <c r="H55" s="405">
        <v>70.599999999999994</v>
      </c>
      <c r="I55" s="199"/>
      <c r="J55" s="405">
        <v>26.8</v>
      </c>
      <c r="K55" s="199"/>
      <c r="L55" s="405">
        <v>69</v>
      </c>
      <c r="M55" s="199"/>
      <c r="N55" s="400"/>
      <c r="O55" s="400"/>
      <c r="P55" s="400"/>
    </row>
    <row r="56" spans="1:16" ht="19.5">
      <c r="A56" s="406" t="s">
        <v>117</v>
      </c>
      <c r="B56" s="405">
        <v>52.1</v>
      </c>
      <c r="C56" s="199"/>
      <c r="D56" s="405">
        <v>68.5</v>
      </c>
      <c r="E56" s="199"/>
      <c r="F56" s="405">
        <v>54.7</v>
      </c>
      <c r="G56" s="199"/>
      <c r="H56" s="405">
        <v>70.8</v>
      </c>
      <c r="I56" s="199"/>
      <c r="J56" s="405">
        <v>57.6</v>
      </c>
      <c r="K56" s="199"/>
      <c r="L56" s="405">
        <v>72.2</v>
      </c>
      <c r="M56" s="199"/>
      <c r="N56" s="400"/>
      <c r="O56" s="400"/>
      <c r="P56" s="400"/>
    </row>
    <row r="57" spans="1:16" ht="19.5">
      <c r="A57" s="406" t="s">
        <v>120</v>
      </c>
      <c r="B57" s="405">
        <v>70.7</v>
      </c>
      <c r="C57" s="199"/>
      <c r="D57" s="405">
        <v>76.400000000000006</v>
      </c>
      <c r="E57" s="199"/>
      <c r="F57" s="405">
        <v>73.400000000000006</v>
      </c>
      <c r="G57" s="199"/>
      <c r="H57" s="405">
        <v>78.8</v>
      </c>
      <c r="I57" s="199"/>
      <c r="J57" s="405">
        <v>71.2</v>
      </c>
      <c r="K57" s="199"/>
      <c r="L57" s="405">
        <v>78.8</v>
      </c>
      <c r="M57" s="199"/>
      <c r="N57" s="400"/>
      <c r="O57" s="400"/>
      <c r="P57" s="400"/>
    </row>
    <row r="58" spans="1:16" ht="19.5">
      <c r="A58" s="406" t="s">
        <v>124</v>
      </c>
      <c r="B58" s="405">
        <v>41.6</v>
      </c>
      <c r="C58" s="199"/>
      <c r="D58" s="405">
        <v>65</v>
      </c>
      <c r="E58" s="199"/>
      <c r="F58" s="405">
        <v>45.7</v>
      </c>
      <c r="G58" s="199"/>
      <c r="H58" s="405">
        <v>66.8</v>
      </c>
      <c r="I58" s="199"/>
      <c r="J58" s="405">
        <v>43.7</v>
      </c>
      <c r="K58" s="199"/>
      <c r="L58" s="405">
        <v>71.099999999999994</v>
      </c>
      <c r="M58" s="199"/>
      <c r="N58" s="400"/>
      <c r="O58" s="400"/>
      <c r="P58" s="400"/>
    </row>
    <row r="59" spans="1:16" ht="19.5">
      <c r="A59" s="406" t="s">
        <v>123</v>
      </c>
      <c r="B59" s="405">
        <v>46.9</v>
      </c>
      <c r="C59" s="199"/>
      <c r="D59" s="405">
        <v>70.5</v>
      </c>
      <c r="E59" s="199"/>
      <c r="F59" s="405">
        <v>47.9</v>
      </c>
      <c r="G59" s="199"/>
      <c r="H59" s="405">
        <v>68.400000000000006</v>
      </c>
      <c r="I59" s="199"/>
      <c r="J59" s="405">
        <v>55.5</v>
      </c>
      <c r="K59" s="199"/>
      <c r="L59" s="405">
        <v>72.099999999999994</v>
      </c>
      <c r="M59" s="199"/>
      <c r="N59" s="400"/>
      <c r="O59" s="400"/>
      <c r="P59" s="400"/>
    </row>
    <row r="60" spans="1:16" ht="19.5">
      <c r="A60" s="408" t="s">
        <v>116</v>
      </c>
      <c r="B60" s="407">
        <v>154.69999999999999</v>
      </c>
      <c r="C60" s="204"/>
      <c r="D60" s="407">
        <v>154.69999999999999</v>
      </c>
      <c r="E60" s="204"/>
      <c r="F60" s="407">
        <v>140.5</v>
      </c>
      <c r="G60" s="204"/>
      <c r="H60" s="407">
        <v>140.5</v>
      </c>
      <c r="I60" s="204"/>
      <c r="J60" s="407">
        <v>181.7</v>
      </c>
      <c r="K60" s="204"/>
      <c r="L60" s="407">
        <v>181.7</v>
      </c>
      <c r="M60" s="204"/>
      <c r="N60" s="203"/>
      <c r="O60" s="203"/>
      <c r="P60" s="203"/>
    </row>
    <row r="61" spans="1:16" ht="19.5">
      <c r="A61" s="406" t="s">
        <v>119</v>
      </c>
      <c r="B61" s="405">
        <v>77.099999999999994</v>
      </c>
      <c r="C61" s="199"/>
      <c r="D61" s="405">
        <v>81.5</v>
      </c>
      <c r="E61" s="199"/>
      <c r="F61" s="405">
        <v>73</v>
      </c>
      <c r="G61" s="199"/>
      <c r="H61" s="405">
        <v>78.400000000000006</v>
      </c>
      <c r="I61" s="199"/>
      <c r="J61" s="405">
        <v>75.8</v>
      </c>
      <c r="K61" s="199"/>
      <c r="L61" s="405">
        <v>82.4</v>
      </c>
      <c r="M61" s="199"/>
      <c r="N61" s="400"/>
      <c r="O61" s="400"/>
      <c r="P61" s="400"/>
    </row>
    <row r="62" spans="1:16" ht="19.5">
      <c r="A62" s="406" t="s">
        <v>1015</v>
      </c>
      <c r="B62" s="405">
        <v>34.5</v>
      </c>
      <c r="C62" s="199"/>
      <c r="D62" s="405">
        <v>62.7</v>
      </c>
      <c r="E62" s="199"/>
      <c r="F62" s="405">
        <v>37.6</v>
      </c>
      <c r="G62" s="199"/>
      <c r="H62" s="405">
        <v>67.7</v>
      </c>
      <c r="I62" s="199"/>
      <c r="J62" s="405">
        <v>42.3</v>
      </c>
      <c r="K62" s="199"/>
      <c r="L62" s="405">
        <v>71.900000000000006</v>
      </c>
      <c r="M62" s="199"/>
      <c r="N62" s="400"/>
      <c r="O62" s="400"/>
      <c r="P62" s="400"/>
    </row>
    <row r="63" spans="1:16" ht="19.5">
      <c r="A63" s="404" t="s">
        <v>6</v>
      </c>
      <c r="B63" s="403"/>
      <c r="C63" s="204"/>
      <c r="D63" s="403"/>
      <c r="E63" s="204"/>
      <c r="F63" s="403"/>
      <c r="G63" s="204"/>
      <c r="H63" s="403"/>
      <c r="I63" s="204"/>
      <c r="J63" s="403"/>
      <c r="K63" s="204"/>
      <c r="L63" s="403"/>
      <c r="M63" s="204"/>
      <c r="N63" s="203"/>
      <c r="O63" s="203"/>
      <c r="P63" s="203"/>
    </row>
    <row r="64" spans="1:16" ht="19.5">
      <c r="A64" s="406" t="s">
        <v>130</v>
      </c>
      <c r="B64" s="405">
        <v>51.9</v>
      </c>
      <c r="C64" s="199"/>
      <c r="D64" s="405">
        <v>66.599999999999994</v>
      </c>
      <c r="E64" s="199"/>
      <c r="F64" s="405">
        <v>51.6</v>
      </c>
      <c r="G64" s="199"/>
      <c r="H64" s="405">
        <v>67.099999999999994</v>
      </c>
      <c r="I64" s="199"/>
      <c r="J64" s="405">
        <v>51.9</v>
      </c>
      <c r="K64" s="199"/>
      <c r="L64" s="405">
        <v>71.8</v>
      </c>
      <c r="M64" s="199"/>
      <c r="N64" s="400"/>
      <c r="O64" s="400"/>
      <c r="P64" s="400"/>
    </row>
    <row r="65" spans="1:16" ht="19.5">
      <c r="A65" s="408" t="s">
        <v>128</v>
      </c>
      <c r="B65" s="407">
        <v>88.8</v>
      </c>
      <c r="C65" s="204"/>
      <c r="D65" s="407">
        <v>90.8</v>
      </c>
      <c r="E65" s="204"/>
      <c r="F65" s="407">
        <v>82.1</v>
      </c>
      <c r="G65" s="204"/>
      <c r="H65" s="407">
        <v>85.7</v>
      </c>
      <c r="I65" s="204"/>
      <c r="J65" s="407">
        <v>81.5</v>
      </c>
      <c r="K65" s="204"/>
      <c r="L65" s="407">
        <v>86.4</v>
      </c>
      <c r="M65" s="204"/>
      <c r="N65" s="203"/>
      <c r="O65" s="203"/>
      <c r="P65" s="203"/>
    </row>
    <row r="66" spans="1:16" ht="19.5">
      <c r="A66" s="406" t="s">
        <v>197</v>
      </c>
      <c r="B66" s="405">
        <v>82.2</v>
      </c>
      <c r="C66" s="199"/>
      <c r="D66" s="405">
        <v>85.3</v>
      </c>
      <c r="E66" s="199"/>
      <c r="F66" s="405">
        <v>76.599999999999994</v>
      </c>
      <c r="G66" s="199"/>
      <c r="H66" s="405">
        <v>81.3</v>
      </c>
      <c r="I66" s="199"/>
      <c r="J66" s="405">
        <v>77.2</v>
      </c>
      <c r="K66" s="199"/>
      <c r="L66" s="405">
        <v>83.3</v>
      </c>
      <c r="M66" s="199"/>
      <c r="N66" s="400"/>
      <c r="O66" s="400"/>
      <c r="P66" s="400"/>
    </row>
    <row r="67" spans="1:16" ht="19.5">
      <c r="A67" s="408" t="s">
        <v>129</v>
      </c>
      <c r="B67" s="407">
        <v>90.6</v>
      </c>
      <c r="C67" s="204"/>
      <c r="D67" s="407">
        <v>92.1</v>
      </c>
      <c r="E67" s="204"/>
      <c r="F67" s="407">
        <v>95.4</v>
      </c>
      <c r="G67" s="204"/>
      <c r="H67" s="407">
        <v>96.4</v>
      </c>
      <c r="I67" s="204"/>
      <c r="J67" s="407">
        <v>89.7</v>
      </c>
      <c r="K67" s="204"/>
      <c r="L67" s="407">
        <v>92.4</v>
      </c>
      <c r="M67" s="204"/>
      <c r="N67" s="203"/>
      <c r="O67" s="203"/>
      <c r="P67" s="203"/>
    </row>
    <row r="68" spans="1:16" ht="19.5">
      <c r="A68" s="408" t="s">
        <v>127</v>
      </c>
      <c r="B68" s="407">
        <v>87.9</v>
      </c>
      <c r="C68" s="204"/>
      <c r="D68" s="407">
        <v>90.1</v>
      </c>
      <c r="E68" s="204"/>
      <c r="F68" s="407">
        <v>86.2</v>
      </c>
      <c r="G68" s="204"/>
      <c r="H68" s="407">
        <v>89</v>
      </c>
      <c r="I68" s="204"/>
      <c r="J68" s="407">
        <v>84.3</v>
      </c>
      <c r="K68" s="204"/>
      <c r="L68" s="407">
        <v>88.4</v>
      </c>
      <c r="M68" s="204"/>
      <c r="N68" s="203"/>
      <c r="O68" s="203"/>
      <c r="P68" s="203"/>
    </row>
    <row r="69" spans="1:16" ht="19.5">
      <c r="A69" s="406" t="s">
        <v>126</v>
      </c>
      <c r="B69" s="405">
        <v>82.9</v>
      </c>
      <c r="C69" s="199"/>
      <c r="D69" s="405">
        <v>85.9</v>
      </c>
      <c r="E69" s="199"/>
      <c r="F69" s="405">
        <v>75</v>
      </c>
      <c r="G69" s="199"/>
      <c r="H69" s="405">
        <v>79.900000000000006</v>
      </c>
      <c r="I69" s="199"/>
      <c r="J69" s="405">
        <v>73.5</v>
      </c>
      <c r="K69" s="199"/>
      <c r="L69" s="405">
        <v>80.400000000000006</v>
      </c>
      <c r="M69" s="199"/>
      <c r="N69" s="400"/>
      <c r="O69" s="400"/>
      <c r="P69" s="400"/>
    </row>
    <row r="70" spans="1:16" ht="19.5">
      <c r="A70" s="406" t="s">
        <v>133</v>
      </c>
      <c r="B70" s="405">
        <v>21.6</v>
      </c>
      <c r="C70" s="199"/>
      <c r="D70" s="405">
        <v>62.7</v>
      </c>
      <c r="E70" s="199"/>
      <c r="F70" s="405">
        <v>22.4</v>
      </c>
      <c r="G70" s="199"/>
      <c r="H70" s="405">
        <v>63.9</v>
      </c>
      <c r="I70" s="199"/>
      <c r="J70" s="405">
        <v>23.2</v>
      </c>
      <c r="K70" s="199"/>
      <c r="L70" s="405">
        <v>68.099999999999994</v>
      </c>
      <c r="M70" s="199"/>
      <c r="N70" s="400"/>
      <c r="O70" s="400"/>
      <c r="P70" s="400"/>
    </row>
    <row r="71" spans="1:16" ht="19.5">
      <c r="A71" s="406" t="s">
        <v>132</v>
      </c>
      <c r="B71" s="405">
        <v>19.399999999999999</v>
      </c>
      <c r="C71" s="199"/>
      <c r="D71" s="405">
        <v>62.7</v>
      </c>
      <c r="E71" s="199"/>
      <c r="F71" s="405">
        <v>18.899999999999999</v>
      </c>
      <c r="G71" s="199"/>
      <c r="H71" s="405">
        <v>63.7</v>
      </c>
      <c r="I71" s="199"/>
      <c r="J71" s="405">
        <v>19.5</v>
      </c>
      <c r="K71" s="199"/>
      <c r="L71" s="405">
        <v>66.7</v>
      </c>
      <c r="M71" s="199"/>
      <c r="N71" s="400"/>
      <c r="O71" s="400"/>
      <c r="P71" s="400"/>
    </row>
    <row r="72" spans="1:16" ht="19.5">
      <c r="A72" s="406" t="s">
        <v>131</v>
      </c>
      <c r="B72" s="405">
        <v>65.599999999999994</v>
      </c>
      <c r="C72" s="199"/>
      <c r="D72" s="405">
        <v>71.900000000000006</v>
      </c>
      <c r="E72" s="199"/>
      <c r="F72" s="405">
        <v>65.099999999999994</v>
      </c>
      <c r="G72" s="199"/>
      <c r="H72" s="405">
        <v>72.2</v>
      </c>
      <c r="I72" s="199"/>
      <c r="J72" s="405">
        <v>62.4</v>
      </c>
      <c r="K72" s="199"/>
      <c r="L72" s="405">
        <v>72.3</v>
      </c>
      <c r="M72" s="199"/>
      <c r="N72" s="400"/>
      <c r="O72" s="400"/>
      <c r="P72" s="400"/>
    </row>
    <row r="73" spans="1:16" ht="19.5">
      <c r="A73" s="406" t="s">
        <v>125</v>
      </c>
      <c r="B73" s="405">
        <v>72.8</v>
      </c>
      <c r="C73" s="199"/>
      <c r="D73" s="405">
        <v>77.7</v>
      </c>
      <c r="E73" s="199"/>
      <c r="F73" s="405">
        <v>77.2</v>
      </c>
      <c r="G73" s="199"/>
      <c r="H73" s="405">
        <v>82</v>
      </c>
      <c r="I73" s="199"/>
      <c r="J73" s="405">
        <v>77</v>
      </c>
      <c r="K73" s="199"/>
      <c r="L73" s="405">
        <v>83.2</v>
      </c>
      <c r="M73" s="199"/>
      <c r="N73" s="400"/>
      <c r="O73" s="400"/>
      <c r="P73" s="400"/>
    </row>
    <row r="74" spans="1:16" ht="19.5">
      <c r="A74" s="404" t="s">
        <v>5</v>
      </c>
      <c r="B74" s="403"/>
      <c r="C74" s="204"/>
      <c r="D74" s="403"/>
      <c r="E74" s="204"/>
      <c r="F74" s="403"/>
      <c r="G74" s="204"/>
      <c r="H74" s="403"/>
      <c r="I74" s="204"/>
      <c r="J74" s="403"/>
      <c r="K74" s="204"/>
      <c r="L74" s="403"/>
      <c r="M74" s="204"/>
      <c r="N74" s="203"/>
      <c r="O74" s="203"/>
      <c r="P74" s="203"/>
    </row>
    <row r="75" spans="1:16" ht="19.5">
      <c r="A75" s="406" t="s">
        <v>138</v>
      </c>
      <c r="B75" s="405">
        <v>49.8</v>
      </c>
      <c r="C75" s="199"/>
      <c r="D75" s="405">
        <v>67.099999999999994</v>
      </c>
      <c r="E75" s="199"/>
      <c r="F75" s="405">
        <v>47.6</v>
      </c>
      <c r="G75" s="199"/>
      <c r="H75" s="405">
        <v>66.599999999999994</v>
      </c>
      <c r="I75" s="199"/>
      <c r="J75" s="405">
        <v>47.1</v>
      </c>
      <c r="K75" s="199"/>
      <c r="L75" s="405">
        <v>71.5</v>
      </c>
      <c r="M75" s="199"/>
      <c r="N75" s="400"/>
      <c r="O75" s="400"/>
      <c r="P75" s="400"/>
    </row>
    <row r="76" spans="1:16" ht="19.5">
      <c r="A76" s="408" t="s">
        <v>137</v>
      </c>
      <c r="B76" s="407">
        <v>109.9</v>
      </c>
      <c r="C76" s="204"/>
      <c r="D76" s="407">
        <v>109.9</v>
      </c>
      <c r="E76" s="204"/>
      <c r="F76" s="407">
        <v>108.7</v>
      </c>
      <c r="G76" s="204"/>
      <c r="H76" s="407">
        <v>108.7</v>
      </c>
      <c r="I76" s="204"/>
      <c r="J76" s="407">
        <v>104.8</v>
      </c>
      <c r="K76" s="204"/>
      <c r="L76" s="407">
        <v>104.8</v>
      </c>
      <c r="M76" s="204"/>
      <c r="N76" s="203"/>
      <c r="O76" s="203"/>
      <c r="P76" s="203"/>
    </row>
    <row r="77" spans="1:16" ht="19.5">
      <c r="A77" s="408" t="s">
        <v>136</v>
      </c>
      <c r="B77" s="407">
        <v>255.6</v>
      </c>
      <c r="C77" s="204"/>
      <c r="D77" s="407">
        <v>255.6</v>
      </c>
      <c r="E77" s="204"/>
      <c r="F77" s="407">
        <v>206.8</v>
      </c>
      <c r="G77" s="204"/>
      <c r="H77" s="407">
        <v>206.8</v>
      </c>
      <c r="I77" s="204"/>
      <c r="J77" s="407">
        <v>220</v>
      </c>
      <c r="K77" s="204"/>
      <c r="L77" s="407">
        <v>220</v>
      </c>
      <c r="M77" s="204"/>
      <c r="N77" s="203"/>
      <c r="O77" s="203"/>
      <c r="P77" s="203"/>
    </row>
    <row r="78" spans="1:16" ht="19.5">
      <c r="A78" s="408" t="s">
        <v>1012</v>
      </c>
      <c r="B78" s="407">
        <v>187.6</v>
      </c>
      <c r="C78" s="204"/>
      <c r="D78" s="407">
        <v>187.6</v>
      </c>
      <c r="E78" s="204"/>
      <c r="F78" s="407">
        <v>170.4</v>
      </c>
      <c r="G78" s="204"/>
      <c r="H78" s="407">
        <v>170.4</v>
      </c>
      <c r="I78" s="204"/>
      <c r="J78" s="407">
        <v>200.8</v>
      </c>
      <c r="K78" s="204"/>
      <c r="L78" s="407">
        <v>200.8</v>
      </c>
      <c r="M78" s="204"/>
      <c r="N78" s="203"/>
      <c r="O78" s="203"/>
      <c r="P78" s="203"/>
    </row>
    <row r="79" spans="1:16" ht="19.5">
      <c r="A79" s="406" t="s">
        <v>134</v>
      </c>
      <c r="B79" s="405">
        <v>80.599999999999994</v>
      </c>
      <c r="C79" s="199"/>
      <c r="D79" s="405">
        <v>84.1</v>
      </c>
      <c r="E79" s="199"/>
      <c r="F79" s="405">
        <v>81.3</v>
      </c>
      <c r="G79" s="199"/>
      <c r="H79" s="405">
        <v>85.1</v>
      </c>
      <c r="I79" s="199"/>
      <c r="J79" s="405">
        <v>78.3</v>
      </c>
      <c r="K79" s="199"/>
      <c r="L79" s="405">
        <v>83.9</v>
      </c>
      <c r="M79" s="199"/>
      <c r="N79" s="400"/>
      <c r="O79" s="400"/>
      <c r="P79" s="400"/>
    </row>
    <row r="80" spans="1:16" ht="19.5">
      <c r="A80" s="408" t="s">
        <v>1013</v>
      </c>
      <c r="B80" s="407">
        <v>237.4</v>
      </c>
      <c r="C80" s="204"/>
      <c r="D80" s="407">
        <v>237.4</v>
      </c>
      <c r="E80" s="204"/>
      <c r="F80" s="407">
        <v>204.1</v>
      </c>
      <c r="G80" s="204"/>
      <c r="H80" s="407">
        <v>204.1</v>
      </c>
      <c r="I80" s="204"/>
      <c r="J80" s="407">
        <v>220.2</v>
      </c>
      <c r="K80" s="204"/>
      <c r="L80" s="407">
        <v>220.2</v>
      </c>
      <c r="M80" s="204"/>
      <c r="N80" s="203"/>
      <c r="O80" s="203"/>
      <c r="P80" s="203"/>
    </row>
    <row r="81" spans="1:16" ht="19.5">
      <c r="A81" s="404" t="s">
        <v>4</v>
      </c>
      <c r="B81" s="403"/>
      <c r="C81" s="204"/>
      <c r="D81" s="403"/>
      <c r="E81" s="204"/>
      <c r="F81" s="403"/>
      <c r="G81" s="204"/>
      <c r="H81" s="403"/>
      <c r="I81" s="204"/>
      <c r="J81" s="403"/>
      <c r="K81" s="204"/>
      <c r="L81" s="403"/>
      <c r="M81" s="204"/>
      <c r="N81" s="203"/>
      <c r="O81" s="203"/>
      <c r="P81" s="203"/>
    </row>
    <row r="82" spans="1:16" ht="19.5">
      <c r="A82" s="406" t="s">
        <v>145</v>
      </c>
      <c r="B82" s="405">
        <v>57.5</v>
      </c>
      <c r="C82" s="199"/>
      <c r="D82" s="405">
        <v>68.2</v>
      </c>
      <c r="E82" s="199"/>
      <c r="F82" s="405">
        <v>60.3</v>
      </c>
      <c r="G82" s="199"/>
      <c r="H82" s="405">
        <v>69.599999999999994</v>
      </c>
      <c r="I82" s="199"/>
      <c r="J82" s="405">
        <v>56.2</v>
      </c>
      <c r="K82" s="199"/>
      <c r="L82" s="405">
        <v>70.599999999999994</v>
      </c>
      <c r="M82" s="199"/>
      <c r="N82" s="400"/>
      <c r="O82" s="400"/>
      <c r="P82" s="400"/>
    </row>
    <row r="83" spans="1:16" ht="19.5">
      <c r="A83" s="408" t="s">
        <v>144</v>
      </c>
      <c r="B83" s="407">
        <v>90.2</v>
      </c>
      <c r="C83" s="204"/>
      <c r="D83" s="407">
        <v>91.9</v>
      </c>
      <c r="E83" s="204"/>
      <c r="F83" s="407">
        <v>90</v>
      </c>
      <c r="G83" s="204"/>
      <c r="H83" s="407">
        <v>92</v>
      </c>
      <c r="I83" s="204"/>
      <c r="J83" s="407">
        <v>91.7</v>
      </c>
      <c r="K83" s="204"/>
      <c r="L83" s="407">
        <v>94.7</v>
      </c>
      <c r="M83" s="204"/>
      <c r="N83" s="203"/>
      <c r="O83" s="203"/>
      <c r="P83" s="203"/>
    </row>
    <row r="84" spans="1:16" ht="19.5">
      <c r="A84" s="408" t="s">
        <v>143</v>
      </c>
      <c r="B84" s="407">
        <v>92.5</v>
      </c>
      <c r="C84" s="204"/>
      <c r="D84" s="407">
        <v>93.9</v>
      </c>
      <c r="E84" s="204"/>
      <c r="F84" s="407">
        <v>83.3</v>
      </c>
      <c r="G84" s="204"/>
      <c r="H84" s="407">
        <v>86.6</v>
      </c>
      <c r="I84" s="204"/>
      <c r="J84" s="407">
        <v>85.7</v>
      </c>
      <c r="K84" s="204"/>
      <c r="L84" s="407">
        <v>90.4</v>
      </c>
      <c r="M84" s="204"/>
      <c r="N84" s="203"/>
      <c r="O84" s="203"/>
      <c r="P84" s="203"/>
    </row>
    <row r="85" spans="1:16" ht="19.5">
      <c r="A85" s="406" t="s">
        <v>142</v>
      </c>
      <c r="B85" s="405">
        <v>64.400000000000006</v>
      </c>
      <c r="C85" s="199"/>
      <c r="D85" s="405">
        <v>75.7</v>
      </c>
      <c r="E85" s="199"/>
      <c r="F85" s="405">
        <v>58.4</v>
      </c>
      <c r="G85" s="199"/>
      <c r="H85" s="405">
        <v>68.2</v>
      </c>
      <c r="I85" s="199"/>
      <c r="J85" s="405">
        <v>61.1</v>
      </c>
      <c r="K85" s="199"/>
      <c r="L85" s="405">
        <v>72</v>
      </c>
      <c r="M85" s="199"/>
      <c r="N85" s="400"/>
      <c r="O85" s="400"/>
      <c r="P85" s="400"/>
    </row>
    <row r="86" spans="1:16" ht="19.5">
      <c r="A86" s="408" t="s">
        <v>146</v>
      </c>
      <c r="B86" s="407">
        <v>89.4</v>
      </c>
      <c r="C86" s="204"/>
      <c r="D86" s="407">
        <v>91.2</v>
      </c>
      <c r="E86" s="204"/>
      <c r="F86" s="407">
        <v>87.9</v>
      </c>
      <c r="G86" s="204"/>
      <c r="H86" s="407">
        <v>90.3</v>
      </c>
      <c r="I86" s="204"/>
      <c r="J86" s="407">
        <v>92.3</v>
      </c>
      <c r="K86" s="204"/>
      <c r="L86" s="407">
        <v>96</v>
      </c>
      <c r="M86" s="204"/>
      <c r="N86" s="203"/>
      <c r="O86" s="203"/>
      <c r="P86" s="203"/>
    </row>
    <row r="87" spans="1:16" ht="19.5">
      <c r="A87" s="406" t="s">
        <v>150</v>
      </c>
      <c r="B87" s="405">
        <v>73.2</v>
      </c>
      <c r="C87" s="199"/>
      <c r="D87" s="405">
        <v>77.900000000000006</v>
      </c>
      <c r="E87" s="199"/>
      <c r="F87" s="405">
        <v>71.400000000000006</v>
      </c>
      <c r="G87" s="199"/>
      <c r="H87" s="405">
        <v>77.2</v>
      </c>
      <c r="I87" s="199"/>
      <c r="J87" s="405">
        <v>69.7</v>
      </c>
      <c r="K87" s="199"/>
      <c r="L87" s="405">
        <v>77.7</v>
      </c>
      <c r="M87" s="199"/>
      <c r="N87" s="400"/>
      <c r="O87" s="400"/>
      <c r="P87" s="400"/>
    </row>
    <row r="88" spans="1:16" ht="19.5">
      <c r="A88" s="406" t="s">
        <v>149</v>
      </c>
      <c r="B88" s="405">
        <v>49.8</v>
      </c>
      <c r="C88" s="199"/>
      <c r="D88" s="405">
        <v>67.400000000000006</v>
      </c>
      <c r="E88" s="199"/>
      <c r="F88" s="405">
        <v>53.1</v>
      </c>
      <c r="G88" s="199"/>
      <c r="H88" s="405">
        <v>68.2</v>
      </c>
      <c r="I88" s="199"/>
      <c r="J88" s="405">
        <v>53.9</v>
      </c>
      <c r="K88" s="199"/>
      <c r="L88" s="405">
        <v>71.900000000000006</v>
      </c>
      <c r="M88" s="199"/>
      <c r="N88" s="400"/>
      <c r="O88" s="400"/>
      <c r="P88" s="400"/>
    </row>
    <row r="89" spans="1:16" ht="19.5">
      <c r="A89" s="406" t="s">
        <v>148</v>
      </c>
      <c r="B89" s="405">
        <v>77.400000000000006</v>
      </c>
      <c r="C89" s="199"/>
      <c r="D89" s="405">
        <v>90.1</v>
      </c>
      <c r="E89" s="199"/>
      <c r="F89" s="405">
        <v>69.900000000000006</v>
      </c>
      <c r="G89" s="199"/>
      <c r="H89" s="405">
        <v>81.099999999999994</v>
      </c>
      <c r="I89" s="199"/>
      <c r="J89" s="405">
        <v>77.7</v>
      </c>
      <c r="K89" s="199"/>
      <c r="L89" s="405">
        <v>84.9</v>
      </c>
      <c r="M89" s="199"/>
      <c r="N89" s="400"/>
      <c r="O89" s="400"/>
      <c r="P89" s="400"/>
    </row>
    <row r="90" spans="1:16" ht="19.5">
      <c r="A90" s="408" t="s">
        <v>196</v>
      </c>
      <c r="B90" s="407">
        <v>123.4</v>
      </c>
      <c r="C90" s="204"/>
      <c r="D90" s="407">
        <v>123.4</v>
      </c>
      <c r="E90" s="204"/>
      <c r="F90" s="407">
        <v>118</v>
      </c>
      <c r="G90" s="204"/>
      <c r="H90" s="407">
        <v>118</v>
      </c>
      <c r="I90" s="204"/>
      <c r="J90" s="407">
        <v>117</v>
      </c>
      <c r="K90" s="204"/>
      <c r="L90" s="407">
        <v>117</v>
      </c>
      <c r="M90" s="204"/>
      <c r="N90" s="203"/>
      <c r="O90" s="203"/>
      <c r="P90" s="203"/>
    </row>
    <row r="91" spans="1:16" ht="19.5">
      <c r="A91" s="408" t="s">
        <v>141</v>
      </c>
      <c r="B91" s="407">
        <v>114.8</v>
      </c>
      <c r="C91" s="204"/>
      <c r="D91" s="407">
        <v>114.8</v>
      </c>
      <c r="E91" s="204"/>
      <c r="F91" s="407">
        <v>110.9</v>
      </c>
      <c r="G91" s="204"/>
      <c r="H91" s="407">
        <v>110.9</v>
      </c>
      <c r="I91" s="204"/>
      <c r="J91" s="407">
        <v>109.2</v>
      </c>
      <c r="K91" s="204"/>
      <c r="L91" s="407">
        <v>109.2</v>
      </c>
      <c r="M91" s="204"/>
      <c r="N91" s="203"/>
      <c r="O91" s="203"/>
      <c r="P91" s="203"/>
    </row>
    <row r="92" spans="1:16" ht="19.5">
      <c r="A92" s="406" t="s">
        <v>140</v>
      </c>
      <c r="B92" s="405">
        <v>68.7</v>
      </c>
      <c r="C92" s="199"/>
      <c r="D92" s="405">
        <v>74.7</v>
      </c>
      <c r="E92" s="199"/>
      <c r="F92" s="405">
        <v>70.900000000000006</v>
      </c>
      <c r="G92" s="199"/>
      <c r="H92" s="405">
        <v>76.900000000000006</v>
      </c>
      <c r="I92" s="199"/>
      <c r="J92" s="405">
        <v>68.7</v>
      </c>
      <c r="K92" s="199"/>
      <c r="L92" s="405">
        <v>76.900000000000006</v>
      </c>
      <c r="M92" s="199"/>
      <c r="N92" s="400"/>
      <c r="O92" s="400"/>
      <c r="P92" s="400"/>
    </row>
    <row r="93" spans="1:16" ht="19.5">
      <c r="A93" s="406" t="s">
        <v>1078</v>
      </c>
      <c r="B93" s="405">
        <v>80.3</v>
      </c>
      <c r="C93" s="199"/>
      <c r="D93" s="405">
        <v>83.8</v>
      </c>
      <c r="E93" s="199"/>
      <c r="F93" s="405">
        <v>78.900000000000006</v>
      </c>
      <c r="G93" s="199"/>
      <c r="H93" s="405">
        <v>83.1</v>
      </c>
      <c r="I93" s="199"/>
      <c r="J93" s="405">
        <v>78.400000000000006</v>
      </c>
      <c r="K93" s="199"/>
      <c r="L93" s="405">
        <v>84.1</v>
      </c>
      <c r="M93" s="199"/>
      <c r="N93" s="400"/>
      <c r="O93" s="400"/>
      <c r="P93" s="400"/>
    </row>
    <row r="94" spans="1:16" ht="19.5">
      <c r="A94" s="406" t="s">
        <v>139</v>
      </c>
      <c r="B94" s="405">
        <v>70</v>
      </c>
      <c r="C94" s="199"/>
      <c r="D94" s="405">
        <v>75.7</v>
      </c>
      <c r="E94" s="199"/>
      <c r="F94" s="405">
        <v>70.900000000000006</v>
      </c>
      <c r="G94" s="199"/>
      <c r="H94" s="405">
        <v>76.8</v>
      </c>
      <c r="I94" s="199"/>
      <c r="J94" s="405">
        <v>77.2</v>
      </c>
      <c r="K94" s="199"/>
      <c r="L94" s="405">
        <v>83.7</v>
      </c>
      <c r="M94" s="199"/>
      <c r="N94" s="400"/>
      <c r="O94" s="400"/>
      <c r="P94" s="400"/>
    </row>
    <row r="95" spans="1:16" ht="19.5">
      <c r="A95" s="402" t="s">
        <v>1011</v>
      </c>
      <c r="B95" s="405">
        <v>56</v>
      </c>
      <c r="C95" s="199"/>
      <c r="D95" s="405">
        <v>67.599999999999994</v>
      </c>
      <c r="E95" s="199"/>
      <c r="F95" s="405">
        <v>55.8</v>
      </c>
      <c r="G95" s="199"/>
      <c r="H95" s="405">
        <v>67.5</v>
      </c>
      <c r="I95" s="199"/>
      <c r="J95" s="405">
        <v>55.5</v>
      </c>
      <c r="K95" s="199"/>
      <c r="L95" s="405">
        <v>71.2</v>
      </c>
      <c r="M95" s="199"/>
      <c r="N95" s="400"/>
      <c r="O95" s="400"/>
      <c r="P95" s="400"/>
    </row>
    <row r="96" spans="1:16" ht="19.5">
      <c r="A96" s="404" t="s">
        <v>8</v>
      </c>
      <c r="B96" s="403"/>
      <c r="C96" s="204"/>
      <c r="D96" s="403"/>
      <c r="E96" s="204"/>
      <c r="F96" s="403"/>
      <c r="G96" s="204"/>
      <c r="H96" s="403"/>
      <c r="I96" s="204"/>
      <c r="J96" s="403"/>
      <c r="K96" s="204"/>
      <c r="L96" s="403"/>
      <c r="M96" s="204"/>
      <c r="N96" s="203"/>
      <c r="O96" s="203"/>
      <c r="P96" s="203"/>
    </row>
    <row r="97" spans="1:17" ht="19.5">
      <c r="A97" s="406" t="s">
        <v>154</v>
      </c>
      <c r="B97" s="405">
        <v>41.5</v>
      </c>
      <c r="C97" s="199"/>
      <c r="D97" s="405">
        <v>65.5</v>
      </c>
      <c r="E97" s="199"/>
      <c r="F97" s="405">
        <v>47.1</v>
      </c>
      <c r="G97" s="199"/>
      <c r="H97" s="405">
        <v>69.3</v>
      </c>
      <c r="I97" s="199"/>
      <c r="J97" s="405">
        <v>45.6</v>
      </c>
      <c r="K97" s="199"/>
      <c r="L97" s="405">
        <v>71.5</v>
      </c>
      <c r="M97" s="199"/>
      <c r="N97" s="400"/>
      <c r="O97" s="400"/>
      <c r="P97" s="400"/>
    </row>
    <row r="98" spans="1:17" ht="19.5">
      <c r="A98" s="406" t="s">
        <v>153</v>
      </c>
      <c r="B98" s="405">
        <v>32.1</v>
      </c>
      <c r="C98" s="199"/>
      <c r="D98" s="405">
        <v>64.3</v>
      </c>
      <c r="E98" s="199"/>
      <c r="F98" s="405">
        <v>35.200000000000003</v>
      </c>
      <c r="G98" s="199"/>
      <c r="H98" s="405">
        <v>66.2</v>
      </c>
      <c r="I98" s="199"/>
      <c r="J98" s="405">
        <v>33.9</v>
      </c>
      <c r="K98" s="199"/>
      <c r="L98" s="405">
        <v>70.3</v>
      </c>
      <c r="M98" s="199"/>
      <c r="N98" s="400"/>
      <c r="O98" s="400"/>
      <c r="P98" s="400"/>
    </row>
    <row r="99" spans="1:17" ht="19.5">
      <c r="A99" s="406" t="s">
        <v>156</v>
      </c>
      <c r="B99" s="405">
        <v>27.1</v>
      </c>
      <c r="C99" s="199"/>
      <c r="D99" s="405">
        <v>63.7</v>
      </c>
      <c r="E99" s="199"/>
      <c r="F99" s="405">
        <v>26.7</v>
      </c>
      <c r="G99" s="199"/>
      <c r="H99" s="405">
        <v>64.5</v>
      </c>
      <c r="I99" s="199"/>
      <c r="J99" s="405">
        <v>27</v>
      </c>
      <c r="K99" s="199"/>
      <c r="L99" s="405">
        <v>67.599999999999994</v>
      </c>
      <c r="M99" s="199"/>
      <c r="N99" s="400"/>
      <c r="O99" s="400"/>
      <c r="P99" s="400"/>
    </row>
    <row r="100" spans="1:17" ht="19.5">
      <c r="A100" s="406" t="s">
        <v>155</v>
      </c>
      <c r="B100" s="405">
        <v>19.399999999999999</v>
      </c>
      <c r="C100" s="199"/>
      <c r="D100" s="405">
        <v>64.5</v>
      </c>
      <c r="E100" s="199"/>
      <c r="F100" s="405">
        <v>22.2</v>
      </c>
      <c r="G100" s="199"/>
      <c r="H100" s="405">
        <v>70.099999999999994</v>
      </c>
      <c r="I100" s="199"/>
      <c r="J100" s="405">
        <v>24.6</v>
      </c>
      <c r="K100" s="199"/>
      <c r="L100" s="405">
        <v>69.099999999999994</v>
      </c>
      <c r="M100" s="199"/>
      <c r="N100" s="400"/>
      <c r="O100" s="400"/>
      <c r="P100" s="400"/>
    </row>
    <row r="101" spans="1:17" ht="19.5">
      <c r="A101" s="402" t="s">
        <v>1016</v>
      </c>
      <c r="B101" s="405">
        <v>37</v>
      </c>
      <c r="C101" s="199"/>
      <c r="D101" s="405">
        <v>65</v>
      </c>
      <c r="E101" s="199"/>
      <c r="F101" s="405">
        <v>42.3</v>
      </c>
      <c r="G101" s="199"/>
      <c r="H101" s="405">
        <v>68.599999999999994</v>
      </c>
      <c r="I101" s="199"/>
      <c r="J101" s="405">
        <v>45.3</v>
      </c>
      <c r="K101" s="199"/>
      <c r="L101" s="405">
        <v>71.5</v>
      </c>
      <c r="M101" s="199"/>
      <c r="N101" s="400"/>
      <c r="O101" s="400"/>
      <c r="P101" s="400"/>
    </row>
    <row r="102" spans="1:17" ht="19.5">
      <c r="A102" s="406" t="s">
        <v>151</v>
      </c>
      <c r="B102" s="405">
        <v>61.8</v>
      </c>
      <c r="C102" s="199"/>
      <c r="D102" s="405">
        <v>71.7</v>
      </c>
      <c r="E102" s="199"/>
      <c r="F102" s="405">
        <v>56.9</v>
      </c>
      <c r="G102" s="199"/>
      <c r="H102" s="405">
        <v>67.400000000000006</v>
      </c>
      <c r="I102" s="199"/>
      <c r="J102" s="405">
        <v>56.5</v>
      </c>
      <c r="K102" s="199"/>
      <c r="L102" s="405">
        <v>71</v>
      </c>
      <c r="M102" s="199"/>
      <c r="N102" s="400"/>
      <c r="O102" s="400"/>
      <c r="P102" s="400"/>
    </row>
    <row r="103" spans="1:17" ht="19.5">
      <c r="A103" s="406" t="s">
        <v>1017</v>
      </c>
      <c r="B103" s="405">
        <v>24.9</v>
      </c>
      <c r="C103" s="199"/>
      <c r="D103" s="405">
        <v>63.5</v>
      </c>
      <c r="E103" s="199"/>
      <c r="F103" s="405">
        <v>26.1</v>
      </c>
      <c r="G103" s="199"/>
      <c r="H103" s="405">
        <v>66</v>
      </c>
      <c r="I103" s="199"/>
      <c r="J103" s="405">
        <v>28.7</v>
      </c>
      <c r="K103" s="199"/>
      <c r="L103" s="405">
        <v>69.099999999999994</v>
      </c>
      <c r="M103" s="199"/>
      <c r="N103" s="400"/>
      <c r="O103" s="400"/>
      <c r="P103" s="400"/>
    </row>
    <row r="104" spans="1:17" ht="19.5">
      <c r="A104" s="404" t="s">
        <v>1350</v>
      </c>
      <c r="B104" s="403"/>
      <c r="C104" s="204"/>
      <c r="D104" s="403"/>
      <c r="E104" s="204"/>
      <c r="F104" s="403"/>
      <c r="G104" s="204"/>
      <c r="H104" s="403"/>
      <c r="I104" s="204"/>
      <c r="J104" s="403"/>
      <c r="K104" s="204"/>
      <c r="L104" s="403"/>
      <c r="M104" s="204"/>
      <c r="N104" s="203"/>
      <c r="O104" s="203"/>
      <c r="P104" s="203"/>
    </row>
    <row r="105" spans="1:17">
      <c r="A105" s="488"/>
      <c r="B105" s="488"/>
      <c r="C105" s="488"/>
      <c r="D105" s="488"/>
      <c r="E105" s="488"/>
      <c r="F105" s="488"/>
      <c r="G105" s="488"/>
      <c r="H105" s="488"/>
      <c r="I105" s="488"/>
      <c r="J105" s="488"/>
      <c r="K105" s="488"/>
      <c r="L105" s="488"/>
      <c r="M105" s="488"/>
      <c r="N105" s="488"/>
      <c r="O105" s="488"/>
      <c r="P105" s="488"/>
      <c r="Q105" s="488"/>
    </row>
  </sheetData>
  <mergeCells count="19">
    <mergeCell ref="A6:Q6"/>
    <mergeCell ref="J10:K10"/>
    <mergeCell ref="L10:M10"/>
    <mergeCell ref="A1:Q1"/>
    <mergeCell ref="A2:Q2"/>
    <mergeCell ref="A3:Q3"/>
    <mergeCell ref="A4:Q4"/>
    <mergeCell ref="A5:Q5"/>
    <mergeCell ref="A105:Q105"/>
    <mergeCell ref="A7:Q7"/>
    <mergeCell ref="A8:Q8"/>
    <mergeCell ref="A9:A10"/>
    <mergeCell ref="B9:E9"/>
    <mergeCell ref="F9:I9"/>
    <mergeCell ref="J9:M9"/>
    <mergeCell ref="B10:C10"/>
    <mergeCell ref="D10:E10"/>
    <mergeCell ref="F10:G10"/>
    <mergeCell ref="H10:I10"/>
  </mergeCells>
  <pageMargins left="0.2" right="0.2" top="0.2" bottom="0.2" header="0" footer="0"/>
  <pageSetup paperSize="9" orientation="landscape" horizontalDpi="300" verticalDpi="300"/>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5"/>
  <sheetViews>
    <sheetView topLeftCell="A91" workbookViewId="0">
      <selection activeCell="A79" sqref="A79"/>
    </sheetView>
  </sheetViews>
  <sheetFormatPr defaultRowHeight="12.75"/>
  <cols>
    <col min="1" max="1" width="89.7109375" style="401" customWidth="1"/>
    <col min="2" max="2" width="24" style="401" customWidth="1"/>
    <col min="3" max="3" width="2.28515625" style="401" customWidth="1"/>
    <col min="4" max="4" width="24" style="401" customWidth="1"/>
    <col min="5" max="5" width="2.28515625" style="401" customWidth="1"/>
    <col min="6" max="6" width="24" style="401" customWidth="1"/>
    <col min="7" max="7" width="2.28515625" style="401" customWidth="1"/>
    <col min="8" max="8" width="24" style="401" customWidth="1"/>
    <col min="9" max="9" width="2.28515625" style="401" customWidth="1"/>
    <col min="10" max="10" width="24" style="401" customWidth="1"/>
    <col min="11" max="11" width="2.28515625" style="401" customWidth="1"/>
    <col min="12" max="12" width="24" style="401" customWidth="1"/>
    <col min="13" max="13" width="2.28515625" style="401" customWidth="1"/>
    <col min="14" max="16" width="0" style="401" hidden="1" customWidth="1"/>
    <col min="17" max="17" width="5.5703125" style="401" customWidth="1"/>
    <col min="18" max="16384" width="9.140625" style="401"/>
  </cols>
  <sheetData>
    <row r="1" spans="1:17" ht="19.5">
      <c r="A1" s="487" t="s">
        <v>1361</v>
      </c>
      <c r="B1" s="487"/>
      <c r="C1" s="487"/>
      <c r="D1" s="487"/>
      <c r="E1" s="487"/>
      <c r="F1" s="487"/>
      <c r="G1" s="487"/>
      <c r="H1" s="487"/>
      <c r="I1" s="487"/>
      <c r="J1" s="487"/>
      <c r="K1" s="487"/>
      <c r="L1" s="487"/>
      <c r="M1" s="487"/>
      <c r="N1" s="487"/>
      <c r="O1" s="487"/>
      <c r="P1" s="487"/>
      <c r="Q1" s="487"/>
    </row>
    <row r="2" spans="1:17" ht="19.5">
      <c r="A2" s="487" t="s">
        <v>1360</v>
      </c>
      <c r="B2" s="487"/>
      <c r="C2" s="487"/>
      <c r="D2" s="487"/>
      <c r="E2" s="487"/>
      <c r="F2" s="487"/>
      <c r="G2" s="487"/>
      <c r="H2" s="487"/>
      <c r="I2" s="487"/>
      <c r="J2" s="487"/>
      <c r="K2" s="487"/>
      <c r="L2" s="487"/>
      <c r="M2" s="487"/>
      <c r="N2" s="487"/>
      <c r="O2" s="487"/>
      <c r="P2" s="487"/>
      <c r="Q2" s="487"/>
    </row>
    <row r="3" spans="1:17" ht="19.5">
      <c r="A3" s="487" t="s">
        <v>1359</v>
      </c>
      <c r="B3" s="487"/>
      <c r="C3" s="487"/>
      <c r="D3" s="487"/>
      <c r="E3" s="487"/>
      <c r="F3" s="487"/>
      <c r="G3" s="487"/>
      <c r="H3" s="487"/>
      <c r="I3" s="487"/>
      <c r="J3" s="487"/>
      <c r="K3" s="487"/>
      <c r="L3" s="487"/>
      <c r="M3" s="487"/>
      <c r="N3" s="487"/>
      <c r="O3" s="487"/>
      <c r="P3" s="487"/>
      <c r="Q3" s="487"/>
    </row>
    <row r="4" spans="1:17" ht="19.5">
      <c r="A4" s="487" t="s">
        <v>1364</v>
      </c>
      <c r="B4" s="487"/>
      <c r="C4" s="487"/>
      <c r="D4" s="487"/>
      <c r="E4" s="487"/>
      <c r="F4" s="487"/>
      <c r="G4" s="487"/>
      <c r="H4" s="487"/>
      <c r="I4" s="487"/>
      <c r="J4" s="487"/>
      <c r="K4" s="487"/>
      <c r="L4" s="487"/>
      <c r="M4" s="487"/>
      <c r="N4" s="487"/>
      <c r="O4" s="487"/>
      <c r="P4" s="487"/>
      <c r="Q4" s="487"/>
    </row>
    <row r="5" spans="1:17" ht="19.5">
      <c r="A5" s="487" t="s">
        <v>1183</v>
      </c>
      <c r="B5" s="487"/>
      <c r="C5" s="487"/>
      <c r="D5" s="487"/>
      <c r="E5" s="487"/>
      <c r="F5" s="487"/>
      <c r="G5" s="487"/>
      <c r="H5" s="487"/>
      <c r="I5" s="487"/>
      <c r="J5" s="487"/>
      <c r="K5" s="487"/>
      <c r="L5" s="487"/>
      <c r="M5" s="487"/>
      <c r="N5" s="487"/>
      <c r="O5" s="487"/>
      <c r="P5" s="487"/>
      <c r="Q5" s="487"/>
    </row>
    <row r="6" spans="1:17">
      <c r="A6" s="488"/>
      <c r="B6" s="488"/>
      <c r="C6" s="488"/>
      <c r="D6" s="488"/>
      <c r="E6" s="488"/>
      <c r="F6" s="488"/>
      <c r="G6" s="488"/>
      <c r="H6" s="488"/>
      <c r="I6" s="488"/>
      <c r="J6" s="488"/>
      <c r="K6" s="488"/>
      <c r="L6" s="488"/>
      <c r="M6" s="488"/>
      <c r="N6" s="488"/>
      <c r="O6" s="488"/>
      <c r="P6" s="488"/>
      <c r="Q6" s="488"/>
    </row>
    <row r="7" spans="1:17">
      <c r="A7" s="488"/>
      <c r="B7" s="488"/>
      <c r="C7" s="488"/>
      <c r="D7" s="488"/>
      <c r="E7" s="488"/>
      <c r="F7" s="488"/>
      <c r="G7" s="488"/>
      <c r="H7" s="488"/>
      <c r="I7" s="488"/>
      <c r="J7" s="488"/>
      <c r="K7" s="488"/>
      <c r="L7" s="488"/>
      <c r="M7" s="488"/>
      <c r="N7" s="488"/>
      <c r="O7" s="488"/>
      <c r="P7" s="488"/>
      <c r="Q7" s="488"/>
    </row>
    <row r="8" spans="1:17" ht="19.5">
      <c r="A8" s="487" t="s">
        <v>1357</v>
      </c>
      <c r="B8" s="487"/>
      <c r="C8" s="487"/>
      <c r="D8" s="487"/>
      <c r="E8" s="487"/>
      <c r="F8" s="487"/>
      <c r="G8" s="487"/>
      <c r="H8" s="487"/>
      <c r="I8" s="487"/>
      <c r="J8" s="487"/>
      <c r="K8" s="487"/>
      <c r="L8" s="487"/>
      <c r="M8" s="487"/>
      <c r="N8" s="487"/>
      <c r="O8" s="487"/>
      <c r="P8" s="487"/>
      <c r="Q8" s="487"/>
    </row>
    <row r="9" spans="1:17" ht="19.5">
      <c r="A9" s="489" t="s">
        <v>1356</v>
      </c>
      <c r="B9" s="489" t="s">
        <v>1353</v>
      </c>
      <c r="C9" s="489"/>
      <c r="D9" s="489"/>
      <c r="E9" s="489"/>
      <c r="F9" s="489" t="s">
        <v>1363</v>
      </c>
      <c r="G9" s="489"/>
      <c r="H9" s="489"/>
      <c r="I9" s="489"/>
      <c r="J9" s="489" t="s">
        <v>1362</v>
      </c>
      <c r="K9" s="489"/>
      <c r="L9" s="489"/>
      <c r="M9" s="489"/>
      <c r="N9" s="212"/>
      <c r="O9" s="212"/>
      <c r="P9" s="212"/>
    </row>
    <row r="10" spans="1:17" ht="108" customHeight="1">
      <c r="A10" s="489"/>
      <c r="B10" s="489" t="s">
        <v>1352</v>
      </c>
      <c r="C10" s="489"/>
      <c r="D10" s="489" t="s">
        <v>1351</v>
      </c>
      <c r="E10" s="489"/>
      <c r="F10" s="489" t="s">
        <v>1352</v>
      </c>
      <c r="G10" s="489"/>
      <c r="H10" s="489" t="s">
        <v>1351</v>
      </c>
      <c r="I10" s="489"/>
      <c r="J10" s="489" t="s">
        <v>1352</v>
      </c>
      <c r="K10" s="489"/>
      <c r="L10" s="489" t="s">
        <v>1351</v>
      </c>
      <c r="M10" s="489"/>
      <c r="N10" s="212"/>
      <c r="O10" s="212"/>
      <c r="P10" s="212"/>
    </row>
    <row r="11" spans="1:17" ht="19.5">
      <c r="A11" s="404" t="s">
        <v>1</v>
      </c>
      <c r="B11" s="403"/>
      <c r="C11" s="204"/>
      <c r="D11" s="403"/>
      <c r="E11" s="204"/>
      <c r="F11" s="403"/>
      <c r="G11" s="204"/>
      <c r="H11" s="403"/>
      <c r="I11" s="204"/>
      <c r="J11" s="403"/>
      <c r="K11" s="204"/>
      <c r="L11" s="403"/>
      <c r="M11" s="204"/>
      <c r="N11" s="203"/>
      <c r="O11" s="203"/>
      <c r="P11" s="203"/>
    </row>
    <row r="12" spans="1:17" ht="19.5">
      <c r="A12" s="408" t="s">
        <v>191</v>
      </c>
      <c r="B12" s="407">
        <v>82.1</v>
      </c>
      <c r="C12" s="204"/>
      <c r="D12" s="407">
        <v>86.6</v>
      </c>
      <c r="E12" s="204"/>
      <c r="F12" s="407">
        <v>87.7</v>
      </c>
      <c r="G12" s="204"/>
      <c r="H12" s="407">
        <v>90.7</v>
      </c>
      <c r="I12" s="204"/>
      <c r="J12" s="407">
        <v>88.3</v>
      </c>
      <c r="K12" s="204"/>
      <c r="L12" s="407">
        <v>90.8</v>
      </c>
      <c r="M12" s="204"/>
      <c r="N12" s="203"/>
      <c r="O12" s="203"/>
      <c r="P12" s="203"/>
    </row>
    <row r="13" spans="1:17" ht="19.5">
      <c r="A13" s="406" t="s">
        <v>190</v>
      </c>
      <c r="B13" s="405">
        <v>52.9</v>
      </c>
      <c r="C13" s="199"/>
      <c r="D13" s="405">
        <v>72</v>
      </c>
      <c r="E13" s="199"/>
      <c r="F13" s="405">
        <v>50.2</v>
      </c>
      <c r="G13" s="199"/>
      <c r="H13" s="405">
        <v>69.7</v>
      </c>
      <c r="I13" s="199"/>
      <c r="J13" s="405">
        <v>50.8</v>
      </c>
      <c r="K13" s="199"/>
      <c r="L13" s="405">
        <v>68.3</v>
      </c>
      <c r="M13" s="199"/>
      <c r="N13" s="400"/>
      <c r="O13" s="400"/>
      <c r="P13" s="400"/>
    </row>
    <row r="14" spans="1:17" ht="19.5">
      <c r="A14" s="406" t="s">
        <v>189</v>
      </c>
      <c r="B14" s="405">
        <v>67.900000000000006</v>
      </c>
      <c r="C14" s="199"/>
      <c r="D14" s="405">
        <v>76.5</v>
      </c>
      <c r="E14" s="199"/>
      <c r="F14" s="405">
        <v>66.8</v>
      </c>
      <c r="G14" s="199"/>
      <c r="H14" s="405">
        <v>74.3</v>
      </c>
      <c r="I14" s="199"/>
      <c r="J14" s="405">
        <v>67.5</v>
      </c>
      <c r="K14" s="199"/>
      <c r="L14" s="405">
        <v>74.599999999999994</v>
      </c>
      <c r="M14" s="199"/>
      <c r="N14" s="400"/>
      <c r="O14" s="400"/>
      <c r="P14" s="400"/>
    </row>
    <row r="15" spans="1:17" ht="19.5">
      <c r="A15" s="406" t="s">
        <v>188</v>
      </c>
      <c r="B15" s="405">
        <v>74.5</v>
      </c>
      <c r="C15" s="199"/>
      <c r="D15" s="405">
        <v>81.2</v>
      </c>
      <c r="E15" s="199"/>
      <c r="F15" s="405">
        <v>72.7</v>
      </c>
      <c r="G15" s="199"/>
      <c r="H15" s="405">
        <v>78.7</v>
      </c>
      <c r="I15" s="199"/>
      <c r="J15" s="405">
        <v>71.3</v>
      </c>
      <c r="K15" s="199"/>
      <c r="L15" s="405">
        <v>77.2</v>
      </c>
      <c r="M15" s="199"/>
      <c r="N15" s="400"/>
      <c r="O15" s="400"/>
      <c r="P15" s="400"/>
    </row>
    <row r="16" spans="1:17" ht="19.5">
      <c r="A16" s="406" t="s">
        <v>187</v>
      </c>
      <c r="B16" s="405">
        <v>51</v>
      </c>
      <c r="C16" s="199"/>
      <c r="D16" s="405">
        <v>71.7</v>
      </c>
      <c r="E16" s="199"/>
      <c r="F16" s="405">
        <v>47.8</v>
      </c>
      <c r="G16" s="199"/>
      <c r="H16" s="405">
        <v>69.2</v>
      </c>
      <c r="I16" s="199"/>
      <c r="J16" s="405">
        <v>48.2</v>
      </c>
      <c r="K16" s="199"/>
      <c r="L16" s="405">
        <v>68.400000000000006</v>
      </c>
      <c r="M16" s="199"/>
      <c r="N16" s="400"/>
      <c r="O16" s="400"/>
      <c r="P16" s="400"/>
    </row>
    <row r="17" spans="1:16" ht="19.5">
      <c r="A17" s="408" t="s">
        <v>186</v>
      </c>
      <c r="B17" s="407">
        <v>100.8</v>
      </c>
      <c r="C17" s="204"/>
      <c r="D17" s="407">
        <v>100.8</v>
      </c>
      <c r="E17" s="204"/>
      <c r="F17" s="407">
        <v>95.9</v>
      </c>
      <c r="G17" s="204"/>
      <c r="H17" s="407">
        <v>96.4</v>
      </c>
      <c r="I17" s="204"/>
      <c r="J17" s="407">
        <v>101.3</v>
      </c>
      <c r="K17" s="204"/>
      <c r="L17" s="407">
        <v>101.3</v>
      </c>
      <c r="M17" s="204"/>
      <c r="N17" s="203"/>
      <c r="O17" s="203"/>
      <c r="P17" s="203"/>
    </row>
    <row r="18" spans="1:16" ht="19.5">
      <c r="A18" s="406" t="s">
        <v>185</v>
      </c>
      <c r="B18" s="405">
        <v>59.5</v>
      </c>
      <c r="C18" s="199"/>
      <c r="D18" s="405">
        <v>70.8</v>
      </c>
      <c r="E18" s="199"/>
      <c r="F18" s="405">
        <v>58</v>
      </c>
      <c r="G18" s="199"/>
      <c r="H18" s="405">
        <v>68.400000000000006</v>
      </c>
      <c r="I18" s="199"/>
      <c r="J18" s="405">
        <v>61.4</v>
      </c>
      <c r="K18" s="199"/>
      <c r="L18" s="405">
        <v>70.8</v>
      </c>
      <c r="M18" s="199"/>
      <c r="N18" s="400"/>
      <c r="O18" s="400"/>
      <c r="P18" s="400"/>
    </row>
    <row r="19" spans="1:16" ht="19.5">
      <c r="A19" s="406" t="s">
        <v>184</v>
      </c>
      <c r="B19" s="405">
        <v>72.3</v>
      </c>
      <c r="C19" s="199"/>
      <c r="D19" s="405">
        <v>79.400000000000006</v>
      </c>
      <c r="E19" s="199"/>
      <c r="F19" s="405">
        <v>72.099999999999994</v>
      </c>
      <c r="G19" s="199"/>
      <c r="H19" s="405">
        <v>78.3</v>
      </c>
      <c r="I19" s="199"/>
      <c r="J19" s="405">
        <v>68.8</v>
      </c>
      <c r="K19" s="199"/>
      <c r="L19" s="405">
        <v>75.099999999999994</v>
      </c>
      <c r="M19" s="199"/>
      <c r="N19" s="400"/>
      <c r="O19" s="400"/>
      <c r="P19" s="400"/>
    </row>
    <row r="20" spans="1:16" ht="19.5">
      <c r="A20" s="408" t="s">
        <v>183</v>
      </c>
      <c r="B20" s="407">
        <v>93.7</v>
      </c>
      <c r="C20" s="204"/>
      <c r="D20" s="407">
        <v>97.7</v>
      </c>
      <c r="E20" s="204"/>
      <c r="F20" s="407">
        <v>95.2</v>
      </c>
      <c r="G20" s="204"/>
      <c r="H20" s="407">
        <v>96.5</v>
      </c>
      <c r="I20" s="204"/>
      <c r="J20" s="407">
        <v>93.1</v>
      </c>
      <c r="K20" s="204"/>
      <c r="L20" s="407">
        <v>94.5</v>
      </c>
      <c r="M20" s="204"/>
      <c r="N20" s="203"/>
      <c r="O20" s="203"/>
      <c r="P20" s="203"/>
    </row>
    <row r="21" spans="1:16" ht="19.5">
      <c r="A21" s="408" t="s">
        <v>182</v>
      </c>
      <c r="B21" s="407">
        <v>121.5</v>
      </c>
      <c r="C21" s="204"/>
      <c r="D21" s="407">
        <v>121.5</v>
      </c>
      <c r="E21" s="204"/>
      <c r="F21" s="407">
        <v>122</v>
      </c>
      <c r="G21" s="204"/>
      <c r="H21" s="407">
        <v>122</v>
      </c>
      <c r="I21" s="204"/>
      <c r="J21" s="407">
        <v>123.9</v>
      </c>
      <c r="K21" s="204"/>
      <c r="L21" s="407">
        <v>123.9</v>
      </c>
      <c r="M21" s="204"/>
      <c r="N21" s="203"/>
      <c r="O21" s="203"/>
      <c r="P21" s="203"/>
    </row>
    <row r="22" spans="1:16" ht="19.5">
      <c r="A22" s="406" t="s">
        <v>181</v>
      </c>
      <c r="B22" s="405">
        <v>57.7</v>
      </c>
      <c r="C22" s="199"/>
      <c r="D22" s="405">
        <v>70.900000000000006</v>
      </c>
      <c r="E22" s="199"/>
      <c r="F22" s="405">
        <v>55.1</v>
      </c>
      <c r="G22" s="199"/>
      <c r="H22" s="405">
        <v>68.599999999999994</v>
      </c>
      <c r="I22" s="199"/>
      <c r="J22" s="405">
        <v>56.9</v>
      </c>
      <c r="K22" s="199"/>
      <c r="L22" s="405">
        <v>69.099999999999994</v>
      </c>
      <c r="M22" s="199"/>
      <c r="N22" s="400"/>
      <c r="O22" s="400"/>
      <c r="P22" s="400"/>
    </row>
    <row r="23" spans="1:16" ht="19.5">
      <c r="A23" s="406" t="s">
        <v>180</v>
      </c>
      <c r="B23" s="405">
        <v>74.3</v>
      </c>
      <c r="C23" s="199"/>
      <c r="D23" s="405">
        <v>81.099999999999994</v>
      </c>
      <c r="E23" s="199"/>
      <c r="F23" s="405">
        <v>75.5</v>
      </c>
      <c r="G23" s="199"/>
      <c r="H23" s="405">
        <v>81.099999999999994</v>
      </c>
      <c r="I23" s="199"/>
      <c r="J23" s="405">
        <v>68.8</v>
      </c>
      <c r="K23" s="199"/>
      <c r="L23" s="405">
        <v>74.8</v>
      </c>
      <c r="M23" s="199"/>
      <c r="N23" s="400"/>
      <c r="O23" s="400"/>
      <c r="P23" s="400"/>
    </row>
    <row r="24" spans="1:16" ht="19.5">
      <c r="A24" s="406" t="s">
        <v>179</v>
      </c>
      <c r="B24" s="405">
        <v>71.5</v>
      </c>
      <c r="C24" s="199"/>
      <c r="D24" s="405">
        <v>79.099999999999994</v>
      </c>
      <c r="E24" s="199"/>
      <c r="F24" s="405">
        <v>74.2</v>
      </c>
      <c r="G24" s="199"/>
      <c r="H24" s="405">
        <v>80.3</v>
      </c>
      <c r="I24" s="199"/>
      <c r="J24" s="405">
        <v>73.599999999999994</v>
      </c>
      <c r="K24" s="199"/>
      <c r="L24" s="405">
        <v>79.400000000000006</v>
      </c>
      <c r="M24" s="199"/>
      <c r="N24" s="400"/>
      <c r="O24" s="400"/>
      <c r="P24" s="400"/>
    </row>
    <row r="25" spans="1:16" ht="19.5">
      <c r="A25" s="406" t="s">
        <v>178</v>
      </c>
      <c r="B25" s="405">
        <v>53.2</v>
      </c>
      <c r="C25" s="199"/>
      <c r="D25" s="405">
        <v>72.3</v>
      </c>
      <c r="E25" s="199"/>
      <c r="F25" s="405">
        <v>55.5</v>
      </c>
      <c r="G25" s="199"/>
      <c r="H25" s="405">
        <v>71.900000000000006</v>
      </c>
      <c r="I25" s="199"/>
      <c r="J25" s="405">
        <v>54.3</v>
      </c>
      <c r="K25" s="199"/>
      <c r="L25" s="405">
        <v>69.099999999999994</v>
      </c>
      <c r="M25" s="199"/>
      <c r="N25" s="400"/>
      <c r="O25" s="400"/>
      <c r="P25" s="400"/>
    </row>
    <row r="26" spans="1:16" ht="19.5">
      <c r="A26" s="406" t="s">
        <v>177</v>
      </c>
      <c r="B26" s="405">
        <v>76.5</v>
      </c>
      <c r="C26" s="199"/>
      <c r="D26" s="405">
        <v>82.6</v>
      </c>
      <c r="E26" s="199"/>
      <c r="F26" s="405">
        <v>74.900000000000006</v>
      </c>
      <c r="G26" s="199"/>
      <c r="H26" s="405">
        <v>80.400000000000006</v>
      </c>
      <c r="I26" s="199"/>
      <c r="J26" s="405">
        <v>72.2</v>
      </c>
      <c r="K26" s="199"/>
      <c r="L26" s="405">
        <v>77.900000000000006</v>
      </c>
      <c r="M26" s="199"/>
      <c r="N26" s="400"/>
      <c r="O26" s="400"/>
      <c r="P26" s="400"/>
    </row>
    <row r="27" spans="1:16" ht="19.5">
      <c r="A27" s="408" t="s">
        <v>176</v>
      </c>
      <c r="B27" s="407">
        <v>93.8</v>
      </c>
      <c r="C27" s="204"/>
      <c r="D27" s="407">
        <v>97</v>
      </c>
      <c r="E27" s="204"/>
      <c r="F27" s="407">
        <v>89.8</v>
      </c>
      <c r="G27" s="204"/>
      <c r="H27" s="407">
        <v>92.2</v>
      </c>
      <c r="I27" s="204"/>
      <c r="J27" s="407">
        <v>93.9</v>
      </c>
      <c r="K27" s="204"/>
      <c r="L27" s="407">
        <v>95.2</v>
      </c>
      <c r="M27" s="204"/>
      <c r="N27" s="203"/>
      <c r="O27" s="203"/>
      <c r="P27" s="203"/>
    </row>
    <row r="28" spans="1:16" ht="19.5">
      <c r="A28" s="408" t="s">
        <v>175</v>
      </c>
      <c r="B28" s="407">
        <v>97.6</v>
      </c>
      <c r="C28" s="204"/>
      <c r="D28" s="407">
        <v>98.6</v>
      </c>
      <c r="E28" s="204"/>
      <c r="F28" s="407">
        <v>93.5</v>
      </c>
      <c r="G28" s="204"/>
      <c r="H28" s="407">
        <v>94.5</v>
      </c>
      <c r="I28" s="204"/>
      <c r="J28" s="407">
        <v>94.2</v>
      </c>
      <c r="K28" s="204"/>
      <c r="L28" s="407">
        <v>95.3</v>
      </c>
      <c r="M28" s="204"/>
      <c r="N28" s="203"/>
      <c r="O28" s="203"/>
      <c r="P28" s="203"/>
    </row>
    <row r="29" spans="1:16" ht="19.5">
      <c r="A29" s="408" t="s">
        <v>174</v>
      </c>
      <c r="B29" s="407">
        <v>263.8</v>
      </c>
      <c r="C29" s="204"/>
      <c r="D29" s="407">
        <v>263.8</v>
      </c>
      <c r="E29" s="204"/>
      <c r="F29" s="407">
        <v>266.60000000000002</v>
      </c>
      <c r="G29" s="204"/>
      <c r="H29" s="407">
        <v>266.60000000000002</v>
      </c>
      <c r="I29" s="204"/>
      <c r="J29" s="407">
        <v>272</v>
      </c>
      <c r="K29" s="204"/>
      <c r="L29" s="407">
        <v>272</v>
      </c>
      <c r="M29" s="204"/>
      <c r="N29" s="203"/>
      <c r="O29" s="203"/>
      <c r="P29" s="203"/>
    </row>
    <row r="30" spans="1:16" ht="19.5">
      <c r="A30" s="404" t="s">
        <v>3</v>
      </c>
      <c r="B30" s="403"/>
      <c r="C30" s="204"/>
      <c r="D30" s="403"/>
      <c r="E30" s="204"/>
      <c r="F30" s="403"/>
      <c r="G30" s="204"/>
      <c r="H30" s="403"/>
      <c r="I30" s="204"/>
      <c r="J30" s="403"/>
      <c r="K30" s="204"/>
      <c r="L30" s="403"/>
      <c r="M30" s="204"/>
      <c r="N30" s="203"/>
      <c r="O30" s="203"/>
      <c r="P30" s="203"/>
    </row>
    <row r="31" spans="1:16" ht="19.5">
      <c r="A31" s="406" t="s">
        <v>160</v>
      </c>
      <c r="B31" s="405">
        <v>78</v>
      </c>
      <c r="C31" s="199"/>
      <c r="D31" s="405">
        <v>83.5</v>
      </c>
      <c r="E31" s="199"/>
      <c r="F31" s="405">
        <v>75.400000000000006</v>
      </c>
      <c r="G31" s="199"/>
      <c r="H31" s="405">
        <v>80.2</v>
      </c>
      <c r="I31" s="199"/>
      <c r="J31" s="405">
        <v>70.599999999999994</v>
      </c>
      <c r="K31" s="199"/>
      <c r="L31" s="405">
        <v>76</v>
      </c>
      <c r="M31" s="199"/>
      <c r="N31" s="400"/>
      <c r="O31" s="400"/>
      <c r="P31" s="400"/>
    </row>
    <row r="32" spans="1:16" ht="19.5">
      <c r="A32" s="406" t="s">
        <v>159</v>
      </c>
      <c r="B32" s="405">
        <v>72.400000000000006</v>
      </c>
      <c r="C32" s="199"/>
      <c r="D32" s="405">
        <v>79.7</v>
      </c>
      <c r="E32" s="199"/>
      <c r="F32" s="405">
        <v>69.900000000000006</v>
      </c>
      <c r="G32" s="199"/>
      <c r="H32" s="405">
        <v>76.5</v>
      </c>
      <c r="I32" s="199"/>
      <c r="J32" s="405">
        <v>67.099999999999994</v>
      </c>
      <c r="K32" s="199"/>
      <c r="L32" s="405">
        <v>73.8</v>
      </c>
      <c r="M32" s="199"/>
      <c r="N32" s="400"/>
      <c r="O32" s="400"/>
      <c r="P32" s="400"/>
    </row>
    <row r="33" spans="1:16" ht="19.5">
      <c r="A33" s="408" t="s">
        <v>161</v>
      </c>
      <c r="B33" s="407">
        <v>86.1</v>
      </c>
      <c r="C33" s="204"/>
      <c r="D33" s="407">
        <v>89.8</v>
      </c>
      <c r="E33" s="204"/>
      <c r="F33" s="407">
        <v>85</v>
      </c>
      <c r="G33" s="204"/>
      <c r="H33" s="407">
        <v>88</v>
      </c>
      <c r="I33" s="204"/>
      <c r="J33" s="407">
        <v>83.9</v>
      </c>
      <c r="K33" s="204"/>
      <c r="L33" s="407">
        <v>87.1</v>
      </c>
      <c r="M33" s="204"/>
      <c r="N33" s="203"/>
      <c r="O33" s="203"/>
      <c r="P33" s="203"/>
    </row>
    <row r="34" spans="1:16" ht="19.5">
      <c r="A34" s="406" t="s">
        <v>195</v>
      </c>
      <c r="B34" s="405">
        <v>55.4</v>
      </c>
      <c r="C34" s="199"/>
      <c r="D34" s="405">
        <v>72.8</v>
      </c>
      <c r="E34" s="199"/>
      <c r="F34" s="405">
        <v>53.1</v>
      </c>
      <c r="G34" s="199"/>
      <c r="H34" s="405">
        <v>69.8</v>
      </c>
      <c r="I34" s="199"/>
      <c r="J34" s="405">
        <v>51.3</v>
      </c>
      <c r="K34" s="199"/>
      <c r="L34" s="405">
        <v>68.5</v>
      </c>
      <c r="M34" s="199"/>
      <c r="N34" s="400"/>
      <c r="O34" s="400"/>
      <c r="P34" s="400"/>
    </row>
    <row r="35" spans="1:16" ht="19.5">
      <c r="A35" s="406" t="s">
        <v>163</v>
      </c>
      <c r="B35" s="405">
        <v>41.6</v>
      </c>
      <c r="C35" s="199"/>
      <c r="D35" s="405">
        <v>71</v>
      </c>
      <c r="E35" s="199"/>
      <c r="F35" s="405">
        <v>44.5</v>
      </c>
      <c r="G35" s="199"/>
      <c r="H35" s="405">
        <v>71.3</v>
      </c>
      <c r="I35" s="199"/>
      <c r="J35" s="405">
        <v>41.8</v>
      </c>
      <c r="K35" s="199"/>
      <c r="L35" s="405">
        <v>67.3</v>
      </c>
      <c r="M35" s="199"/>
      <c r="N35" s="400"/>
      <c r="O35" s="400"/>
      <c r="P35" s="400"/>
    </row>
    <row r="36" spans="1:16" ht="19.5">
      <c r="A36" s="406" t="s">
        <v>162</v>
      </c>
      <c r="B36" s="405">
        <v>47.7</v>
      </c>
      <c r="C36" s="199"/>
      <c r="D36" s="405">
        <v>72.3</v>
      </c>
      <c r="E36" s="199"/>
      <c r="F36" s="405">
        <v>50.7</v>
      </c>
      <c r="G36" s="199"/>
      <c r="H36" s="405">
        <v>70.099999999999994</v>
      </c>
      <c r="I36" s="199"/>
      <c r="J36" s="405">
        <v>41.7</v>
      </c>
      <c r="K36" s="199"/>
      <c r="L36" s="405">
        <v>62.2</v>
      </c>
      <c r="M36" s="199"/>
      <c r="N36" s="400"/>
      <c r="O36" s="400"/>
      <c r="P36" s="400"/>
    </row>
    <row r="37" spans="1:16" ht="19.5">
      <c r="A37" s="406" t="s">
        <v>158</v>
      </c>
      <c r="B37" s="405">
        <v>71.2</v>
      </c>
      <c r="C37" s="199"/>
      <c r="D37" s="405">
        <v>78.900000000000006</v>
      </c>
      <c r="E37" s="199"/>
      <c r="F37" s="405">
        <v>72.3</v>
      </c>
      <c r="G37" s="199"/>
      <c r="H37" s="405">
        <v>78.7</v>
      </c>
      <c r="I37" s="199"/>
      <c r="J37" s="405">
        <v>73.7</v>
      </c>
      <c r="K37" s="199"/>
      <c r="L37" s="405">
        <v>79.7</v>
      </c>
      <c r="M37" s="199"/>
      <c r="N37" s="400"/>
      <c r="O37" s="400"/>
      <c r="P37" s="400"/>
    </row>
    <row r="38" spans="1:16" ht="19.5">
      <c r="A38" s="406" t="s">
        <v>157</v>
      </c>
      <c r="B38" s="405">
        <v>59.3</v>
      </c>
      <c r="C38" s="199"/>
      <c r="D38" s="405">
        <v>73.400000000000006</v>
      </c>
      <c r="E38" s="199"/>
      <c r="F38" s="405">
        <v>52.1</v>
      </c>
      <c r="G38" s="199"/>
      <c r="H38" s="405">
        <v>65.400000000000006</v>
      </c>
      <c r="I38" s="199"/>
      <c r="J38" s="405">
        <v>53</v>
      </c>
      <c r="K38" s="199"/>
      <c r="L38" s="405">
        <v>66.400000000000006</v>
      </c>
      <c r="M38" s="199"/>
      <c r="N38" s="400"/>
      <c r="O38" s="400"/>
      <c r="P38" s="400"/>
    </row>
    <row r="39" spans="1:16" ht="19.5">
      <c r="A39" s="404" t="s">
        <v>2</v>
      </c>
      <c r="B39" s="403"/>
      <c r="C39" s="204"/>
      <c r="D39" s="403"/>
      <c r="E39" s="204"/>
      <c r="F39" s="403"/>
      <c r="G39" s="204"/>
      <c r="H39" s="403"/>
      <c r="I39" s="204"/>
      <c r="J39" s="403"/>
      <c r="K39" s="204"/>
      <c r="L39" s="403"/>
      <c r="M39" s="204"/>
      <c r="N39" s="203"/>
      <c r="O39" s="203"/>
      <c r="P39" s="203"/>
    </row>
    <row r="40" spans="1:16" ht="19.5">
      <c r="A40" s="406" t="s">
        <v>171</v>
      </c>
      <c r="B40" s="405">
        <v>63</v>
      </c>
      <c r="C40" s="199"/>
      <c r="D40" s="405">
        <v>72.900000000000006</v>
      </c>
      <c r="E40" s="199"/>
      <c r="F40" s="405">
        <v>63.6</v>
      </c>
      <c r="G40" s="199"/>
      <c r="H40" s="405">
        <v>72</v>
      </c>
      <c r="I40" s="199"/>
      <c r="J40" s="405">
        <v>61.7</v>
      </c>
      <c r="K40" s="199"/>
      <c r="L40" s="405">
        <v>69.8</v>
      </c>
      <c r="M40" s="199"/>
      <c r="N40" s="400"/>
      <c r="O40" s="400"/>
      <c r="P40" s="400"/>
    </row>
    <row r="41" spans="1:16" ht="19.5">
      <c r="A41" s="408" t="s">
        <v>169</v>
      </c>
      <c r="B41" s="407">
        <v>84.6</v>
      </c>
      <c r="C41" s="204"/>
      <c r="D41" s="407">
        <v>89.2</v>
      </c>
      <c r="E41" s="204"/>
      <c r="F41" s="407">
        <v>82.1</v>
      </c>
      <c r="G41" s="204"/>
      <c r="H41" s="407">
        <v>85.8</v>
      </c>
      <c r="I41" s="204"/>
      <c r="J41" s="407">
        <v>86.3</v>
      </c>
      <c r="K41" s="204"/>
      <c r="L41" s="407">
        <v>89.6</v>
      </c>
      <c r="M41" s="204"/>
      <c r="N41" s="203"/>
      <c r="O41" s="203"/>
      <c r="P41" s="203"/>
    </row>
    <row r="42" spans="1:16" ht="19.5">
      <c r="A42" s="406" t="s">
        <v>168</v>
      </c>
      <c r="B42" s="405">
        <v>84.4</v>
      </c>
      <c r="C42" s="199"/>
      <c r="D42" s="405">
        <v>88.6</v>
      </c>
      <c r="E42" s="199"/>
      <c r="F42" s="405">
        <v>77.599999999999994</v>
      </c>
      <c r="G42" s="199"/>
      <c r="H42" s="405">
        <v>81.8</v>
      </c>
      <c r="I42" s="199"/>
      <c r="J42" s="405">
        <v>74.099999999999994</v>
      </c>
      <c r="K42" s="199"/>
      <c r="L42" s="405">
        <v>78.5</v>
      </c>
      <c r="M42" s="199"/>
      <c r="N42" s="400"/>
      <c r="O42" s="400"/>
      <c r="P42" s="400"/>
    </row>
    <row r="43" spans="1:16" ht="19.5">
      <c r="A43" s="408" t="s">
        <v>167</v>
      </c>
      <c r="B43" s="407">
        <v>152.19999999999999</v>
      </c>
      <c r="C43" s="204"/>
      <c r="D43" s="407">
        <v>152.19999999999999</v>
      </c>
      <c r="E43" s="204"/>
      <c r="F43" s="407">
        <v>147.1</v>
      </c>
      <c r="G43" s="204"/>
      <c r="H43" s="407">
        <v>147.1</v>
      </c>
      <c r="I43" s="204"/>
      <c r="J43" s="407">
        <v>138.1</v>
      </c>
      <c r="K43" s="204"/>
      <c r="L43" s="407">
        <v>138.1</v>
      </c>
      <c r="M43" s="204"/>
      <c r="N43" s="203"/>
      <c r="O43" s="203"/>
      <c r="P43" s="203"/>
    </row>
    <row r="44" spans="1:16" ht="19.5">
      <c r="A44" s="408" t="s">
        <v>166</v>
      </c>
      <c r="B44" s="407">
        <v>95.1</v>
      </c>
      <c r="C44" s="204"/>
      <c r="D44" s="407">
        <v>98.2</v>
      </c>
      <c r="E44" s="204"/>
      <c r="F44" s="407">
        <v>99.4</v>
      </c>
      <c r="G44" s="204"/>
      <c r="H44" s="407">
        <v>100.1</v>
      </c>
      <c r="I44" s="204"/>
      <c r="J44" s="407">
        <v>99.8</v>
      </c>
      <c r="K44" s="204"/>
      <c r="L44" s="407">
        <v>99.8</v>
      </c>
      <c r="M44" s="204"/>
      <c r="N44" s="203"/>
      <c r="O44" s="203"/>
      <c r="P44" s="203"/>
    </row>
    <row r="45" spans="1:16" ht="19.5">
      <c r="A45" s="408" t="s">
        <v>1010</v>
      </c>
      <c r="B45" s="407">
        <v>110.2</v>
      </c>
      <c r="C45" s="204"/>
      <c r="D45" s="407">
        <v>110.2</v>
      </c>
      <c r="E45" s="204"/>
      <c r="F45" s="407">
        <v>107.4</v>
      </c>
      <c r="G45" s="204"/>
      <c r="H45" s="407">
        <v>107.4</v>
      </c>
      <c r="I45" s="204"/>
      <c r="J45" s="407">
        <v>101.5</v>
      </c>
      <c r="K45" s="204"/>
      <c r="L45" s="407">
        <v>101.5</v>
      </c>
      <c r="M45" s="204"/>
      <c r="N45" s="203"/>
      <c r="O45" s="203"/>
      <c r="P45" s="203"/>
    </row>
    <row r="46" spans="1:16" ht="19.5">
      <c r="A46" s="406" t="s">
        <v>165</v>
      </c>
      <c r="B46" s="405">
        <v>84.6</v>
      </c>
      <c r="C46" s="199"/>
      <c r="D46" s="405">
        <v>88.6</v>
      </c>
      <c r="E46" s="199"/>
      <c r="F46" s="405">
        <v>81.099999999999994</v>
      </c>
      <c r="G46" s="199"/>
      <c r="H46" s="405">
        <v>84.8</v>
      </c>
      <c r="I46" s="199"/>
      <c r="J46" s="405">
        <v>78.5</v>
      </c>
      <c r="K46" s="199"/>
      <c r="L46" s="405">
        <v>82.5</v>
      </c>
      <c r="M46" s="199"/>
      <c r="N46" s="400"/>
      <c r="O46" s="400"/>
      <c r="P46" s="400"/>
    </row>
    <row r="47" spans="1:16" ht="19.5">
      <c r="A47" s="406" t="s">
        <v>164</v>
      </c>
      <c r="B47" s="405">
        <v>60.2</v>
      </c>
      <c r="C47" s="199"/>
      <c r="D47" s="405">
        <v>71.5</v>
      </c>
      <c r="E47" s="199"/>
      <c r="F47" s="405">
        <v>56.9</v>
      </c>
      <c r="G47" s="199"/>
      <c r="H47" s="405">
        <v>68.3</v>
      </c>
      <c r="I47" s="199"/>
      <c r="J47" s="405">
        <v>56.5</v>
      </c>
      <c r="K47" s="199"/>
      <c r="L47" s="405">
        <v>69</v>
      </c>
      <c r="M47" s="199"/>
      <c r="N47" s="400"/>
      <c r="O47" s="400"/>
      <c r="P47" s="400"/>
    </row>
    <row r="48" spans="1:16" ht="19.5">
      <c r="A48" s="406" t="s">
        <v>173</v>
      </c>
      <c r="B48" s="405">
        <v>54.9</v>
      </c>
      <c r="C48" s="199"/>
      <c r="D48" s="405">
        <v>71.099999999999994</v>
      </c>
      <c r="E48" s="199"/>
      <c r="F48" s="405">
        <v>52.9</v>
      </c>
      <c r="G48" s="199"/>
      <c r="H48" s="405">
        <v>69.5</v>
      </c>
      <c r="I48" s="199"/>
      <c r="J48" s="405">
        <v>53.8</v>
      </c>
      <c r="K48" s="199"/>
      <c r="L48" s="405">
        <v>68.599999999999994</v>
      </c>
      <c r="M48" s="199"/>
      <c r="N48" s="400"/>
      <c r="O48" s="400"/>
      <c r="P48" s="400"/>
    </row>
    <row r="49" spans="1:16" ht="19.5">
      <c r="A49" s="408" t="s">
        <v>172</v>
      </c>
      <c r="B49" s="407">
        <v>99.6</v>
      </c>
      <c r="C49" s="204"/>
      <c r="D49" s="407">
        <v>100</v>
      </c>
      <c r="E49" s="204"/>
      <c r="F49" s="407">
        <v>98.1</v>
      </c>
      <c r="G49" s="204"/>
      <c r="H49" s="407">
        <v>98.5</v>
      </c>
      <c r="I49" s="204"/>
      <c r="J49" s="407">
        <v>95.9</v>
      </c>
      <c r="K49" s="204"/>
      <c r="L49" s="407">
        <v>96.3</v>
      </c>
      <c r="M49" s="204"/>
      <c r="N49" s="203"/>
      <c r="O49" s="203"/>
      <c r="P49" s="203"/>
    </row>
    <row r="50" spans="1:16" ht="19.5">
      <c r="A50" s="408" t="s">
        <v>1009</v>
      </c>
      <c r="B50" s="407">
        <v>182.3</v>
      </c>
      <c r="C50" s="204"/>
      <c r="D50" s="407">
        <v>182.3</v>
      </c>
      <c r="E50" s="204"/>
      <c r="F50" s="407">
        <v>184.8</v>
      </c>
      <c r="G50" s="204"/>
      <c r="H50" s="407">
        <v>184.8</v>
      </c>
      <c r="I50" s="204"/>
      <c r="J50" s="407">
        <v>188.6</v>
      </c>
      <c r="K50" s="204"/>
      <c r="L50" s="407">
        <v>188.6</v>
      </c>
      <c r="M50" s="204"/>
      <c r="N50" s="203"/>
      <c r="O50" s="203"/>
      <c r="P50" s="203"/>
    </row>
    <row r="51" spans="1:16" ht="19.5">
      <c r="A51" s="404" t="s">
        <v>7</v>
      </c>
      <c r="B51" s="403"/>
      <c r="C51" s="204"/>
      <c r="D51" s="403"/>
      <c r="E51" s="204"/>
      <c r="F51" s="403"/>
      <c r="G51" s="204"/>
      <c r="H51" s="403"/>
      <c r="I51" s="204"/>
      <c r="J51" s="403"/>
      <c r="K51" s="204"/>
      <c r="L51" s="403"/>
      <c r="M51" s="204"/>
      <c r="N51" s="203"/>
      <c r="O51" s="203"/>
      <c r="P51" s="203"/>
    </row>
    <row r="52" spans="1:16" ht="19.5">
      <c r="A52" s="406" t="s">
        <v>118</v>
      </c>
      <c r="B52" s="405">
        <v>74.8</v>
      </c>
      <c r="C52" s="199"/>
      <c r="D52" s="405">
        <v>81.400000000000006</v>
      </c>
      <c r="E52" s="199"/>
      <c r="F52" s="405">
        <v>76.2</v>
      </c>
      <c r="G52" s="199"/>
      <c r="H52" s="405">
        <v>81.900000000000006</v>
      </c>
      <c r="I52" s="199"/>
      <c r="J52" s="405">
        <v>75.7</v>
      </c>
      <c r="K52" s="199"/>
      <c r="L52" s="405">
        <v>81.099999999999994</v>
      </c>
      <c r="M52" s="199"/>
      <c r="N52" s="400"/>
      <c r="O52" s="400"/>
      <c r="P52" s="400"/>
    </row>
    <row r="53" spans="1:16" ht="19.5">
      <c r="A53" s="406" t="s">
        <v>1014</v>
      </c>
      <c r="B53" s="405">
        <v>56.5</v>
      </c>
      <c r="C53" s="199"/>
      <c r="D53" s="405">
        <v>72.7</v>
      </c>
      <c r="E53" s="199"/>
      <c r="F53" s="405">
        <v>55.4</v>
      </c>
      <c r="G53" s="199"/>
      <c r="H53" s="405">
        <v>69.900000000000006</v>
      </c>
      <c r="I53" s="199"/>
      <c r="J53" s="405">
        <v>57.4</v>
      </c>
      <c r="K53" s="199"/>
      <c r="L53" s="405">
        <v>70.5</v>
      </c>
      <c r="M53" s="199"/>
      <c r="N53" s="400"/>
      <c r="O53" s="400"/>
      <c r="P53" s="400"/>
    </row>
    <row r="54" spans="1:16" ht="19.5">
      <c r="A54" s="406" t="s">
        <v>122</v>
      </c>
      <c r="B54" s="405">
        <v>53.9</v>
      </c>
      <c r="C54" s="199"/>
      <c r="D54" s="405">
        <v>71.3</v>
      </c>
      <c r="E54" s="199"/>
      <c r="F54" s="405">
        <v>55.5</v>
      </c>
      <c r="G54" s="199"/>
      <c r="H54" s="405">
        <v>71.400000000000006</v>
      </c>
      <c r="I54" s="199"/>
      <c r="J54" s="405">
        <v>54.5</v>
      </c>
      <c r="K54" s="199"/>
      <c r="L54" s="405">
        <v>69</v>
      </c>
      <c r="M54" s="199"/>
      <c r="N54" s="400"/>
      <c r="O54" s="400"/>
      <c r="P54" s="400"/>
    </row>
    <row r="55" spans="1:16" ht="19.5">
      <c r="A55" s="406" t="s">
        <v>121</v>
      </c>
      <c r="B55" s="405">
        <v>26.8</v>
      </c>
      <c r="C55" s="199"/>
      <c r="D55" s="405">
        <v>69</v>
      </c>
      <c r="E55" s="199"/>
      <c r="F55" s="405">
        <v>27.7</v>
      </c>
      <c r="G55" s="199"/>
      <c r="H55" s="405">
        <v>66.7</v>
      </c>
      <c r="I55" s="199"/>
      <c r="J55" s="405">
        <v>30.5</v>
      </c>
      <c r="K55" s="199"/>
      <c r="L55" s="405">
        <v>66.2</v>
      </c>
      <c r="M55" s="199"/>
      <c r="N55" s="400"/>
      <c r="O55" s="400"/>
      <c r="P55" s="400"/>
    </row>
    <row r="56" spans="1:16" ht="19.5">
      <c r="A56" s="406" t="s">
        <v>117</v>
      </c>
      <c r="B56" s="405">
        <v>57.6</v>
      </c>
      <c r="C56" s="199"/>
      <c r="D56" s="405">
        <v>72.2</v>
      </c>
      <c r="E56" s="199"/>
      <c r="F56" s="405">
        <v>63.4</v>
      </c>
      <c r="G56" s="199"/>
      <c r="H56" s="405">
        <v>75.400000000000006</v>
      </c>
      <c r="I56" s="199"/>
      <c r="J56" s="405">
        <v>60</v>
      </c>
      <c r="K56" s="199"/>
      <c r="L56" s="405">
        <v>71.099999999999994</v>
      </c>
      <c r="M56" s="199"/>
      <c r="N56" s="400"/>
      <c r="O56" s="400"/>
      <c r="P56" s="400"/>
    </row>
    <row r="57" spans="1:16" ht="19.5">
      <c r="A57" s="406" t="s">
        <v>120</v>
      </c>
      <c r="B57" s="405">
        <v>71.2</v>
      </c>
      <c r="C57" s="199"/>
      <c r="D57" s="405">
        <v>78.8</v>
      </c>
      <c r="E57" s="199"/>
      <c r="F57" s="405">
        <v>71.599999999999994</v>
      </c>
      <c r="G57" s="199"/>
      <c r="H57" s="405">
        <v>77.8</v>
      </c>
      <c r="I57" s="199"/>
      <c r="J57" s="405">
        <v>72.400000000000006</v>
      </c>
      <c r="K57" s="199"/>
      <c r="L57" s="405">
        <v>78.400000000000006</v>
      </c>
      <c r="M57" s="199"/>
      <c r="N57" s="400"/>
      <c r="O57" s="400"/>
      <c r="P57" s="400"/>
    </row>
    <row r="58" spans="1:16" ht="19.5">
      <c r="A58" s="406" t="s">
        <v>124</v>
      </c>
      <c r="B58" s="405">
        <v>43.7</v>
      </c>
      <c r="C58" s="199"/>
      <c r="D58" s="405">
        <v>71.099999999999994</v>
      </c>
      <c r="E58" s="199"/>
      <c r="F58" s="405">
        <v>46.2</v>
      </c>
      <c r="G58" s="199"/>
      <c r="H58" s="405">
        <v>70.599999999999994</v>
      </c>
      <c r="I58" s="199"/>
      <c r="J58" s="405">
        <v>42.8</v>
      </c>
      <c r="K58" s="199"/>
      <c r="L58" s="405">
        <v>67.599999999999994</v>
      </c>
      <c r="M58" s="199"/>
      <c r="N58" s="400"/>
      <c r="O58" s="400"/>
      <c r="P58" s="400"/>
    </row>
    <row r="59" spans="1:16" ht="19.5">
      <c r="A59" s="406" t="s">
        <v>123</v>
      </c>
      <c r="B59" s="405">
        <v>55.5</v>
      </c>
      <c r="C59" s="199"/>
      <c r="D59" s="405">
        <v>72.099999999999994</v>
      </c>
      <c r="E59" s="199"/>
      <c r="F59" s="405">
        <v>48</v>
      </c>
      <c r="G59" s="199"/>
      <c r="H59" s="405">
        <v>64.7</v>
      </c>
      <c r="I59" s="199"/>
      <c r="J59" s="405">
        <v>51</v>
      </c>
      <c r="K59" s="199"/>
      <c r="L59" s="405">
        <v>67.7</v>
      </c>
      <c r="M59" s="199"/>
      <c r="N59" s="400"/>
      <c r="O59" s="400"/>
      <c r="P59" s="400"/>
    </row>
    <row r="60" spans="1:16" ht="19.5">
      <c r="A60" s="408" t="s">
        <v>116</v>
      </c>
      <c r="B60" s="407">
        <v>181.7</v>
      </c>
      <c r="C60" s="204"/>
      <c r="D60" s="407">
        <v>181.7</v>
      </c>
      <c r="E60" s="204"/>
      <c r="F60" s="407">
        <v>153.80000000000001</v>
      </c>
      <c r="G60" s="204"/>
      <c r="H60" s="407">
        <v>153.80000000000001</v>
      </c>
      <c r="I60" s="204"/>
      <c r="J60" s="407">
        <v>200.6</v>
      </c>
      <c r="K60" s="204"/>
      <c r="L60" s="407">
        <v>200.6</v>
      </c>
      <c r="M60" s="204"/>
      <c r="N60" s="203"/>
      <c r="O60" s="203"/>
      <c r="P60" s="203"/>
    </row>
    <row r="61" spans="1:16" ht="19.5">
      <c r="A61" s="406" t="s">
        <v>119</v>
      </c>
      <c r="B61" s="405">
        <v>75.8</v>
      </c>
      <c r="C61" s="199"/>
      <c r="D61" s="405">
        <v>82.4</v>
      </c>
      <c r="E61" s="199"/>
      <c r="F61" s="405">
        <v>79.400000000000006</v>
      </c>
      <c r="G61" s="199"/>
      <c r="H61" s="405">
        <v>85.3</v>
      </c>
      <c r="I61" s="199"/>
      <c r="J61" s="405">
        <v>78.7</v>
      </c>
      <c r="K61" s="199"/>
      <c r="L61" s="405">
        <v>84</v>
      </c>
      <c r="M61" s="199"/>
      <c r="N61" s="400"/>
      <c r="O61" s="400"/>
      <c r="P61" s="400"/>
    </row>
    <row r="62" spans="1:16" ht="19.5">
      <c r="A62" s="406" t="s">
        <v>1015</v>
      </c>
      <c r="B62" s="405">
        <v>42.3</v>
      </c>
      <c r="C62" s="199"/>
      <c r="D62" s="405">
        <v>71.900000000000006</v>
      </c>
      <c r="E62" s="199"/>
      <c r="F62" s="405">
        <v>46</v>
      </c>
      <c r="G62" s="199"/>
      <c r="H62" s="405">
        <v>71.099999999999994</v>
      </c>
      <c r="I62" s="199"/>
      <c r="J62" s="405">
        <v>37</v>
      </c>
      <c r="K62" s="199"/>
      <c r="L62" s="405">
        <v>61.1</v>
      </c>
      <c r="M62" s="199"/>
      <c r="N62" s="400"/>
      <c r="O62" s="400"/>
      <c r="P62" s="400"/>
    </row>
    <row r="63" spans="1:16" ht="19.5">
      <c r="A63" s="404" t="s">
        <v>6</v>
      </c>
      <c r="B63" s="403"/>
      <c r="C63" s="204"/>
      <c r="D63" s="403"/>
      <c r="E63" s="204"/>
      <c r="F63" s="403"/>
      <c r="G63" s="204"/>
      <c r="H63" s="403"/>
      <c r="I63" s="204"/>
      <c r="J63" s="403"/>
      <c r="K63" s="204"/>
      <c r="L63" s="403"/>
      <c r="M63" s="204"/>
      <c r="N63" s="203"/>
      <c r="O63" s="203"/>
      <c r="P63" s="203"/>
    </row>
    <row r="64" spans="1:16" ht="19.5">
      <c r="A64" s="406" t="s">
        <v>130</v>
      </c>
      <c r="B64" s="405">
        <v>51.9</v>
      </c>
      <c r="C64" s="199"/>
      <c r="D64" s="405">
        <v>71.8</v>
      </c>
      <c r="E64" s="199"/>
      <c r="F64" s="405">
        <v>49.2</v>
      </c>
      <c r="G64" s="199"/>
      <c r="H64" s="405">
        <v>69.5</v>
      </c>
      <c r="I64" s="199"/>
      <c r="J64" s="405">
        <v>49.6</v>
      </c>
      <c r="K64" s="199"/>
      <c r="L64" s="405">
        <v>68.599999999999994</v>
      </c>
      <c r="M64" s="199"/>
      <c r="N64" s="400"/>
      <c r="O64" s="400"/>
      <c r="P64" s="400"/>
    </row>
    <row r="65" spans="1:16" ht="19.5">
      <c r="A65" s="408" t="s">
        <v>128</v>
      </c>
      <c r="B65" s="407">
        <v>81.5</v>
      </c>
      <c r="C65" s="204"/>
      <c r="D65" s="407">
        <v>86.4</v>
      </c>
      <c r="E65" s="204"/>
      <c r="F65" s="407">
        <v>85.2</v>
      </c>
      <c r="G65" s="204"/>
      <c r="H65" s="407">
        <v>88.7</v>
      </c>
      <c r="I65" s="204"/>
      <c r="J65" s="407">
        <v>90.4</v>
      </c>
      <c r="K65" s="204"/>
      <c r="L65" s="407">
        <v>93.5</v>
      </c>
      <c r="M65" s="204"/>
      <c r="N65" s="203"/>
      <c r="O65" s="203"/>
      <c r="P65" s="203"/>
    </row>
    <row r="66" spans="1:16" ht="19.5">
      <c r="A66" s="406" t="s">
        <v>197</v>
      </c>
      <c r="B66" s="405">
        <v>77.2</v>
      </c>
      <c r="C66" s="199"/>
      <c r="D66" s="405">
        <v>83.3</v>
      </c>
      <c r="E66" s="199"/>
      <c r="F66" s="405">
        <v>80.599999999999994</v>
      </c>
      <c r="G66" s="199"/>
      <c r="H66" s="405">
        <v>85.3</v>
      </c>
      <c r="I66" s="199"/>
      <c r="J66" s="405">
        <v>81.099999999999994</v>
      </c>
      <c r="K66" s="199"/>
      <c r="L66" s="405">
        <v>85.3</v>
      </c>
      <c r="M66" s="199"/>
      <c r="N66" s="400"/>
      <c r="O66" s="400"/>
      <c r="P66" s="400"/>
    </row>
    <row r="67" spans="1:16" ht="19.5">
      <c r="A67" s="408" t="s">
        <v>129</v>
      </c>
      <c r="B67" s="407">
        <v>89.7</v>
      </c>
      <c r="C67" s="204"/>
      <c r="D67" s="407">
        <v>92.4</v>
      </c>
      <c r="E67" s="204"/>
      <c r="F67" s="407">
        <v>96</v>
      </c>
      <c r="G67" s="204"/>
      <c r="H67" s="407">
        <v>97.3</v>
      </c>
      <c r="I67" s="204"/>
      <c r="J67" s="407">
        <v>97</v>
      </c>
      <c r="K67" s="204"/>
      <c r="L67" s="407">
        <v>97.7</v>
      </c>
      <c r="M67" s="204"/>
      <c r="N67" s="203"/>
      <c r="O67" s="203"/>
      <c r="P67" s="203"/>
    </row>
    <row r="68" spans="1:16" ht="19.5">
      <c r="A68" s="408" t="s">
        <v>127</v>
      </c>
      <c r="B68" s="407">
        <v>84.3</v>
      </c>
      <c r="C68" s="204"/>
      <c r="D68" s="407">
        <v>88.4</v>
      </c>
      <c r="E68" s="204"/>
      <c r="F68" s="407">
        <v>82.6</v>
      </c>
      <c r="G68" s="204"/>
      <c r="H68" s="407">
        <v>86.1</v>
      </c>
      <c r="I68" s="204"/>
      <c r="J68" s="407">
        <v>83.5</v>
      </c>
      <c r="K68" s="204"/>
      <c r="L68" s="407">
        <v>86.9</v>
      </c>
      <c r="M68" s="204"/>
      <c r="N68" s="203"/>
      <c r="O68" s="203"/>
      <c r="P68" s="203"/>
    </row>
    <row r="69" spans="1:16" ht="19.5">
      <c r="A69" s="406" t="s">
        <v>126</v>
      </c>
      <c r="B69" s="405">
        <v>73.5</v>
      </c>
      <c r="C69" s="199"/>
      <c r="D69" s="405">
        <v>80.400000000000006</v>
      </c>
      <c r="E69" s="199"/>
      <c r="F69" s="405">
        <v>69.099999999999994</v>
      </c>
      <c r="G69" s="199"/>
      <c r="H69" s="405">
        <v>75.2</v>
      </c>
      <c r="I69" s="199"/>
      <c r="J69" s="405">
        <v>67.2</v>
      </c>
      <c r="K69" s="199"/>
      <c r="L69" s="405">
        <v>73.599999999999994</v>
      </c>
      <c r="M69" s="199"/>
      <c r="N69" s="400"/>
      <c r="O69" s="400"/>
      <c r="P69" s="400"/>
    </row>
    <row r="70" spans="1:16" ht="19.5">
      <c r="A70" s="406" t="s">
        <v>133</v>
      </c>
      <c r="B70" s="405">
        <v>23.2</v>
      </c>
      <c r="C70" s="199"/>
      <c r="D70" s="405">
        <v>68.099999999999994</v>
      </c>
      <c r="E70" s="199"/>
      <c r="F70" s="405">
        <v>24.9</v>
      </c>
      <c r="G70" s="199"/>
      <c r="H70" s="405">
        <v>67.2</v>
      </c>
      <c r="I70" s="199"/>
      <c r="J70" s="405">
        <v>24.8</v>
      </c>
      <c r="K70" s="199"/>
      <c r="L70" s="405">
        <v>66.2</v>
      </c>
      <c r="M70" s="199"/>
      <c r="N70" s="400"/>
      <c r="O70" s="400"/>
      <c r="P70" s="400"/>
    </row>
    <row r="71" spans="1:16" ht="19.5">
      <c r="A71" s="406" t="s">
        <v>132</v>
      </c>
      <c r="B71" s="405">
        <v>19.5</v>
      </c>
      <c r="C71" s="199"/>
      <c r="D71" s="405">
        <v>66.7</v>
      </c>
      <c r="E71" s="199"/>
      <c r="F71" s="405">
        <v>20</v>
      </c>
      <c r="G71" s="199"/>
      <c r="H71" s="405">
        <v>66.2</v>
      </c>
      <c r="I71" s="199"/>
      <c r="J71" s="405">
        <v>19.3</v>
      </c>
      <c r="K71" s="199"/>
      <c r="L71" s="405">
        <v>65.099999999999994</v>
      </c>
      <c r="M71" s="199"/>
      <c r="N71" s="400"/>
      <c r="O71" s="400"/>
      <c r="P71" s="400"/>
    </row>
    <row r="72" spans="1:16" ht="19.5">
      <c r="A72" s="406" t="s">
        <v>131</v>
      </c>
      <c r="B72" s="405">
        <v>62.4</v>
      </c>
      <c r="C72" s="199"/>
      <c r="D72" s="405">
        <v>72.3</v>
      </c>
      <c r="E72" s="199"/>
      <c r="F72" s="405">
        <v>61.7</v>
      </c>
      <c r="G72" s="199"/>
      <c r="H72" s="405">
        <v>70.3</v>
      </c>
      <c r="I72" s="199"/>
      <c r="J72" s="405">
        <v>61.6</v>
      </c>
      <c r="K72" s="199"/>
      <c r="L72" s="405">
        <v>69.8</v>
      </c>
      <c r="M72" s="199"/>
      <c r="N72" s="400"/>
      <c r="O72" s="400"/>
      <c r="P72" s="400"/>
    </row>
    <row r="73" spans="1:16" ht="19.5">
      <c r="A73" s="406" t="s">
        <v>125</v>
      </c>
      <c r="B73" s="405">
        <v>77</v>
      </c>
      <c r="C73" s="199"/>
      <c r="D73" s="405">
        <v>83.2</v>
      </c>
      <c r="E73" s="199"/>
      <c r="F73" s="405">
        <v>77.900000000000006</v>
      </c>
      <c r="G73" s="199"/>
      <c r="H73" s="405">
        <v>83</v>
      </c>
      <c r="I73" s="199"/>
      <c r="J73" s="405">
        <v>70.2</v>
      </c>
      <c r="K73" s="199"/>
      <c r="L73" s="405">
        <v>75.7</v>
      </c>
      <c r="M73" s="199"/>
      <c r="N73" s="400"/>
      <c r="O73" s="400"/>
      <c r="P73" s="400"/>
    </row>
    <row r="74" spans="1:16" ht="19.5">
      <c r="A74" s="404" t="s">
        <v>5</v>
      </c>
      <c r="B74" s="403"/>
      <c r="C74" s="204"/>
      <c r="D74" s="403"/>
      <c r="E74" s="204"/>
      <c r="F74" s="403"/>
      <c r="G74" s="204"/>
      <c r="H74" s="403"/>
      <c r="I74" s="204"/>
      <c r="J74" s="403"/>
      <c r="K74" s="204"/>
      <c r="L74" s="403"/>
      <c r="M74" s="204"/>
      <c r="N74" s="203"/>
      <c r="O74" s="203"/>
      <c r="P74" s="203"/>
    </row>
    <row r="75" spans="1:16" ht="19.5">
      <c r="A75" s="406" t="s">
        <v>138</v>
      </c>
      <c r="B75" s="405">
        <v>47.1</v>
      </c>
      <c r="C75" s="199"/>
      <c r="D75" s="405">
        <v>71.5</v>
      </c>
      <c r="E75" s="199"/>
      <c r="F75" s="405">
        <v>45.8</v>
      </c>
      <c r="G75" s="199"/>
      <c r="H75" s="405">
        <v>70.599999999999994</v>
      </c>
      <c r="I75" s="199"/>
      <c r="J75" s="405">
        <v>46.1</v>
      </c>
      <c r="K75" s="199"/>
      <c r="L75" s="405">
        <v>68.400000000000006</v>
      </c>
      <c r="M75" s="199"/>
      <c r="N75" s="400"/>
      <c r="O75" s="400"/>
      <c r="P75" s="400"/>
    </row>
    <row r="76" spans="1:16" ht="19.5">
      <c r="A76" s="408" t="s">
        <v>137</v>
      </c>
      <c r="B76" s="407">
        <v>104.8</v>
      </c>
      <c r="C76" s="204"/>
      <c r="D76" s="407">
        <v>104.8</v>
      </c>
      <c r="E76" s="204"/>
      <c r="F76" s="407">
        <v>103.4</v>
      </c>
      <c r="G76" s="204"/>
      <c r="H76" s="407">
        <v>103.4</v>
      </c>
      <c r="I76" s="204"/>
      <c r="J76" s="407">
        <v>101</v>
      </c>
      <c r="K76" s="204"/>
      <c r="L76" s="407">
        <v>101</v>
      </c>
      <c r="M76" s="204"/>
      <c r="N76" s="203"/>
      <c r="O76" s="203"/>
      <c r="P76" s="203"/>
    </row>
    <row r="77" spans="1:16" ht="19.5">
      <c r="A77" s="408" t="s">
        <v>136</v>
      </c>
      <c r="B77" s="407">
        <v>220</v>
      </c>
      <c r="C77" s="204"/>
      <c r="D77" s="407">
        <v>220</v>
      </c>
      <c r="E77" s="204"/>
      <c r="F77" s="407">
        <v>211.5</v>
      </c>
      <c r="G77" s="204"/>
      <c r="H77" s="407">
        <v>211.5</v>
      </c>
      <c r="I77" s="204"/>
      <c r="J77" s="407">
        <v>195.4</v>
      </c>
      <c r="K77" s="204"/>
      <c r="L77" s="407">
        <v>195.4</v>
      </c>
      <c r="M77" s="204"/>
      <c r="N77" s="203"/>
      <c r="O77" s="203"/>
      <c r="P77" s="203"/>
    </row>
    <row r="78" spans="1:16" ht="19.5">
      <c r="A78" s="408" t="s">
        <v>1012</v>
      </c>
      <c r="B78" s="407">
        <v>200.8</v>
      </c>
      <c r="C78" s="204"/>
      <c r="D78" s="407">
        <v>200.8</v>
      </c>
      <c r="E78" s="204"/>
      <c r="F78" s="407">
        <v>187.1</v>
      </c>
      <c r="G78" s="204"/>
      <c r="H78" s="407">
        <v>187.1</v>
      </c>
      <c r="I78" s="204"/>
      <c r="J78" s="407">
        <v>161</v>
      </c>
      <c r="K78" s="204"/>
      <c r="L78" s="407">
        <v>161</v>
      </c>
      <c r="M78" s="204"/>
      <c r="N78" s="203"/>
      <c r="O78" s="203"/>
      <c r="P78" s="203"/>
    </row>
    <row r="79" spans="1:16" ht="19.5">
      <c r="A79" s="406" t="s">
        <v>134</v>
      </c>
      <c r="B79" s="405">
        <v>78.3</v>
      </c>
      <c r="C79" s="199"/>
      <c r="D79" s="405">
        <v>83.9</v>
      </c>
      <c r="E79" s="199"/>
      <c r="F79" s="405">
        <v>82.4</v>
      </c>
      <c r="G79" s="199"/>
      <c r="H79" s="405">
        <v>86.5</v>
      </c>
      <c r="I79" s="199"/>
      <c r="J79" s="405">
        <v>82.5</v>
      </c>
      <c r="K79" s="199"/>
      <c r="L79" s="405">
        <v>86.4</v>
      </c>
      <c r="M79" s="199"/>
      <c r="N79" s="400"/>
      <c r="O79" s="400"/>
      <c r="P79" s="400"/>
    </row>
    <row r="80" spans="1:16" ht="19.5">
      <c r="A80" s="402" t="s">
        <v>1013</v>
      </c>
      <c r="B80" s="407">
        <v>220.2</v>
      </c>
      <c r="C80" s="204"/>
      <c r="D80" s="407">
        <v>220.2</v>
      </c>
      <c r="E80" s="204"/>
      <c r="F80" s="407">
        <v>218.2</v>
      </c>
      <c r="G80" s="204"/>
      <c r="H80" s="407">
        <v>218.2</v>
      </c>
      <c r="I80" s="204"/>
      <c r="J80" s="407">
        <v>229.3</v>
      </c>
      <c r="K80" s="204"/>
      <c r="L80" s="407">
        <v>229.3</v>
      </c>
      <c r="M80" s="204"/>
      <c r="N80" s="203"/>
      <c r="O80" s="203"/>
      <c r="P80" s="203"/>
    </row>
    <row r="81" spans="1:16" ht="19.5">
      <c r="A81" s="404" t="s">
        <v>4</v>
      </c>
      <c r="B81" s="403"/>
      <c r="C81" s="204"/>
      <c r="D81" s="403"/>
      <c r="E81" s="204"/>
      <c r="F81" s="403"/>
      <c r="G81" s="204"/>
      <c r="H81" s="403"/>
      <c r="I81" s="204"/>
      <c r="J81" s="403"/>
      <c r="K81" s="204"/>
      <c r="L81" s="403"/>
      <c r="M81" s="204"/>
      <c r="N81" s="203"/>
      <c r="O81" s="203"/>
      <c r="P81" s="203"/>
    </row>
    <row r="82" spans="1:16" ht="19.5">
      <c r="A82" s="406" t="s">
        <v>145</v>
      </c>
      <c r="B82" s="405">
        <v>56.2</v>
      </c>
      <c r="C82" s="199"/>
      <c r="D82" s="405">
        <v>70.599999999999994</v>
      </c>
      <c r="E82" s="199"/>
      <c r="F82" s="405">
        <v>55.7</v>
      </c>
      <c r="G82" s="199"/>
      <c r="H82" s="405">
        <v>69.2</v>
      </c>
      <c r="I82" s="199"/>
      <c r="J82" s="405">
        <v>52.3</v>
      </c>
      <c r="K82" s="199"/>
      <c r="L82" s="405">
        <v>66.900000000000006</v>
      </c>
      <c r="M82" s="199"/>
      <c r="N82" s="400"/>
      <c r="O82" s="400"/>
      <c r="P82" s="400"/>
    </row>
    <row r="83" spans="1:16" ht="19.5">
      <c r="A83" s="408" t="s">
        <v>144</v>
      </c>
      <c r="B83" s="407">
        <v>91.7</v>
      </c>
      <c r="C83" s="204"/>
      <c r="D83" s="407">
        <v>94.7</v>
      </c>
      <c r="E83" s="204"/>
      <c r="F83" s="407">
        <v>90</v>
      </c>
      <c r="G83" s="204"/>
      <c r="H83" s="407">
        <v>92.2</v>
      </c>
      <c r="I83" s="204"/>
      <c r="J83" s="407">
        <v>88.7</v>
      </c>
      <c r="K83" s="204"/>
      <c r="L83" s="407">
        <v>90.9</v>
      </c>
      <c r="M83" s="204"/>
      <c r="N83" s="203"/>
      <c r="O83" s="203"/>
      <c r="P83" s="203"/>
    </row>
    <row r="84" spans="1:16" ht="19.5">
      <c r="A84" s="406" t="s">
        <v>143</v>
      </c>
      <c r="B84" s="405">
        <v>85.7</v>
      </c>
      <c r="C84" s="199"/>
      <c r="D84" s="405">
        <v>90.4</v>
      </c>
      <c r="E84" s="199"/>
      <c r="F84" s="405">
        <v>83.7</v>
      </c>
      <c r="G84" s="199"/>
      <c r="H84" s="405">
        <v>87.3</v>
      </c>
      <c r="I84" s="199"/>
      <c r="J84" s="405">
        <v>76.3</v>
      </c>
      <c r="K84" s="199"/>
      <c r="L84" s="405">
        <v>80.2</v>
      </c>
      <c r="M84" s="199"/>
      <c r="N84" s="400"/>
      <c r="O84" s="400"/>
      <c r="P84" s="400"/>
    </row>
    <row r="85" spans="1:16" ht="19.5">
      <c r="A85" s="406" t="s">
        <v>142</v>
      </c>
      <c r="B85" s="405">
        <v>61.1</v>
      </c>
      <c r="C85" s="199"/>
      <c r="D85" s="405">
        <v>72</v>
      </c>
      <c r="E85" s="199"/>
      <c r="F85" s="405">
        <v>58.6</v>
      </c>
      <c r="G85" s="199"/>
      <c r="H85" s="405">
        <v>68.400000000000006</v>
      </c>
      <c r="I85" s="199"/>
      <c r="J85" s="405">
        <v>58.7</v>
      </c>
      <c r="K85" s="199"/>
      <c r="L85" s="405">
        <v>68.8</v>
      </c>
      <c r="M85" s="199"/>
      <c r="N85" s="400"/>
      <c r="O85" s="400"/>
      <c r="P85" s="400"/>
    </row>
    <row r="86" spans="1:16" ht="19.5">
      <c r="A86" s="408" t="s">
        <v>146</v>
      </c>
      <c r="B86" s="407">
        <v>92.3</v>
      </c>
      <c r="C86" s="204"/>
      <c r="D86" s="407">
        <v>96</v>
      </c>
      <c r="E86" s="204"/>
      <c r="F86" s="407">
        <v>95.2</v>
      </c>
      <c r="G86" s="204"/>
      <c r="H86" s="407">
        <v>96.6</v>
      </c>
      <c r="I86" s="204"/>
      <c r="J86" s="407">
        <v>92.4</v>
      </c>
      <c r="K86" s="204"/>
      <c r="L86" s="407">
        <v>93.9</v>
      </c>
      <c r="M86" s="204"/>
      <c r="N86" s="203"/>
      <c r="O86" s="203"/>
      <c r="P86" s="203"/>
    </row>
    <row r="87" spans="1:16" ht="19.5">
      <c r="A87" s="406" t="s">
        <v>150</v>
      </c>
      <c r="B87" s="405">
        <v>69.7</v>
      </c>
      <c r="C87" s="199"/>
      <c r="D87" s="405">
        <v>77.7</v>
      </c>
      <c r="E87" s="199"/>
      <c r="F87" s="405">
        <v>68.099999999999994</v>
      </c>
      <c r="G87" s="199"/>
      <c r="H87" s="405">
        <v>75.2</v>
      </c>
      <c r="I87" s="199"/>
      <c r="J87" s="405">
        <v>72.099999999999994</v>
      </c>
      <c r="K87" s="199"/>
      <c r="L87" s="405">
        <v>78.400000000000006</v>
      </c>
      <c r="M87" s="199"/>
      <c r="N87" s="400"/>
      <c r="O87" s="400"/>
      <c r="P87" s="400"/>
    </row>
    <row r="88" spans="1:16" ht="19.5">
      <c r="A88" s="406" t="s">
        <v>149</v>
      </c>
      <c r="B88" s="405">
        <v>53.9</v>
      </c>
      <c r="C88" s="199"/>
      <c r="D88" s="405">
        <v>71.900000000000006</v>
      </c>
      <c r="E88" s="199"/>
      <c r="F88" s="405">
        <v>55.5</v>
      </c>
      <c r="G88" s="199"/>
      <c r="H88" s="405">
        <v>71.400000000000006</v>
      </c>
      <c r="I88" s="199"/>
      <c r="J88" s="405">
        <v>51.2</v>
      </c>
      <c r="K88" s="199"/>
      <c r="L88" s="405">
        <v>68.400000000000006</v>
      </c>
      <c r="M88" s="199"/>
      <c r="N88" s="400"/>
      <c r="O88" s="400"/>
      <c r="P88" s="400"/>
    </row>
    <row r="89" spans="1:16" ht="19.5">
      <c r="A89" s="406" t="s">
        <v>148</v>
      </c>
      <c r="B89" s="405">
        <v>77.7</v>
      </c>
      <c r="C89" s="199"/>
      <c r="D89" s="405">
        <v>84.9</v>
      </c>
      <c r="E89" s="199"/>
      <c r="F89" s="405">
        <v>70.099999999999994</v>
      </c>
      <c r="G89" s="199"/>
      <c r="H89" s="405">
        <v>76.599999999999994</v>
      </c>
      <c r="I89" s="199"/>
      <c r="J89" s="405">
        <v>69.400000000000006</v>
      </c>
      <c r="K89" s="199"/>
      <c r="L89" s="405">
        <v>75.8</v>
      </c>
      <c r="M89" s="199"/>
      <c r="N89" s="400"/>
      <c r="O89" s="400"/>
      <c r="P89" s="400"/>
    </row>
    <row r="90" spans="1:16" ht="19.5">
      <c r="A90" s="408" t="s">
        <v>196</v>
      </c>
      <c r="B90" s="407">
        <v>117</v>
      </c>
      <c r="C90" s="204"/>
      <c r="D90" s="407">
        <v>117</v>
      </c>
      <c r="E90" s="204"/>
      <c r="F90" s="407">
        <v>121.2</v>
      </c>
      <c r="G90" s="204"/>
      <c r="H90" s="407">
        <v>121.2</v>
      </c>
      <c r="I90" s="204"/>
      <c r="J90" s="407">
        <v>121.6</v>
      </c>
      <c r="K90" s="204"/>
      <c r="L90" s="407">
        <v>121.6</v>
      </c>
      <c r="M90" s="204"/>
      <c r="N90" s="203"/>
      <c r="O90" s="203"/>
      <c r="P90" s="203"/>
    </row>
    <row r="91" spans="1:16" ht="19.5">
      <c r="A91" s="408" t="s">
        <v>141</v>
      </c>
      <c r="B91" s="407">
        <v>109.2</v>
      </c>
      <c r="C91" s="204"/>
      <c r="D91" s="407">
        <v>109.2</v>
      </c>
      <c r="E91" s="204"/>
      <c r="F91" s="407">
        <v>109.1</v>
      </c>
      <c r="G91" s="204"/>
      <c r="H91" s="407">
        <v>109.1</v>
      </c>
      <c r="I91" s="204"/>
      <c r="J91" s="407">
        <v>105.1</v>
      </c>
      <c r="K91" s="204"/>
      <c r="L91" s="407">
        <v>105.1</v>
      </c>
      <c r="M91" s="204"/>
      <c r="N91" s="203"/>
      <c r="O91" s="203"/>
      <c r="P91" s="203"/>
    </row>
    <row r="92" spans="1:16" ht="19.5">
      <c r="A92" s="406" t="s">
        <v>140</v>
      </c>
      <c r="B92" s="405">
        <v>68.7</v>
      </c>
      <c r="C92" s="199"/>
      <c r="D92" s="405">
        <v>76.900000000000006</v>
      </c>
      <c r="E92" s="199"/>
      <c r="F92" s="405">
        <v>68.7</v>
      </c>
      <c r="G92" s="199"/>
      <c r="H92" s="405">
        <v>75.8</v>
      </c>
      <c r="I92" s="199"/>
      <c r="J92" s="405">
        <v>65.5</v>
      </c>
      <c r="K92" s="199"/>
      <c r="L92" s="405">
        <v>72.599999999999994</v>
      </c>
      <c r="M92" s="199"/>
      <c r="N92" s="400"/>
      <c r="O92" s="400"/>
      <c r="P92" s="400"/>
    </row>
    <row r="93" spans="1:16" ht="19.5">
      <c r="A93" s="406" t="s">
        <v>1078</v>
      </c>
      <c r="B93" s="405">
        <v>78.400000000000006</v>
      </c>
      <c r="C93" s="199"/>
      <c r="D93" s="405">
        <v>84.1</v>
      </c>
      <c r="E93" s="199"/>
      <c r="F93" s="405">
        <v>80.599999999999994</v>
      </c>
      <c r="G93" s="199"/>
      <c r="H93" s="405">
        <v>84.9</v>
      </c>
      <c r="I93" s="199"/>
      <c r="J93" s="405">
        <v>77.5</v>
      </c>
      <c r="K93" s="199"/>
      <c r="L93" s="405">
        <v>82</v>
      </c>
      <c r="M93" s="199"/>
      <c r="N93" s="400"/>
      <c r="O93" s="400"/>
      <c r="P93" s="400"/>
    </row>
    <row r="94" spans="1:16" ht="19.5">
      <c r="A94" s="406" t="s">
        <v>139</v>
      </c>
      <c r="B94" s="405">
        <v>77.2</v>
      </c>
      <c r="C94" s="199"/>
      <c r="D94" s="405">
        <v>83.7</v>
      </c>
      <c r="E94" s="199"/>
      <c r="F94" s="405">
        <v>77.400000000000006</v>
      </c>
      <c r="G94" s="199"/>
      <c r="H94" s="405">
        <v>82.7</v>
      </c>
      <c r="I94" s="199"/>
      <c r="J94" s="405">
        <v>80.400000000000006</v>
      </c>
      <c r="K94" s="199"/>
      <c r="L94" s="405">
        <v>85.1</v>
      </c>
      <c r="M94" s="199"/>
      <c r="N94" s="400"/>
      <c r="O94" s="400"/>
      <c r="P94" s="400"/>
    </row>
    <row r="95" spans="1:16" ht="19.5">
      <c r="A95" s="402" t="s">
        <v>1011</v>
      </c>
      <c r="B95" s="405">
        <v>55.5</v>
      </c>
      <c r="C95" s="199"/>
      <c r="D95" s="405">
        <v>71.2</v>
      </c>
      <c r="E95" s="199"/>
      <c r="F95" s="405">
        <v>54.4</v>
      </c>
      <c r="G95" s="199"/>
      <c r="H95" s="405">
        <v>69.400000000000006</v>
      </c>
      <c r="I95" s="199"/>
      <c r="J95" s="405">
        <v>52.9</v>
      </c>
      <c r="K95" s="199"/>
      <c r="L95" s="405">
        <v>68.7</v>
      </c>
      <c r="M95" s="199"/>
      <c r="N95" s="400"/>
      <c r="O95" s="400"/>
      <c r="P95" s="400"/>
    </row>
    <row r="96" spans="1:16" ht="19.5">
      <c r="A96" s="404" t="s">
        <v>8</v>
      </c>
      <c r="B96" s="403"/>
      <c r="C96" s="204"/>
      <c r="D96" s="403"/>
      <c r="E96" s="204"/>
      <c r="F96" s="403"/>
      <c r="G96" s="204"/>
      <c r="H96" s="403"/>
      <c r="I96" s="204"/>
      <c r="J96" s="403"/>
      <c r="K96" s="204"/>
      <c r="L96" s="403"/>
      <c r="M96" s="204"/>
      <c r="N96" s="203"/>
      <c r="O96" s="203"/>
      <c r="P96" s="203"/>
    </row>
    <row r="97" spans="1:17" ht="19.5">
      <c r="A97" s="406" t="s">
        <v>154</v>
      </c>
      <c r="B97" s="405">
        <v>45.6</v>
      </c>
      <c r="C97" s="199"/>
      <c r="D97" s="405">
        <v>71.5</v>
      </c>
      <c r="E97" s="199"/>
      <c r="F97" s="405">
        <v>36.9</v>
      </c>
      <c r="G97" s="199"/>
      <c r="H97" s="405">
        <v>63.2</v>
      </c>
      <c r="I97" s="199"/>
      <c r="J97" s="405">
        <v>35.5</v>
      </c>
      <c r="K97" s="199"/>
      <c r="L97" s="405">
        <v>63.9</v>
      </c>
      <c r="M97" s="199"/>
      <c r="N97" s="400"/>
      <c r="O97" s="400"/>
      <c r="P97" s="400"/>
    </row>
    <row r="98" spans="1:17" ht="19.5">
      <c r="A98" s="406" t="s">
        <v>153</v>
      </c>
      <c r="B98" s="405">
        <v>33.9</v>
      </c>
      <c r="C98" s="199"/>
      <c r="D98" s="405">
        <v>70.3</v>
      </c>
      <c r="E98" s="199"/>
      <c r="F98" s="405">
        <v>32.9</v>
      </c>
      <c r="G98" s="199"/>
      <c r="H98" s="405">
        <v>67.8</v>
      </c>
      <c r="I98" s="199"/>
      <c r="J98" s="405">
        <v>34.1</v>
      </c>
      <c r="K98" s="199"/>
      <c r="L98" s="405">
        <v>67</v>
      </c>
      <c r="M98" s="199"/>
      <c r="N98" s="400"/>
      <c r="O98" s="400"/>
      <c r="P98" s="400"/>
    </row>
    <row r="99" spans="1:17" ht="19.5">
      <c r="A99" s="406" t="s">
        <v>156</v>
      </c>
      <c r="B99" s="405">
        <v>27</v>
      </c>
      <c r="C99" s="199"/>
      <c r="D99" s="405">
        <v>67.599999999999994</v>
      </c>
      <c r="E99" s="199"/>
      <c r="F99" s="405">
        <v>25.2</v>
      </c>
      <c r="G99" s="199"/>
      <c r="H99" s="405">
        <v>64</v>
      </c>
      <c r="I99" s="199"/>
      <c r="J99" s="405">
        <v>25</v>
      </c>
      <c r="K99" s="199"/>
      <c r="L99" s="405">
        <v>65.5</v>
      </c>
      <c r="M99" s="199"/>
      <c r="N99" s="400"/>
      <c r="O99" s="400"/>
      <c r="P99" s="400"/>
    </row>
    <row r="100" spans="1:17" ht="19.5">
      <c r="A100" s="406" t="s">
        <v>155</v>
      </c>
      <c r="B100" s="405">
        <v>24.6</v>
      </c>
      <c r="C100" s="199"/>
      <c r="D100" s="405">
        <v>69.099999999999994</v>
      </c>
      <c r="E100" s="199"/>
      <c r="F100" s="405">
        <v>24.3</v>
      </c>
      <c r="G100" s="199"/>
      <c r="H100" s="405">
        <v>65.5</v>
      </c>
      <c r="I100" s="199"/>
      <c r="J100" s="405">
        <v>23.7</v>
      </c>
      <c r="K100" s="199"/>
      <c r="L100" s="405">
        <v>64.599999999999994</v>
      </c>
      <c r="M100" s="199"/>
      <c r="N100" s="400"/>
      <c r="O100" s="400"/>
      <c r="P100" s="400"/>
    </row>
    <row r="101" spans="1:17" ht="19.5">
      <c r="A101" s="402" t="s">
        <v>1016</v>
      </c>
      <c r="B101" s="405">
        <v>45.3</v>
      </c>
      <c r="C101" s="199"/>
      <c r="D101" s="405">
        <v>71.5</v>
      </c>
      <c r="E101" s="199"/>
      <c r="F101" s="405">
        <v>45.4</v>
      </c>
      <c r="G101" s="199"/>
      <c r="H101" s="405">
        <v>70.5</v>
      </c>
      <c r="I101" s="199"/>
      <c r="J101" s="405">
        <v>42.5</v>
      </c>
      <c r="K101" s="199"/>
      <c r="L101" s="405">
        <v>67.599999999999994</v>
      </c>
      <c r="M101" s="199"/>
      <c r="N101" s="400"/>
      <c r="O101" s="400"/>
      <c r="P101" s="400"/>
    </row>
    <row r="102" spans="1:17" ht="19.5">
      <c r="A102" s="406" t="s">
        <v>151</v>
      </c>
      <c r="B102" s="405">
        <v>56.5</v>
      </c>
      <c r="C102" s="199"/>
      <c r="D102" s="405">
        <v>71</v>
      </c>
      <c r="E102" s="199"/>
      <c r="F102" s="405">
        <v>55.6</v>
      </c>
      <c r="G102" s="199"/>
      <c r="H102" s="405">
        <v>69.099999999999994</v>
      </c>
      <c r="I102" s="199"/>
      <c r="J102" s="405">
        <v>51.5</v>
      </c>
      <c r="K102" s="199"/>
      <c r="L102" s="405">
        <v>66</v>
      </c>
      <c r="M102" s="199"/>
      <c r="N102" s="400"/>
      <c r="O102" s="400"/>
      <c r="P102" s="400"/>
    </row>
    <row r="103" spans="1:17" ht="19.5">
      <c r="A103" s="406" t="s">
        <v>1017</v>
      </c>
      <c r="B103" s="405">
        <v>28.7</v>
      </c>
      <c r="C103" s="199"/>
      <c r="D103" s="405">
        <v>69.099999999999994</v>
      </c>
      <c r="E103" s="199"/>
      <c r="F103" s="405">
        <v>27</v>
      </c>
      <c r="G103" s="199"/>
      <c r="H103" s="405">
        <v>65</v>
      </c>
      <c r="I103" s="199"/>
      <c r="J103" s="405">
        <v>25.2</v>
      </c>
      <c r="K103" s="199"/>
      <c r="L103" s="405">
        <v>64.599999999999994</v>
      </c>
      <c r="M103" s="199"/>
      <c r="N103" s="400"/>
      <c r="O103" s="400"/>
      <c r="P103" s="400"/>
    </row>
    <row r="104" spans="1:17" ht="19.5">
      <c r="A104" s="404" t="s">
        <v>1350</v>
      </c>
      <c r="B104" s="403"/>
      <c r="C104" s="204"/>
      <c r="D104" s="403"/>
      <c r="E104" s="204"/>
      <c r="F104" s="403"/>
      <c r="G104" s="204"/>
      <c r="H104" s="403"/>
      <c r="I104" s="204"/>
      <c r="J104" s="403"/>
      <c r="K104" s="204"/>
      <c r="L104" s="403"/>
      <c r="M104" s="204"/>
      <c r="N104" s="203"/>
      <c r="O104" s="203"/>
      <c r="P104" s="203"/>
    </row>
    <row r="105" spans="1:17">
      <c r="A105" s="488"/>
      <c r="B105" s="488"/>
      <c r="C105" s="488"/>
      <c r="D105" s="488"/>
      <c r="E105" s="488"/>
      <c r="F105" s="488"/>
      <c r="G105" s="488"/>
      <c r="H105" s="488"/>
      <c r="I105" s="488"/>
      <c r="J105" s="488"/>
      <c r="K105" s="488"/>
      <c r="L105" s="488"/>
      <c r="M105" s="488"/>
      <c r="N105" s="488"/>
      <c r="O105" s="488"/>
      <c r="P105" s="488"/>
      <c r="Q105" s="488"/>
    </row>
  </sheetData>
  <mergeCells count="19">
    <mergeCell ref="A6:Q6"/>
    <mergeCell ref="J10:K10"/>
    <mergeCell ref="L10:M10"/>
    <mergeCell ref="A1:Q1"/>
    <mergeCell ref="A2:Q2"/>
    <mergeCell ref="A3:Q3"/>
    <mergeCell ref="A4:Q4"/>
    <mergeCell ref="A5:Q5"/>
    <mergeCell ref="A105:Q105"/>
    <mergeCell ref="A7:Q7"/>
    <mergeCell ref="A8:Q8"/>
    <mergeCell ref="A9:A10"/>
    <mergeCell ref="B9:E9"/>
    <mergeCell ref="F9:I9"/>
    <mergeCell ref="J9:M9"/>
    <mergeCell ref="B10:C10"/>
    <mergeCell ref="D10:E10"/>
    <mergeCell ref="F10:G10"/>
    <mergeCell ref="H10:I10"/>
  </mergeCells>
  <pageMargins left="0.2" right="0.2" top="0.2" bottom="0.2" header="0" footer="0"/>
  <pageSetup paperSize="9" orientation="landscape" horizontalDpi="300" verticalDpi="300"/>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5"/>
  <sheetViews>
    <sheetView topLeftCell="A95" workbookViewId="0">
      <selection activeCell="A53" sqref="A53"/>
    </sheetView>
  </sheetViews>
  <sheetFormatPr defaultRowHeight="12.75"/>
  <cols>
    <col min="1" max="1" width="89.7109375" style="401" customWidth="1"/>
    <col min="2" max="2" width="24" style="401" customWidth="1"/>
    <col min="3" max="3" width="2.28515625" style="401" customWidth="1"/>
    <col min="4" max="4" width="24" style="401" customWidth="1"/>
    <col min="5" max="5" width="2.28515625" style="401" customWidth="1"/>
    <col min="6" max="6" width="24" style="401" customWidth="1"/>
    <col min="7" max="7" width="2.28515625" style="401" customWidth="1"/>
    <col min="8" max="8" width="24" style="401" customWidth="1"/>
    <col min="9" max="9" width="2.28515625" style="401" customWidth="1"/>
    <col min="10" max="10" width="24" style="401" customWidth="1"/>
    <col min="11" max="11" width="2.28515625" style="401" customWidth="1"/>
    <col min="12" max="12" width="24" style="401" customWidth="1"/>
    <col min="13" max="13" width="2.28515625" style="401" customWidth="1"/>
    <col min="14" max="16" width="0" style="401" hidden="1" customWidth="1"/>
    <col min="17" max="17" width="5.5703125" style="401" customWidth="1"/>
    <col min="18" max="16384" width="9.140625" style="401"/>
  </cols>
  <sheetData>
    <row r="1" spans="1:17" ht="19.5">
      <c r="A1" s="487" t="s">
        <v>1361</v>
      </c>
      <c r="B1" s="487"/>
      <c r="C1" s="487"/>
      <c r="D1" s="487"/>
      <c r="E1" s="487"/>
      <c r="F1" s="487"/>
      <c r="G1" s="487"/>
      <c r="H1" s="487"/>
      <c r="I1" s="487"/>
      <c r="J1" s="487"/>
      <c r="K1" s="487"/>
      <c r="L1" s="487"/>
      <c r="M1" s="487"/>
      <c r="N1" s="487"/>
      <c r="O1" s="487"/>
      <c r="P1" s="487"/>
      <c r="Q1" s="487"/>
    </row>
    <row r="2" spans="1:17" ht="19.5">
      <c r="A2" s="487" t="s">
        <v>1360</v>
      </c>
      <c r="B2" s="487"/>
      <c r="C2" s="487"/>
      <c r="D2" s="487"/>
      <c r="E2" s="487"/>
      <c r="F2" s="487"/>
      <c r="G2" s="487"/>
      <c r="H2" s="487"/>
      <c r="I2" s="487"/>
      <c r="J2" s="487"/>
      <c r="K2" s="487"/>
      <c r="L2" s="487"/>
      <c r="M2" s="487"/>
      <c r="N2" s="487"/>
      <c r="O2" s="487"/>
      <c r="P2" s="487"/>
      <c r="Q2" s="487"/>
    </row>
    <row r="3" spans="1:17" ht="19.5">
      <c r="A3" s="487" t="s">
        <v>1359</v>
      </c>
      <c r="B3" s="487"/>
      <c r="C3" s="487"/>
      <c r="D3" s="487"/>
      <c r="E3" s="487"/>
      <c r="F3" s="487"/>
      <c r="G3" s="487"/>
      <c r="H3" s="487"/>
      <c r="I3" s="487"/>
      <c r="J3" s="487"/>
      <c r="K3" s="487"/>
      <c r="L3" s="487"/>
      <c r="M3" s="487"/>
      <c r="N3" s="487"/>
      <c r="O3" s="487"/>
      <c r="P3" s="487"/>
      <c r="Q3" s="487"/>
    </row>
    <row r="4" spans="1:17" ht="19.5">
      <c r="A4" s="487" t="s">
        <v>1367</v>
      </c>
      <c r="B4" s="487"/>
      <c r="C4" s="487"/>
      <c r="D4" s="487"/>
      <c r="E4" s="487"/>
      <c r="F4" s="487"/>
      <c r="G4" s="487"/>
      <c r="H4" s="487"/>
      <c r="I4" s="487"/>
      <c r="J4" s="487"/>
      <c r="K4" s="487"/>
      <c r="L4" s="487"/>
      <c r="M4" s="487"/>
      <c r="N4" s="487"/>
      <c r="O4" s="487"/>
      <c r="P4" s="487"/>
      <c r="Q4" s="487"/>
    </row>
    <row r="5" spans="1:17" ht="19.5">
      <c r="A5" s="487" t="s">
        <v>1113</v>
      </c>
      <c r="B5" s="487"/>
      <c r="C5" s="487"/>
      <c r="D5" s="487"/>
      <c r="E5" s="487"/>
      <c r="F5" s="487"/>
      <c r="G5" s="487"/>
      <c r="H5" s="487"/>
      <c r="I5" s="487"/>
      <c r="J5" s="487"/>
      <c r="K5" s="487"/>
      <c r="L5" s="487"/>
      <c r="M5" s="487"/>
      <c r="N5" s="487"/>
      <c r="O5" s="487"/>
      <c r="P5" s="487"/>
      <c r="Q5" s="487"/>
    </row>
    <row r="6" spans="1:17">
      <c r="A6" s="488"/>
      <c r="B6" s="488"/>
      <c r="C6" s="488"/>
      <c r="D6" s="488"/>
      <c r="E6" s="488"/>
      <c r="F6" s="488"/>
      <c r="G6" s="488"/>
      <c r="H6" s="488"/>
      <c r="I6" s="488"/>
      <c r="J6" s="488"/>
      <c r="K6" s="488"/>
      <c r="L6" s="488"/>
      <c r="M6" s="488"/>
      <c r="N6" s="488"/>
      <c r="O6" s="488"/>
      <c r="P6" s="488"/>
      <c r="Q6" s="488"/>
    </row>
    <row r="7" spans="1:17">
      <c r="A7" s="488"/>
      <c r="B7" s="488"/>
      <c r="C7" s="488"/>
      <c r="D7" s="488"/>
      <c r="E7" s="488"/>
      <c r="F7" s="488"/>
      <c r="G7" s="488"/>
      <c r="H7" s="488"/>
      <c r="I7" s="488"/>
      <c r="J7" s="488"/>
      <c r="K7" s="488"/>
      <c r="L7" s="488"/>
      <c r="M7" s="488"/>
      <c r="N7" s="488"/>
      <c r="O7" s="488"/>
      <c r="P7" s="488"/>
      <c r="Q7" s="488"/>
    </row>
    <row r="8" spans="1:17" ht="19.5">
      <c r="A8" s="487" t="s">
        <v>1357</v>
      </c>
      <c r="B8" s="487"/>
      <c r="C8" s="487"/>
      <c r="D8" s="487"/>
      <c r="E8" s="487"/>
      <c r="F8" s="487"/>
      <c r="G8" s="487"/>
      <c r="H8" s="487"/>
      <c r="I8" s="487"/>
      <c r="J8" s="487"/>
      <c r="K8" s="487"/>
      <c r="L8" s="487"/>
      <c r="M8" s="487"/>
      <c r="N8" s="487"/>
      <c r="O8" s="487"/>
      <c r="P8" s="487"/>
      <c r="Q8" s="487"/>
    </row>
    <row r="9" spans="1:17" ht="19.5">
      <c r="A9" s="489" t="s">
        <v>1356</v>
      </c>
      <c r="B9" s="489" t="s">
        <v>1362</v>
      </c>
      <c r="C9" s="489"/>
      <c r="D9" s="489"/>
      <c r="E9" s="489"/>
      <c r="F9" s="489" t="s">
        <v>1366</v>
      </c>
      <c r="G9" s="489"/>
      <c r="H9" s="489"/>
      <c r="I9" s="489"/>
      <c r="J9" s="489" t="s">
        <v>1365</v>
      </c>
      <c r="K9" s="489"/>
      <c r="L9" s="489"/>
      <c r="M9" s="489"/>
      <c r="N9" s="212"/>
      <c r="O9" s="212"/>
      <c r="P9" s="212"/>
    </row>
    <row r="10" spans="1:17" ht="108" customHeight="1">
      <c r="A10" s="489"/>
      <c r="B10" s="489" t="s">
        <v>1352</v>
      </c>
      <c r="C10" s="489"/>
      <c r="D10" s="489" t="s">
        <v>1351</v>
      </c>
      <c r="E10" s="489"/>
      <c r="F10" s="489" t="s">
        <v>1352</v>
      </c>
      <c r="G10" s="489"/>
      <c r="H10" s="489" t="s">
        <v>1351</v>
      </c>
      <c r="I10" s="489"/>
      <c r="J10" s="489" t="s">
        <v>1352</v>
      </c>
      <c r="K10" s="489"/>
      <c r="L10" s="489" t="s">
        <v>1351</v>
      </c>
      <c r="M10" s="489"/>
      <c r="N10" s="212"/>
      <c r="O10" s="212"/>
      <c r="P10" s="212"/>
    </row>
    <row r="11" spans="1:17" ht="19.5">
      <c r="A11" s="404" t="s">
        <v>1</v>
      </c>
      <c r="B11" s="403"/>
      <c r="C11" s="204"/>
      <c r="D11" s="403"/>
      <c r="E11" s="204"/>
      <c r="F11" s="403"/>
      <c r="G11" s="204"/>
      <c r="H11" s="403"/>
      <c r="I11" s="204"/>
      <c r="J11" s="403"/>
      <c r="K11" s="204"/>
      <c r="L11" s="403"/>
      <c r="M11" s="204"/>
      <c r="N11" s="203"/>
      <c r="O11" s="203"/>
      <c r="P11" s="203"/>
    </row>
    <row r="12" spans="1:17" ht="19.5">
      <c r="A12" s="408" t="s">
        <v>191</v>
      </c>
      <c r="B12" s="407">
        <v>88.3</v>
      </c>
      <c r="C12" s="204"/>
      <c r="D12" s="407">
        <v>90.8</v>
      </c>
      <c r="E12" s="204"/>
      <c r="F12" s="407">
        <v>101.8</v>
      </c>
      <c r="G12" s="204"/>
      <c r="H12" s="407">
        <v>102.9</v>
      </c>
      <c r="I12" s="204"/>
      <c r="J12" s="407">
        <v>98.2</v>
      </c>
      <c r="K12" s="204"/>
      <c r="L12" s="407">
        <v>99.3</v>
      </c>
      <c r="M12" s="204"/>
      <c r="N12" s="203"/>
      <c r="O12" s="203"/>
      <c r="P12" s="203"/>
    </row>
    <row r="13" spans="1:17" ht="19.5">
      <c r="A13" s="406" t="s">
        <v>190</v>
      </c>
      <c r="B13" s="405">
        <v>50.8</v>
      </c>
      <c r="C13" s="199"/>
      <c r="D13" s="405">
        <v>68.3</v>
      </c>
      <c r="E13" s="199"/>
      <c r="F13" s="405">
        <v>50.2</v>
      </c>
      <c r="G13" s="199"/>
      <c r="H13" s="405">
        <v>68.400000000000006</v>
      </c>
      <c r="I13" s="199"/>
      <c r="J13" s="405">
        <v>53.5</v>
      </c>
      <c r="K13" s="199"/>
      <c r="L13" s="405">
        <v>71.900000000000006</v>
      </c>
      <c r="M13" s="199"/>
      <c r="N13" s="400"/>
      <c r="O13" s="400"/>
      <c r="P13" s="400"/>
    </row>
    <row r="14" spans="1:17" ht="19.5">
      <c r="A14" s="406" t="s">
        <v>189</v>
      </c>
      <c r="B14" s="405">
        <v>67.5</v>
      </c>
      <c r="C14" s="199"/>
      <c r="D14" s="405">
        <v>74.599999999999994</v>
      </c>
      <c r="E14" s="199"/>
      <c r="F14" s="405">
        <v>70.8</v>
      </c>
      <c r="G14" s="199"/>
      <c r="H14" s="405">
        <v>78.099999999999994</v>
      </c>
      <c r="I14" s="199"/>
      <c r="J14" s="405">
        <v>73.8</v>
      </c>
      <c r="K14" s="199"/>
      <c r="L14" s="405">
        <v>81.2</v>
      </c>
      <c r="M14" s="199"/>
      <c r="N14" s="400"/>
      <c r="O14" s="400"/>
      <c r="P14" s="400"/>
    </row>
    <row r="15" spans="1:17" ht="19.5">
      <c r="A15" s="406" t="s">
        <v>188</v>
      </c>
      <c r="B15" s="405">
        <v>71.3</v>
      </c>
      <c r="C15" s="199"/>
      <c r="D15" s="405">
        <v>77.2</v>
      </c>
      <c r="E15" s="199"/>
      <c r="F15" s="405">
        <v>76.400000000000006</v>
      </c>
      <c r="G15" s="199"/>
      <c r="H15" s="405">
        <v>82.3</v>
      </c>
      <c r="I15" s="199"/>
      <c r="J15" s="405">
        <v>81.599999999999994</v>
      </c>
      <c r="K15" s="199"/>
      <c r="L15" s="405">
        <v>87.6</v>
      </c>
      <c r="M15" s="199"/>
      <c r="N15" s="400"/>
      <c r="O15" s="400"/>
      <c r="P15" s="400"/>
    </row>
    <row r="16" spans="1:17" ht="19.5">
      <c r="A16" s="406" t="s">
        <v>187</v>
      </c>
      <c r="B16" s="405">
        <v>48.2</v>
      </c>
      <c r="C16" s="199"/>
      <c r="D16" s="405">
        <v>68.400000000000006</v>
      </c>
      <c r="E16" s="199"/>
      <c r="F16" s="405">
        <v>49.2</v>
      </c>
      <c r="G16" s="199"/>
      <c r="H16" s="405">
        <v>70.2</v>
      </c>
      <c r="I16" s="199"/>
      <c r="J16" s="405">
        <v>52.2</v>
      </c>
      <c r="K16" s="199"/>
      <c r="L16" s="405">
        <v>73.8</v>
      </c>
      <c r="M16" s="199"/>
      <c r="N16" s="400"/>
      <c r="O16" s="400"/>
      <c r="P16" s="400"/>
    </row>
    <row r="17" spans="1:16" ht="19.5">
      <c r="A17" s="408" t="s">
        <v>186</v>
      </c>
      <c r="B17" s="407">
        <v>101.3</v>
      </c>
      <c r="C17" s="204"/>
      <c r="D17" s="407">
        <v>101.3</v>
      </c>
      <c r="E17" s="204"/>
      <c r="F17" s="407">
        <v>102.5</v>
      </c>
      <c r="G17" s="204"/>
      <c r="H17" s="407">
        <v>102.5</v>
      </c>
      <c r="I17" s="204"/>
      <c r="J17" s="407">
        <v>109.6</v>
      </c>
      <c r="K17" s="204"/>
      <c r="L17" s="407">
        <v>109.6</v>
      </c>
      <c r="M17" s="204"/>
      <c r="N17" s="203"/>
      <c r="O17" s="203"/>
      <c r="P17" s="203"/>
    </row>
    <row r="18" spans="1:16" ht="19.5">
      <c r="A18" s="406" t="s">
        <v>185</v>
      </c>
      <c r="B18" s="405">
        <v>61.4</v>
      </c>
      <c r="C18" s="199"/>
      <c r="D18" s="405">
        <v>70.8</v>
      </c>
      <c r="E18" s="199"/>
      <c r="F18" s="405">
        <v>65.5</v>
      </c>
      <c r="G18" s="199"/>
      <c r="H18" s="405">
        <v>74.599999999999994</v>
      </c>
      <c r="I18" s="199"/>
      <c r="J18" s="405">
        <v>68.7</v>
      </c>
      <c r="K18" s="199"/>
      <c r="L18" s="405">
        <v>77.900000000000006</v>
      </c>
      <c r="M18" s="199"/>
      <c r="N18" s="400"/>
      <c r="O18" s="400"/>
      <c r="P18" s="400"/>
    </row>
    <row r="19" spans="1:16" ht="19.5">
      <c r="A19" s="406" t="s">
        <v>184</v>
      </c>
      <c r="B19" s="405">
        <v>68.8</v>
      </c>
      <c r="C19" s="199"/>
      <c r="D19" s="405">
        <v>75.099999999999994</v>
      </c>
      <c r="E19" s="199"/>
      <c r="F19" s="405">
        <v>80.8</v>
      </c>
      <c r="G19" s="199"/>
      <c r="H19" s="405">
        <v>86.1</v>
      </c>
      <c r="I19" s="199"/>
      <c r="J19" s="405">
        <v>81.7</v>
      </c>
      <c r="K19" s="199"/>
      <c r="L19" s="405">
        <v>87</v>
      </c>
      <c r="M19" s="199"/>
      <c r="N19" s="400"/>
      <c r="O19" s="400"/>
      <c r="P19" s="400"/>
    </row>
    <row r="20" spans="1:16" ht="19.5">
      <c r="A20" s="408" t="s">
        <v>183</v>
      </c>
      <c r="B20" s="407">
        <v>93.1</v>
      </c>
      <c r="C20" s="204"/>
      <c r="D20" s="407">
        <v>94.5</v>
      </c>
      <c r="E20" s="204"/>
      <c r="F20" s="407">
        <v>94.1</v>
      </c>
      <c r="G20" s="204"/>
      <c r="H20" s="407">
        <v>95.5</v>
      </c>
      <c r="I20" s="204"/>
      <c r="J20" s="407">
        <v>98.9</v>
      </c>
      <c r="K20" s="204"/>
      <c r="L20" s="407">
        <v>100.4</v>
      </c>
      <c r="M20" s="204"/>
      <c r="N20" s="203"/>
      <c r="O20" s="203"/>
      <c r="P20" s="203"/>
    </row>
    <row r="21" spans="1:16" ht="19.5">
      <c r="A21" s="408" t="s">
        <v>182</v>
      </c>
      <c r="B21" s="407">
        <v>123.9</v>
      </c>
      <c r="C21" s="204"/>
      <c r="D21" s="407">
        <v>123.9</v>
      </c>
      <c r="E21" s="204"/>
      <c r="F21" s="407">
        <v>124.3</v>
      </c>
      <c r="G21" s="204"/>
      <c r="H21" s="407">
        <v>124.3</v>
      </c>
      <c r="I21" s="204"/>
      <c r="J21" s="407">
        <v>126.3</v>
      </c>
      <c r="K21" s="204"/>
      <c r="L21" s="407">
        <v>126.3</v>
      </c>
      <c r="M21" s="204"/>
      <c r="N21" s="203"/>
      <c r="O21" s="203"/>
      <c r="P21" s="203"/>
    </row>
    <row r="22" spans="1:16" ht="19.5">
      <c r="A22" s="406" t="s">
        <v>181</v>
      </c>
      <c r="B22" s="405">
        <v>56.9</v>
      </c>
      <c r="C22" s="199"/>
      <c r="D22" s="405">
        <v>69.099999999999994</v>
      </c>
      <c r="E22" s="199"/>
      <c r="F22" s="405">
        <v>56.8</v>
      </c>
      <c r="G22" s="199"/>
      <c r="H22" s="405">
        <v>69.5</v>
      </c>
      <c r="I22" s="199"/>
      <c r="J22" s="405">
        <v>55.7</v>
      </c>
      <c r="K22" s="199"/>
      <c r="L22" s="405">
        <v>68.7</v>
      </c>
      <c r="M22" s="199"/>
      <c r="N22" s="400"/>
      <c r="O22" s="400"/>
      <c r="P22" s="400"/>
    </row>
    <row r="23" spans="1:16" ht="19.5">
      <c r="A23" s="406" t="s">
        <v>180</v>
      </c>
      <c r="B23" s="405">
        <v>68.8</v>
      </c>
      <c r="C23" s="199"/>
      <c r="D23" s="405">
        <v>74.8</v>
      </c>
      <c r="E23" s="199"/>
      <c r="F23" s="405">
        <v>75.3</v>
      </c>
      <c r="G23" s="199"/>
      <c r="H23" s="405">
        <v>81.400000000000006</v>
      </c>
      <c r="I23" s="199"/>
      <c r="J23" s="405">
        <v>78.7</v>
      </c>
      <c r="K23" s="199"/>
      <c r="L23" s="405">
        <v>84.9</v>
      </c>
      <c r="M23" s="199"/>
      <c r="N23" s="400"/>
      <c r="O23" s="400"/>
      <c r="P23" s="400"/>
    </row>
    <row r="24" spans="1:16" ht="19.5">
      <c r="A24" s="406" t="s">
        <v>179</v>
      </c>
      <c r="B24" s="405">
        <v>73.599999999999994</v>
      </c>
      <c r="C24" s="199"/>
      <c r="D24" s="405">
        <v>79.400000000000006</v>
      </c>
      <c r="E24" s="199"/>
      <c r="F24" s="405">
        <v>77.400000000000006</v>
      </c>
      <c r="G24" s="199"/>
      <c r="H24" s="405">
        <v>83.2</v>
      </c>
      <c r="I24" s="199"/>
      <c r="J24" s="405">
        <v>75.7</v>
      </c>
      <c r="K24" s="199"/>
      <c r="L24" s="405">
        <v>81.7</v>
      </c>
      <c r="M24" s="199"/>
      <c r="N24" s="400"/>
      <c r="O24" s="400"/>
      <c r="P24" s="400"/>
    </row>
    <row r="25" spans="1:16" ht="19.5">
      <c r="A25" s="406" t="s">
        <v>178</v>
      </c>
      <c r="B25" s="405">
        <v>54.3</v>
      </c>
      <c r="C25" s="199"/>
      <c r="D25" s="405">
        <v>69.099999999999994</v>
      </c>
      <c r="E25" s="199"/>
      <c r="F25" s="405">
        <v>52.2</v>
      </c>
      <c r="G25" s="199"/>
      <c r="H25" s="405">
        <v>67.599999999999994</v>
      </c>
      <c r="I25" s="199"/>
      <c r="J25" s="405">
        <v>51.5</v>
      </c>
      <c r="K25" s="199"/>
      <c r="L25" s="405">
        <v>67.2</v>
      </c>
      <c r="M25" s="199"/>
      <c r="N25" s="400"/>
      <c r="O25" s="400"/>
      <c r="P25" s="400"/>
    </row>
    <row r="26" spans="1:16" ht="19.5">
      <c r="A26" s="406" t="s">
        <v>177</v>
      </c>
      <c r="B26" s="405">
        <v>72.2</v>
      </c>
      <c r="C26" s="199"/>
      <c r="D26" s="405">
        <v>77.900000000000006</v>
      </c>
      <c r="E26" s="199"/>
      <c r="F26" s="405">
        <v>77</v>
      </c>
      <c r="G26" s="199"/>
      <c r="H26" s="405">
        <v>82.7</v>
      </c>
      <c r="I26" s="199"/>
      <c r="J26" s="405">
        <v>83.9</v>
      </c>
      <c r="K26" s="199"/>
      <c r="L26" s="405">
        <v>89.8</v>
      </c>
      <c r="M26" s="199"/>
      <c r="N26" s="400"/>
      <c r="O26" s="400"/>
      <c r="P26" s="400"/>
    </row>
    <row r="27" spans="1:16" ht="19.5">
      <c r="A27" s="408" t="s">
        <v>176</v>
      </c>
      <c r="B27" s="407">
        <v>93.9</v>
      </c>
      <c r="C27" s="204"/>
      <c r="D27" s="407">
        <v>95.2</v>
      </c>
      <c r="E27" s="204"/>
      <c r="F27" s="407">
        <v>93.9</v>
      </c>
      <c r="G27" s="204"/>
      <c r="H27" s="407">
        <v>95.3</v>
      </c>
      <c r="I27" s="204"/>
      <c r="J27" s="407">
        <v>94.7</v>
      </c>
      <c r="K27" s="204"/>
      <c r="L27" s="407">
        <v>96.1</v>
      </c>
      <c r="M27" s="204"/>
      <c r="N27" s="203"/>
      <c r="O27" s="203"/>
      <c r="P27" s="203"/>
    </row>
    <row r="28" spans="1:16" ht="19.5">
      <c r="A28" s="408" t="s">
        <v>175</v>
      </c>
      <c r="B28" s="407">
        <v>94.2</v>
      </c>
      <c r="C28" s="204"/>
      <c r="D28" s="407">
        <v>95.3</v>
      </c>
      <c r="E28" s="204"/>
      <c r="F28" s="407">
        <v>96.4</v>
      </c>
      <c r="G28" s="204"/>
      <c r="H28" s="407">
        <v>97.4</v>
      </c>
      <c r="I28" s="204"/>
      <c r="J28" s="407">
        <v>99.7</v>
      </c>
      <c r="K28" s="204"/>
      <c r="L28" s="407">
        <v>100.6</v>
      </c>
      <c r="M28" s="204"/>
      <c r="N28" s="203"/>
      <c r="O28" s="203"/>
      <c r="P28" s="203"/>
    </row>
    <row r="29" spans="1:16" ht="19.5">
      <c r="A29" s="408" t="s">
        <v>174</v>
      </c>
      <c r="B29" s="407">
        <v>272</v>
      </c>
      <c r="C29" s="204"/>
      <c r="D29" s="407">
        <v>272</v>
      </c>
      <c r="E29" s="204"/>
      <c r="F29" s="407">
        <v>292.2</v>
      </c>
      <c r="G29" s="204"/>
      <c r="H29" s="407">
        <v>292.2</v>
      </c>
      <c r="I29" s="204"/>
      <c r="J29" s="407">
        <v>294.60000000000002</v>
      </c>
      <c r="K29" s="204"/>
      <c r="L29" s="407">
        <v>294.60000000000002</v>
      </c>
      <c r="M29" s="204"/>
      <c r="N29" s="203"/>
      <c r="O29" s="203"/>
      <c r="P29" s="203"/>
    </row>
    <row r="30" spans="1:16" ht="19.5">
      <c r="A30" s="404" t="s">
        <v>3</v>
      </c>
      <c r="B30" s="403"/>
      <c r="C30" s="204"/>
      <c r="D30" s="403"/>
      <c r="E30" s="204"/>
      <c r="F30" s="403"/>
      <c r="G30" s="204"/>
      <c r="H30" s="403"/>
      <c r="I30" s="204"/>
      <c r="J30" s="403"/>
      <c r="K30" s="204"/>
      <c r="L30" s="403"/>
      <c r="M30" s="204"/>
      <c r="N30" s="203"/>
      <c r="O30" s="203"/>
      <c r="P30" s="203"/>
    </row>
    <row r="31" spans="1:16" ht="19.5">
      <c r="A31" s="406" t="s">
        <v>160</v>
      </c>
      <c r="B31" s="405">
        <v>70.599999999999994</v>
      </c>
      <c r="C31" s="199"/>
      <c r="D31" s="405">
        <v>76</v>
      </c>
      <c r="E31" s="199"/>
      <c r="F31" s="405">
        <v>91</v>
      </c>
      <c r="G31" s="199"/>
      <c r="H31" s="405">
        <v>95.4</v>
      </c>
      <c r="I31" s="199"/>
      <c r="J31" s="405">
        <v>85.9</v>
      </c>
      <c r="K31" s="199"/>
      <c r="L31" s="405">
        <v>90.4</v>
      </c>
      <c r="M31" s="199"/>
      <c r="N31" s="400"/>
      <c r="O31" s="400"/>
      <c r="P31" s="400"/>
    </row>
    <row r="32" spans="1:16" ht="19.5">
      <c r="A32" s="406" t="s">
        <v>159</v>
      </c>
      <c r="B32" s="405">
        <v>67.099999999999994</v>
      </c>
      <c r="C32" s="199"/>
      <c r="D32" s="405">
        <v>73.8</v>
      </c>
      <c r="E32" s="199"/>
      <c r="F32" s="405">
        <v>71</v>
      </c>
      <c r="G32" s="199"/>
      <c r="H32" s="405">
        <v>77.900000000000006</v>
      </c>
      <c r="I32" s="199"/>
      <c r="J32" s="405">
        <v>69.099999999999994</v>
      </c>
      <c r="K32" s="199"/>
      <c r="L32" s="405">
        <v>76.099999999999994</v>
      </c>
      <c r="M32" s="199"/>
      <c r="N32" s="400"/>
      <c r="O32" s="400"/>
      <c r="P32" s="400"/>
    </row>
    <row r="33" spans="1:16" ht="19.5">
      <c r="A33" s="406" t="s">
        <v>161</v>
      </c>
      <c r="B33" s="405">
        <v>83.9</v>
      </c>
      <c r="C33" s="199"/>
      <c r="D33" s="405">
        <v>87.1</v>
      </c>
      <c r="E33" s="199"/>
      <c r="F33" s="405">
        <v>84</v>
      </c>
      <c r="G33" s="199"/>
      <c r="H33" s="405">
        <v>87.2</v>
      </c>
      <c r="I33" s="199"/>
      <c r="J33" s="405">
        <v>79.400000000000006</v>
      </c>
      <c r="K33" s="199"/>
      <c r="L33" s="405">
        <v>82.7</v>
      </c>
      <c r="M33" s="199"/>
      <c r="N33" s="400"/>
      <c r="O33" s="400"/>
      <c r="P33" s="400"/>
    </row>
    <row r="34" spans="1:16" ht="19.5">
      <c r="A34" s="406" t="s">
        <v>195</v>
      </c>
      <c r="B34" s="405">
        <v>51.3</v>
      </c>
      <c r="C34" s="199"/>
      <c r="D34" s="405">
        <v>68.5</v>
      </c>
      <c r="E34" s="199"/>
      <c r="F34" s="405">
        <v>53.5</v>
      </c>
      <c r="G34" s="199"/>
      <c r="H34" s="405">
        <v>70.7</v>
      </c>
      <c r="I34" s="199"/>
      <c r="J34" s="405">
        <v>53.6</v>
      </c>
      <c r="K34" s="199"/>
      <c r="L34" s="405">
        <v>70.7</v>
      </c>
      <c r="M34" s="199"/>
      <c r="N34" s="400"/>
      <c r="O34" s="400"/>
      <c r="P34" s="400"/>
    </row>
    <row r="35" spans="1:16" ht="19.5">
      <c r="A35" s="406" t="s">
        <v>163</v>
      </c>
      <c r="B35" s="405">
        <v>41.8</v>
      </c>
      <c r="C35" s="199"/>
      <c r="D35" s="405">
        <v>67.3</v>
      </c>
      <c r="E35" s="199"/>
      <c r="F35" s="405">
        <v>54.5</v>
      </c>
      <c r="G35" s="199"/>
      <c r="H35" s="405">
        <v>76.900000000000006</v>
      </c>
      <c r="I35" s="199"/>
      <c r="J35" s="405">
        <v>56.6</v>
      </c>
      <c r="K35" s="199"/>
      <c r="L35" s="405">
        <v>79.2</v>
      </c>
      <c r="M35" s="199"/>
      <c r="N35" s="400"/>
      <c r="O35" s="400"/>
      <c r="P35" s="400"/>
    </row>
    <row r="36" spans="1:16" ht="19.5">
      <c r="A36" s="406" t="s">
        <v>162</v>
      </c>
      <c r="B36" s="405">
        <v>41.7</v>
      </c>
      <c r="C36" s="199"/>
      <c r="D36" s="405">
        <v>62.2</v>
      </c>
      <c r="E36" s="199"/>
      <c r="F36" s="405">
        <v>53.2</v>
      </c>
      <c r="G36" s="199"/>
      <c r="H36" s="405">
        <v>72.7</v>
      </c>
      <c r="I36" s="199"/>
      <c r="J36" s="405">
        <v>55.2</v>
      </c>
      <c r="K36" s="199"/>
      <c r="L36" s="405">
        <v>75.099999999999994</v>
      </c>
      <c r="M36" s="199"/>
      <c r="N36" s="400"/>
      <c r="O36" s="400"/>
      <c r="P36" s="400"/>
    </row>
    <row r="37" spans="1:16" ht="19.5">
      <c r="A37" s="406" t="s">
        <v>158</v>
      </c>
      <c r="B37" s="405">
        <v>73.7</v>
      </c>
      <c r="C37" s="199"/>
      <c r="D37" s="405">
        <v>79.7</v>
      </c>
      <c r="E37" s="199"/>
      <c r="F37" s="405">
        <v>73.599999999999994</v>
      </c>
      <c r="G37" s="199"/>
      <c r="H37" s="405">
        <v>79.7</v>
      </c>
      <c r="I37" s="199"/>
      <c r="J37" s="405">
        <v>73.599999999999994</v>
      </c>
      <c r="K37" s="199"/>
      <c r="L37" s="405">
        <v>79.8</v>
      </c>
      <c r="M37" s="199"/>
      <c r="N37" s="400"/>
      <c r="O37" s="400"/>
      <c r="P37" s="400"/>
    </row>
    <row r="38" spans="1:16" ht="19.5">
      <c r="A38" s="406" t="s">
        <v>157</v>
      </c>
      <c r="B38" s="405">
        <v>53</v>
      </c>
      <c r="C38" s="199"/>
      <c r="D38" s="405">
        <v>66.400000000000006</v>
      </c>
      <c r="E38" s="199"/>
      <c r="F38" s="405">
        <v>54</v>
      </c>
      <c r="G38" s="199"/>
      <c r="H38" s="405">
        <v>66.900000000000006</v>
      </c>
      <c r="I38" s="199"/>
      <c r="J38" s="405">
        <v>62.2</v>
      </c>
      <c r="K38" s="199"/>
      <c r="L38" s="405">
        <v>75.2</v>
      </c>
      <c r="M38" s="199"/>
      <c r="N38" s="400"/>
      <c r="O38" s="400"/>
      <c r="P38" s="400"/>
    </row>
    <row r="39" spans="1:16" ht="19.5">
      <c r="A39" s="404" t="s">
        <v>2</v>
      </c>
      <c r="B39" s="403"/>
      <c r="C39" s="204"/>
      <c r="D39" s="403"/>
      <c r="E39" s="204"/>
      <c r="F39" s="403"/>
      <c r="G39" s="204"/>
      <c r="H39" s="403"/>
      <c r="I39" s="204"/>
      <c r="J39" s="403"/>
      <c r="K39" s="204"/>
      <c r="L39" s="403"/>
      <c r="M39" s="204"/>
      <c r="N39" s="203"/>
      <c r="O39" s="203"/>
      <c r="P39" s="203"/>
    </row>
    <row r="40" spans="1:16" ht="19.5">
      <c r="A40" s="406" t="s">
        <v>171</v>
      </c>
      <c r="B40" s="405">
        <v>61.7</v>
      </c>
      <c r="C40" s="199"/>
      <c r="D40" s="405">
        <v>69.8</v>
      </c>
      <c r="E40" s="199"/>
      <c r="F40" s="405">
        <v>69</v>
      </c>
      <c r="G40" s="199"/>
      <c r="H40" s="405">
        <v>77.099999999999994</v>
      </c>
      <c r="I40" s="199"/>
      <c r="J40" s="405">
        <v>66.900000000000006</v>
      </c>
      <c r="K40" s="199"/>
      <c r="L40" s="405">
        <v>75.2</v>
      </c>
      <c r="M40" s="199"/>
      <c r="N40" s="400"/>
      <c r="O40" s="400"/>
      <c r="P40" s="400"/>
    </row>
    <row r="41" spans="1:16" ht="19.5">
      <c r="A41" s="408" t="s">
        <v>169</v>
      </c>
      <c r="B41" s="407">
        <v>86.3</v>
      </c>
      <c r="C41" s="204"/>
      <c r="D41" s="407">
        <v>89.6</v>
      </c>
      <c r="E41" s="204"/>
      <c r="F41" s="407">
        <v>93.2</v>
      </c>
      <c r="G41" s="204"/>
      <c r="H41" s="407">
        <v>95</v>
      </c>
      <c r="I41" s="204"/>
      <c r="J41" s="407">
        <v>100.1</v>
      </c>
      <c r="K41" s="204"/>
      <c r="L41" s="407">
        <v>102</v>
      </c>
      <c r="M41" s="204"/>
      <c r="N41" s="203"/>
      <c r="O41" s="203"/>
      <c r="P41" s="203"/>
    </row>
    <row r="42" spans="1:16" ht="19.5">
      <c r="A42" s="406" t="s">
        <v>168</v>
      </c>
      <c r="B42" s="405">
        <v>74.099999999999994</v>
      </c>
      <c r="C42" s="199"/>
      <c r="D42" s="405">
        <v>78.5</v>
      </c>
      <c r="E42" s="199"/>
      <c r="F42" s="405">
        <v>79.599999999999994</v>
      </c>
      <c r="G42" s="199"/>
      <c r="H42" s="405">
        <v>84.1</v>
      </c>
      <c r="I42" s="199"/>
      <c r="J42" s="405">
        <v>89.6</v>
      </c>
      <c r="K42" s="199"/>
      <c r="L42" s="405">
        <v>94</v>
      </c>
      <c r="M42" s="199"/>
      <c r="N42" s="400"/>
      <c r="O42" s="400"/>
      <c r="P42" s="400"/>
    </row>
    <row r="43" spans="1:16" ht="19.5">
      <c r="A43" s="408" t="s">
        <v>167</v>
      </c>
      <c r="B43" s="407">
        <v>138.1</v>
      </c>
      <c r="C43" s="204"/>
      <c r="D43" s="407">
        <v>138.1</v>
      </c>
      <c r="E43" s="204"/>
      <c r="F43" s="407">
        <v>149.6</v>
      </c>
      <c r="G43" s="204"/>
      <c r="H43" s="407">
        <v>149.6</v>
      </c>
      <c r="I43" s="204"/>
      <c r="J43" s="407">
        <v>151</v>
      </c>
      <c r="K43" s="204"/>
      <c r="L43" s="407">
        <v>151</v>
      </c>
      <c r="M43" s="204"/>
      <c r="N43" s="203"/>
      <c r="O43" s="203"/>
      <c r="P43" s="203"/>
    </row>
    <row r="44" spans="1:16" ht="19.5">
      <c r="A44" s="408" t="s">
        <v>166</v>
      </c>
      <c r="B44" s="407">
        <v>99.8</v>
      </c>
      <c r="C44" s="204"/>
      <c r="D44" s="407">
        <v>99.8</v>
      </c>
      <c r="E44" s="204"/>
      <c r="F44" s="407">
        <v>102.4</v>
      </c>
      <c r="G44" s="204"/>
      <c r="H44" s="407">
        <v>102.5</v>
      </c>
      <c r="I44" s="204"/>
      <c r="J44" s="407">
        <v>104.7</v>
      </c>
      <c r="K44" s="204"/>
      <c r="L44" s="407">
        <v>104.7</v>
      </c>
      <c r="M44" s="204"/>
      <c r="N44" s="203"/>
      <c r="O44" s="203"/>
      <c r="P44" s="203"/>
    </row>
    <row r="45" spans="1:16" ht="19.5">
      <c r="A45" s="408" t="s">
        <v>1010</v>
      </c>
      <c r="B45" s="407">
        <v>101.5</v>
      </c>
      <c r="C45" s="204"/>
      <c r="D45" s="407">
        <v>101.5</v>
      </c>
      <c r="E45" s="204"/>
      <c r="F45" s="407">
        <v>115.5</v>
      </c>
      <c r="G45" s="204"/>
      <c r="H45" s="407">
        <v>115.5</v>
      </c>
      <c r="I45" s="204"/>
      <c r="J45" s="407">
        <v>104.1</v>
      </c>
      <c r="K45" s="204"/>
      <c r="L45" s="407">
        <v>104.1</v>
      </c>
      <c r="M45" s="204"/>
      <c r="N45" s="203"/>
      <c r="O45" s="203"/>
      <c r="P45" s="203"/>
    </row>
    <row r="46" spans="1:16" ht="19.5">
      <c r="A46" s="406" t="s">
        <v>165</v>
      </c>
      <c r="B46" s="405">
        <v>78.5</v>
      </c>
      <c r="C46" s="199"/>
      <c r="D46" s="405">
        <v>82.5</v>
      </c>
      <c r="E46" s="199"/>
      <c r="F46" s="405">
        <v>79.900000000000006</v>
      </c>
      <c r="G46" s="199"/>
      <c r="H46" s="405">
        <v>84</v>
      </c>
      <c r="I46" s="199"/>
      <c r="J46" s="405">
        <v>82.6</v>
      </c>
      <c r="K46" s="199"/>
      <c r="L46" s="405">
        <v>86.8</v>
      </c>
      <c r="M46" s="199"/>
      <c r="N46" s="400"/>
      <c r="O46" s="400"/>
      <c r="P46" s="400"/>
    </row>
    <row r="47" spans="1:16" ht="19.5">
      <c r="A47" s="406" t="s">
        <v>164</v>
      </c>
      <c r="B47" s="405">
        <v>56.5</v>
      </c>
      <c r="C47" s="199"/>
      <c r="D47" s="405">
        <v>69</v>
      </c>
      <c r="E47" s="199"/>
      <c r="F47" s="405">
        <v>60.4</v>
      </c>
      <c r="G47" s="199"/>
      <c r="H47" s="405">
        <v>71.599999999999994</v>
      </c>
      <c r="I47" s="199"/>
      <c r="J47" s="405">
        <v>66.3</v>
      </c>
      <c r="K47" s="199"/>
      <c r="L47" s="405">
        <v>77.7</v>
      </c>
      <c r="M47" s="199"/>
      <c r="N47" s="400"/>
      <c r="O47" s="400"/>
      <c r="P47" s="400"/>
    </row>
    <row r="48" spans="1:16" ht="19.5">
      <c r="A48" s="406" t="s">
        <v>173</v>
      </c>
      <c r="B48" s="405">
        <v>53.8</v>
      </c>
      <c r="C48" s="199"/>
      <c r="D48" s="405">
        <v>68.599999999999994</v>
      </c>
      <c r="E48" s="199"/>
      <c r="F48" s="405">
        <v>58.9</v>
      </c>
      <c r="G48" s="199"/>
      <c r="H48" s="405">
        <v>72.2</v>
      </c>
      <c r="I48" s="199"/>
      <c r="J48" s="405">
        <v>57.5</v>
      </c>
      <c r="K48" s="199"/>
      <c r="L48" s="405">
        <v>71</v>
      </c>
      <c r="M48" s="199"/>
      <c r="N48" s="400"/>
      <c r="O48" s="400"/>
      <c r="P48" s="400"/>
    </row>
    <row r="49" spans="1:16" ht="19.5">
      <c r="A49" s="408" t="s">
        <v>172</v>
      </c>
      <c r="B49" s="407">
        <v>95.9</v>
      </c>
      <c r="C49" s="204"/>
      <c r="D49" s="407">
        <v>96.3</v>
      </c>
      <c r="E49" s="204"/>
      <c r="F49" s="407">
        <v>105.7</v>
      </c>
      <c r="G49" s="204"/>
      <c r="H49" s="407">
        <v>106.1</v>
      </c>
      <c r="I49" s="204"/>
      <c r="J49" s="407">
        <v>96.1</v>
      </c>
      <c r="K49" s="204"/>
      <c r="L49" s="407">
        <v>96.4</v>
      </c>
      <c r="M49" s="204"/>
      <c r="N49" s="203"/>
      <c r="O49" s="203"/>
      <c r="P49" s="203"/>
    </row>
    <row r="50" spans="1:16" ht="19.5">
      <c r="A50" s="408" t="s">
        <v>1009</v>
      </c>
      <c r="B50" s="407">
        <v>188.6</v>
      </c>
      <c r="C50" s="204"/>
      <c r="D50" s="407">
        <v>188.6</v>
      </c>
      <c r="E50" s="204"/>
      <c r="F50" s="407">
        <v>199.2</v>
      </c>
      <c r="G50" s="204"/>
      <c r="H50" s="407">
        <v>199.2</v>
      </c>
      <c r="I50" s="204"/>
      <c r="J50" s="407">
        <v>209.5</v>
      </c>
      <c r="K50" s="204"/>
      <c r="L50" s="407">
        <v>209.5</v>
      </c>
      <c r="M50" s="204"/>
      <c r="N50" s="203"/>
      <c r="O50" s="203"/>
      <c r="P50" s="203"/>
    </row>
    <row r="51" spans="1:16" ht="19.5">
      <c r="A51" s="404" t="s">
        <v>7</v>
      </c>
      <c r="B51" s="403"/>
      <c r="C51" s="204"/>
      <c r="D51" s="403"/>
      <c r="E51" s="204"/>
      <c r="F51" s="403"/>
      <c r="G51" s="204"/>
      <c r="H51" s="403"/>
      <c r="I51" s="204"/>
      <c r="J51" s="403"/>
      <c r="K51" s="204"/>
      <c r="L51" s="403"/>
      <c r="M51" s="204"/>
      <c r="N51" s="203"/>
      <c r="O51" s="203"/>
      <c r="P51" s="203"/>
    </row>
    <row r="52" spans="1:16" ht="19.5">
      <c r="A52" s="406" t="s">
        <v>118</v>
      </c>
      <c r="B52" s="405">
        <v>75.7</v>
      </c>
      <c r="C52" s="199"/>
      <c r="D52" s="405">
        <v>81.099999999999994</v>
      </c>
      <c r="E52" s="199"/>
      <c r="F52" s="405">
        <v>75.8</v>
      </c>
      <c r="G52" s="199"/>
      <c r="H52" s="405">
        <v>81.3</v>
      </c>
      <c r="I52" s="199"/>
      <c r="J52" s="405">
        <v>85.3</v>
      </c>
      <c r="K52" s="199"/>
      <c r="L52" s="405">
        <v>90.9</v>
      </c>
      <c r="M52" s="199"/>
      <c r="N52" s="400"/>
      <c r="O52" s="400"/>
      <c r="P52" s="400"/>
    </row>
    <row r="53" spans="1:16" ht="19.5">
      <c r="A53" s="406" t="s">
        <v>1014</v>
      </c>
      <c r="B53" s="405">
        <v>57.4</v>
      </c>
      <c r="C53" s="199"/>
      <c r="D53" s="405">
        <v>70.5</v>
      </c>
      <c r="E53" s="199"/>
      <c r="F53" s="405">
        <v>57.2</v>
      </c>
      <c r="G53" s="199"/>
      <c r="H53" s="405">
        <v>70.8</v>
      </c>
      <c r="I53" s="199"/>
      <c r="J53" s="405">
        <v>56.6</v>
      </c>
      <c r="K53" s="199"/>
      <c r="L53" s="405">
        <v>70.3</v>
      </c>
      <c r="M53" s="199"/>
      <c r="N53" s="400"/>
      <c r="O53" s="400"/>
      <c r="P53" s="400"/>
    </row>
    <row r="54" spans="1:16" ht="19.5">
      <c r="A54" s="406" t="s">
        <v>122</v>
      </c>
      <c r="B54" s="405">
        <v>54.5</v>
      </c>
      <c r="C54" s="199"/>
      <c r="D54" s="405">
        <v>69</v>
      </c>
      <c r="E54" s="199"/>
      <c r="F54" s="405">
        <v>57</v>
      </c>
      <c r="G54" s="199"/>
      <c r="H54" s="405">
        <v>70.8</v>
      </c>
      <c r="I54" s="199"/>
      <c r="J54" s="405">
        <v>61.7</v>
      </c>
      <c r="K54" s="199"/>
      <c r="L54" s="405">
        <v>75.7</v>
      </c>
      <c r="M54" s="199"/>
      <c r="N54" s="400"/>
      <c r="O54" s="400"/>
      <c r="P54" s="400"/>
    </row>
    <row r="55" spans="1:16" ht="19.5">
      <c r="A55" s="406" t="s">
        <v>121</v>
      </c>
      <c r="B55" s="405">
        <v>30.5</v>
      </c>
      <c r="C55" s="199"/>
      <c r="D55" s="405">
        <v>66.2</v>
      </c>
      <c r="E55" s="199"/>
      <c r="F55" s="405">
        <v>31.1</v>
      </c>
      <c r="G55" s="199"/>
      <c r="H55" s="405">
        <v>68</v>
      </c>
      <c r="I55" s="199"/>
      <c r="J55" s="405">
        <v>32.4</v>
      </c>
      <c r="K55" s="199"/>
      <c r="L55" s="405">
        <v>70.2</v>
      </c>
      <c r="M55" s="199"/>
      <c r="N55" s="400"/>
      <c r="O55" s="400"/>
      <c r="P55" s="400"/>
    </row>
    <row r="56" spans="1:16" ht="19.5">
      <c r="A56" s="406" t="s">
        <v>117</v>
      </c>
      <c r="B56" s="405">
        <v>60</v>
      </c>
      <c r="C56" s="199"/>
      <c r="D56" s="405">
        <v>71.099999999999994</v>
      </c>
      <c r="E56" s="199"/>
      <c r="F56" s="405">
        <v>64.3</v>
      </c>
      <c r="G56" s="199"/>
      <c r="H56" s="405">
        <v>74.3</v>
      </c>
      <c r="I56" s="199"/>
      <c r="J56" s="405">
        <v>68.5</v>
      </c>
      <c r="K56" s="199"/>
      <c r="L56" s="405">
        <v>78.7</v>
      </c>
      <c r="M56" s="199"/>
      <c r="N56" s="400"/>
      <c r="O56" s="400"/>
      <c r="P56" s="400"/>
    </row>
    <row r="57" spans="1:16" ht="19.5">
      <c r="A57" s="406" t="s">
        <v>120</v>
      </c>
      <c r="B57" s="405">
        <v>72.400000000000006</v>
      </c>
      <c r="C57" s="199"/>
      <c r="D57" s="405">
        <v>78.400000000000006</v>
      </c>
      <c r="E57" s="199"/>
      <c r="F57" s="405">
        <v>77.400000000000006</v>
      </c>
      <c r="G57" s="199"/>
      <c r="H57" s="405">
        <v>83.4</v>
      </c>
      <c r="I57" s="199"/>
      <c r="J57" s="405">
        <v>80.2</v>
      </c>
      <c r="K57" s="199"/>
      <c r="L57" s="405">
        <v>86.2</v>
      </c>
      <c r="M57" s="199"/>
      <c r="N57" s="400"/>
      <c r="O57" s="400"/>
      <c r="P57" s="400"/>
    </row>
    <row r="58" spans="1:16" ht="19.5">
      <c r="A58" s="406" t="s">
        <v>124</v>
      </c>
      <c r="B58" s="405">
        <v>42.8</v>
      </c>
      <c r="C58" s="199"/>
      <c r="D58" s="405">
        <v>67.599999999999994</v>
      </c>
      <c r="E58" s="199"/>
      <c r="F58" s="405">
        <v>42.2</v>
      </c>
      <c r="G58" s="199"/>
      <c r="H58" s="405">
        <v>67.099999999999994</v>
      </c>
      <c r="I58" s="199"/>
      <c r="J58" s="405">
        <v>42.8</v>
      </c>
      <c r="K58" s="199"/>
      <c r="L58" s="405">
        <v>67.7</v>
      </c>
      <c r="M58" s="199"/>
      <c r="N58" s="400"/>
      <c r="O58" s="400"/>
      <c r="P58" s="400"/>
    </row>
    <row r="59" spans="1:16" ht="19.5">
      <c r="A59" s="406" t="s">
        <v>123</v>
      </c>
      <c r="B59" s="405">
        <v>51</v>
      </c>
      <c r="C59" s="199"/>
      <c r="D59" s="405">
        <v>67.7</v>
      </c>
      <c r="E59" s="199"/>
      <c r="F59" s="405">
        <v>48.4</v>
      </c>
      <c r="G59" s="199"/>
      <c r="H59" s="405">
        <v>65.599999999999994</v>
      </c>
      <c r="I59" s="199"/>
      <c r="J59" s="405">
        <v>51.7</v>
      </c>
      <c r="K59" s="199"/>
      <c r="L59" s="405">
        <v>68.7</v>
      </c>
      <c r="M59" s="199"/>
      <c r="N59" s="400"/>
      <c r="O59" s="400"/>
      <c r="P59" s="400"/>
    </row>
    <row r="60" spans="1:16" ht="19.5">
      <c r="A60" s="408" t="s">
        <v>116</v>
      </c>
      <c r="B60" s="407">
        <v>200.6</v>
      </c>
      <c r="C60" s="204"/>
      <c r="D60" s="407">
        <v>200.6</v>
      </c>
      <c r="E60" s="204"/>
      <c r="F60" s="407">
        <v>217.5</v>
      </c>
      <c r="G60" s="204"/>
      <c r="H60" s="407">
        <v>217.5</v>
      </c>
      <c r="I60" s="204"/>
      <c r="J60" s="407">
        <v>137.69999999999999</v>
      </c>
      <c r="K60" s="204"/>
      <c r="L60" s="407">
        <v>137.69999999999999</v>
      </c>
      <c r="M60" s="204"/>
      <c r="N60" s="203"/>
      <c r="O60" s="203"/>
      <c r="P60" s="203"/>
    </row>
    <row r="61" spans="1:16" ht="19.5">
      <c r="A61" s="406" t="s">
        <v>119</v>
      </c>
      <c r="B61" s="405">
        <v>78.7</v>
      </c>
      <c r="C61" s="199"/>
      <c r="D61" s="405">
        <v>84</v>
      </c>
      <c r="E61" s="199"/>
      <c r="F61" s="405">
        <v>74</v>
      </c>
      <c r="G61" s="199"/>
      <c r="H61" s="405">
        <v>79.400000000000006</v>
      </c>
      <c r="I61" s="199"/>
      <c r="J61" s="405">
        <v>76.8</v>
      </c>
      <c r="K61" s="199"/>
      <c r="L61" s="405">
        <v>82.2</v>
      </c>
      <c r="M61" s="199"/>
      <c r="N61" s="400"/>
      <c r="O61" s="400"/>
      <c r="P61" s="400"/>
    </row>
    <row r="62" spans="1:16" ht="19.5">
      <c r="A62" s="406" t="s">
        <v>1015</v>
      </c>
      <c r="B62" s="405">
        <v>37</v>
      </c>
      <c r="C62" s="199"/>
      <c r="D62" s="405">
        <v>61.1</v>
      </c>
      <c r="E62" s="199"/>
      <c r="F62" s="405">
        <v>42.1</v>
      </c>
      <c r="G62" s="199"/>
      <c r="H62" s="405">
        <v>72.3</v>
      </c>
      <c r="I62" s="199"/>
      <c r="J62" s="405">
        <v>48.9</v>
      </c>
      <c r="K62" s="199"/>
      <c r="L62" s="405">
        <v>80.099999999999994</v>
      </c>
      <c r="M62" s="199"/>
      <c r="N62" s="400"/>
      <c r="O62" s="400"/>
      <c r="P62" s="400"/>
    </row>
    <row r="63" spans="1:16" ht="19.5">
      <c r="A63" s="404" t="s">
        <v>6</v>
      </c>
      <c r="B63" s="403"/>
      <c r="C63" s="204"/>
      <c r="D63" s="403"/>
      <c r="E63" s="204"/>
      <c r="F63" s="403"/>
      <c r="G63" s="204"/>
      <c r="H63" s="403"/>
      <c r="I63" s="204"/>
      <c r="J63" s="403"/>
      <c r="K63" s="204"/>
      <c r="L63" s="403"/>
      <c r="M63" s="204"/>
      <c r="N63" s="203"/>
      <c r="O63" s="203"/>
      <c r="P63" s="203"/>
    </row>
    <row r="64" spans="1:16" ht="19.5">
      <c r="A64" s="406" t="s">
        <v>130</v>
      </c>
      <c r="B64" s="405">
        <v>49.6</v>
      </c>
      <c r="C64" s="199"/>
      <c r="D64" s="405">
        <v>68.599999999999994</v>
      </c>
      <c r="E64" s="199"/>
      <c r="F64" s="405">
        <v>49.2</v>
      </c>
      <c r="G64" s="199"/>
      <c r="H64" s="405">
        <v>68.599999999999994</v>
      </c>
      <c r="I64" s="199"/>
      <c r="J64" s="405">
        <v>52.9</v>
      </c>
      <c r="K64" s="199"/>
      <c r="L64" s="405">
        <v>72.599999999999994</v>
      </c>
      <c r="M64" s="199"/>
      <c r="N64" s="400"/>
      <c r="O64" s="400"/>
      <c r="P64" s="400"/>
    </row>
    <row r="65" spans="1:16" ht="19.5">
      <c r="A65" s="408" t="s">
        <v>128</v>
      </c>
      <c r="B65" s="407">
        <v>90.4</v>
      </c>
      <c r="C65" s="204"/>
      <c r="D65" s="407">
        <v>93.5</v>
      </c>
      <c r="E65" s="204"/>
      <c r="F65" s="407">
        <v>96.4</v>
      </c>
      <c r="G65" s="204"/>
      <c r="H65" s="407">
        <v>97.4</v>
      </c>
      <c r="I65" s="204"/>
      <c r="J65" s="407">
        <v>98.3</v>
      </c>
      <c r="K65" s="204"/>
      <c r="L65" s="407">
        <v>99.4</v>
      </c>
      <c r="M65" s="204"/>
      <c r="N65" s="203"/>
      <c r="O65" s="203"/>
      <c r="P65" s="203"/>
    </row>
    <row r="66" spans="1:16" ht="19.5">
      <c r="A66" s="408" t="s">
        <v>197</v>
      </c>
      <c r="B66" s="407">
        <v>81.099999999999994</v>
      </c>
      <c r="C66" s="204"/>
      <c r="D66" s="407">
        <v>85.3</v>
      </c>
      <c r="E66" s="204"/>
      <c r="F66" s="407">
        <v>92.1</v>
      </c>
      <c r="G66" s="204"/>
      <c r="H66" s="407">
        <v>94.1</v>
      </c>
      <c r="I66" s="204"/>
      <c r="J66" s="407">
        <v>91.9</v>
      </c>
      <c r="K66" s="204"/>
      <c r="L66" s="407">
        <v>93.9</v>
      </c>
      <c r="M66" s="204"/>
      <c r="N66" s="203"/>
      <c r="O66" s="203"/>
      <c r="P66" s="203"/>
    </row>
    <row r="67" spans="1:16" ht="19.5">
      <c r="A67" s="408" t="s">
        <v>129</v>
      </c>
      <c r="B67" s="407">
        <v>97</v>
      </c>
      <c r="C67" s="204"/>
      <c r="D67" s="407">
        <v>97.7</v>
      </c>
      <c r="E67" s="204"/>
      <c r="F67" s="407">
        <v>103</v>
      </c>
      <c r="G67" s="204"/>
      <c r="H67" s="407">
        <v>103.3</v>
      </c>
      <c r="I67" s="204"/>
      <c r="J67" s="407">
        <v>103</v>
      </c>
      <c r="K67" s="204"/>
      <c r="L67" s="407">
        <v>103.3</v>
      </c>
      <c r="M67" s="204"/>
      <c r="N67" s="203"/>
      <c r="O67" s="203"/>
      <c r="P67" s="203"/>
    </row>
    <row r="68" spans="1:16" ht="19.5">
      <c r="A68" s="408" t="s">
        <v>127</v>
      </c>
      <c r="B68" s="407">
        <v>83.5</v>
      </c>
      <c r="C68" s="204"/>
      <c r="D68" s="407">
        <v>86.9</v>
      </c>
      <c r="E68" s="204"/>
      <c r="F68" s="407">
        <v>85.5</v>
      </c>
      <c r="G68" s="204"/>
      <c r="H68" s="407">
        <v>89</v>
      </c>
      <c r="I68" s="204"/>
      <c r="J68" s="407">
        <v>89.5</v>
      </c>
      <c r="K68" s="204"/>
      <c r="L68" s="407">
        <v>93</v>
      </c>
      <c r="M68" s="204"/>
      <c r="N68" s="203"/>
      <c r="O68" s="203"/>
      <c r="P68" s="203"/>
    </row>
    <row r="69" spans="1:16" ht="19.5">
      <c r="A69" s="406" t="s">
        <v>126</v>
      </c>
      <c r="B69" s="405">
        <v>67.2</v>
      </c>
      <c r="C69" s="199"/>
      <c r="D69" s="405">
        <v>73.599999999999994</v>
      </c>
      <c r="E69" s="199"/>
      <c r="F69" s="405">
        <v>67.400000000000006</v>
      </c>
      <c r="G69" s="199"/>
      <c r="H69" s="405">
        <v>74</v>
      </c>
      <c r="I69" s="199"/>
      <c r="J69" s="405">
        <v>70</v>
      </c>
      <c r="K69" s="199"/>
      <c r="L69" s="405">
        <v>76.7</v>
      </c>
      <c r="M69" s="199"/>
      <c r="N69" s="400"/>
      <c r="O69" s="400"/>
      <c r="P69" s="400"/>
    </row>
    <row r="70" spans="1:16" ht="19.5">
      <c r="A70" s="406" t="s">
        <v>133</v>
      </c>
      <c r="B70" s="405">
        <v>24.8</v>
      </c>
      <c r="C70" s="199"/>
      <c r="D70" s="405">
        <v>66.2</v>
      </c>
      <c r="E70" s="199"/>
      <c r="F70" s="405">
        <v>32.700000000000003</v>
      </c>
      <c r="G70" s="199"/>
      <c r="H70" s="405">
        <v>69.099999999999994</v>
      </c>
      <c r="I70" s="199"/>
      <c r="J70" s="405">
        <v>40.1</v>
      </c>
      <c r="K70" s="199"/>
      <c r="L70" s="405">
        <v>76.900000000000006</v>
      </c>
      <c r="M70" s="199"/>
      <c r="N70" s="400"/>
      <c r="O70" s="400"/>
      <c r="P70" s="400"/>
    </row>
    <row r="71" spans="1:16" ht="19.5">
      <c r="A71" s="406" t="s">
        <v>132</v>
      </c>
      <c r="B71" s="405">
        <v>19.3</v>
      </c>
      <c r="C71" s="199"/>
      <c r="D71" s="405">
        <v>65.099999999999994</v>
      </c>
      <c r="E71" s="199"/>
      <c r="F71" s="405">
        <v>19.3</v>
      </c>
      <c r="G71" s="199"/>
      <c r="H71" s="405">
        <v>65.3</v>
      </c>
      <c r="I71" s="199"/>
      <c r="J71" s="405">
        <v>21.6</v>
      </c>
      <c r="K71" s="199"/>
      <c r="L71" s="405">
        <v>67.900000000000006</v>
      </c>
      <c r="M71" s="199"/>
      <c r="N71" s="400"/>
      <c r="O71" s="400"/>
      <c r="P71" s="400"/>
    </row>
    <row r="72" spans="1:16" ht="19.5">
      <c r="A72" s="406" t="s">
        <v>131</v>
      </c>
      <c r="B72" s="405">
        <v>61.6</v>
      </c>
      <c r="C72" s="199"/>
      <c r="D72" s="405">
        <v>69.8</v>
      </c>
      <c r="E72" s="199"/>
      <c r="F72" s="405">
        <v>64.7</v>
      </c>
      <c r="G72" s="199"/>
      <c r="H72" s="405">
        <v>73.099999999999994</v>
      </c>
      <c r="I72" s="199"/>
      <c r="J72" s="405">
        <v>61.1</v>
      </c>
      <c r="K72" s="199"/>
      <c r="L72" s="405">
        <v>69.599999999999994</v>
      </c>
      <c r="M72" s="199"/>
      <c r="N72" s="400"/>
      <c r="O72" s="400"/>
      <c r="P72" s="400"/>
    </row>
    <row r="73" spans="1:16" ht="19.5">
      <c r="A73" s="406" t="s">
        <v>125</v>
      </c>
      <c r="B73" s="405">
        <v>70.2</v>
      </c>
      <c r="C73" s="199"/>
      <c r="D73" s="405">
        <v>75.7</v>
      </c>
      <c r="E73" s="199"/>
      <c r="F73" s="405">
        <v>70.3</v>
      </c>
      <c r="G73" s="199"/>
      <c r="H73" s="405">
        <v>76</v>
      </c>
      <c r="I73" s="199"/>
      <c r="J73" s="405">
        <v>70.5</v>
      </c>
      <c r="K73" s="199"/>
      <c r="L73" s="405">
        <v>76.2</v>
      </c>
      <c r="M73" s="199"/>
      <c r="N73" s="400"/>
      <c r="O73" s="400"/>
      <c r="P73" s="400"/>
    </row>
    <row r="74" spans="1:16" ht="19.5">
      <c r="A74" s="404" t="s">
        <v>5</v>
      </c>
      <c r="B74" s="403"/>
      <c r="C74" s="204"/>
      <c r="D74" s="403"/>
      <c r="E74" s="204"/>
      <c r="F74" s="403"/>
      <c r="G74" s="204"/>
      <c r="H74" s="403"/>
      <c r="I74" s="204"/>
      <c r="J74" s="403"/>
      <c r="K74" s="204"/>
      <c r="L74" s="403"/>
      <c r="M74" s="204"/>
      <c r="N74" s="203"/>
      <c r="O74" s="203"/>
      <c r="P74" s="203"/>
    </row>
    <row r="75" spans="1:16" ht="19.5">
      <c r="A75" s="406" t="s">
        <v>138</v>
      </c>
      <c r="B75" s="405">
        <v>46.1</v>
      </c>
      <c r="C75" s="199"/>
      <c r="D75" s="405">
        <v>68.400000000000006</v>
      </c>
      <c r="E75" s="199"/>
      <c r="F75" s="405">
        <v>47.8</v>
      </c>
      <c r="G75" s="199"/>
      <c r="H75" s="405">
        <v>70.400000000000006</v>
      </c>
      <c r="I75" s="199"/>
      <c r="J75" s="405">
        <v>50.3</v>
      </c>
      <c r="K75" s="199"/>
      <c r="L75" s="405">
        <v>73.400000000000006</v>
      </c>
      <c r="M75" s="199"/>
      <c r="N75" s="400"/>
      <c r="O75" s="400"/>
      <c r="P75" s="400"/>
    </row>
    <row r="76" spans="1:16" ht="19.5">
      <c r="A76" s="408" t="s">
        <v>137</v>
      </c>
      <c r="B76" s="407">
        <v>101</v>
      </c>
      <c r="C76" s="204"/>
      <c r="D76" s="407">
        <v>101</v>
      </c>
      <c r="E76" s="204"/>
      <c r="F76" s="407">
        <v>109.2</v>
      </c>
      <c r="G76" s="204"/>
      <c r="H76" s="407">
        <v>109.2</v>
      </c>
      <c r="I76" s="204"/>
      <c r="J76" s="407">
        <v>108.5</v>
      </c>
      <c r="K76" s="204"/>
      <c r="L76" s="407">
        <v>108.5</v>
      </c>
      <c r="M76" s="204"/>
      <c r="N76" s="203"/>
      <c r="O76" s="203"/>
      <c r="P76" s="203"/>
    </row>
    <row r="77" spans="1:16" ht="19.5">
      <c r="A77" s="408" t="s">
        <v>136</v>
      </c>
      <c r="B77" s="407">
        <v>195.4</v>
      </c>
      <c r="C77" s="204"/>
      <c r="D77" s="407">
        <v>195.4</v>
      </c>
      <c r="E77" s="204"/>
      <c r="F77" s="407">
        <v>241.2</v>
      </c>
      <c r="G77" s="204"/>
      <c r="H77" s="407">
        <v>241.2</v>
      </c>
      <c r="I77" s="204"/>
      <c r="J77" s="407">
        <v>221.1</v>
      </c>
      <c r="K77" s="204"/>
      <c r="L77" s="407">
        <v>221.1</v>
      </c>
      <c r="M77" s="204"/>
      <c r="N77" s="203"/>
      <c r="O77" s="203"/>
      <c r="P77" s="203"/>
    </row>
    <row r="78" spans="1:16" ht="19.5">
      <c r="A78" s="408" t="s">
        <v>1012</v>
      </c>
      <c r="B78" s="407">
        <v>161</v>
      </c>
      <c r="C78" s="204"/>
      <c r="D78" s="407">
        <v>161</v>
      </c>
      <c r="E78" s="204"/>
      <c r="F78" s="407">
        <v>176.7</v>
      </c>
      <c r="G78" s="204"/>
      <c r="H78" s="407">
        <v>176.7</v>
      </c>
      <c r="I78" s="204"/>
      <c r="J78" s="407">
        <v>168.4</v>
      </c>
      <c r="K78" s="204"/>
      <c r="L78" s="407">
        <v>168.4</v>
      </c>
      <c r="M78" s="204"/>
      <c r="N78" s="203"/>
      <c r="O78" s="203"/>
      <c r="P78" s="203"/>
    </row>
    <row r="79" spans="1:16" ht="19.5">
      <c r="A79" s="408" t="s">
        <v>134</v>
      </c>
      <c r="B79" s="407">
        <v>82.5</v>
      </c>
      <c r="C79" s="204"/>
      <c r="D79" s="407">
        <v>86.4</v>
      </c>
      <c r="E79" s="204"/>
      <c r="F79" s="407">
        <v>87.8</v>
      </c>
      <c r="G79" s="204"/>
      <c r="H79" s="407">
        <v>91.1</v>
      </c>
      <c r="I79" s="204"/>
      <c r="J79" s="407">
        <v>90.2</v>
      </c>
      <c r="K79" s="204"/>
      <c r="L79" s="407">
        <v>93.5</v>
      </c>
      <c r="M79" s="204"/>
      <c r="N79" s="203"/>
      <c r="O79" s="203"/>
      <c r="P79" s="203"/>
    </row>
    <row r="80" spans="1:16" ht="19.5">
      <c r="A80" s="408" t="s">
        <v>1013</v>
      </c>
      <c r="B80" s="407">
        <v>229.3</v>
      </c>
      <c r="C80" s="204"/>
      <c r="D80" s="407">
        <v>229.3</v>
      </c>
      <c r="E80" s="204"/>
      <c r="F80" s="407">
        <v>281.3</v>
      </c>
      <c r="G80" s="204"/>
      <c r="H80" s="407">
        <v>281.3</v>
      </c>
      <c r="I80" s="204"/>
      <c r="J80" s="407">
        <v>267.10000000000002</v>
      </c>
      <c r="K80" s="204"/>
      <c r="L80" s="407">
        <v>267.10000000000002</v>
      </c>
      <c r="M80" s="204"/>
      <c r="N80" s="203"/>
      <c r="O80" s="203"/>
      <c r="P80" s="203"/>
    </row>
    <row r="81" spans="1:16" ht="19.5">
      <c r="A81" s="404" t="s">
        <v>4</v>
      </c>
      <c r="B81" s="403"/>
      <c r="C81" s="204"/>
      <c r="D81" s="403"/>
      <c r="E81" s="204"/>
      <c r="F81" s="403"/>
      <c r="G81" s="204"/>
      <c r="H81" s="403"/>
      <c r="I81" s="204"/>
      <c r="J81" s="403"/>
      <c r="K81" s="204"/>
      <c r="L81" s="403"/>
      <c r="M81" s="204"/>
      <c r="N81" s="203"/>
      <c r="O81" s="203"/>
      <c r="P81" s="203"/>
    </row>
    <row r="82" spans="1:16" ht="19.5">
      <c r="A82" s="406" t="s">
        <v>145</v>
      </c>
      <c r="B82" s="405">
        <v>52.3</v>
      </c>
      <c r="C82" s="199"/>
      <c r="D82" s="405">
        <v>66.900000000000006</v>
      </c>
      <c r="E82" s="199"/>
      <c r="F82" s="405">
        <v>54.3</v>
      </c>
      <c r="G82" s="199"/>
      <c r="H82" s="405">
        <v>69.400000000000006</v>
      </c>
      <c r="I82" s="199"/>
      <c r="J82" s="405">
        <v>55.4</v>
      </c>
      <c r="K82" s="199"/>
      <c r="L82" s="405">
        <v>70.8</v>
      </c>
      <c r="M82" s="199"/>
      <c r="N82" s="400"/>
      <c r="O82" s="400"/>
      <c r="P82" s="400"/>
    </row>
    <row r="83" spans="1:16" ht="19.5">
      <c r="A83" s="408" t="s">
        <v>144</v>
      </c>
      <c r="B83" s="407">
        <v>88.7</v>
      </c>
      <c r="C83" s="204"/>
      <c r="D83" s="407">
        <v>90.9</v>
      </c>
      <c r="E83" s="204"/>
      <c r="F83" s="407">
        <v>92.7</v>
      </c>
      <c r="G83" s="204"/>
      <c r="H83" s="407">
        <v>94.6</v>
      </c>
      <c r="I83" s="204"/>
      <c r="J83" s="407">
        <v>99.1</v>
      </c>
      <c r="K83" s="204"/>
      <c r="L83" s="407">
        <v>101</v>
      </c>
      <c r="M83" s="204"/>
      <c r="N83" s="203"/>
      <c r="O83" s="203"/>
      <c r="P83" s="203"/>
    </row>
    <row r="84" spans="1:16" ht="19.5">
      <c r="A84" s="406" t="s">
        <v>143</v>
      </c>
      <c r="B84" s="405">
        <v>76.3</v>
      </c>
      <c r="C84" s="199"/>
      <c r="D84" s="405">
        <v>80.2</v>
      </c>
      <c r="E84" s="199"/>
      <c r="F84" s="405">
        <v>79.3</v>
      </c>
      <c r="G84" s="199"/>
      <c r="H84" s="405">
        <v>83.3</v>
      </c>
      <c r="I84" s="199"/>
      <c r="J84" s="405">
        <v>79.7</v>
      </c>
      <c r="K84" s="199"/>
      <c r="L84" s="405">
        <v>83.7</v>
      </c>
      <c r="M84" s="199"/>
      <c r="N84" s="400"/>
      <c r="O84" s="400"/>
      <c r="P84" s="400"/>
    </row>
    <row r="85" spans="1:16" ht="19.5">
      <c r="A85" s="406" t="s">
        <v>142</v>
      </c>
      <c r="B85" s="405">
        <v>58.7</v>
      </c>
      <c r="C85" s="199"/>
      <c r="D85" s="405">
        <v>68.8</v>
      </c>
      <c r="E85" s="199"/>
      <c r="F85" s="405">
        <v>57.9</v>
      </c>
      <c r="G85" s="199"/>
      <c r="H85" s="405">
        <v>68.3</v>
      </c>
      <c r="I85" s="199"/>
      <c r="J85" s="405">
        <v>58.8</v>
      </c>
      <c r="K85" s="199"/>
      <c r="L85" s="405">
        <v>69.400000000000006</v>
      </c>
      <c r="M85" s="199"/>
      <c r="N85" s="400"/>
      <c r="O85" s="400"/>
      <c r="P85" s="400"/>
    </row>
    <row r="86" spans="1:16" ht="19.5">
      <c r="A86" s="408" t="s">
        <v>146</v>
      </c>
      <c r="B86" s="407">
        <v>92.4</v>
      </c>
      <c r="C86" s="204"/>
      <c r="D86" s="407">
        <v>93.9</v>
      </c>
      <c r="E86" s="204"/>
      <c r="F86" s="407">
        <v>94.4</v>
      </c>
      <c r="G86" s="204"/>
      <c r="H86" s="407">
        <v>95.9</v>
      </c>
      <c r="I86" s="204"/>
      <c r="J86" s="407">
        <v>80.900000000000006</v>
      </c>
      <c r="K86" s="204"/>
      <c r="L86" s="407">
        <v>82.4</v>
      </c>
      <c r="M86" s="204"/>
      <c r="N86" s="203"/>
      <c r="O86" s="203"/>
      <c r="P86" s="203"/>
    </row>
    <row r="87" spans="1:16" ht="19.5">
      <c r="A87" s="406" t="s">
        <v>150</v>
      </c>
      <c r="B87" s="405">
        <v>72.099999999999994</v>
      </c>
      <c r="C87" s="199"/>
      <c r="D87" s="405">
        <v>78.400000000000006</v>
      </c>
      <c r="E87" s="199"/>
      <c r="F87" s="405">
        <v>67.8</v>
      </c>
      <c r="G87" s="199"/>
      <c r="H87" s="405">
        <v>74.2</v>
      </c>
      <c r="I87" s="199"/>
      <c r="J87" s="405">
        <v>64.8</v>
      </c>
      <c r="K87" s="199"/>
      <c r="L87" s="405">
        <v>71.2</v>
      </c>
      <c r="M87" s="199"/>
      <c r="N87" s="400"/>
      <c r="O87" s="400"/>
      <c r="P87" s="400"/>
    </row>
    <row r="88" spans="1:16" ht="19.5">
      <c r="A88" s="406" t="s">
        <v>149</v>
      </c>
      <c r="B88" s="405">
        <v>51.2</v>
      </c>
      <c r="C88" s="199"/>
      <c r="D88" s="405">
        <v>68.400000000000006</v>
      </c>
      <c r="E88" s="199"/>
      <c r="F88" s="405">
        <v>54.1</v>
      </c>
      <c r="G88" s="199"/>
      <c r="H88" s="405">
        <v>70.900000000000006</v>
      </c>
      <c r="I88" s="199"/>
      <c r="J88" s="405">
        <v>53</v>
      </c>
      <c r="K88" s="199"/>
      <c r="L88" s="405">
        <v>69.8</v>
      </c>
      <c r="M88" s="199"/>
      <c r="N88" s="400"/>
      <c r="O88" s="400"/>
      <c r="P88" s="400"/>
    </row>
    <row r="89" spans="1:16" ht="19.5">
      <c r="A89" s="406" t="s">
        <v>148</v>
      </c>
      <c r="B89" s="405">
        <v>69.400000000000006</v>
      </c>
      <c r="C89" s="199"/>
      <c r="D89" s="405">
        <v>75.8</v>
      </c>
      <c r="E89" s="199"/>
      <c r="F89" s="405">
        <v>70.5</v>
      </c>
      <c r="G89" s="199"/>
      <c r="H89" s="405">
        <v>77.099999999999994</v>
      </c>
      <c r="I89" s="199"/>
      <c r="J89" s="405">
        <v>71.900000000000006</v>
      </c>
      <c r="K89" s="199"/>
      <c r="L89" s="405">
        <v>78.599999999999994</v>
      </c>
      <c r="M89" s="199"/>
      <c r="N89" s="400"/>
      <c r="O89" s="400"/>
      <c r="P89" s="400"/>
    </row>
    <row r="90" spans="1:16" ht="19.5">
      <c r="A90" s="408" t="s">
        <v>196</v>
      </c>
      <c r="B90" s="407">
        <v>121.6</v>
      </c>
      <c r="C90" s="204"/>
      <c r="D90" s="407">
        <v>121.6</v>
      </c>
      <c r="E90" s="204"/>
      <c r="F90" s="407">
        <v>125.2</v>
      </c>
      <c r="G90" s="204"/>
      <c r="H90" s="407">
        <v>125.2</v>
      </c>
      <c r="I90" s="204"/>
      <c r="J90" s="407">
        <v>118.3</v>
      </c>
      <c r="K90" s="204"/>
      <c r="L90" s="407">
        <v>118.3</v>
      </c>
      <c r="M90" s="204"/>
      <c r="N90" s="203"/>
      <c r="O90" s="203"/>
      <c r="P90" s="203"/>
    </row>
    <row r="91" spans="1:16" ht="19.5">
      <c r="A91" s="408" t="s">
        <v>141</v>
      </c>
      <c r="B91" s="407">
        <v>105.1</v>
      </c>
      <c r="C91" s="204"/>
      <c r="D91" s="407">
        <v>105.1</v>
      </c>
      <c r="E91" s="204"/>
      <c r="F91" s="407">
        <v>105.3</v>
      </c>
      <c r="G91" s="204"/>
      <c r="H91" s="407">
        <v>105.3</v>
      </c>
      <c r="I91" s="204"/>
      <c r="J91" s="407">
        <v>105.2</v>
      </c>
      <c r="K91" s="204"/>
      <c r="L91" s="407">
        <v>105.2</v>
      </c>
      <c r="M91" s="204"/>
      <c r="N91" s="203"/>
      <c r="O91" s="203"/>
      <c r="P91" s="203"/>
    </row>
    <row r="92" spans="1:16" ht="19.5">
      <c r="A92" s="406" t="s">
        <v>140</v>
      </c>
      <c r="B92" s="405">
        <v>65.5</v>
      </c>
      <c r="C92" s="199"/>
      <c r="D92" s="405">
        <v>72.599999999999994</v>
      </c>
      <c r="E92" s="199"/>
      <c r="F92" s="405">
        <v>67.7</v>
      </c>
      <c r="G92" s="199"/>
      <c r="H92" s="405">
        <v>75.099999999999994</v>
      </c>
      <c r="I92" s="199"/>
      <c r="J92" s="405">
        <v>69.099999999999994</v>
      </c>
      <c r="K92" s="199"/>
      <c r="L92" s="405">
        <v>76.599999999999994</v>
      </c>
      <c r="M92" s="199"/>
      <c r="N92" s="400"/>
      <c r="O92" s="400"/>
      <c r="P92" s="400"/>
    </row>
    <row r="93" spans="1:16" ht="19.5">
      <c r="A93" s="406" t="s">
        <v>1078</v>
      </c>
      <c r="B93" s="405">
        <v>77.5</v>
      </c>
      <c r="C93" s="199"/>
      <c r="D93" s="405">
        <v>82</v>
      </c>
      <c r="E93" s="199"/>
      <c r="F93" s="405">
        <v>76.400000000000006</v>
      </c>
      <c r="G93" s="199"/>
      <c r="H93" s="405">
        <v>81</v>
      </c>
      <c r="I93" s="199"/>
      <c r="J93" s="405">
        <v>70.5</v>
      </c>
      <c r="K93" s="199"/>
      <c r="L93" s="405">
        <v>75.099999999999994</v>
      </c>
      <c r="M93" s="199"/>
      <c r="N93" s="400"/>
      <c r="O93" s="400"/>
      <c r="P93" s="400"/>
    </row>
    <row r="94" spans="1:16" ht="19.5">
      <c r="A94" s="406" t="s">
        <v>139</v>
      </c>
      <c r="B94" s="405">
        <v>80.400000000000006</v>
      </c>
      <c r="C94" s="199"/>
      <c r="D94" s="405">
        <v>85.1</v>
      </c>
      <c r="E94" s="199"/>
      <c r="F94" s="405">
        <v>77.2</v>
      </c>
      <c r="G94" s="199"/>
      <c r="H94" s="405">
        <v>82</v>
      </c>
      <c r="I94" s="199"/>
      <c r="J94" s="405">
        <v>77.7</v>
      </c>
      <c r="K94" s="199"/>
      <c r="L94" s="405">
        <v>82.6</v>
      </c>
      <c r="M94" s="199"/>
      <c r="N94" s="400"/>
      <c r="O94" s="400"/>
      <c r="P94" s="400"/>
    </row>
    <row r="95" spans="1:16" ht="19.5">
      <c r="A95" s="402" t="s">
        <v>1011</v>
      </c>
      <c r="B95" s="405">
        <v>52.9</v>
      </c>
      <c r="C95" s="199"/>
      <c r="D95" s="405">
        <v>68.7</v>
      </c>
      <c r="E95" s="199"/>
      <c r="F95" s="405">
        <v>51.8</v>
      </c>
      <c r="G95" s="199"/>
      <c r="H95" s="405">
        <v>68</v>
      </c>
      <c r="I95" s="199"/>
      <c r="J95" s="405">
        <v>52.5</v>
      </c>
      <c r="K95" s="199"/>
      <c r="L95" s="405">
        <v>69</v>
      </c>
      <c r="M95" s="199"/>
      <c r="N95" s="400"/>
      <c r="O95" s="400"/>
      <c r="P95" s="400"/>
    </row>
    <row r="96" spans="1:16" ht="19.5">
      <c r="A96" s="404" t="s">
        <v>8</v>
      </c>
      <c r="B96" s="403"/>
      <c r="C96" s="204"/>
      <c r="D96" s="403"/>
      <c r="E96" s="204"/>
      <c r="F96" s="403"/>
      <c r="G96" s="204"/>
      <c r="H96" s="403"/>
      <c r="I96" s="204"/>
      <c r="J96" s="403"/>
      <c r="K96" s="204"/>
      <c r="L96" s="403"/>
      <c r="M96" s="204"/>
      <c r="N96" s="203"/>
      <c r="O96" s="203"/>
      <c r="P96" s="203"/>
    </row>
    <row r="97" spans="1:17" ht="19.5">
      <c r="A97" s="406" t="s">
        <v>154</v>
      </c>
      <c r="B97" s="405">
        <v>35.5</v>
      </c>
      <c r="C97" s="199"/>
      <c r="D97" s="405">
        <v>63.9</v>
      </c>
      <c r="E97" s="199"/>
      <c r="F97" s="405">
        <v>35.299999999999997</v>
      </c>
      <c r="G97" s="199"/>
      <c r="H97" s="405">
        <v>64.3</v>
      </c>
      <c r="I97" s="199"/>
      <c r="J97" s="405">
        <v>35</v>
      </c>
      <c r="K97" s="199"/>
      <c r="L97" s="405">
        <v>64.099999999999994</v>
      </c>
      <c r="M97" s="199"/>
      <c r="N97" s="400"/>
      <c r="O97" s="400"/>
      <c r="P97" s="400"/>
    </row>
    <row r="98" spans="1:17" ht="19.5">
      <c r="A98" s="406" t="s">
        <v>153</v>
      </c>
      <c r="B98" s="405">
        <v>34.1</v>
      </c>
      <c r="C98" s="199"/>
      <c r="D98" s="405">
        <v>67</v>
      </c>
      <c r="E98" s="199"/>
      <c r="F98" s="405">
        <v>34.5</v>
      </c>
      <c r="G98" s="199"/>
      <c r="H98" s="405">
        <v>68.400000000000006</v>
      </c>
      <c r="I98" s="199"/>
      <c r="J98" s="405">
        <v>31</v>
      </c>
      <c r="K98" s="199"/>
      <c r="L98" s="405">
        <v>65.3</v>
      </c>
      <c r="M98" s="199"/>
      <c r="N98" s="400"/>
      <c r="O98" s="400"/>
      <c r="P98" s="400"/>
    </row>
    <row r="99" spans="1:17" ht="19.5">
      <c r="A99" s="406" t="s">
        <v>156</v>
      </c>
      <c r="B99" s="405">
        <v>25</v>
      </c>
      <c r="C99" s="199"/>
      <c r="D99" s="405">
        <v>65.5</v>
      </c>
      <c r="E99" s="199"/>
      <c r="F99" s="405">
        <v>24.8</v>
      </c>
      <c r="G99" s="199"/>
      <c r="H99" s="405">
        <v>65.5</v>
      </c>
      <c r="I99" s="199"/>
      <c r="J99" s="405">
        <v>27.1</v>
      </c>
      <c r="K99" s="199"/>
      <c r="L99" s="405">
        <v>67.7</v>
      </c>
      <c r="M99" s="199"/>
      <c r="N99" s="400"/>
      <c r="O99" s="400"/>
      <c r="P99" s="400"/>
    </row>
    <row r="100" spans="1:17" ht="19.5">
      <c r="A100" s="406" t="s">
        <v>155</v>
      </c>
      <c r="B100" s="405">
        <v>23.7</v>
      </c>
      <c r="C100" s="199"/>
      <c r="D100" s="405">
        <v>64.599999999999994</v>
      </c>
      <c r="E100" s="199"/>
      <c r="F100" s="405">
        <v>23.1</v>
      </c>
      <c r="G100" s="199"/>
      <c r="H100" s="405">
        <v>63.6</v>
      </c>
      <c r="I100" s="199"/>
      <c r="J100" s="405">
        <v>20.7</v>
      </c>
      <c r="K100" s="199"/>
      <c r="L100" s="405">
        <v>60.6</v>
      </c>
      <c r="M100" s="199"/>
      <c r="N100" s="400"/>
      <c r="O100" s="400"/>
      <c r="P100" s="400"/>
    </row>
    <row r="101" spans="1:17" ht="19.5">
      <c r="A101" s="402" t="s">
        <v>1016</v>
      </c>
      <c r="B101" s="405">
        <v>42.5</v>
      </c>
      <c r="C101" s="199"/>
      <c r="D101" s="405">
        <v>67.599999999999994</v>
      </c>
      <c r="E101" s="199"/>
      <c r="F101" s="405">
        <v>43.6</v>
      </c>
      <c r="G101" s="199"/>
      <c r="H101" s="405">
        <v>69.400000000000006</v>
      </c>
      <c r="I101" s="199"/>
      <c r="J101" s="405">
        <v>44.9</v>
      </c>
      <c r="K101" s="199"/>
      <c r="L101" s="405">
        <v>70.900000000000006</v>
      </c>
      <c r="M101" s="199"/>
      <c r="N101" s="400"/>
      <c r="O101" s="400"/>
      <c r="P101" s="400"/>
    </row>
    <row r="102" spans="1:17" ht="19.5">
      <c r="A102" s="406" t="s">
        <v>151</v>
      </c>
      <c r="B102" s="405">
        <v>51.5</v>
      </c>
      <c r="C102" s="199"/>
      <c r="D102" s="405">
        <v>66</v>
      </c>
      <c r="E102" s="199"/>
      <c r="F102" s="405">
        <v>54.1</v>
      </c>
      <c r="G102" s="199"/>
      <c r="H102" s="405">
        <v>68.8</v>
      </c>
      <c r="I102" s="199"/>
      <c r="J102" s="405">
        <v>53.7</v>
      </c>
      <c r="K102" s="199"/>
      <c r="L102" s="405">
        <v>68.5</v>
      </c>
      <c r="M102" s="199"/>
      <c r="N102" s="400"/>
      <c r="O102" s="400"/>
      <c r="P102" s="400"/>
    </row>
    <row r="103" spans="1:17" ht="19.5">
      <c r="A103" s="406" t="s">
        <v>1017</v>
      </c>
      <c r="B103" s="405">
        <v>25.2</v>
      </c>
      <c r="C103" s="199"/>
      <c r="D103" s="405">
        <v>64.599999999999994</v>
      </c>
      <c r="E103" s="199"/>
      <c r="F103" s="405">
        <v>24</v>
      </c>
      <c r="G103" s="199"/>
      <c r="H103" s="405">
        <v>62.9</v>
      </c>
      <c r="I103" s="199"/>
      <c r="J103" s="405">
        <v>27.2</v>
      </c>
      <c r="K103" s="199"/>
      <c r="L103" s="405">
        <v>66.099999999999994</v>
      </c>
      <c r="M103" s="199"/>
      <c r="N103" s="400"/>
      <c r="O103" s="400"/>
      <c r="P103" s="400"/>
    </row>
    <row r="104" spans="1:17" ht="19.5">
      <c r="A104" s="404" t="s">
        <v>1350</v>
      </c>
      <c r="B104" s="403"/>
      <c r="C104" s="204"/>
      <c r="D104" s="403"/>
      <c r="E104" s="204"/>
      <c r="F104" s="403"/>
      <c r="G104" s="204"/>
      <c r="H104" s="403"/>
      <c r="I104" s="204"/>
      <c r="J104" s="403"/>
      <c r="K104" s="204"/>
      <c r="L104" s="403"/>
      <c r="M104" s="204"/>
      <c r="N104" s="203"/>
      <c r="O104" s="203"/>
      <c r="P104" s="203"/>
    </row>
    <row r="105" spans="1:17">
      <c r="A105" s="488"/>
      <c r="B105" s="488"/>
      <c r="C105" s="488"/>
      <c r="D105" s="488"/>
      <c r="E105" s="488"/>
      <c r="F105" s="488"/>
      <c r="G105" s="488"/>
      <c r="H105" s="488"/>
      <c r="I105" s="488"/>
      <c r="J105" s="488"/>
      <c r="K105" s="488"/>
      <c r="L105" s="488"/>
      <c r="M105" s="488"/>
      <c r="N105" s="488"/>
      <c r="O105" s="488"/>
      <c r="P105" s="488"/>
      <c r="Q105" s="488"/>
    </row>
  </sheetData>
  <mergeCells count="19">
    <mergeCell ref="A6:Q6"/>
    <mergeCell ref="J10:K10"/>
    <mergeCell ref="L10:M10"/>
    <mergeCell ref="A1:Q1"/>
    <mergeCell ref="A2:Q2"/>
    <mergeCell ref="A3:Q3"/>
    <mergeCell ref="A4:Q4"/>
    <mergeCell ref="A5:Q5"/>
    <mergeCell ref="A105:Q105"/>
    <mergeCell ref="A7:Q7"/>
    <mergeCell ref="A8:Q8"/>
    <mergeCell ref="A9:A10"/>
    <mergeCell ref="B9:E9"/>
    <mergeCell ref="F9:I9"/>
    <mergeCell ref="J9:M9"/>
    <mergeCell ref="B10:C10"/>
    <mergeCell ref="D10:E10"/>
    <mergeCell ref="F10:G10"/>
    <mergeCell ref="H10:I10"/>
  </mergeCells>
  <pageMargins left="0.2" right="0.2" top="0.2" bottom="0.2" header="0" footer="0"/>
  <pageSetup paperSize="9" orientation="landscape" horizontalDpi="300" verticalDpi="300"/>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88"/>
  <sheetViews>
    <sheetView workbookViewId="0">
      <selection activeCell="G7" sqref="G7"/>
    </sheetView>
  </sheetViews>
  <sheetFormatPr defaultRowHeight="15"/>
  <cols>
    <col min="2" max="2" width="43.140625" bestFit="1" customWidth="1"/>
    <col min="3" max="3" width="19.5703125" bestFit="1" customWidth="1"/>
  </cols>
  <sheetData>
    <row r="1" spans="2:9" ht="32.25" thickBot="1">
      <c r="B1" s="106" t="s">
        <v>1004</v>
      </c>
      <c r="C1" s="107" t="s">
        <v>1005</v>
      </c>
    </row>
    <row r="2" spans="2:9" ht="15.75" thickBot="1">
      <c r="B2" s="103" t="s">
        <v>154</v>
      </c>
      <c r="C2" s="105">
        <v>0.93379999999999996</v>
      </c>
      <c r="D2" s="104"/>
    </row>
    <row r="3" spans="2:9" ht="16.5" thickTop="1" thickBot="1">
      <c r="B3" s="103" t="s">
        <v>162</v>
      </c>
      <c r="C3" s="105">
        <v>0.92149999999999999</v>
      </c>
    </row>
    <row r="4" spans="2:9" ht="16.5" thickTop="1" thickBot="1">
      <c r="B4" s="103" t="s">
        <v>132</v>
      </c>
      <c r="C4" s="105">
        <v>0.91979999999999995</v>
      </c>
    </row>
    <row r="5" spans="2:9" ht="16.5" thickTop="1" thickBot="1">
      <c r="B5" s="103" t="s">
        <v>152</v>
      </c>
      <c r="C5" s="105">
        <v>0.91439999999999999</v>
      </c>
    </row>
    <row r="6" spans="2:9" ht="16.5" thickTop="1" thickBot="1">
      <c r="B6" s="103" t="s">
        <v>156</v>
      </c>
      <c r="C6" s="105">
        <v>0.90759999999999996</v>
      </c>
    </row>
    <row r="7" spans="2:9" ht="16.5" thickTop="1" thickBot="1">
      <c r="B7" s="109" t="s">
        <v>157</v>
      </c>
      <c r="C7" s="105">
        <v>0.90190000000000003</v>
      </c>
    </row>
    <row r="8" spans="2:9" ht="15.75" thickBot="1">
      <c r="B8" s="103" t="s">
        <v>153</v>
      </c>
      <c r="C8" s="105">
        <v>0.87639999999999996</v>
      </c>
    </row>
    <row r="9" spans="2:9" ht="16.5" thickTop="1" thickBot="1">
      <c r="B9" s="109" t="s">
        <v>1013</v>
      </c>
      <c r="C9" s="105">
        <v>0.85540000000000005</v>
      </c>
    </row>
    <row r="10" spans="2:9" ht="15.75" thickBot="1">
      <c r="B10" s="109" t="s">
        <v>197</v>
      </c>
      <c r="C10" s="105">
        <v>0.85419999999999996</v>
      </c>
      <c r="I10" s="109"/>
    </row>
    <row r="11" spans="2:9" ht="15.75" thickBot="1">
      <c r="B11" s="103" t="s">
        <v>148</v>
      </c>
      <c r="C11" s="105">
        <v>0.85350000000000004</v>
      </c>
      <c r="I11" s="109"/>
    </row>
    <row r="12" spans="2:9" ht="16.5" thickTop="1" thickBot="1">
      <c r="B12" s="103" t="s">
        <v>155</v>
      </c>
      <c r="C12" s="105">
        <v>0.83169999999999999</v>
      </c>
      <c r="I12" s="109"/>
    </row>
    <row r="13" spans="2:9" ht="16.5" thickTop="1" thickBot="1">
      <c r="B13" s="109" t="s">
        <v>1015</v>
      </c>
      <c r="C13" s="105">
        <v>0.82310000000000005</v>
      </c>
    </row>
    <row r="14" spans="2:9" ht="15.75" thickBot="1">
      <c r="B14" s="103" t="s">
        <v>196</v>
      </c>
      <c r="C14" s="105">
        <v>0.82089999999999996</v>
      </c>
    </row>
    <row r="15" spans="2:9" ht="16.5" thickTop="1" thickBot="1">
      <c r="B15" s="103" t="s">
        <v>178</v>
      </c>
      <c r="C15" s="105">
        <v>0.81810000000000005</v>
      </c>
    </row>
    <row r="16" spans="2:9" ht="16.5" thickTop="1" thickBot="1">
      <c r="B16" s="103" t="s">
        <v>163</v>
      </c>
      <c r="C16" s="105">
        <v>0.81659999999999999</v>
      </c>
    </row>
    <row r="17" spans="2:6" ht="16.5" thickTop="1" thickBot="1">
      <c r="B17" s="103" t="s">
        <v>190</v>
      </c>
      <c r="C17" s="105">
        <v>0.81599999999999995</v>
      </c>
    </row>
    <row r="18" spans="2:6" ht="16.5" thickTop="1" thickBot="1">
      <c r="B18" s="109" t="s">
        <v>1016</v>
      </c>
      <c r="C18" s="105">
        <v>0.81510000000000005</v>
      </c>
    </row>
    <row r="19" spans="2:6" ht="15.75" thickBot="1">
      <c r="B19" s="103" t="s">
        <v>161</v>
      </c>
      <c r="C19" s="105">
        <v>0.8135</v>
      </c>
    </row>
    <row r="20" spans="2:6" ht="16.5" thickTop="1" thickBot="1">
      <c r="B20" s="103" t="s">
        <v>195</v>
      </c>
      <c r="C20" s="105">
        <v>0.81169999999999998</v>
      </c>
    </row>
    <row r="21" spans="2:6" ht="16.5" thickTop="1" thickBot="1">
      <c r="B21" s="103" t="s">
        <v>184</v>
      </c>
      <c r="C21" s="105">
        <v>0.81010000000000004</v>
      </c>
    </row>
    <row r="22" spans="2:6" ht="16.5" thickTop="1" thickBot="1">
      <c r="B22" s="103" t="s">
        <v>183</v>
      </c>
      <c r="C22" s="105">
        <v>0.80830000000000002</v>
      </c>
      <c r="F22" s="109"/>
    </row>
    <row r="23" spans="2:6" ht="16.5" thickTop="1" thickBot="1">
      <c r="B23" s="103" t="s">
        <v>151</v>
      </c>
      <c r="C23" s="105">
        <v>0.80549999999999999</v>
      </c>
      <c r="F23" s="109"/>
    </row>
    <row r="24" spans="2:6" ht="16.5" thickTop="1" thickBot="1">
      <c r="B24" s="103" t="s">
        <v>142</v>
      </c>
      <c r="C24" s="105">
        <v>0.79979999999999996</v>
      </c>
    </row>
    <row r="25" spans="2:6" ht="16.5" thickTop="1" thickBot="1">
      <c r="B25" s="103" t="s">
        <v>136</v>
      </c>
      <c r="C25" s="105">
        <v>0.79749999999999999</v>
      </c>
    </row>
    <row r="26" spans="2:6" ht="16.5" thickTop="1" thickBot="1">
      <c r="B26" s="103" t="s">
        <v>191</v>
      </c>
      <c r="C26" s="105">
        <v>0.79710000000000003</v>
      </c>
    </row>
    <row r="27" spans="2:6" ht="16.5" thickTop="1" thickBot="1">
      <c r="B27" s="103" t="s">
        <v>176</v>
      </c>
      <c r="C27" s="105">
        <v>0.79200000000000004</v>
      </c>
    </row>
    <row r="28" spans="2:6" ht="16.5" thickTop="1" thickBot="1">
      <c r="B28" s="103" t="s">
        <v>167</v>
      </c>
      <c r="C28" s="105">
        <v>0.79010000000000002</v>
      </c>
    </row>
    <row r="29" spans="2:6" ht="16.5" thickTop="1" thickBot="1">
      <c r="B29" s="103" t="s">
        <v>158</v>
      </c>
      <c r="C29" s="105">
        <v>0.78969999999999996</v>
      </c>
    </row>
    <row r="30" spans="2:6" ht="16.5" thickTop="1" thickBot="1">
      <c r="B30" s="103" t="s">
        <v>188</v>
      </c>
      <c r="C30" s="105">
        <v>0.78879999999999995</v>
      </c>
    </row>
    <row r="31" spans="2:6" ht="16.5" thickTop="1" thickBot="1">
      <c r="B31" s="103" t="s">
        <v>198</v>
      </c>
      <c r="C31" s="105">
        <v>0.78349999999999997</v>
      </c>
    </row>
    <row r="32" spans="2:6" ht="16.5" thickTop="1" thickBot="1">
      <c r="B32" s="103" t="s">
        <v>140</v>
      </c>
      <c r="C32" s="105">
        <v>0.7833</v>
      </c>
    </row>
    <row r="33" spans="2:3" ht="16.5" thickTop="1" thickBot="1">
      <c r="B33" s="103" t="s">
        <v>150</v>
      </c>
      <c r="C33" s="105">
        <v>0.77690000000000003</v>
      </c>
    </row>
    <row r="34" spans="2:3" ht="16.5" thickTop="1" thickBot="1">
      <c r="B34" s="103" t="s">
        <v>159</v>
      </c>
      <c r="C34" s="105">
        <v>0.77549999999999997</v>
      </c>
    </row>
    <row r="35" spans="2:3" ht="16.5" thickTop="1" thickBot="1">
      <c r="B35" s="109" t="s">
        <v>1011</v>
      </c>
      <c r="C35" s="105">
        <v>0.77290000000000003</v>
      </c>
    </row>
    <row r="36" spans="2:3" ht="15.75" thickBot="1">
      <c r="B36" s="103" t="s">
        <v>144</v>
      </c>
      <c r="C36" s="105">
        <v>0.77270000000000005</v>
      </c>
    </row>
    <row r="37" spans="2:3" ht="16.5" thickTop="1" thickBot="1">
      <c r="B37" s="103" t="s">
        <v>160</v>
      </c>
      <c r="C37" s="105">
        <v>0.76949999999999996</v>
      </c>
    </row>
    <row r="38" spans="2:3" ht="16.5" thickTop="1" thickBot="1">
      <c r="B38" s="103" t="s">
        <v>181</v>
      </c>
      <c r="C38" s="105">
        <v>0.76770000000000005</v>
      </c>
    </row>
    <row r="39" spans="2:3" ht="16.5" thickTop="1" thickBot="1">
      <c r="B39" s="103" t="s">
        <v>166</v>
      </c>
      <c r="C39" s="105">
        <v>0.76370000000000005</v>
      </c>
    </row>
    <row r="40" spans="2:3" ht="16.5" thickTop="1" thickBot="1">
      <c r="B40" s="103" t="s">
        <v>168</v>
      </c>
      <c r="C40" s="105">
        <v>0.76339999999999997</v>
      </c>
    </row>
    <row r="41" spans="2:3" ht="16.5" thickTop="1" thickBot="1">
      <c r="B41" s="103" t="s">
        <v>180</v>
      </c>
      <c r="C41" s="105">
        <v>0.76339999999999997</v>
      </c>
    </row>
    <row r="42" spans="2:3" ht="16.5" thickTop="1" thickBot="1">
      <c r="B42" s="103" t="s">
        <v>147</v>
      </c>
      <c r="C42" s="105">
        <v>0.76229999999999998</v>
      </c>
    </row>
    <row r="43" spans="2:3" ht="16.5" thickTop="1" thickBot="1">
      <c r="B43" s="109" t="s">
        <v>1012</v>
      </c>
      <c r="C43" s="105">
        <v>0.76200000000000001</v>
      </c>
    </row>
    <row r="44" spans="2:3" ht="15.75" thickBot="1">
      <c r="B44" s="103" t="s">
        <v>186</v>
      </c>
      <c r="C44" s="105">
        <v>0.76160000000000005</v>
      </c>
    </row>
    <row r="45" spans="2:3" ht="16.5" thickTop="1" thickBot="1">
      <c r="B45" s="103" t="s">
        <v>141</v>
      </c>
      <c r="C45" s="105">
        <v>0.75819999999999999</v>
      </c>
    </row>
    <row r="46" spans="2:3" ht="16.5" thickTop="1" thickBot="1">
      <c r="B46" s="103" t="s">
        <v>146</v>
      </c>
      <c r="C46" s="105">
        <v>0.75349999999999995</v>
      </c>
    </row>
    <row r="47" spans="2:3" ht="16.5" thickTop="1" thickBot="1">
      <c r="B47" s="103" t="s">
        <v>171</v>
      </c>
      <c r="C47" s="105">
        <v>0.75270000000000004</v>
      </c>
    </row>
    <row r="48" spans="2:3" ht="16.5" thickTop="1" thickBot="1">
      <c r="B48" s="103" t="s">
        <v>164</v>
      </c>
      <c r="C48" s="105">
        <v>0.75049999999999994</v>
      </c>
    </row>
    <row r="49" spans="2:5" ht="16.5" thickTop="1" thickBot="1">
      <c r="B49" s="109" t="s">
        <v>1009</v>
      </c>
      <c r="C49" s="105">
        <v>0.75009999999999999</v>
      </c>
      <c r="E49" s="109"/>
    </row>
    <row r="50" spans="2:5" ht="15.75" thickBot="1">
      <c r="B50" s="103" t="s">
        <v>137</v>
      </c>
      <c r="C50" s="105">
        <v>0.746</v>
      </c>
      <c r="E50" s="109"/>
    </row>
    <row r="51" spans="2:5" ht="16.5" thickTop="1" thickBot="1">
      <c r="B51" s="103" t="s">
        <v>177</v>
      </c>
      <c r="C51" s="105">
        <v>0.74550000000000005</v>
      </c>
    </row>
    <row r="52" spans="2:5" ht="16.5" thickTop="1" thickBot="1">
      <c r="B52" s="103" t="s">
        <v>182</v>
      </c>
      <c r="C52" s="105">
        <v>0.74490000000000001</v>
      </c>
    </row>
    <row r="53" spans="2:5" ht="16.5" thickTop="1" thickBot="1">
      <c r="B53" s="103" t="s">
        <v>129</v>
      </c>
      <c r="C53" s="105">
        <v>0.74280000000000002</v>
      </c>
    </row>
    <row r="54" spans="2:5" ht="16.5" thickTop="1" thickBot="1">
      <c r="B54" s="103" t="s">
        <v>139</v>
      </c>
      <c r="C54" s="105">
        <v>0.74270000000000003</v>
      </c>
    </row>
    <row r="55" spans="2:5" ht="16.5" thickTop="1" thickBot="1">
      <c r="B55" s="103" t="s">
        <v>149</v>
      </c>
      <c r="C55" s="105">
        <v>0.7399</v>
      </c>
    </row>
    <row r="56" spans="2:5" ht="16.5" thickTop="1" thickBot="1">
      <c r="B56" s="103" t="s">
        <v>124</v>
      </c>
      <c r="C56" s="105">
        <v>0.73719999999999997</v>
      </c>
    </row>
    <row r="57" spans="2:5" ht="16.5" thickTop="1" thickBot="1">
      <c r="B57" s="103" t="s">
        <v>189</v>
      </c>
      <c r="C57" s="105">
        <v>0.73650000000000004</v>
      </c>
    </row>
    <row r="58" spans="2:5" ht="16.5" thickTop="1" thickBot="1">
      <c r="B58" s="103" t="s">
        <v>179</v>
      </c>
      <c r="C58" s="105">
        <v>0.7349</v>
      </c>
    </row>
    <row r="59" spans="2:5" ht="16.5" thickTop="1" thickBot="1">
      <c r="B59" s="103" t="s">
        <v>138</v>
      </c>
      <c r="C59" s="105">
        <v>0.73299999999999998</v>
      </c>
    </row>
    <row r="60" spans="2:5" ht="16.5" thickTop="1" thickBot="1">
      <c r="B60" s="103" t="s">
        <v>128</v>
      </c>
      <c r="C60" s="105">
        <v>0.73060000000000003</v>
      </c>
    </row>
    <row r="61" spans="2:5" ht="16.5" thickTop="1" thickBot="1">
      <c r="B61" s="103" t="s">
        <v>173</v>
      </c>
      <c r="C61" s="105">
        <v>0.73040000000000005</v>
      </c>
    </row>
    <row r="62" spans="2:5" ht="16.5" thickTop="1" thickBot="1">
      <c r="B62" s="103" t="s">
        <v>134</v>
      </c>
      <c r="C62" s="105">
        <v>0.73</v>
      </c>
    </row>
    <row r="63" spans="2:5" ht="16.5" thickTop="1" thickBot="1">
      <c r="B63" s="103" t="s">
        <v>143</v>
      </c>
      <c r="C63" s="105">
        <v>0.72970000000000002</v>
      </c>
    </row>
    <row r="64" spans="2:5" ht="16.5" thickTop="1" thickBot="1">
      <c r="B64" s="103" t="s">
        <v>165</v>
      </c>
      <c r="C64" s="105">
        <v>0.72650000000000003</v>
      </c>
    </row>
    <row r="65" spans="2:3" ht="16.5" thickTop="1" thickBot="1">
      <c r="B65" s="103" t="s">
        <v>169</v>
      </c>
      <c r="C65" s="105">
        <v>0.72409999999999997</v>
      </c>
    </row>
    <row r="66" spans="2:3" ht="16.5" thickTop="1" thickBot="1">
      <c r="B66" s="103" t="s">
        <v>117</v>
      </c>
      <c r="C66" s="105">
        <v>0.72299999999999998</v>
      </c>
    </row>
    <row r="67" spans="2:3" ht="16.5" thickTop="1" thickBot="1">
      <c r="B67" s="103" t="s">
        <v>122</v>
      </c>
      <c r="C67" s="105">
        <v>0.72030000000000005</v>
      </c>
    </row>
    <row r="68" spans="2:3" ht="16.5" thickTop="1" thickBot="1">
      <c r="B68" s="103" t="s">
        <v>175</v>
      </c>
      <c r="C68" s="105">
        <v>0.71840000000000004</v>
      </c>
    </row>
    <row r="69" spans="2:3" ht="16.5" thickTop="1" thickBot="1">
      <c r="B69" s="103" t="s">
        <v>172</v>
      </c>
      <c r="C69" s="105">
        <v>0.71440000000000003</v>
      </c>
    </row>
    <row r="70" spans="2:3" ht="16.5" thickTop="1" thickBot="1">
      <c r="B70" s="103" t="s">
        <v>187</v>
      </c>
      <c r="C70" s="105">
        <v>0.7137</v>
      </c>
    </row>
    <row r="71" spans="2:3" ht="16.5" thickTop="1" thickBot="1">
      <c r="B71" s="103" t="s">
        <v>125</v>
      </c>
      <c r="C71" s="105">
        <v>0.71230000000000004</v>
      </c>
    </row>
    <row r="72" spans="2:3" ht="16.5" thickTop="1" thickBot="1">
      <c r="B72" s="109" t="s">
        <v>1010</v>
      </c>
      <c r="C72" s="105">
        <v>0.71150000000000002</v>
      </c>
    </row>
    <row r="73" spans="2:3" ht="15.75" thickBot="1">
      <c r="B73" s="103" t="s">
        <v>127</v>
      </c>
      <c r="C73" s="105">
        <v>0.71060000000000001</v>
      </c>
    </row>
    <row r="74" spans="2:3" ht="16.5" thickTop="1" thickBot="1">
      <c r="B74" s="110" t="s">
        <v>174</v>
      </c>
      <c r="C74" s="105">
        <v>0.7087</v>
      </c>
    </row>
    <row r="75" spans="2:3" ht="15.75" thickBot="1">
      <c r="B75" s="103" t="s">
        <v>133</v>
      </c>
      <c r="C75" s="105">
        <v>0.70620000000000005</v>
      </c>
    </row>
    <row r="76" spans="2:3" ht="16.5" thickTop="1" thickBot="1">
      <c r="B76" s="103" t="s">
        <v>145</v>
      </c>
      <c r="C76" s="105">
        <v>0.70409999999999995</v>
      </c>
    </row>
    <row r="77" spans="2:3" ht="16.5" thickTop="1" thickBot="1">
      <c r="B77" s="103" t="s">
        <v>121</v>
      </c>
      <c r="C77" s="105">
        <v>0.69440000000000002</v>
      </c>
    </row>
    <row r="78" spans="2:3" ht="16.5" thickTop="1" thickBot="1">
      <c r="B78" s="103" t="s">
        <v>131</v>
      </c>
      <c r="C78" s="105">
        <v>0.69159999999999999</v>
      </c>
    </row>
    <row r="79" spans="2:3" ht="16.5" thickTop="1" thickBot="1">
      <c r="B79" s="103" t="s">
        <v>185</v>
      </c>
      <c r="C79" s="105">
        <v>0.68710000000000004</v>
      </c>
    </row>
    <row r="80" spans="2:3" ht="16.5" thickTop="1" thickBot="1">
      <c r="B80" s="109" t="s">
        <v>1014</v>
      </c>
      <c r="C80" s="105">
        <v>0.67479999999999996</v>
      </c>
    </row>
    <row r="81" spans="2:3" ht="15.75" thickBot="1">
      <c r="B81" s="103" t="s">
        <v>126</v>
      </c>
      <c r="C81" s="105">
        <v>0.67310000000000003</v>
      </c>
    </row>
    <row r="82" spans="2:3" ht="16.5" thickTop="1" thickBot="1">
      <c r="B82" s="103" t="s">
        <v>118</v>
      </c>
      <c r="C82" s="105">
        <v>0.6704</v>
      </c>
    </row>
    <row r="83" spans="2:3" ht="16.5" thickTop="1" thickBot="1">
      <c r="B83" s="103" t="s">
        <v>116</v>
      </c>
      <c r="C83" s="105">
        <v>0.66920000000000002</v>
      </c>
    </row>
    <row r="84" spans="2:3" ht="16.5" thickTop="1" thickBot="1">
      <c r="B84" s="103" t="s">
        <v>119</v>
      </c>
      <c r="C84" s="105">
        <v>0.65780000000000005</v>
      </c>
    </row>
    <row r="85" spans="2:3" ht="16.5" thickTop="1" thickBot="1">
      <c r="B85" s="103" t="s">
        <v>120</v>
      </c>
      <c r="C85" s="105">
        <v>0.65259999999999996</v>
      </c>
    </row>
    <row r="86" spans="2:3" ht="16.5" thickTop="1" thickBot="1">
      <c r="B86" s="103" t="s">
        <v>130</v>
      </c>
      <c r="C86" s="105">
        <v>0.64659999999999995</v>
      </c>
    </row>
    <row r="87" spans="2:3" ht="16.5" thickTop="1" thickBot="1">
      <c r="B87" s="103" t="s">
        <v>123</v>
      </c>
      <c r="C87" s="105">
        <v>0.64380000000000004</v>
      </c>
    </row>
    <row r="88" spans="2:3" ht="16.5" thickTop="1" thickBot="1">
      <c r="C88" s="102"/>
    </row>
  </sheetData>
  <sortState ref="B2:C87">
    <sortCondition descending="1" ref="C2:C87"/>
  </sortState>
  <hyperlinks>
    <hyperlink ref="B75" r:id="rId1" display="http://www.vybory.izbirkom.ru/region/region/izbirkom?action=show&amp;tvd=100100084849066&amp;vrn=100100084849062&amp;region=0&amp;global=1&amp;sub_region=0&amp;prver=0&amp;pronetvd=null&amp;vibid=100100084849068&amp;type=227"/>
    <hyperlink ref="B33" r:id="rId2" display="http://www.vybory.izbirkom.ru/region/region/izbirkom?action=show&amp;tvd=100100084849066&amp;vrn=100100084849062&amp;region=0&amp;global=1&amp;sub_region=0&amp;prver=0&amp;pronetvd=null&amp;vibid=100100084849069&amp;type=227"/>
    <hyperlink ref="B56" r:id="rId3" display="http://www.vybory.izbirkom.ru/region/region/izbirkom?action=show&amp;tvd=100100084849066&amp;vrn=100100084849062&amp;region=0&amp;global=1&amp;sub_region=0&amp;prver=0&amp;pronetvd=null&amp;vibid=100100084849070&amp;type=227"/>
    <hyperlink ref="B6" r:id="rId4" display="http://www.vybory.izbirkom.ru/region/region/izbirkom?action=show&amp;tvd=100100084849066&amp;vrn=100100084849062&amp;region=0&amp;global=1&amp;sub_region=0&amp;prver=0&amp;pronetvd=null&amp;vibid=100100084849071&amp;type=227"/>
    <hyperlink ref="B12" r:id="rId5" display="http://www.vybory.izbirkom.ru/region/region/izbirkom?action=show&amp;tvd=100100084849066&amp;vrn=100100084849062&amp;region=0&amp;global=1&amp;sub_region=0&amp;prver=0&amp;pronetvd=null&amp;vibid=100100084849072&amp;type=227"/>
    <hyperlink ref="B2" r:id="rId6" display="http://www.vybory.izbirkom.ru/region/region/izbirkom?action=show&amp;tvd=100100084849066&amp;vrn=100100084849062&amp;region=0&amp;global=1&amp;sub_region=0&amp;prver=0&amp;pronetvd=null&amp;vibid=100100084849073&amp;type=227"/>
    <hyperlink ref="B16" r:id="rId7" display="http://www.vybory.izbirkom.ru/region/region/izbirkom?action=show&amp;tvd=100100084849066&amp;vrn=100100084849062&amp;region=0&amp;global=1&amp;sub_region=0&amp;prver=0&amp;pronetvd=null&amp;vibid=100100084849134&amp;type=227"/>
    <hyperlink ref="B8" r:id="rId8" display="http://www.vybory.izbirkom.ru/region/region/izbirkom?action=show&amp;tvd=100100084849066&amp;vrn=100100084849062&amp;region=0&amp;global=1&amp;sub_region=0&amp;prver=0&amp;pronetvd=null&amp;vibid=100100084849135&amp;type=227"/>
    <hyperlink ref="B61" r:id="rId9" display="http://www.vybory.izbirkom.ru/region/region/izbirkom?action=show&amp;tvd=100100084849066&amp;vrn=100100084849062&amp;region=0&amp;global=1&amp;sub_region=0&amp;prver=0&amp;pronetvd=null&amp;vibid=100100084849136&amp;type=227"/>
    <hyperlink ref="B69" r:id="rId10" display="http://www.vybory.izbirkom.ru/region/region/izbirkom?action=show&amp;tvd=100100084849066&amp;vrn=100100084849062&amp;region=0&amp;global=1&amp;sub_region=0&amp;prver=0&amp;pronetvd=null&amp;vibid=100100084849137&amp;type=227"/>
    <hyperlink ref="B3" r:id="rId11" display="http://www.vybory.izbirkom.ru/region/region/izbirkom?action=show&amp;tvd=100100084849066&amp;vrn=100100084849062&amp;region=0&amp;global=1&amp;sub_region=0&amp;prver=0&amp;pronetvd=null&amp;vibid=100100084849210&amp;type=227"/>
    <hyperlink ref="B55" r:id="rId12" display="http://www.vybory.izbirkom.ru/region/region/izbirkom?action=show&amp;tvd=100100084849066&amp;vrn=100100084849062&amp;region=0&amp;global=1&amp;sub_region=0&amp;prver=0&amp;pronetvd=null&amp;vibid=100100084849138&amp;type=227"/>
    <hyperlink ref="B11" r:id="rId13" display="http://www.vybory.izbirkom.ru/region/region/izbirkom?action=show&amp;tvd=100100084849066&amp;vrn=100100084849062&amp;region=0&amp;global=1&amp;sub_region=0&amp;prver=0&amp;pronetvd=null&amp;vibid=100100084849139&amp;type=227"/>
    <hyperlink ref="B87" r:id="rId14" display="http://www.vybory.izbirkom.ru/region/region/izbirkom?action=show&amp;tvd=100100084849066&amp;vrn=100100084849062&amp;region=0&amp;global=1&amp;sub_region=0&amp;prver=0&amp;pronetvd=null&amp;vibid=100100084849140&amp;type=227"/>
    <hyperlink ref="B14" r:id="rId15" display="http://www.vybory.izbirkom.ru/region/region/izbirkom?action=show&amp;tvd=100100084849066&amp;vrn=100100084849062&amp;region=0&amp;global=1&amp;sub_region=0&amp;prver=0&amp;pronetvd=null&amp;vibid=100100084849142&amp;type=227"/>
    <hyperlink ref="B4" r:id="rId16" display="http://www.vybory.izbirkom.ru/region/region/izbirkom?action=show&amp;tvd=100100084849066&amp;vrn=100100084849062&amp;region=0&amp;global=1&amp;sub_region=0&amp;prver=0&amp;pronetvd=null&amp;vibid=100100084849143&amp;type=227"/>
    <hyperlink ref="B42" r:id="rId17" display="http://www.vybory.izbirkom.ru/region/region/izbirkom?action=show&amp;tvd=100100084849066&amp;vrn=100100084849062&amp;region=0&amp;global=1&amp;sub_region=0&amp;prver=0&amp;pronetvd=null&amp;vibid=100100084849144&amp;type=227"/>
    <hyperlink ref="B78" r:id="rId18" display="http://www.vybory.izbirkom.ru/region/region/izbirkom?action=show&amp;tvd=100100084849066&amp;vrn=100100084849062&amp;region=0&amp;global=1&amp;sub_region=0&amp;prver=0&amp;pronetvd=null&amp;vibid=100100084849145&amp;type=227"/>
    <hyperlink ref="B5" r:id="rId19" display="http://www.vybory.izbirkom.ru/region/region/izbirkom?action=show&amp;tvd=100100084849066&amp;vrn=100100084849062&amp;region=0&amp;global=1&amp;sub_region=0&amp;prver=0&amp;pronetvd=null&amp;vibid=100100084849146&amp;type=227"/>
    <hyperlink ref="B35" r:id="rId20" display="http://www.vybory.izbirkom.ru/region/region/izbirkom?action=show&amp;tvd=100100084849066&amp;vrn=100100084849062&amp;region=0&amp;global=1&amp;sub_region=0&amp;prver=0&amp;pronetvd=null&amp;vibid=100100084849147&amp;type=227"/>
    <hyperlink ref="B86" r:id="rId21" display="http://www.vybory.izbirkom.ru/region/region/izbirkom?action=show&amp;tvd=100100084849066&amp;vrn=100100084849062&amp;region=0&amp;global=1&amp;sub_region=0&amp;prver=0&amp;pronetvd=null&amp;vibid=100100084849148&amp;type=227"/>
    <hyperlink ref="B67" r:id="rId22" display="http://www.vybory.izbirkom.ru/region/region/izbirkom?action=show&amp;tvd=100100084849066&amp;vrn=100100084849062&amp;region=0&amp;global=1&amp;sub_region=0&amp;prver=0&amp;pronetvd=null&amp;vibid=100100084849209&amp;type=227"/>
    <hyperlink ref="B77" r:id="rId23" display="http://www.vybory.izbirkom.ru/region/region/izbirkom?action=show&amp;tvd=100100084849066&amp;vrn=100100084849062&amp;region=0&amp;global=1&amp;sub_region=0&amp;prver=0&amp;pronetvd=null&amp;vibid=100100084849208&amp;type=227"/>
    <hyperlink ref="B19" r:id="rId24" display="http://www.vybory.izbirkom.ru/region/region/izbirkom?action=show&amp;tvd=100100084849066&amp;vrn=100100084849062&amp;region=0&amp;global=1&amp;sub_region=0&amp;prver=0&amp;pronetvd=null&amp;vibid=100100084849149&amp;type=227"/>
    <hyperlink ref="B53" r:id="rId25" display="http://www.vybory.izbirkom.ru/region/region/izbirkom?action=show&amp;tvd=100100084849066&amp;vrn=100100084849062&amp;region=0&amp;global=1&amp;sub_region=0&amp;prver=0&amp;pronetvd=null&amp;vibid=100100084849150&amp;type=227"/>
    <hyperlink ref="B46" r:id="rId26" display="http://www.vybory.izbirkom.ru/region/region/izbirkom?action=show&amp;tvd=100100084849066&amp;vrn=100100084849062&amp;region=0&amp;global=1&amp;sub_region=0&amp;prver=0&amp;pronetvd=null&amp;vibid=100100084849207&amp;type=227"/>
    <hyperlink ref="B85" r:id="rId27" display="http://www.vybory.izbirkom.ru/region/region/izbirkom?action=show&amp;tvd=100100084849066&amp;vrn=100100084849062&amp;region=0&amp;global=1&amp;sub_region=0&amp;prver=0&amp;pronetvd=null&amp;vibid=100100084849151&amp;type=227"/>
    <hyperlink ref="B23" r:id="rId28" display="http://www.vybory.izbirkom.ru/region/region/izbirkom?action=show&amp;tvd=100100084849066&amp;vrn=100100084849062&amp;region=0&amp;global=1&amp;sub_region=0&amp;prver=0&amp;pronetvd=null&amp;vibid=100100084849152&amp;type=227"/>
    <hyperlink ref="B84" r:id="rId29" display="http://www.vybory.izbirkom.ru/region/region/izbirkom?action=show&amp;tvd=100100084849066&amp;vrn=100100084849062&amp;region=0&amp;global=1&amp;sub_region=0&amp;prver=0&amp;pronetvd=null&amp;vibid=100100084849153&amp;type=227"/>
    <hyperlink ref="B82" r:id="rId30" display="http://www.vybory.izbirkom.ru/region/region/izbirkom?action=show&amp;tvd=100100084849066&amp;vrn=100100084849062&amp;region=0&amp;global=1&amp;sub_region=0&amp;prver=0&amp;pronetvd=null&amp;vibid=100100084849154&amp;type=227"/>
    <hyperlink ref="B47" r:id="rId31" display="http://www.vybory.izbirkom.ru/region/region/izbirkom?action=show&amp;tvd=100100084849066&amp;vrn=100100084849062&amp;region=0&amp;global=1&amp;sub_region=0&amp;prver=0&amp;pronetvd=null&amp;vibid=100100084849155&amp;type=227"/>
    <hyperlink ref="B37" r:id="rId32" display="http://www.vybory.izbirkom.ru/region/region/izbirkom?action=show&amp;tvd=100100084849066&amp;vrn=100100084849062&amp;region=0&amp;global=1&amp;sub_region=0&amp;prver=0&amp;pronetvd=null&amp;vibid=100100084849156&amp;type=227"/>
    <hyperlink ref="B26" r:id="rId33" display="http://www.vybory.izbirkom.ru/region/region/izbirkom?action=show&amp;tvd=100100084849066&amp;vrn=100100084849062&amp;region=0&amp;global=1&amp;sub_region=0&amp;prver=0&amp;pronetvd=null&amp;vibid=100100084849157&amp;type=227"/>
    <hyperlink ref="B17" r:id="rId34" display="http://www.vybory.izbirkom.ru/region/region/izbirkom?action=show&amp;tvd=100100084849066&amp;vrn=100100084849062&amp;region=0&amp;global=1&amp;sub_region=0&amp;prver=0&amp;pronetvd=null&amp;vibid=100100084849158&amp;type=227"/>
    <hyperlink ref="B57" r:id="rId35" display="http://www.vybory.izbirkom.ru/region/region/izbirkom?action=show&amp;tvd=100100084849066&amp;vrn=100100084849062&amp;region=0&amp;global=1&amp;sub_region=0&amp;prver=0&amp;pronetvd=null&amp;vibid=100100084849159&amp;type=227"/>
    <hyperlink ref="B34" r:id="rId36" display="http://www.vybory.izbirkom.ru/region/region/izbirkom?action=show&amp;tvd=100100084849066&amp;vrn=100100084849062&amp;region=0&amp;global=1&amp;sub_region=0&amp;prver=0&amp;pronetvd=null&amp;vibid=100100084849160&amp;type=227"/>
    <hyperlink ref="B65" r:id="rId37" display="http://www.vybory.izbirkom.ru/region/region/izbirkom?action=show&amp;tvd=100100084849066&amp;vrn=100100084849062&amp;region=0&amp;global=1&amp;sub_region=0&amp;prver=0&amp;pronetvd=null&amp;vibid=100100084849161&amp;type=227"/>
    <hyperlink ref="B30" r:id="rId38" display="http://www.vybory.izbirkom.ru/region/region/izbirkom?action=show&amp;tvd=100100084849066&amp;vrn=100100084849062&amp;region=0&amp;global=1&amp;sub_region=0&amp;prver=0&amp;pronetvd=null&amp;vibid=100100084849162&amp;type=227"/>
    <hyperlink ref="B70" r:id="rId39" display="http://www.vybory.izbirkom.ru/region/region/izbirkom?action=show&amp;tvd=100100084849066&amp;vrn=100100084849062&amp;region=0&amp;global=1&amp;sub_region=0&amp;prver=0&amp;pronetvd=null&amp;vibid=100100084849163&amp;type=227"/>
    <hyperlink ref="B60" r:id="rId40" display="http://www.vybory.izbirkom.ru/region/region/izbirkom?action=show&amp;tvd=100100084849066&amp;vrn=100100084849062&amp;region=0&amp;global=1&amp;sub_region=0&amp;prver=0&amp;pronetvd=null&amp;vibid=100100084849164&amp;type=227"/>
    <hyperlink ref="B40" r:id="rId41" display="http://www.vybory.izbirkom.ru/region/region/izbirkom?action=show&amp;tvd=100100084849066&amp;vrn=100100084849062&amp;region=0&amp;global=1&amp;sub_region=0&amp;prver=0&amp;pronetvd=null&amp;vibid=100100084849165&amp;type=227"/>
    <hyperlink ref="B44" r:id="rId42" display="http://www.vybory.izbirkom.ru/region/region/izbirkom?action=show&amp;tvd=100100084849066&amp;vrn=100100084849062&amp;region=0&amp;global=1&amp;sub_region=0&amp;prver=0&amp;pronetvd=null&amp;vibid=100100084849166&amp;type=227"/>
    <hyperlink ref="B10" r:id="rId43" display="http://www.vybory.izbirkom.ru/region/region/izbirkom?action=show&amp;tvd=100100084849066&amp;vrn=100100084849062&amp;region=0&amp;global=1&amp;sub_region=0&amp;prver=0&amp;pronetvd=null&amp;vibid=100100084849167&amp;type=227"/>
    <hyperlink ref="B76" r:id="rId44" display="http://www.vybory.izbirkom.ru/region/region/izbirkom?action=show&amp;tvd=100100084849066&amp;vrn=100100084849062&amp;region=0&amp;global=1&amp;sub_region=0&amp;prver=0&amp;pronetvd=null&amp;vibid=100100084849168&amp;type=227"/>
    <hyperlink ref="B79" r:id="rId45" display="http://www.vybory.izbirkom.ru/region/region/izbirkom?action=show&amp;tvd=100100084849066&amp;vrn=100100084849062&amp;region=0&amp;global=1&amp;sub_region=0&amp;prver=0&amp;pronetvd=null&amp;vibid=100100084849169&amp;type=227"/>
    <hyperlink ref="B59" r:id="rId46" display="http://www.vybory.izbirkom.ru/region/region/izbirkom?action=show&amp;tvd=100100084849066&amp;vrn=100100084849062&amp;region=0&amp;global=1&amp;sub_region=0&amp;prver=0&amp;pronetvd=null&amp;vibid=100100084849170&amp;type=227"/>
    <hyperlink ref="B21" r:id="rId47" display="http://www.vybory.izbirkom.ru/region/region/izbirkom?action=show&amp;tvd=100100084849066&amp;vrn=100100084849062&amp;region=0&amp;global=1&amp;sub_region=0&amp;prver=0&amp;pronetvd=null&amp;vibid=100100084849171&amp;type=227"/>
    <hyperlink ref="B28" r:id="rId48" display="http://www.vybory.izbirkom.ru/region/region/izbirkom?action=show&amp;tvd=100100084849066&amp;vrn=100100084849062&amp;region=0&amp;global=1&amp;sub_region=0&amp;prver=0&amp;pronetvd=null&amp;vibid=100100084849172&amp;type=227"/>
    <hyperlink ref="B22" r:id="rId49" display="http://www.vybory.izbirkom.ru/region/region/izbirkom?action=show&amp;tvd=100100084849066&amp;vrn=100100084849062&amp;region=0&amp;global=1&amp;sub_region=0&amp;prver=0&amp;pronetvd=null&amp;vibid=100100084849173&amp;type=227"/>
    <hyperlink ref="B66" r:id="rId50" display="http://www.vybory.izbirkom.ru/region/region/izbirkom?action=show&amp;tvd=100100084849066&amp;vrn=100100084849062&amp;region=0&amp;global=1&amp;sub_region=0&amp;prver=0&amp;pronetvd=null&amp;vibid=100100084849174&amp;type=227"/>
    <hyperlink ref="B52" r:id="rId51" display="http://www.vybory.izbirkom.ru/region/region/izbirkom?action=show&amp;tvd=100100084849066&amp;vrn=100100084849062&amp;region=0&amp;global=1&amp;sub_region=0&amp;prver=0&amp;pronetvd=null&amp;vibid=100100084849175&amp;type=227"/>
    <hyperlink ref="B39" r:id="rId52" display="http://www.vybory.izbirkom.ru/region/region/izbirkom?action=show&amp;tvd=100100084849066&amp;vrn=100100084849062&amp;region=0&amp;global=1&amp;sub_region=0&amp;prver=0&amp;pronetvd=null&amp;vibid=100100084849176&amp;type=227"/>
    <hyperlink ref="B36" r:id="rId53" display="http://www.vybory.izbirkom.ru/region/region/izbirkom?action=show&amp;tvd=100100084849066&amp;vrn=100100084849062&amp;region=0&amp;global=1&amp;sub_region=0&amp;prver=0&amp;pronetvd=null&amp;vibid=100100084849177&amp;type=227"/>
    <hyperlink ref="B64" r:id="rId54" display="http://www.vybory.izbirkom.ru/region/region/izbirkom?action=show&amp;tvd=100100084849066&amp;vrn=100100084849062&amp;region=0&amp;global=1&amp;sub_region=0&amp;prver=0&amp;pronetvd=null&amp;vibid=100100084849178&amp;type=227"/>
    <hyperlink ref="B73" r:id="rId55" display="http://www.vybory.izbirkom.ru/region/region/izbirkom?action=show&amp;tvd=100100084849066&amp;vrn=100100084849062&amp;region=0&amp;global=1&amp;sub_region=0&amp;prver=0&amp;pronetvd=null&amp;vibid=100100084849179&amp;type=227"/>
    <hyperlink ref="B81" r:id="rId56" display="http://www.vybory.izbirkom.ru/region/region/izbirkom?action=show&amp;tvd=100100084849066&amp;vrn=100100084849062&amp;region=0&amp;global=1&amp;sub_region=0&amp;prver=0&amp;pronetvd=null&amp;vibid=100100084849180&amp;type=227"/>
    <hyperlink ref="B63" r:id="rId57" display="http://www.vybory.izbirkom.ru/region/region/izbirkom?action=show&amp;tvd=100100084849066&amp;vrn=100100084849062&amp;region=0&amp;global=1&amp;sub_region=0&amp;prver=0&amp;pronetvd=null&amp;vibid=100100084849181&amp;type=227"/>
    <hyperlink ref="B38" r:id="rId58" display="http://www.vybory.izbirkom.ru/region/region/izbirkom?action=show&amp;tvd=100100084849066&amp;vrn=100100084849062&amp;region=0&amp;global=1&amp;sub_region=0&amp;prver=0&amp;pronetvd=null&amp;vibid=100100084849182&amp;type=227"/>
    <hyperlink ref="B24" r:id="rId59" display="http://www.vybory.izbirkom.ru/region/region/izbirkom?action=show&amp;tvd=100100084849066&amp;vrn=100100084849062&amp;region=0&amp;global=1&amp;sub_region=0&amp;prver=0&amp;pronetvd=null&amp;vibid=100100084849183&amp;type=227"/>
    <hyperlink ref="B48" r:id="rId60" display="http://www.vybory.izbirkom.ru/region/region/izbirkom?action=show&amp;tvd=100100084849066&amp;vrn=100100084849062&amp;region=0&amp;global=1&amp;sub_region=0&amp;prver=0&amp;pronetvd=null&amp;vibid=100100084849184&amp;type=227"/>
    <hyperlink ref="B29" r:id="rId61" display="http://www.vybory.izbirkom.ru/region/region/izbirkom?action=show&amp;tvd=100100084849066&amp;vrn=100100084849062&amp;region=0&amp;global=1&amp;sub_region=0&amp;prver=0&amp;pronetvd=null&amp;vibid=100100084849185&amp;type=227"/>
    <hyperlink ref="B41" r:id="rId62" display="http://www.vybory.izbirkom.ru/region/region/izbirkom?action=show&amp;tvd=100100084849066&amp;vrn=100100084849062&amp;region=0&amp;global=1&amp;sub_region=0&amp;prver=0&amp;pronetvd=null&amp;vibid=100100084849186&amp;type=227"/>
    <hyperlink ref="B45" r:id="rId63" display="http://www.vybory.izbirkom.ru/region/region/izbirkom?action=show&amp;tvd=100100084849066&amp;vrn=100100084849062&amp;region=0&amp;global=1&amp;sub_region=0&amp;prver=0&amp;pronetvd=null&amp;vibid=100100084849187&amp;type=227"/>
    <hyperlink ref="B32" r:id="rId64" display="http://www.vybory.izbirkom.ru/region/region/izbirkom?action=show&amp;tvd=100100084849066&amp;vrn=100100084849062&amp;region=0&amp;global=1&amp;sub_region=0&amp;prver=0&amp;pronetvd=null&amp;vibid=100100084849188&amp;type=227"/>
    <hyperlink ref="B83" r:id="rId65" display="http://www.vybory.izbirkom.ru/region/region/izbirkom?action=show&amp;tvd=100100084849066&amp;vrn=100100084849062&amp;region=0&amp;global=1&amp;sub_region=0&amp;prver=0&amp;pronetvd=null&amp;vibid=100100084849189&amp;type=227"/>
    <hyperlink ref="B50" r:id="rId66" display="http://www.vybory.izbirkom.ru/region/region/izbirkom?action=show&amp;tvd=100100084849066&amp;vrn=100100084849062&amp;region=0&amp;global=1&amp;sub_region=0&amp;prver=0&amp;pronetvd=null&amp;vibid=100100084849190&amp;type=227"/>
    <hyperlink ref="B58" r:id="rId67" display="http://www.vybory.izbirkom.ru/region/region/izbirkom?action=show&amp;tvd=100100084849066&amp;vrn=100100084849062&amp;region=0&amp;global=1&amp;sub_region=0&amp;prver=0&amp;pronetvd=null&amp;vibid=100100084849191&amp;type=227"/>
    <hyperlink ref="B15" r:id="rId68" display="http://www.vybory.izbirkom.ru/region/region/izbirkom?action=show&amp;tvd=100100084849066&amp;vrn=100100084849062&amp;region=0&amp;global=1&amp;sub_region=0&amp;prver=0&amp;pronetvd=null&amp;vibid=100100084849192&amp;type=227"/>
    <hyperlink ref="B51" r:id="rId69" display="http://www.vybory.izbirkom.ru/region/region/izbirkom?action=show&amp;tvd=100100084849066&amp;vrn=100100084849062&amp;region=0&amp;global=1&amp;sub_region=0&amp;prver=0&amp;pronetvd=null&amp;vibid=100100084849193&amp;type=227"/>
    <hyperlink ref="B71" r:id="rId70" display="http://www.vybory.izbirkom.ru/region/region/izbirkom?action=show&amp;tvd=100100084849066&amp;vrn=100100084849062&amp;region=0&amp;global=1&amp;sub_region=0&amp;prver=0&amp;pronetvd=null&amp;vibid=100100084849194&amp;type=227"/>
    <hyperlink ref="B27" r:id="rId71" display="http://www.vybory.izbirkom.ru/region/region/izbirkom?action=show&amp;tvd=100100084849066&amp;vrn=100100084849062&amp;region=0&amp;global=1&amp;sub_region=0&amp;prver=0&amp;pronetvd=null&amp;vibid=100100084849195&amp;type=227"/>
    <hyperlink ref="B25" r:id="rId72" display="http://www.vybory.izbirkom.ru/region/region/izbirkom?action=show&amp;tvd=100100084849066&amp;vrn=100100084849062&amp;region=0&amp;global=1&amp;sub_region=0&amp;prver=0&amp;pronetvd=null&amp;vibid=100100084849196&amp;type=227"/>
    <hyperlink ref="B54" r:id="rId73" display="http://www.vybory.izbirkom.ru/region/region/izbirkom?action=show&amp;tvd=100100084849066&amp;vrn=100100084849062&amp;region=0&amp;global=1&amp;sub_region=0&amp;prver=0&amp;pronetvd=null&amp;vibid=100100084849197&amp;type=227"/>
    <hyperlink ref="B62" r:id="rId74" display="http://www.vybory.izbirkom.ru/region/region/izbirkom?action=show&amp;tvd=100100084849066&amp;vrn=100100084849062&amp;region=0&amp;global=1&amp;sub_region=0&amp;prver=0&amp;pronetvd=null&amp;vibid=100100084849198&amp;type=227"/>
    <hyperlink ref="B68" r:id="rId75" display="http://www.vybory.izbirkom.ru/region/region/izbirkom?action=show&amp;tvd=100100084849066&amp;vrn=100100084849062&amp;region=0&amp;global=1&amp;sub_region=0&amp;prver=0&amp;pronetvd=null&amp;vibid=100100084849199&amp;type=227"/>
    <hyperlink ref="B74" r:id="rId76" display="http://www.vybory.izbirkom.ru/region/region/izbirkom?action=show&amp;tvd=100100084849066&amp;vrn=100100084849062&amp;region=0&amp;global=1&amp;sub_region=0&amp;prver=0&amp;pronetvd=null&amp;vibid=100100084849200&amp;type=227"/>
    <hyperlink ref="B7" r:id="rId77" display="http://www.vybory.izbirkom.ru/region/region/izbirkom?action=show&amp;tvd=100100084849066&amp;vrn=100100084849062&amp;region=0&amp;global=1&amp;sub_region=0&amp;prver=0&amp;pronetvd=null&amp;vibid=100100084849211&amp;type=227"/>
    <hyperlink ref="B31" r:id="rId78" display="http://www.vybory.izbirkom.ru/region/region/izbirkom?action=show&amp;tvd=100100084849066&amp;vrn=100100084849062&amp;region=0&amp;global=1&amp;sub_region=0&amp;prver=0&amp;pronetvd=null&amp;vibid=100100084849218&amp;type=227"/>
    <hyperlink ref="B20" r:id="rId79" display="http://www.vybory.izbirkom.ru/region/region/izbirkom?action=show&amp;tvd=100100084849066&amp;vrn=100100084849062&amp;region=0&amp;global=1&amp;sub_region=0&amp;prver=0&amp;pronetvd=null&amp;vibid=100100084849067&amp;type=227"/>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93"/>
  <sheetViews>
    <sheetView topLeftCell="A44" zoomScale="76" workbookViewId="0">
      <selection activeCell="C15" sqref="C15"/>
    </sheetView>
  </sheetViews>
  <sheetFormatPr defaultRowHeight="15"/>
  <cols>
    <col min="1" max="1" width="26" bestFit="1" customWidth="1"/>
    <col min="2" max="4" width="26" customWidth="1"/>
    <col min="5" max="5" width="15.85546875" customWidth="1"/>
    <col min="6" max="9" width="15.5703125" customWidth="1"/>
    <col min="10" max="11" width="13.85546875" customWidth="1"/>
    <col min="12" max="12" width="12" customWidth="1"/>
    <col min="13" max="13" width="14.28515625" bestFit="1" customWidth="1"/>
    <col min="14" max="14" width="16.140625" bestFit="1" customWidth="1"/>
    <col min="15" max="15" width="15.28515625" bestFit="1" customWidth="1"/>
    <col min="16" max="18" width="18" customWidth="1"/>
    <col min="19" max="19" width="17.42578125" bestFit="1" customWidth="1"/>
    <col min="20" max="20" width="17.42578125" customWidth="1"/>
    <col min="21" max="21" width="15.42578125" customWidth="1"/>
    <col min="22" max="22" width="16.140625" bestFit="1" customWidth="1"/>
    <col min="23" max="24" width="16.140625" customWidth="1"/>
    <col min="25" max="25" width="20.28515625" style="176" customWidth="1"/>
    <col min="26" max="27" width="17.28515625" style="126" bestFit="1" customWidth="1"/>
    <col min="28" max="28" width="18.28515625" style="115" bestFit="1" customWidth="1"/>
    <col min="29" max="29" width="13.85546875" customWidth="1"/>
  </cols>
  <sheetData>
    <row r="1" spans="1:28" ht="40.5" customHeight="1">
      <c r="A1" s="126"/>
      <c r="B1" s="184" t="s">
        <v>1103</v>
      </c>
      <c r="C1" s="231" t="s">
        <v>1123</v>
      </c>
      <c r="D1" s="248" t="s">
        <v>1163</v>
      </c>
      <c r="E1" s="114" t="s">
        <v>1124</v>
      </c>
      <c r="F1" s="114" t="s">
        <v>1125</v>
      </c>
      <c r="G1" s="114" t="s">
        <v>1165</v>
      </c>
      <c r="H1" s="114" t="s">
        <v>1130</v>
      </c>
      <c r="I1" s="114" t="s">
        <v>1164</v>
      </c>
      <c r="J1" s="114" t="s">
        <v>1126</v>
      </c>
      <c r="K1" s="114" t="s">
        <v>1127</v>
      </c>
      <c r="L1" s="114" t="s">
        <v>1128</v>
      </c>
      <c r="M1" s="114" t="s">
        <v>1106</v>
      </c>
      <c r="N1" s="114" t="s">
        <v>1105</v>
      </c>
      <c r="O1" s="114" t="s">
        <v>1107</v>
      </c>
      <c r="P1" s="126" t="s">
        <v>1029</v>
      </c>
      <c r="Q1" s="184" t="s">
        <v>1108</v>
      </c>
      <c r="R1" s="184" t="s">
        <v>1109</v>
      </c>
      <c r="S1" s="126" t="s">
        <v>1008</v>
      </c>
      <c r="T1" s="126" t="s">
        <v>1032</v>
      </c>
      <c r="U1" s="114" t="s">
        <v>1030</v>
      </c>
      <c r="V1" s="151" t="s">
        <v>1039</v>
      </c>
      <c r="W1" s="175" t="s">
        <v>1042</v>
      </c>
      <c r="X1" s="151" t="s">
        <v>1040</v>
      </c>
      <c r="Y1" s="175" t="s">
        <v>1031</v>
      </c>
      <c r="Z1" s="125" t="s">
        <v>1037</v>
      </c>
      <c r="AA1" s="125" t="s">
        <v>1038</v>
      </c>
      <c r="AB1" s="125" t="s">
        <v>1041</v>
      </c>
    </row>
    <row r="2" spans="1:28">
      <c r="A2" s="109" t="s">
        <v>191</v>
      </c>
      <c r="B2" s="112">
        <f>VLOOKUP(A2,'Доходы регионов20'!$A$10:$D$94,2,FALSE)/1000</f>
        <v>133464.022</v>
      </c>
      <c r="C2" s="112">
        <f>VLOOKUP(A2,'Доходы регионов21'!$A$10:$D$94,2,FALSE)/1000</f>
        <v>184232.55799999999</v>
      </c>
      <c r="D2" s="112">
        <f>VLOOKUP(A2,'Трансферты 2021'!$A$4:$G$88,7,FALSE)</f>
        <v>8581.2900000000009</v>
      </c>
      <c r="E2" s="112">
        <f>VLOOKUP(A2,'Трансферты 2021'!$A$4:$B$88,2,FALSE)</f>
        <v>18517.11</v>
      </c>
      <c r="F2" s="112">
        <f>VLOOKUP(A2,'Трансферты 2021'!$A$4:$H$88,8,FALSE)</f>
        <v>24060.95</v>
      </c>
      <c r="G2" s="112">
        <f>VLOOKUP(A2,'Трансферты 2019'!$A$5:$G$97,7,FALSE)</f>
        <v>7454.14</v>
      </c>
      <c r="H2" s="112">
        <f>VLOOKUP(A2,'Трансферты 2019'!$A$5:$B$97,2,FALSE)</f>
        <v>14528.65</v>
      </c>
      <c r="I2" s="112">
        <f>VLOOKUP(A2,'Трансферты 2020'!$A$5:$G$97,7,FALSE)</f>
        <v>9346.3700000000008</v>
      </c>
      <c r="J2" s="101">
        <f>VLOOKUP(A2,'Трансферты 2020'!$A$5:$B$97,2,FALSE)</f>
        <v>20030.240000000002</v>
      </c>
      <c r="K2" s="184">
        <f>VLOOKUP(A2,'Трансферты 2020'!$A$5:$H$97,8,FALSE)</f>
        <v>27920.799999999999</v>
      </c>
      <c r="L2" s="101">
        <f>VLOOKUP(A2,'По статьям 2020'!$A$1:$AH$86,31,FALSE)</f>
        <v>3009.71</v>
      </c>
      <c r="M2" s="184">
        <f>VLOOKUP(A2,'По статьям 2020'!$A$1:$AH$86,32,FALSE)</f>
        <v>973.91</v>
      </c>
      <c r="N2" s="184">
        <f>VLOOKUP(A2,'По статьям 2020'!$A$1:$AH$86,33,FALSE)</f>
        <v>1864.9399999999998</v>
      </c>
      <c r="O2" s="184">
        <f>VLOOKUP(A2,'По статьям 2020'!$A$1:$AH$86,34,FALSE)</f>
        <v>170.86</v>
      </c>
      <c r="P2" s="101">
        <f>VLOOKUP(A2,ВРП!$A$4:$B$96,2,FALSE)</f>
        <v>617426.5</v>
      </c>
      <c r="Q2" s="184">
        <f>VLOOKUP(A2,ВРП!$A$4:$C$96,3,FALSE)</f>
        <v>646569</v>
      </c>
      <c r="R2" s="215">
        <f>P2/Q2</f>
        <v>0.95492747100464137</v>
      </c>
      <c r="S2" s="101">
        <f>VLOOKUP(A2,Безработица!$A$6:$C$100,2,FALSE)</f>
        <v>3.9</v>
      </c>
      <c r="T2" s="126">
        <f>VLOOKUP(A2,Безработица!$A$6:$C$100,3,FALSE)</f>
        <v>4.9000000000000004</v>
      </c>
      <c r="U2" s="101">
        <f>VLOOKUP(A2,Конституция!$B$4:$D$90,2,FALSE)</f>
        <v>0.81759999999999999</v>
      </c>
      <c r="V2" s="151">
        <f>VLOOKUP(A2,'Избыточная смертность'!$A$2:$C$94,3,FALSE)</f>
        <v>3299</v>
      </c>
      <c r="W2" s="178">
        <f>VLOOKUP(A2,'Смертность Медиазона'!$A$2:$B$94,2,FALSE)</f>
        <v>3</v>
      </c>
      <c r="X2" s="151">
        <f>VLOOKUP(A2,'Избыточная смертность'!$A$2:$C$94,2,FALSE)</f>
        <v>13.93</v>
      </c>
      <c r="Y2" s="151">
        <f>VLOOKUP(A2,Путин!$B$2:$C$87,2,FALSE)</f>
        <v>0.79710000000000003</v>
      </c>
      <c r="Z2" s="126">
        <f>VLOOKUP(A2,'Численность 2020'!$A$7:$G$91,2,FALSE)</f>
        <v>1549151</v>
      </c>
      <c r="AA2" s="126">
        <f>VLOOKUP(A2,'Численность 2021'!$A$6:$G$91,2,FALSE)</f>
        <v>1541259</v>
      </c>
      <c r="AB2" s="115">
        <v>0</v>
      </c>
    </row>
    <row r="3" spans="1:28">
      <c r="A3" s="109" t="s">
        <v>190</v>
      </c>
      <c r="B3" s="112">
        <f>VLOOKUP(A3,'Доходы регионов20'!$A$10:$D$94,2,FALSE)/1000</f>
        <v>85935.006999999998</v>
      </c>
      <c r="C3" s="112">
        <f>VLOOKUP(A3,'Доходы регионов21'!$A$10:$D$94,2,FALSE)/1000</f>
        <v>94310.851999999999</v>
      </c>
      <c r="D3" s="112">
        <f>VLOOKUP(A3,'Трансферты 2021'!$A$4:$G$88,7,FALSE)</f>
        <v>14158.73</v>
      </c>
      <c r="E3" s="112">
        <f>VLOOKUP(A3,'Трансферты 2021'!$A$4:$B$88,2,FALSE)</f>
        <v>26660.93</v>
      </c>
      <c r="F3" s="112">
        <f>VLOOKUP(A3,'Трансферты 2021'!$A$4:$H$88,8,FALSE)</f>
        <v>30770.23</v>
      </c>
      <c r="G3" s="112">
        <f>VLOOKUP(A3,'Трансферты 2019'!$A$5:$G$97,7,FALSE)</f>
        <v>10582.4</v>
      </c>
      <c r="H3" s="112">
        <f>VLOOKUP(A3,'Трансферты 2019'!$A$5:$B$97,2,FALSE)</f>
        <v>18381.830000000002</v>
      </c>
      <c r="I3" s="112">
        <f>VLOOKUP(A3,'Трансферты 2020'!$A$5:$G$97,7,FALSE)</f>
        <v>13663.36</v>
      </c>
      <c r="J3" s="101">
        <f>VLOOKUP(A3,'Трансферты 2020'!$A$5:$B$97,2,FALSE)</f>
        <v>25342.11</v>
      </c>
      <c r="K3" s="184">
        <f>VLOOKUP(A3,'Трансферты 2020'!$A$5:$H$97,8,FALSE)</f>
        <v>29887.61</v>
      </c>
      <c r="L3" s="253">
        <f>VLOOKUP(A3,'По статьям 2020'!$A$1:$AH$86,31,FALSE)</f>
        <v>2703.05</v>
      </c>
      <c r="M3" s="253">
        <f>VLOOKUP(A3,'По статьям 2020'!$A$1:$AH$86,32,FALSE)</f>
        <v>765.04</v>
      </c>
      <c r="N3" s="253">
        <f>VLOOKUP(A3,'По статьям 2020'!$A$1:$AH$86,33,FALSE)</f>
        <v>1893.1100000000001</v>
      </c>
      <c r="O3" s="253">
        <f>VLOOKUP(A3,'По статьям 2020'!$A$1:$AH$86,34,FALSE)</f>
        <v>44.9</v>
      </c>
      <c r="P3" s="101">
        <f>VLOOKUP(A3,ВРП!$A$4:$B$96,2,FALSE)</f>
        <v>332442.8</v>
      </c>
      <c r="Q3" s="184">
        <f>VLOOKUP(A3,ВРП!$A$4:$C$96,3,FALSE)</f>
        <v>347204.5</v>
      </c>
      <c r="R3" s="215">
        <f t="shared" ref="R3:R66" si="0">P3/Q3</f>
        <v>0.95748413399019883</v>
      </c>
      <c r="S3" s="101">
        <f>VLOOKUP(A3,Безработица!$A$6:$C$100,2,FALSE)</f>
        <v>3.8</v>
      </c>
      <c r="T3" s="126">
        <f>VLOOKUP(A3,Безработица!$A$6:$C$100,3,FALSE)</f>
        <v>4</v>
      </c>
      <c r="U3" s="101">
        <f>VLOOKUP(A3,Конституция!$B$4:$D$90,2,FALSE)</f>
        <v>0.85809999999999997</v>
      </c>
      <c r="V3" s="151">
        <f>VLOOKUP(A3,'Избыточная смертность'!$A$2:$C$94,3,FALSE)</f>
        <v>6575</v>
      </c>
      <c r="W3" s="178">
        <f>VLOOKUP(A3,'Смертность Медиазона'!$A$2:$B$94,2,FALSE)</f>
        <v>10.9</v>
      </c>
      <c r="X3" s="151">
        <f>VLOOKUP(A3,'Избыточная смертность'!$A$2:$C$94,2,FALSE)</f>
        <v>9.26</v>
      </c>
      <c r="Y3" s="151">
        <f>VLOOKUP(A3,Путин!$B$2:$C$87,2,FALSE)</f>
        <v>0.81599999999999995</v>
      </c>
      <c r="Z3" s="126">
        <f>VLOOKUP(A3,'Численность 2020'!$A$7:$G$91,2,FALSE)</f>
        <v>1192491</v>
      </c>
      <c r="AA3" s="126">
        <f>VLOOKUP(A3,'Численность 2021'!$A$6:$G$91,2,FALSE)</f>
        <v>1182682</v>
      </c>
      <c r="AB3" s="115">
        <v>0</v>
      </c>
    </row>
    <row r="4" spans="1:28">
      <c r="A4" s="109" t="s">
        <v>189</v>
      </c>
      <c r="B4" s="112">
        <f>VLOOKUP(A4,'Доходы регионов20'!$A$10:$D$94,2,FALSE)/1000</f>
        <v>90131.838000000003</v>
      </c>
      <c r="C4" s="112">
        <f>VLOOKUP(A4,'Доходы регионов21'!$A$10:$D$94,2,FALSE)/1000</f>
        <v>109213.173</v>
      </c>
      <c r="D4" s="112">
        <f>VLOOKUP(A4,'Трансферты 2021'!$A$4:$G$88,7,FALSE)</f>
        <v>4242.0600000000004</v>
      </c>
      <c r="E4" s="112">
        <f>VLOOKUP(A4,'Трансферты 2021'!$A$4:$B$88,2,FALSE)</f>
        <v>15612.47</v>
      </c>
      <c r="F4" s="112">
        <f>VLOOKUP(A4,'Трансферты 2021'!$A$4:$H$88,8,FALSE)</f>
        <v>19322.38</v>
      </c>
      <c r="G4" s="112">
        <f>VLOOKUP(A4,'Трансферты 2019'!$A$5:$G$97,7,FALSE)</f>
        <v>2026.21</v>
      </c>
      <c r="H4" s="112">
        <f>VLOOKUP(A4,'Трансферты 2019'!$A$5:$B$97,2,FALSE)</f>
        <v>7464.12</v>
      </c>
      <c r="I4" s="112">
        <f>VLOOKUP(A4,'Трансферты 2020'!$A$5:$G$97,7,FALSE)</f>
        <v>4512.82</v>
      </c>
      <c r="J4" s="101">
        <f>VLOOKUP(A4,'Трансферты 2020'!$A$5:$B$97,2,FALSE)</f>
        <v>14394.96</v>
      </c>
      <c r="K4" s="184">
        <f>VLOOKUP(A4,'Трансферты 2020'!$A$5:$H$97,8,FALSE)</f>
        <v>17930.849999999999</v>
      </c>
      <c r="L4" s="253">
        <f>VLOOKUP(A4,'По статьям 2020'!$A$1:$AH$86,31,FALSE)</f>
        <v>2826.4199999999992</v>
      </c>
      <c r="M4" s="253">
        <f>VLOOKUP(A4,'По статьям 2020'!$A$1:$AH$86,32,FALSE)</f>
        <v>848.93</v>
      </c>
      <c r="N4" s="253">
        <f>VLOOKUP(A4,'По статьям 2020'!$A$1:$AH$86,33,FALSE)</f>
        <v>1913.1399999999999</v>
      </c>
      <c r="O4" s="253">
        <f>VLOOKUP(A4,'По статьям 2020'!$A$1:$AH$86,34,FALSE)</f>
        <v>64.349999999999994</v>
      </c>
      <c r="P4" s="101">
        <f>VLOOKUP(A4,ВРП!$A$4:$B$96,2,FALSE)</f>
        <v>394560.3</v>
      </c>
      <c r="Q4" s="184">
        <f>VLOOKUP(A4,ВРП!$A$4:$C$96,3,FALSE)</f>
        <v>410443.6</v>
      </c>
      <c r="R4" s="215">
        <f t="shared" si="0"/>
        <v>0.96130211312833236</v>
      </c>
      <c r="S4" s="101">
        <f>VLOOKUP(A4,Безработица!$A$6:$C$100,2,FALSE)</f>
        <v>4</v>
      </c>
      <c r="T4" s="126">
        <f>VLOOKUP(A4,Безработица!$A$6:$C$100,3,FALSE)</f>
        <v>5.6</v>
      </c>
      <c r="U4" s="101">
        <f>VLOOKUP(A4,Конституция!$B$4:$D$90,2,FALSE)</f>
        <v>0.71179999999999999</v>
      </c>
      <c r="V4" s="151">
        <f>VLOOKUP(A4,'Избыточная смертность'!$A$2:$C$94,3,FALSE)</f>
        <v>4013</v>
      </c>
      <c r="W4" s="178">
        <f>VLOOKUP(A4,'Смертность Медиазона'!$A$2:$B$94,2,FALSE)</f>
        <v>11.6</v>
      </c>
      <c r="X4" s="151">
        <f>VLOOKUP(A4,'Избыточная смертность'!$A$2:$C$94,2,FALSE)</f>
        <v>12.05</v>
      </c>
      <c r="Y4" s="151">
        <f>VLOOKUP(A4,Путин!$B$2:$C$87,2,FALSE)</f>
        <v>0.73650000000000004</v>
      </c>
      <c r="Z4" s="126">
        <f>VLOOKUP(A4,'Численность 2020'!$A$7:$G$91,2,FALSE)</f>
        <v>1358416</v>
      </c>
      <c r="AA4" s="126">
        <f>VLOOKUP(A4,'Численность 2021'!$A$6:$G$91,2,FALSE)</f>
        <v>1342099</v>
      </c>
      <c r="AB4" s="115">
        <v>0</v>
      </c>
    </row>
    <row r="5" spans="1:28">
      <c r="A5" s="109" t="s">
        <v>188</v>
      </c>
      <c r="B5" s="112">
        <f>VLOOKUP(A5,'Доходы регионов20'!$A$10:$D$94,2,FALSE)/1000</f>
        <v>168139.48699999999</v>
      </c>
      <c r="C5" s="112">
        <f>VLOOKUP(A5,'Доходы регионов21'!$A$10:$D$94,2,FALSE)/1000</f>
        <v>190968.54800000001</v>
      </c>
      <c r="D5" s="112">
        <f>VLOOKUP(A5,'Трансферты 2021'!$A$4:$G$88,7,FALSE)</f>
        <v>12669.36</v>
      </c>
      <c r="E5" s="112">
        <f>VLOOKUP(A5,'Трансферты 2021'!$A$4:$B$88,2,FALSE)</f>
        <v>30070.91</v>
      </c>
      <c r="F5" s="112">
        <f>VLOOKUP(A5,'Трансферты 2021'!$A$4:$H$88,8,FALSE)</f>
        <v>39580.54</v>
      </c>
      <c r="G5" s="112">
        <f>VLOOKUP(A5,'Трансферты 2019'!$A$5:$G$97,7,FALSE)</f>
        <v>8466.5400000000009</v>
      </c>
      <c r="H5" s="112">
        <f>VLOOKUP(A5,'Трансферты 2019'!$A$5:$B$97,2,FALSE)</f>
        <v>17552.05</v>
      </c>
      <c r="I5" s="112">
        <f>VLOOKUP(A5,'Трансферты 2020'!$A$5:$G$97,7,FALSE)</f>
        <v>11814.85</v>
      </c>
      <c r="J5" s="101">
        <f>VLOOKUP(A5,'Трансферты 2020'!$A$5:$B$97,2,FALSE)</f>
        <v>29337.22</v>
      </c>
      <c r="K5" s="184">
        <f>VLOOKUP(A5,'Трансферты 2020'!$A$5:$H$97,8,FALSE)</f>
        <v>38308.68</v>
      </c>
      <c r="L5" s="253">
        <f>VLOOKUP(A5,'По статьям 2020'!$A$1:$AH$86,31,FALSE)</f>
        <v>5374.7399999999989</v>
      </c>
      <c r="M5" s="253">
        <f>VLOOKUP(A5,'По статьям 2020'!$A$1:$AH$86,32,FALSE)</f>
        <v>1942.81</v>
      </c>
      <c r="N5" s="253">
        <f>VLOOKUP(A5,'По статьям 2020'!$A$1:$AH$86,33,FALSE)</f>
        <v>3040.2100000000005</v>
      </c>
      <c r="O5" s="253">
        <f>VLOOKUP(A5,'По статьям 2020'!$A$1:$AH$86,34,FALSE)</f>
        <v>391.72</v>
      </c>
      <c r="P5" s="101">
        <f>VLOOKUP(A5,ВРП!$A$4:$B$96,2,FALSE)</f>
        <v>431037</v>
      </c>
      <c r="Q5" s="184">
        <f>VLOOKUP(A5,ВРП!$A$4:$C$96,3,FALSE)</f>
        <v>459629.5</v>
      </c>
      <c r="R5" s="215">
        <f t="shared" si="0"/>
        <v>0.93779228704859019</v>
      </c>
      <c r="S5" s="101">
        <f>VLOOKUP(A5,Безработица!$A$6:$C$100,2,FALSE)</f>
        <v>3.5</v>
      </c>
      <c r="T5" s="126">
        <f>VLOOKUP(A5,Безработица!$A$6:$C$100,3,FALSE)</f>
        <v>4.3</v>
      </c>
      <c r="U5" s="101">
        <f>VLOOKUP(A5,Конституция!$B$4:$D$90,2,FALSE)</f>
        <v>0.80069999999999997</v>
      </c>
      <c r="V5" s="151">
        <f>VLOOKUP(A5,'Избыточная смертность'!$A$2:$C$94,3,FALSE)</f>
        <v>4702</v>
      </c>
      <c r="W5" s="178">
        <f>VLOOKUP(A5,'Смертность Медиазона'!$A$2:$B$94,2,FALSE)</f>
        <v>1.3</v>
      </c>
      <c r="X5" s="151">
        <f>VLOOKUP(A5,'Избыточная смертность'!$A$2:$C$94,2,FALSE)</f>
        <v>11.57</v>
      </c>
      <c r="Y5" s="151">
        <f>VLOOKUP(A5,Путин!$B$2:$C$87,2,FALSE)</f>
        <v>0.78879999999999995</v>
      </c>
      <c r="Z5" s="126">
        <f>VLOOKUP(A5,'Численность 2020'!$A$7:$G$91,2,FALSE)</f>
        <v>2324205</v>
      </c>
      <c r="AA5" s="126">
        <f>VLOOKUP(A5,'Численность 2021'!$A$6:$G$91,2,FALSE)</f>
        <v>2305608</v>
      </c>
      <c r="AB5" s="115">
        <v>0</v>
      </c>
    </row>
    <row r="6" spans="1:28">
      <c r="A6" s="109" t="s">
        <v>187</v>
      </c>
      <c r="B6" s="112">
        <f>VLOOKUP(A6,'Доходы регионов20'!$A$10:$D$94,2,FALSE)/1000</f>
        <v>66837.972999999998</v>
      </c>
      <c r="C6" s="112">
        <f>VLOOKUP(A6,'Доходы регионов21'!$A$10:$D$94,2,FALSE)/1000</f>
        <v>71459.398000000001</v>
      </c>
      <c r="D6" s="112">
        <f>VLOOKUP(A6,'Трансферты 2021'!$A$4:$G$88,7,FALSE)</f>
        <v>5440.99</v>
      </c>
      <c r="E6" s="112">
        <f>VLOOKUP(A6,'Трансферты 2021'!$A$4:$B$88,2,FALSE)</f>
        <v>13497.85</v>
      </c>
      <c r="F6" s="112">
        <f>VLOOKUP(A6,'Трансферты 2021'!$A$4:$H$88,8,FALSE)</f>
        <v>16841.73</v>
      </c>
      <c r="G6" s="112">
        <f>VLOOKUP(A6,'Трансферты 2019'!$A$5:$G$97,7,FALSE)</f>
        <v>4065.74</v>
      </c>
      <c r="H6" s="112">
        <f>VLOOKUP(A6,'Трансферты 2019'!$A$5:$B$97,2,FALSE)</f>
        <v>7832.2</v>
      </c>
      <c r="I6" s="112">
        <f>VLOOKUP(A6,'Трансферты 2020'!$A$5:$G$97,7,FALSE)</f>
        <v>6649.04</v>
      </c>
      <c r="J6" s="101">
        <f>VLOOKUP(A6,'Трансферты 2020'!$A$5:$B$97,2,FALSE)</f>
        <v>17341.23</v>
      </c>
      <c r="K6" s="184">
        <f>VLOOKUP(A6,'Трансферты 2020'!$A$5:$H$97,8,FALSE)</f>
        <v>20140.580000000002</v>
      </c>
      <c r="L6" s="253">
        <f>VLOOKUP(A6,'По статьям 2020'!$A$1:$AH$86,31,FALSE)</f>
        <v>4785.170000000001</v>
      </c>
      <c r="M6" s="253">
        <f>VLOOKUP(A6,'По статьям 2020'!$A$1:$AH$86,32,FALSE)</f>
        <v>694.03</v>
      </c>
      <c r="N6" s="253">
        <f>VLOOKUP(A6,'По статьям 2020'!$A$1:$AH$86,33,FALSE)</f>
        <v>1443.43</v>
      </c>
      <c r="O6" s="253">
        <f>VLOOKUP(A6,'По статьям 2020'!$A$1:$AH$86,34,FALSE)</f>
        <v>2647.71</v>
      </c>
      <c r="P6" s="101">
        <f>VLOOKUP(A6,ВРП!$A$4:$B$96,2,FALSE)</f>
        <v>249591.6</v>
      </c>
      <c r="Q6" s="184">
        <f>VLOOKUP(A6,ВРП!$A$4:$C$96,3,FALSE)</f>
        <v>273821.5</v>
      </c>
      <c r="R6" s="215">
        <f t="shared" si="0"/>
        <v>0.91151206168982346</v>
      </c>
      <c r="S6" s="101">
        <f>VLOOKUP(A6,Безработица!$A$6:$C$100,2,FALSE)</f>
        <v>3.8</v>
      </c>
      <c r="T6" s="126">
        <f>VLOOKUP(A6,Безработица!$A$6:$C$100,3,FALSE)</f>
        <v>5.4</v>
      </c>
      <c r="U6" s="101">
        <f>VLOOKUP(A6,Конституция!$B$4:$D$90,2,FALSE)</f>
        <v>0.76229999999999998</v>
      </c>
      <c r="V6" s="151">
        <f>VLOOKUP(A6,'Избыточная смертность'!$A$2:$C$94,3,FALSE)</f>
        <v>8493</v>
      </c>
      <c r="W6" s="178">
        <f>VLOOKUP(A6,'Смертность Медиазона'!$A$2:$B$94,2,FALSE)</f>
        <v>1.8</v>
      </c>
      <c r="X6" s="151">
        <f>VLOOKUP(A6,'Избыточная смертность'!$A$2:$C$94,2,FALSE)</f>
        <v>8.3000000000000007</v>
      </c>
      <c r="Y6" s="151">
        <f>VLOOKUP(A6,Путин!$B$2:$C$87,2,FALSE)</f>
        <v>0.7137</v>
      </c>
      <c r="Z6" s="126">
        <f>VLOOKUP(A6,'Численность 2020'!$A$7:$G$91,2,FALSE)</f>
        <v>997135</v>
      </c>
      <c r="AA6" s="126">
        <f>VLOOKUP(A6,'Численность 2021'!$A$6:$G$91,2,FALSE)</f>
        <v>987032</v>
      </c>
      <c r="AB6" s="115">
        <v>0</v>
      </c>
    </row>
    <row r="7" spans="1:28">
      <c r="A7" s="109" t="s">
        <v>177</v>
      </c>
      <c r="B7" s="112">
        <f>VLOOKUP(A7,'Доходы регионов20'!$A$10:$D$94,2,FALSE)/1000</f>
        <v>93811.49</v>
      </c>
      <c r="C7" s="112">
        <f>VLOOKUP(A7,'Доходы регионов21'!$A$10:$D$94,2,FALSE)/1000</f>
        <v>108471.83900000001</v>
      </c>
      <c r="D7" s="112">
        <f>VLOOKUP(A7,'Трансферты 2021'!$A$4:$G$88,7,FALSE)</f>
        <v>8371.4699999999993</v>
      </c>
      <c r="E7" s="112">
        <f>VLOOKUP(A7,'Трансферты 2021'!$A$4:$B$88,2,FALSE)</f>
        <v>18706</v>
      </c>
      <c r="F7" s="112">
        <f>VLOOKUP(A7,'Трансферты 2021'!$A$4:$H$88,8,FALSE)</f>
        <v>22197.46</v>
      </c>
      <c r="G7" s="112">
        <f>VLOOKUP(A7,'Трансферты 2019'!$A$5:$G$97,7,FALSE)</f>
        <v>3635.24</v>
      </c>
      <c r="H7" s="112">
        <f>VLOOKUP(A7,'Трансферты 2019'!$A$5:$B$97,2,FALSE)</f>
        <v>8868.9599999999991</v>
      </c>
      <c r="I7" s="112">
        <f>VLOOKUP(A7,'Трансферты 2020'!$A$5:$G$97,7,FALSE)</f>
        <v>4311.74</v>
      </c>
      <c r="J7" s="101">
        <f>VLOOKUP(A7,'Трансферты 2020'!$A$5:$B$97,2,FALSE)</f>
        <v>14642.82</v>
      </c>
      <c r="K7" s="184">
        <f>VLOOKUP(A7,'Трансферты 2020'!$A$5:$H$97,8,FALSE)</f>
        <v>17899.61</v>
      </c>
      <c r="L7" s="253">
        <f>VLOOKUP(A7,'По статьям 2020'!$A$1:$AH$86,31,FALSE)</f>
        <v>2912.99</v>
      </c>
      <c r="M7" s="253">
        <f>VLOOKUP(A7,'По статьям 2020'!$A$1:$AH$86,32,FALSE)</f>
        <v>849.91000000000008</v>
      </c>
      <c r="N7" s="253">
        <f>VLOOKUP(A7,'По статьям 2020'!$A$1:$AH$86,33,FALSE)</f>
        <v>2002.6499999999999</v>
      </c>
      <c r="O7" s="253">
        <f>VLOOKUP(A7,'По статьям 2020'!$A$1:$AH$86,34,FALSE)</f>
        <v>60.429999999999993</v>
      </c>
      <c r="P7" s="101">
        <f>VLOOKUP(A7,ВРП!$A$4:$B$96,2,FALSE)</f>
        <v>383528.8</v>
      </c>
      <c r="Q7" s="184">
        <f>VLOOKUP(A7,ВРП!$A$4:$C$96,3,FALSE)</f>
        <v>391722.2</v>
      </c>
      <c r="R7" s="215">
        <f t="shared" si="0"/>
        <v>0.97908364652296953</v>
      </c>
      <c r="S7" s="101">
        <f>VLOOKUP(A7,Безработица!$A$6:$C$100,2,FALSE)</f>
        <v>4</v>
      </c>
      <c r="T7" s="126">
        <f>VLOOKUP(A7,Безработица!$A$6:$C$100,3,FALSE)</f>
        <v>4.4000000000000004</v>
      </c>
      <c r="U7" s="101">
        <f>VLOOKUP(A7,Конституция!$B$4:$D$90,2,FALSE)</f>
        <v>0.71870000000000001</v>
      </c>
      <c r="V7" s="151">
        <f>VLOOKUP(A7,'Избыточная смертность'!$A$2:$C$94,3,FALSE)</f>
        <v>12021</v>
      </c>
      <c r="W7" s="178">
        <f>VLOOKUP(A7,'Смертность Медиазона'!$A$2:$B$94,2,FALSE)</f>
        <v>10.7</v>
      </c>
      <c r="X7" s="151">
        <f>VLOOKUP(A7,'Избыточная смертность'!$A$2:$C$94,2,FALSE)</f>
        <v>6.31</v>
      </c>
      <c r="Y7" s="151">
        <f>VLOOKUP(A7,Путин!$B$2:$C$87,2,FALSE)</f>
        <v>0.74550000000000005</v>
      </c>
      <c r="Z7" s="126">
        <f>VLOOKUP(A7,'Численность 2020'!$A$7:$G$91,2,FALSE)</f>
        <v>1260379</v>
      </c>
      <c r="AA7" s="126">
        <f>VLOOKUP(A7,'Численность 2021'!$A$6:$G$91,2,FALSE)</f>
        <v>1245619</v>
      </c>
      <c r="AB7" s="115">
        <v>0</v>
      </c>
    </row>
    <row r="8" spans="1:28">
      <c r="A8" s="109" t="s">
        <v>186</v>
      </c>
      <c r="B8" s="112">
        <f>VLOOKUP(A8,'Доходы регионов20'!$A$10:$D$94,2,FALSE)/1000</f>
        <v>93722.432000000001</v>
      </c>
      <c r="C8" s="112">
        <f>VLOOKUP(A8,'Доходы регионов21'!$A$10:$D$94,2,FALSE)/1000</f>
        <v>101164.807</v>
      </c>
      <c r="D8" s="112">
        <f>VLOOKUP(A8,'Трансферты 2021'!$A$4:$G$88,7,FALSE)</f>
        <v>8859.39</v>
      </c>
      <c r="E8" s="112">
        <f>VLOOKUP(A8,'Трансферты 2021'!$A$4:$B$88,2,FALSE)</f>
        <v>17256.23</v>
      </c>
      <c r="F8" s="112">
        <f>VLOOKUP(A8,'Трансферты 2021'!$A$4:$H$88,8,FALSE)</f>
        <v>20436.61</v>
      </c>
      <c r="G8" s="112">
        <f>VLOOKUP(A8,'Трансферты 2019'!$A$5:$G$97,7,FALSE)</f>
        <v>6524.69</v>
      </c>
      <c r="H8" s="112">
        <f>VLOOKUP(A8,'Трансферты 2019'!$A$5:$B$97,2,FALSE)</f>
        <v>11535.83</v>
      </c>
      <c r="I8" s="112">
        <f>VLOOKUP(A8,'Трансферты 2020'!$A$5:$G$97,7,FALSE)</f>
        <v>7977.06</v>
      </c>
      <c r="J8" s="101">
        <f>VLOOKUP(A8,'Трансферты 2020'!$A$5:$B$97,2,FALSE)</f>
        <v>16655.62</v>
      </c>
      <c r="K8" s="184">
        <f>VLOOKUP(A8,'Трансферты 2020'!$A$5:$H$97,8,FALSE)</f>
        <v>20753.36</v>
      </c>
      <c r="L8" s="253">
        <f>VLOOKUP(A8,'По статьям 2020'!$A$1:$AH$86,31,FALSE)</f>
        <v>2288.5900000000006</v>
      </c>
      <c r="M8" s="253">
        <f>VLOOKUP(A8,'По статьям 2020'!$A$1:$AH$86,32,FALSE)</f>
        <v>674.4799999999999</v>
      </c>
      <c r="N8" s="253">
        <f>VLOOKUP(A8,'По статьям 2020'!$A$1:$AH$86,33,FALSE)</f>
        <v>1560.54</v>
      </c>
      <c r="O8" s="253">
        <f>VLOOKUP(A8,'По статьям 2020'!$A$1:$AH$86,34,FALSE)</f>
        <v>53.57</v>
      </c>
      <c r="P8" s="101">
        <f>VLOOKUP(A8,ВРП!$A$4:$B$96,2,FALSE)</f>
        <v>541870.1</v>
      </c>
      <c r="Q8" s="184">
        <f>VLOOKUP(A8,ВРП!$A$4:$C$96,3,FALSE)</f>
        <v>558174.6</v>
      </c>
      <c r="R8" s="215">
        <f t="shared" si="0"/>
        <v>0.9707896059763379</v>
      </c>
      <c r="S8" s="101">
        <f>VLOOKUP(A8,Безработица!$A$6:$C$100,2,FALSE)</f>
        <v>3.7</v>
      </c>
      <c r="T8" s="126">
        <f>VLOOKUP(A8,Безработица!$A$6:$C$100,3,FALSE)</f>
        <v>4.7</v>
      </c>
      <c r="U8" s="101">
        <f>VLOOKUP(A8,Конституция!$B$4:$D$90,2,FALSE)</f>
        <v>0.70169999999999999</v>
      </c>
      <c r="V8" s="151">
        <f>VLOOKUP(A8,'Избыточная смертность'!$A$2:$C$94,3,FALSE)</f>
        <v>3018</v>
      </c>
      <c r="W8" s="178">
        <f>VLOOKUP(A8,'Смертность Медиазона'!$A$2:$B$94,2,FALSE)</f>
        <v>13</v>
      </c>
      <c r="X8" s="151">
        <f>VLOOKUP(A8,'Избыточная смертность'!$A$2:$C$94,2,FALSE)</f>
        <v>14.76</v>
      </c>
      <c r="Y8" s="151">
        <f>VLOOKUP(A8,Путин!$B$2:$C$87,2,FALSE)</f>
        <v>0.76160000000000005</v>
      </c>
      <c r="Z8" s="126">
        <f>VLOOKUP(A8,'Численность 2020'!$A$7:$G$91,2,FALSE)</f>
        <v>1002575</v>
      </c>
      <c r="AA8" s="126">
        <f>VLOOKUP(A8,'Численность 2021'!$A$6:$G$91,2,FALSE)</f>
        <v>1000980</v>
      </c>
      <c r="AB8" s="115">
        <v>0</v>
      </c>
    </row>
    <row r="9" spans="1:28">
      <c r="A9" s="109" t="s">
        <v>185</v>
      </c>
      <c r="B9" s="112">
        <f>VLOOKUP(A9,'Доходы регионов20'!$A$10:$D$94,2,FALSE)/1000</f>
        <v>46991.542000000001</v>
      </c>
      <c r="C9" s="112">
        <f>VLOOKUP(A9,'Доходы регионов21'!$A$10:$D$94,2,FALSE)/1000</f>
        <v>53943.15</v>
      </c>
      <c r="D9" s="112">
        <f>VLOOKUP(A9,'Трансферты 2021'!$A$4:$G$88,7,FALSE)</f>
        <v>3175.16</v>
      </c>
      <c r="E9" s="112">
        <f>VLOOKUP(A9,'Трансферты 2021'!$A$4:$B$88,2,FALSE)</f>
        <v>9155.51</v>
      </c>
      <c r="F9" s="112">
        <f>VLOOKUP(A9,'Трансферты 2021'!$A$4:$H$88,8,FALSE)</f>
        <v>11469.46</v>
      </c>
      <c r="G9" s="112">
        <f>VLOOKUP(A9,'Трансферты 2019'!$A$5:$G$97,7,FALSE)</f>
        <v>2671.27</v>
      </c>
      <c r="H9" s="112">
        <f>VLOOKUP(A9,'Трансферты 2019'!$A$5:$B$97,2,FALSE)</f>
        <v>6641.88</v>
      </c>
      <c r="I9" s="112">
        <f>VLOOKUP(A9,'Трансферты 2020'!$A$5:$G$97,7,FALSE)</f>
        <v>2258.35</v>
      </c>
      <c r="J9" s="101">
        <f>VLOOKUP(A9,'Трансферты 2020'!$A$5:$B$97,2,FALSE)</f>
        <v>8886.2000000000007</v>
      </c>
      <c r="K9" s="184">
        <f>VLOOKUP(A9,'Трансферты 2020'!$A$5:$H$97,8,FALSE)</f>
        <v>11402.19</v>
      </c>
      <c r="L9" s="253">
        <f>VLOOKUP(A9,'По статьям 2020'!$A$1:$AH$86,31,FALSE)</f>
        <v>1018.05</v>
      </c>
      <c r="M9" s="253">
        <f>VLOOKUP(A9,'По статьям 2020'!$A$1:$AH$86,32,FALSE)</f>
        <v>441.49</v>
      </c>
      <c r="N9" s="253">
        <f>VLOOKUP(A9,'По статьям 2020'!$A$1:$AH$86,33,FALSE)</f>
        <v>531.99</v>
      </c>
      <c r="O9" s="253">
        <f>VLOOKUP(A9,'По статьям 2020'!$A$1:$AH$86,34,FALSE)</f>
        <v>44.57</v>
      </c>
      <c r="P9" s="101">
        <f>VLOOKUP(A9,ВРП!$A$4:$B$96,2,FALSE)</f>
        <v>319404.59999999998</v>
      </c>
      <c r="Q9" s="184">
        <f>VLOOKUP(A9,ВРП!$A$4:$C$96,3,FALSE)</f>
        <v>323951.59999999998</v>
      </c>
      <c r="R9" s="215">
        <f t="shared" si="0"/>
        <v>0.98596395263983883</v>
      </c>
      <c r="S9" s="101">
        <f>VLOOKUP(A9,Безработица!$A$6:$C$100,2,FALSE)</f>
        <v>4.0999999999999996</v>
      </c>
      <c r="T9" s="126">
        <f>VLOOKUP(A9,Безработица!$A$6:$C$100,3,FALSE)</f>
        <v>5.5</v>
      </c>
      <c r="U9" s="101">
        <f>VLOOKUP(A9,Конституция!$B$4:$D$90,2,FALSE)</f>
        <v>0.67920000000000003</v>
      </c>
      <c r="V9" s="151">
        <f>VLOOKUP(A9,'Избыточная смертность'!$A$2:$C$94,3,FALSE)</f>
        <v>7820</v>
      </c>
      <c r="W9" s="178">
        <f>VLOOKUP(A9,'Смертность Медиазона'!$A$2:$B$94,2,FALSE)</f>
        <v>8</v>
      </c>
      <c r="X9" s="151">
        <f>VLOOKUP(A9,'Избыточная смертность'!$A$2:$C$94,2,FALSE)</f>
        <v>8.5500000000000007</v>
      </c>
      <c r="Y9" s="151">
        <f>VLOOKUP(A9,Путин!$B$2:$C$87,2,FALSE)</f>
        <v>0.68710000000000004</v>
      </c>
      <c r="Z9" s="126">
        <f>VLOOKUP(A9,'Численность 2020'!$A$7:$G$91,2,FALSE)</f>
        <v>633385</v>
      </c>
      <c r="AA9" s="126">
        <f>VLOOKUP(A9,'Численность 2021'!$A$6:$G$91,2,FALSE)</f>
        <v>628423</v>
      </c>
      <c r="AB9" s="115">
        <v>0</v>
      </c>
    </row>
    <row r="10" spans="1:28">
      <c r="A10" s="109" t="s">
        <v>184</v>
      </c>
      <c r="B10" s="112">
        <f>VLOOKUP(A10,'Доходы регионов20'!$A$10:$D$94,2,FALSE)/1000</f>
        <v>83635.069000000003</v>
      </c>
      <c r="C10" s="112">
        <f>VLOOKUP(A10,'Доходы регионов21'!$A$10:$D$94,2,FALSE)/1000</f>
        <v>112884.67200000001</v>
      </c>
      <c r="D10" s="112">
        <f>VLOOKUP(A10,'Трансферты 2021'!$A$4:$G$88,7,FALSE)</f>
        <v>8743.4500000000007</v>
      </c>
      <c r="E10" s="112">
        <f>VLOOKUP(A10,'Трансферты 2021'!$A$4:$B$88,2,FALSE)</f>
        <v>18623.45</v>
      </c>
      <c r="F10" s="112">
        <f>VLOOKUP(A10,'Трансферты 2021'!$A$4:$H$88,8,FALSE)</f>
        <v>21759.7</v>
      </c>
      <c r="G10" s="112">
        <f>VLOOKUP(A10,'Трансферты 2019'!$A$5:$G$97,7,FALSE)</f>
        <v>5598.78</v>
      </c>
      <c r="H10" s="112">
        <f>VLOOKUP(A10,'Трансферты 2019'!$A$5:$B$97,2,FALSE)</f>
        <v>11034.63</v>
      </c>
      <c r="I10" s="112">
        <f>VLOOKUP(A10,'Трансферты 2020'!$A$5:$G$97,7,FALSE)</f>
        <v>6784.46</v>
      </c>
      <c r="J10" s="101">
        <f>VLOOKUP(A10,'Трансферты 2020'!$A$5:$B$97,2,FALSE)</f>
        <v>15359.27</v>
      </c>
      <c r="K10" s="184">
        <f>VLOOKUP(A10,'Трансферты 2020'!$A$5:$H$97,8,FALSE)</f>
        <v>18875.88</v>
      </c>
      <c r="L10" s="253">
        <f>VLOOKUP(A10,'По статьям 2020'!$A$1:$AH$86,31,FALSE)</f>
        <v>2807.4</v>
      </c>
      <c r="M10" s="253">
        <f>VLOOKUP(A10,'По статьям 2020'!$A$1:$AH$86,32,FALSE)</f>
        <v>749.40000000000009</v>
      </c>
      <c r="N10" s="253">
        <f>VLOOKUP(A10,'По статьям 2020'!$A$1:$AH$86,33,FALSE)</f>
        <v>2008.6599999999996</v>
      </c>
      <c r="O10" s="253">
        <f>VLOOKUP(A10,'По статьям 2020'!$A$1:$AH$86,34,FALSE)</f>
        <v>49.339999999999996</v>
      </c>
      <c r="P10" s="101">
        <f>VLOOKUP(A10,ВРП!$A$4:$B$96,2,FALSE)</f>
        <v>449288.6</v>
      </c>
      <c r="Q10" s="184">
        <f>VLOOKUP(A10,ВРП!$A$4:$C$96,3,FALSE)</f>
        <v>487030.7</v>
      </c>
      <c r="R10" s="215">
        <f t="shared" si="0"/>
        <v>0.92250570651911667</v>
      </c>
      <c r="S10" s="101">
        <f>VLOOKUP(A10,Безработица!$A$6:$C$100,2,FALSE)</f>
        <v>4</v>
      </c>
      <c r="T10" s="126">
        <f>VLOOKUP(A10,Безработица!$A$6:$C$100,3,FALSE)</f>
        <v>4.9000000000000004</v>
      </c>
      <c r="U10" s="101">
        <f>VLOOKUP(A10,Конституция!$B$4:$D$90,2,FALSE)</f>
        <v>0.73919999999999997</v>
      </c>
      <c r="V10" s="151">
        <f>VLOOKUP(A10,'Избыточная смертность'!$A$2:$C$94,3,FALSE)</f>
        <v>5678</v>
      </c>
      <c r="W10" s="178">
        <f>VLOOKUP(A10,'Смертность Медиазона'!$A$2:$B$94,2,FALSE)</f>
        <v>10.8</v>
      </c>
      <c r="X10" s="151">
        <f>VLOOKUP(A10,'Избыточная смертность'!$A$2:$C$94,2,FALSE)</f>
        <v>9.98</v>
      </c>
      <c r="Y10" s="151">
        <f>VLOOKUP(A10,Путин!$B$2:$C$87,2,FALSE)</f>
        <v>0.81010000000000004</v>
      </c>
      <c r="Z10" s="126">
        <f>VLOOKUP(A10,'Численность 2020'!$A$7:$G$91,2,FALSE)</f>
        <v>1104008</v>
      </c>
      <c r="AA10" s="126">
        <f>VLOOKUP(A10,'Численность 2021'!$A$6:$G$91,2,FALSE)</f>
        <v>1096488</v>
      </c>
      <c r="AB10" s="115">
        <v>0</v>
      </c>
    </row>
    <row r="11" spans="1:28">
      <c r="A11" s="109" t="s">
        <v>183</v>
      </c>
      <c r="B11" s="112">
        <f>VLOOKUP(A11,'Доходы регионов20'!$A$10:$D$94,2,FALSE)/1000</f>
        <v>85868.967999999993</v>
      </c>
      <c r="C11" s="112">
        <f>VLOOKUP(A11,'Доходы регионов21'!$A$10:$D$94,2,FALSE)/1000</f>
        <v>127729.95600000001</v>
      </c>
      <c r="D11" s="112">
        <f>VLOOKUP(A11,'Трансферты 2021'!$A$4:$G$88,7,FALSE)</f>
        <v>5008.6899999999996</v>
      </c>
      <c r="E11" s="112">
        <f>VLOOKUP(A11,'Трансферты 2021'!$A$4:$B$88,2,FALSE)</f>
        <v>12574.86</v>
      </c>
      <c r="F11" s="112">
        <f>VLOOKUP(A11,'Трансферты 2021'!$A$4:$H$88,8,FALSE)</f>
        <v>15808.11</v>
      </c>
      <c r="G11" s="112">
        <f>VLOOKUP(A11,'Трансферты 2019'!$A$5:$G$97,7,FALSE)</f>
        <v>5912.84</v>
      </c>
      <c r="H11" s="112">
        <f>VLOOKUP(A11,'Трансферты 2019'!$A$5:$B$97,2,FALSE)</f>
        <v>10296.17</v>
      </c>
      <c r="I11" s="112">
        <f>VLOOKUP(A11,'Трансферты 2020'!$A$5:$G$97,7,FALSE)</f>
        <v>5746.42</v>
      </c>
      <c r="J11" s="101">
        <f>VLOOKUP(A11,'Трансферты 2020'!$A$5:$B$97,2,FALSE)</f>
        <v>13547.45</v>
      </c>
      <c r="K11" s="184">
        <f>VLOOKUP(A11,'Трансферты 2020'!$A$5:$H$97,8,FALSE)</f>
        <v>17940</v>
      </c>
      <c r="L11" s="253">
        <f>VLOOKUP(A11,'По статьям 2020'!$A$1:$AH$86,31,FALSE)</f>
        <v>1963.2899999999997</v>
      </c>
      <c r="M11" s="253">
        <f>VLOOKUP(A11,'По статьям 2020'!$A$1:$AH$86,32,FALSE)</f>
        <v>705.78</v>
      </c>
      <c r="N11" s="253">
        <f>VLOOKUP(A11,'По статьям 2020'!$A$1:$AH$86,33,FALSE)</f>
        <v>1221.48</v>
      </c>
      <c r="O11" s="253">
        <f>VLOOKUP(A11,'По статьям 2020'!$A$1:$AH$86,34,FALSE)</f>
        <v>36.03</v>
      </c>
      <c r="P11" s="101">
        <f>VLOOKUP(A11,ВРП!$A$4:$B$96,2,FALSE)</f>
        <v>499587</v>
      </c>
      <c r="Q11" s="184">
        <f>VLOOKUP(A11,ВРП!$A$4:$C$96,3,FALSE)</f>
        <v>546151.30000000005</v>
      </c>
      <c r="R11" s="215">
        <f t="shared" si="0"/>
        <v>0.91474102506027166</v>
      </c>
      <c r="S11" s="101">
        <f>VLOOKUP(A11,Безработица!$A$6:$C$100,2,FALSE)</f>
        <v>3.7</v>
      </c>
      <c r="T11" s="126">
        <f>VLOOKUP(A11,Безработица!$A$6:$C$100,3,FALSE)</f>
        <v>4.3</v>
      </c>
      <c r="U11" s="101">
        <f>VLOOKUP(A11,Конституция!$B$4:$D$90,2,FALSE)</f>
        <v>0.78559999999999997</v>
      </c>
      <c r="V11" s="151">
        <f>VLOOKUP(A11,'Избыточная смертность'!$A$2:$C$94,3,FALSE)</f>
        <v>1381</v>
      </c>
      <c r="W11" s="178">
        <f>VLOOKUP(A11,'Смертность Медиазона'!$A$2:$B$94,2,FALSE)</f>
        <v>9.5</v>
      </c>
      <c r="X11" s="151">
        <f>VLOOKUP(A11,'Избыточная смертность'!$A$2:$C$94,2,FALSE)</f>
        <v>19.29</v>
      </c>
      <c r="Y11" s="151">
        <f>VLOOKUP(A11,Путин!$B$2:$C$87,2,FALSE)</f>
        <v>0.80830000000000002</v>
      </c>
      <c r="Z11" s="126">
        <f>VLOOKUP(A11,'Численность 2020'!$A$7:$G$91,2,FALSE)</f>
        <v>1139371</v>
      </c>
      <c r="AA11" s="126">
        <f>VLOOKUP(A11,'Численность 2021'!$A$6:$G$91,2,FALSE)</f>
        <v>1128192</v>
      </c>
      <c r="AB11" s="115">
        <v>0</v>
      </c>
    </row>
    <row r="12" spans="1:28">
      <c r="A12" s="109" t="s">
        <v>182</v>
      </c>
      <c r="B12" s="112">
        <f>VLOOKUP(A12,'Доходы регионов20'!$A$10:$D$94,2,FALSE)/1000</f>
        <v>805481.06499999994</v>
      </c>
      <c r="C12" s="112">
        <f>VLOOKUP(A12,'Доходы регионов21'!$A$10:$D$94,2,FALSE)/1000</f>
        <v>927292.11300000001</v>
      </c>
      <c r="D12" s="112">
        <f>VLOOKUP(A12,'Трансферты 2021'!$A$4:$G$88,7,FALSE)</f>
        <v>27904.16</v>
      </c>
      <c r="E12" s="112">
        <f>VLOOKUP(A12,'Трансферты 2021'!$A$4:$B$88,2,FALSE)</f>
        <v>61692.81</v>
      </c>
      <c r="F12" s="112">
        <f>VLOOKUP(A12,'Трансферты 2021'!$A$4:$H$88,8,FALSE)</f>
        <v>78124.58</v>
      </c>
      <c r="G12" s="112">
        <f>VLOOKUP(A12,'Трансферты 2019'!$A$5:$G$97,7,FALSE)</f>
        <v>9403.76</v>
      </c>
      <c r="H12" s="112">
        <f>VLOOKUP(A12,'Трансферты 2019'!$A$5:$B$97,2,FALSE)</f>
        <v>27002.58</v>
      </c>
      <c r="I12" s="112">
        <f>VLOOKUP(A12,'Трансферты 2020'!$A$5:$G$97,7,FALSE)</f>
        <v>24203.34</v>
      </c>
      <c r="J12" s="101">
        <f>VLOOKUP(A12,'Трансферты 2020'!$A$5:$B$97,2,FALSE)</f>
        <v>57449.93</v>
      </c>
      <c r="K12" s="184">
        <f>VLOOKUP(A12,'Трансферты 2020'!$A$5:$H$97,8,FALSE)</f>
        <v>79282.149999999994</v>
      </c>
      <c r="L12" s="253">
        <f>VLOOKUP(A12,'По статьям 2020'!$A$1:$AH$86,31,FALSE)</f>
        <v>26098.17</v>
      </c>
      <c r="M12" s="253">
        <f>VLOOKUP(A12,'По статьям 2020'!$A$1:$AH$86,32,FALSE)</f>
        <v>10046.400000000001</v>
      </c>
      <c r="N12" s="253">
        <f>VLOOKUP(A12,'По статьям 2020'!$A$1:$AH$86,33,FALSE)</f>
        <v>15787.66</v>
      </c>
      <c r="O12" s="253">
        <f>VLOOKUP(A12,'По статьям 2020'!$A$1:$AH$86,34,FALSE)</f>
        <v>264.11</v>
      </c>
      <c r="P12" s="101">
        <f>VLOOKUP(A12,ВРП!$A$4:$B$96,2,FALSE)</f>
        <v>670800.30000000005</v>
      </c>
      <c r="Q12" s="184">
        <f>VLOOKUP(A12,ВРП!$A$4:$C$96,3,FALSE)</f>
        <v>683845.1</v>
      </c>
      <c r="R12" s="215">
        <f t="shared" si="0"/>
        <v>0.98092433505774934</v>
      </c>
      <c r="S12" s="101">
        <f>VLOOKUP(A12,Безработица!$A$6:$C$100,2,FALSE)</f>
        <v>2.7</v>
      </c>
      <c r="T12" s="126">
        <f>VLOOKUP(A12,Безработица!$A$6:$C$100,3,FALSE)</f>
        <v>3.6</v>
      </c>
      <c r="U12" s="101">
        <f>VLOOKUP(A12,Конституция!$B$4:$D$90,2,FALSE)</f>
        <v>0.78959999999999997</v>
      </c>
      <c r="V12" s="151">
        <f>VLOOKUP(A12,'Избыточная смертность'!$A$2:$C$94,3,FALSE)</f>
        <v>726</v>
      </c>
      <c r="W12" s="178">
        <f>VLOOKUP(A12,'Смертность Медиазона'!$A$2:$B$94,2,FALSE)</f>
        <v>17.5</v>
      </c>
      <c r="X12" s="151">
        <f>VLOOKUP(A12,'Избыточная смертность'!$A$2:$C$94,2,FALSE)</f>
        <v>20.45</v>
      </c>
      <c r="Y12" s="151">
        <f>VLOOKUP(A12,Путин!$B$2:$C$87,2,FALSE)</f>
        <v>0.74490000000000001</v>
      </c>
      <c r="Z12" s="126">
        <f>VLOOKUP(A12,'Численность 2020'!$A$7:$G$91,2,FALSE)</f>
        <v>7690863</v>
      </c>
      <c r="AA12" s="126">
        <f>VLOOKUP(A12,'Численность 2021'!$A$6:$G$91,2,FALSE)</f>
        <v>7708499</v>
      </c>
      <c r="AB12" s="115">
        <v>0</v>
      </c>
    </row>
    <row r="13" spans="1:28">
      <c r="A13" s="109" t="s">
        <v>181</v>
      </c>
      <c r="B13" s="112">
        <f>VLOOKUP(A13,'Доходы регионов20'!$A$10:$D$94,2,FALSE)/1000</f>
        <v>48823.652000000002</v>
      </c>
      <c r="C13" s="112">
        <f>VLOOKUP(A13,'Доходы регионов21'!$A$10:$D$94,2,FALSE)/1000</f>
        <v>56301.156000000003</v>
      </c>
      <c r="D13" s="112">
        <f>VLOOKUP(A13,'Трансферты 2021'!$A$4:$G$88,7,FALSE)</f>
        <v>3775.25</v>
      </c>
      <c r="E13" s="112">
        <f>VLOOKUP(A13,'Трансферты 2021'!$A$4:$B$88,2,FALSE)</f>
        <v>10387.74</v>
      </c>
      <c r="F13" s="112">
        <f>VLOOKUP(A13,'Трансферты 2021'!$A$4:$H$88,8,FALSE)</f>
        <v>12565.46</v>
      </c>
      <c r="G13" s="112">
        <f>VLOOKUP(A13,'Трансферты 2019'!$A$5:$G$97,7,FALSE)</f>
        <v>2462.7199999999998</v>
      </c>
      <c r="H13" s="112">
        <f>VLOOKUP(A13,'Трансферты 2019'!$A$5:$B$97,2,FALSE)</f>
        <v>6303.71</v>
      </c>
      <c r="I13" s="112">
        <f>VLOOKUP(A13,'Трансферты 2020'!$A$5:$G$97,7,FALSE)</f>
        <v>4280.0600000000004</v>
      </c>
      <c r="J13" s="101">
        <f>VLOOKUP(A13,'Трансферты 2020'!$A$5:$B$97,2,FALSE)</f>
        <v>10689.06</v>
      </c>
      <c r="K13" s="184">
        <f>VLOOKUP(A13,'Трансферты 2020'!$A$5:$H$97,8,FALSE)</f>
        <v>13319.14</v>
      </c>
      <c r="L13" s="253">
        <f>VLOOKUP(A13,'По статьям 2020'!$A$1:$AH$86,31,FALSE)</f>
        <v>1694.63</v>
      </c>
      <c r="M13" s="253">
        <f>VLOOKUP(A13,'По статьям 2020'!$A$1:$AH$86,32,FALSE)</f>
        <v>585.86000000000013</v>
      </c>
      <c r="N13" s="253">
        <f>VLOOKUP(A13,'По статьям 2020'!$A$1:$AH$86,33,FALSE)</f>
        <v>1073.3000000000002</v>
      </c>
      <c r="O13" s="253">
        <f>VLOOKUP(A13,'По статьям 2020'!$A$1:$AH$86,34,FALSE)</f>
        <v>35.47</v>
      </c>
      <c r="P13" s="101">
        <f>VLOOKUP(A13,ВРП!$A$4:$B$96,2,FALSE)</f>
        <v>360731.6</v>
      </c>
      <c r="Q13" s="184">
        <f>VLOOKUP(A13,ВРП!$A$4:$C$96,3,FALSE)</f>
        <v>390170.2</v>
      </c>
      <c r="R13" s="215">
        <f t="shared" si="0"/>
        <v>0.92454933769929115</v>
      </c>
      <c r="S13" s="101">
        <f>VLOOKUP(A13,Безработица!$A$6:$C$100,2,FALSE)</f>
        <v>5.4</v>
      </c>
      <c r="T13" s="126">
        <f>VLOOKUP(A13,Безработица!$A$6:$C$100,3,FALSE)</f>
        <v>6.1</v>
      </c>
      <c r="U13" s="101">
        <f>VLOOKUP(A13,Конституция!$B$4:$D$90,2,FALSE)</f>
        <v>0.7974</v>
      </c>
      <c r="V13" s="151">
        <f>VLOOKUP(A13,'Избыточная смертность'!$A$2:$C$94,3,FALSE)</f>
        <v>4665</v>
      </c>
      <c r="W13" s="178">
        <f>VLOOKUP(A13,'Смертность Медиазона'!$A$2:$B$94,2,FALSE)</f>
        <v>7.9</v>
      </c>
      <c r="X13" s="151">
        <f>VLOOKUP(A13,'Избыточная смертность'!$A$2:$C$94,2,FALSE)</f>
        <v>11.84</v>
      </c>
      <c r="Y13" s="151">
        <f>VLOOKUP(A13,Путин!$B$2:$C$87,2,FALSE)</f>
        <v>0.76770000000000005</v>
      </c>
      <c r="Z13" s="126">
        <f>VLOOKUP(A13,'Численность 2020'!$A$7:$G$91,2,FALSE)</f>
        <v>733498</v>
      </c>
      <c r="AA13" s="126">
        <f>VLOOKUP(A13,'Численность 2021'!$A$6:$G$91,2,FALSE)</f>
        <v>724686</v>
      </c>
      <c r="AB13" s="115">
        <v>0</v>
      </c>
    </row>
    <row r="14" spans="1:28">
      <c r="A14" s="109" t="s">
        <v>180</v>
      </c>
      <c r="B14" s="112">
        <f>VLOOKUP(A14,'Доходы регионов20'!$A$10:$D$94,2,FALSE)/1000</f>
        <v>78388.892000000007</v>
      </c>
      <c r="C14" s="112">
        <f>VLOOKUP(A14,'Доходы регионов21'!$A$10:$D$94,2,FALSE)/1000</f>
        <v>92085.608999999997</v>
      </c>
      <c r="D14" s="112">
        <f>VLOOKUP(A14,'Трансферты 2021'!$A$4:$G$88,7,FALSE)</f>
        <v>5446.54</v>
      </c>
      <c r="E14" s="112">
        <f>VLOOKUP(A14,'Трансферты 2021'!$A$4:$B$88,2,FALSE)</f>
        <v>15729.68</v>
      </c>
      <c r="F14" s="112">
        <f>VLOOKUP(A14,'Трансферты 2021'!$A$4:$H$88,8,FALSE)</f>
        <v>19999.419999999998</v>
      </c>
      <c r="G14" s="112">
        <f>VLOOKUP(A14,'Трансферты 2019'!$A$5:$G$97,7,FALSE)</f>
        <v>4245.97</v>
      </c>
      <c r="H14" s="112">
        <f>VLOOKUP(A14,'Трансферты 2019'!$A$5:$B$97,2,FALSE)</f>
        <v>11224.29</v>
      </c>
      <c r="I14" s="112">
        <f>VLOOKUP(A14,'Трансферты 2020'!$A$5:$G$97,7,FALSE)</f>
        <v>4687.07</v>
      </c>
      <c r="J14" s="101">
        <f>VLOOKUP(A14,'Трансферты 2020'!$A$5:$B$97,2,FALSE)</f>
        <v>13889.72</v>
      </c>
      <c r="K14" s="184">
        <f>VLOOKUP(A14,'Трансферты 2020'!$A$5:$H$97,8,FALSE)</f>
        <v>17382.18</v>
      </c>
      <c r="L14" s="253">
        <f>VLOOKUP(A14,'По статьям 2020'!$A$1:$AH$86,31,FALSE)</f>
        <v>2284.66</v>
      </c>
      <c r="M14" s="253">
        <f>VLOOKUP(A14,'По статьям 2020'!$A$1:$AH$86,32,FALSE)</f>
        <v>731.2</v>
      </c>
      <c r="N14" s="253">
        <f>VLOOKUP(A14,'По статьям 2020'!$A$1:$AH$86,33,FALSE)</f>
        <v>1476.8899999999999</v>
      </c>
      <c r="O14" s="253">
        <f>VLOOKUP(A14,'По статьям 2020'!$A$1:$AH$86,34,FALSE)</f>
        <v>76.569999999999993</v>
      </c>
      <c r="P14" s="101">
        <f>VLOOKUP(A14,ВРП!$A$4:$B$96,2,FALSE)</f>
        <v>392304.4</v>
      </c>
      <c r="Q14" s="184">
        <f>VLOOKUP(A14,ВРП!$A$4:$C$96,3,FALSE)</f>
        <v>412845.1</v>
      </c>
      <c r="R14" s="215">
        <f t="shared" si="0"/>
        <v>0.95024598814422179</v>
      </c>
      <c r="S14" s="101">
        <f>VLOOKUP(A14,Безработица!$A$6:$C$100,2,FALSE)</f>
        <v>4</v>
      </c>
      <c r="T14" s="126">
        <f>VLOOKUP(A14,Безработица!$A$6:$C$100,3,FALSE)</f>
        <v>5.4</v>
      </c>
      <c r="U14" s="101">
        <f>VLOOKUP(A14,Конституция!$B$4:$D$90,2,FALSE)</f>
        <v>0.78810000000000002</v>
      </c>
      <c r="V14" s="151">
        <f>VLOOKUP(A14,'Избыточная смертность'!$A$2:$C$94,3,FALSE)</f>
        <v>3134</v>
      </c>
      <c r="W14" s="178">
        <f>VLOOKUP(A14,'Смертность Медиазона'!$A$2:$B$94,2,FALSE)</f>
        <v>11.1</v>
      </c>
      <c r="X14" s="151">
        <f>VLOOKUP(A14,'Избыточная смертность'!$A$2:$C$94,2,FALSE)</f>
        <v>14.49</v>
      </c>
      <c r="Y14" s="151">
        <f>VLOOKUP(A14,Путин!$B$2:$C$87,2,FALSE)</f>
        <v>0.76339999999999997</v>
      </c>
      <c r="Z14" s="126">
        <f>VLOOKUP(A14,'Численность 2020'!$A$7:$G$91,2,FALSE)</f>
        <v>1108847</v>
      </c>
      <c r="AA14" s="126">
        <f>VLOOKUP(A14,'Численность 2021'!$A$6:$G$91,2,FALSE)</f>
        <v>1098257</v>
      </c>
      <c r="AB14" s="115">
        <v>0</v>
      </c>
    </row>
    <row r="15" spans="1:28">
      <c r="A15" s="109" t="s">
        <v>179</v>
      </c>
      <c r="B15" s="112">
        <f>VLOOKUP(A15,'Доходы регионов20'!$A$10:$D$94,2,FALSE)/1000</f>
        <v>64383.377</v>
      </c>
      <c r="C15" s="112">
        <f>VLOOKUP(A15,'Доходы регионов21'!$A$10:$D$94,2,FALSE)/1000</f>
        <v>71790.888999999996</v>
      </c>
      <c r="D15" s="112">
        <f>VLOOKUP(A15,'Трансферты 2021'!$A$4:$G$88,7,FALSE)</f>
        <v>3372.32</v>
      </c>
      <c r="E15" s="112">
        <f>VLOOKUP(A15,'Трансферты 2021'!$A$4:$B$88,2,FALSE)</f>
        <v>9712.67</v>
      </c>
      <c r="F15" s="112">
        <f>VLOOKUP(A15,'Трансферты 2021'!$A$4:$H$88,8,FALSE)</f>
        <v>12128.41</v>
      </c>
      <c r="G15" s="112">
        <f>VLOOKUP(A15,'Трансферты 2019'!$A$5:$G$97,7,FALSE)</f>
        <v>2576.44</v>
      </c>
      <c r="H15" s="112">
        <f>VLOOKUP(A15,'Трансферты 2019'!$A$5:$B$97,2,FALSE)</f>
        <v>5809.28</v>
      </c>
      <c r="I15" s="112">
        <f>VLOOKUP(A15,'Трансферты 2020'!$A$5:$G$97,7,FALSE)</f>
        <v>3736.23</v>
      </c>
      <c r="J15" s="101">
        <f>VLOOKUP(A15,'Трансферты 2020'!$A$5:$B$97,2,FALSE)</f>
        <v>11108.28</v>
      </c>
      <c r="K15" s="184">
        <f>VLOOKUP(A15,'Трансферты 2020'!$A$5:$H$97,8,FALSE)</f>
        <v>14213.36</v>
      </c>
      <c r="L15" s="253">
        <f>VLOOKUP(A15,'По статьям 2020'!$A$1:$AH$86,31,FALSE)</f>
        <v>2098.58</v>
      </c>
      <c r="M15" s="253">
        <f>VLOOKUP(A15,'По статьям 2020'!$A$1:$AH$86,32,FALSE)</f>
        <v>611.66000000000008</v>
      </c>
      <c r="N15" s="253">
        <f>VLOOKUP(A15,'По статьям 2020'!$A$1:$AH$86,33,FALSE)</f>
        <v>1462.3799999999999</v>
      </c>
      <c r="O15" s="253">
        <f>VLOOKUP(A15,'По статьям 2020'!$A$1:$AH$86,34,FALSE)</f>
        <v>24.54</v>
      </c>
      <c r="P15" s="101">
        <f>VLOOKUP(A15,ВРП!$A$4:$B$96,2,FALSE)</f>
        <v>370820.2</v>
      </c>
      <c r="Q15" s="184">
        <f>VLOOKUP(A15,ВРП!$A$4:$C$96,3,FALSE)</f>
        <v>386274.8</v>
      </c>
      <c r="R15" s="215">
        <f t="shared" si="0"/>
        <v>0.9599906594994031</v>
      </c>
      <c r="S15" s="101">
        <f>VLOOKUP(A15,Безработица!$A$6:$C$100,2,FALSE)</f>
        <v>5.3</v>
      </c>
      <c r="T15" s="126">
        <f>VLOOKUP(A15,Безработица!$A$6:$C$100,3,FALSE)</f>
        <v>5.3</v>
      </c>
      <c r="U15" s="101">
        <f>VLOOKUP(A15,Конституция!$B$4:$D$90,2,FALSE)</f>
        <v>0.71970000000000001</v>
      </c>
      <c r="V15" s="151">
        <f>VLOOKUP(A15,'Избыточная смертность'!$A$2:$C$94,3,FALSE)</f>
        <v>8747</v>
      </c>
      <c r="W15" s="178">
        <f>VLOOKUP(A15,'Смертность Медиазона'!$A$2:$B$94,2,FALSE)</f>
        <v>16</v>
      </c>
      <c r="X15" s="151">
        <f>VLOOKUP(A15,'Избыточная смертность'!$A$2:$C$94,2,FALSE)</f>
        <v>7.31</v>
      </c>
      <c r="Y15" s="151">
        <f>VLOOKUP(A15,Путин!$B$2:$C$87,2,FALSE)</f>
        <v>0.7349</v>
      </c>
      <c r="Z15" s="126">
        <f>VLOOKUP(A15,'Численность 2020'!$A$7:$G$91,2,FALSE)</f>
        <v>934889</v>
      </c>
      <c r="AA15" s="126">
        <f>VLOOKUP(A15,'Численность 2021'!$A$6:$G$91,2,FALSE)</f>
        <v>921127</v>
      </c>
      <c r="AB15" s="115">
        <v>0</v>
      </c>
    </row>
    <row r="16" spans="1:28">
      <c r="A16" s="109" t="s">
        <v>178</v>
      </c>
      <c r="B16" s="112">
        <f>VLOOKUP(A16,'Доходы регионов20'!$A$10:$D$94,2,FALSE)/1000</f>
        <v>64058.824999999997</v>
      </c>
      <c r="C16" s="112">
        <f>VLOOKUP(A16,'Доходы регионов21'!$A$10:$D$94,2,FALSE)/1000</f>
        <v>71152.214999999997</v>
      </c>
      <c r="D16" s="112">
        <f>VLOOKUP(A16,'Трансферты 2021'!$A$4:$G$88,7,FALSE)</f>
        <v>4681.91</v>
      </c>
      <c r="E16" s="112">
        <f>VLOOKUP(A16,'Трансферты 2021'!$A$4:$B$88,2,FALSE)</f>
        <v>13416.9</v>
      </c>
      <c r="F16" s="112">
        <f>VLOOKUP(A16,'Трансферты 2021'!$A$4:$H$88,8,FALSE)</f>
        <v>17387.73</v>
      </c>
      <c r="G16" s="112">
        <f>VLOOKUP(A16,'Трансферты 2019'!$A$5:$G$97,7,FALSE)</f>
        <v>3247.25</v>
      </c>
      <c r="H16" s="112">
        <f>VLOOKUP(A16,'Трансферты 2019'!$A$5:$B$97,2,FALSE)</f>
        <v>7859.01</v>
      </c>
      <c r="I16" s="112">
        <f>VLOOKUP(A16,'Трансферты 2020'!$A$5:$G$97,7,FALSE)</f>
        <v>4339.9799999999996</v>
      </c>
      <c r="J16" s="101">
        <f>VLOOKUP(A16,'Трансферты 2020'!$A$5:$B$97,2,FALSE)</f>
        <v>12677.83</v>
      </c>
      <c r="K16" s="184">
        <f>VLOOKUP(A16,'Трансферты 2020'!$A$5:$H$97,8,FALSE)</f>
        <v>16637.16</v>
      </c>
      <c r="L16" s="253">
        <f>VLOOKUP(A16,'По статьям 2020'!$A$1:$AH$86,31,FALSE)</f>
        <v>1889.7100000000003</v>
      </c>
      <c r="M16" s="253">
        <f>VLOOKUP(A16,'По статьям 2020'!$A$1:$AH$86,32,FALSE)</f>
        <v>664.13</v>
      </c>
      <c r="N16" s="253">
        <f>VLOOKUP(A16,'По статьям 2020'!$A$1:$AH$86,33,FALSE)</f>
        <v>1180.75</v>
      </c>
      <c r="O16" s="253">
        <f>VLOOKUP(A16,'По статьям 2020'!$A$1:$AH$86,34,FALSE)</f>
        <v>44.83</v>
      </c>
      <c r="P16" s="101">
        <f>VLOOKUP(A16,ВРП!$A$4:$B$96,2,FALSE)</f>
        <v>350323.20000000001</v>
      </c>
      <c r="Q16" s="184">
        <f>VLOOKUP(A16,ВРП!$A$4:$C$96,3,FALSE)</f>
        <v>378455.8</v>
      </c>
      <c r="R16" s="215">
        <f t="shared" si="0"/>
        <v>0.92566476719342128</v>
      </c>
      <c r="S16" s="101">
        <f>VLOOKUP(A16,Безработица!$A$6:$C$100,2,FALSE)</f>
        <v>3.9</v>
      </c>
      <c r="T16" s="126">
        <f>VLOOKUP(A16,Безработица!$A$6:$C$100,3,FALSE)</f>
        <v>4.5999999999999996</v>
      </c>
      <c r="U16" s="101">
        <f>VLOOKUP(A16,Конституция!$B$4:$D$90,2,FALSE)</f>
        <v>0.87409999999999999</v>
      </c>
      <c r="V16" s="151">
        <f>VLOOKUP(A16,'Избыточная смертность'!$A$2:$C$94,3,FALSE)</f>
        <v>3695</v>
      </c>
      <c r="W16" s="178">
        <f>VLOOKUP(A16,'Смертность Медиазона'!$A$2:$B$94,2,FALSE)</f>
        <v>9.1999999999999993</v>
      </c>
      <c r="X16" s="151">
        <f>VLOOKUP(A16,'Избыточная смертность'!$A$2:$C$94,2,FALSE)</f>
        <v>12.25</v>
      </c>
      <c r="Y16" s="151">
        <f>VLOOKUP(A16,Путин!$B$2:$C$87,2,FALSE)</f>
        <v>0.81810000000000005</v>
      </c>
      <c r="Z16" s="126">
        <f>VLOOKUP(A16,'Численность 2020'!$A$7:$G$91,2,FALSE)</f>
        <v>1006748</v>
      </c>
      <c r="AA16" s="126">
        <f>VLOOKUP(A16,'Численность 2021'!$A$6:$G$91,2,FALSE)</f>
        <v>994420</v>
      </c>
      <c r="AB16" s="115">
        <v>0</v>
      </c>
    </row>
    <row r="17" spans="1:28">
      <c r="A17" s="109" t="s">
        <v>176</v>
      </c>
      <c r="B17" s="112">
        <f>VLOOKUP(A17,'Доходы регионов20'!$A$10:$D$94,2,FALSE)/1000</f>
        <v>112533.88499999999</v>
      </c>
      <c r="C17" s="112">
        <f>VLOOKUP(A17,'Доходы регионов21'!$A$10:$D$94,2,FALSE)/1000</f>
        <v>131264.63699999999</v>
      </c>
      <c r="D17" s="112">
        <f>VLOOKUP(A17,'Трансферты 2021'!$A$4:$G$88,7,FALSE)</f>
        <v>6353.07</v>
      </c>
      <c r="E17" s="112">
        <f>VLOOKUP(A17,'Трансферты 2021'!$A$4:$B$88,2,FALSE)</f>
        <v>20770.89</v>
      </c>
      <c r="F17" s="112">
        <f>VLOOKUP(A17,'Трансферты 2021'!$A$4:$H$88,8,FALSE)</f>
        <v>24534.9</v>
      </c>
      <c r="G17" s="112">
        <f>VLOOKUP(A17,'Трансферты 2019'!$A$5:$G$97,7,FALSE)</f>
        <v>2624.31</v>
      </c>
      <c r="H17" s="112">
        <f>VLOOKUP(A17,'Трансферты 2019'!$A$5:$B$97,2,FALSE)</f>
        <v>10537.54</v>
      </c>
      <c r="I17" s="112">
        <f>VLOOKUP(A17,'Трансферты 2020'!$A$5:$G$97,7,FALSE)</f>
        <v>5990.25</v>
      </c>
      <c r="J17" s="101">
        <f>VLOOKUP(A17,'Трансферты 2020'!$A$5:$B$97,2,FALSE)</f>
        <v>18688.72</v>
      </c>
      <c r="K17" s="184">
        <f>VLOOKUP(A17,'Трансферты 2020'!$A$5:$H$97,8,FALSE)</f>
        <v>22247.29</v>
      </c>
      <c r="L17" s="253">
        <f>VLOOKUP(A17,'По статьям 2020'!$A$1:$AH$86,31,FALSE)</f>
        <v>3054.0699999999993</v>
      </c>
      <c r="M17" s="253">
        <f>VLOOKUP(A17,'По статьям 2020'!$A$1:$AH$86,32,FALSE)</f>
        <v>868.33</v>
      </c>
      <c r="N17" s="253">
        <f>VLOOKUP(A17,'По статьям 2020'!$A$1:$AH$86,33,FALSE)</f>
        <v>2098.0400000000004</v>
      </c>
      <c r="O17" s="253">
        <f>VLOOKUP(A17,'По статьям 2020'!$A$1:$AH$86,34,FALSE)</f>
        <v>87.7</v>
      </c>
      <c r="P17" s="101">
        <f>VLOOKUP(A17,ВРП!$A$4:$B$96,2,FALSE)</f>
        <v>462903.4</v>
      </c>
      <c r="Q17" s="184">
        <f>VLOOKUP(A17,ВРП!$A$4:$C$96,3,FALSE)</f>
        <v>486544.2</v>
      </c>
      <c r="R17" s="215">
        <f t="shared" si="0"/>
        <v>0.95141078652258115</v>
      </c>
      <c r="S17" s="101">
        <f>VLOOKUP(A17,Безработица!$A$6:$C$100,2,FALSE)</f>
        <v>3.8</v>
      </c>
      <c r="T17" s="126">
        <f>VLOOKUP(A17,Безработица!$A$6:$C$100,3,FALSE)</f>
        <v>4.4000000000000004</v>
      </c>
      <c r="U17" s="101">
        <f>VLOOKUP(A17,Конституция!$B$4:$D$90,2,FALSE)</f>
        <v>0.83089999999999997</v>
      </c>
      <c r="V17" s="151">
        <f>VLOOKUP(A17,'Избыточная смертность'!$A$2:$C$94,3,FALSE)</f>
        <v>4708</v>
      </c>
      <c r="W17" s="178">
        <f>VLOOKUP(A17,'Смертность Медиазона'!$A$2:$B$94,2,FALSE)</f>
        <v>10.6</v>
      </c>
      <c r="X17" s="151">
        <f>VLOOKUP(A17,'Избыточная смертность'!$A$2:$C$94,2,FALSE)</f>
        <v>11.46</v>
      </c>
      <c r="Y17" s="151">
        <f>VLOOKUP(A17,Путин!$B$2:$C$87,2,FALSE)</f>
        <v>0.79200000000000004</v>
      </c>
      <c r="Z17" s="126">
        <f>VLOOKUP(A17,'Численность 2020'!$A$7:$G$91,2,FALSE)</f>
        <v>1466127</v>
      </c>
      <c r="AA17" s="126">
        <f>VLOOKUP(A17,'Численность 2021'!$A$6:$G$91,2,FALSE)</f>
        <v>1449115</v>
      </c>
      <c r="AB17" s="115">
        <v>0</v>
      </c>
    </row>
    <row r="18" spans="1:28">
      <c r="A18" s="109" t="s">
        <v>175</v>
      </c>
      <c r="B18" s="112">
        <f>VLOOKUP(A18,'Доходы регионов20'!$A$10:$D$94,2,FALSE)/1000</f>
        <v>96012.528000000006</v>
      </c>
      <c r="C18" s="112">
        <f>VLOOKUP(A18,'Доходы регионов21'!$A$10:$D$94,2,FALSE)/1000</f>
        <v>109227.226</v>
      </c>
      <c r="D18" s="112">
        <f>VLOOKUP(A18,'Трансферты 2021'!$A$4:$G$88,7,FALSE)</f>
        <v>6685.22</v>
      </c>
      <c r="E18" s="112">
        <f>VLOOKUP(A18,'Трансферты 2021'!$A$4:$B$88,2,FALSE)</f>
        <v>15558.09</v>
      </c>
      <c r="F18" s="112">
        <f>VLOOKUP(A18,'Трансферты 2021'!$A$4:$H$88,8,FALSE)</f>
        <v>19953.099999999999</v>
      </c>
      <c r="G18" s="112">
        <f>VLOOKUP(A18,'Трансферты 2019'!$A$5:$G$97,7,FALSE)</f>
        <v>3521.33</v>
      </c>
      <c r="H18" s="112">
        <f>VLOOKUP(A18,'Трансферты 2019'!$A$5:$B$97,2,FALSE)</f>
        <v>8178.39</v>
      </c>
      <c r="I18" s="112">
        <f>VLOOKUP(A18,'Трансферты 2020'!$A$5:$G$97,7,FALSE)</f>
        <v>4484.72</v>
      </c>
      <c r="J18" s="101">
        <f>VLOOKUP(A18,'Трансферты 2020'!$A$5:$B$97,2,FALSE)</f>
        <v>13470.14</v>
      </c>
      <c r="K18" s="184">
        <f>VLOOKUP(A18,'Трансферты 2020'!$A$5:$H$97,8,FALSE)</f>
        <v>18652.240000000002</v>
      </c>
      <c r="L18" s="253">
        <f>VLOOKUP(A18,'По статьям 2020'!$A$1:$AH$86,31,FALSE)</f>
        <v>2335.5500000000002</v>
      </c>
      <c r="M18" s="253">
        <f>VLOOKUP(A18,'По статьям 2020'!$A$1:$AH$86,32,FALSE)</f>
        <v>759.9899999999999</v>
      </c>
      <c r="N18" s="253">
        <f>VLOOKUP(A18,'По статьям 2020'!$A$1:$AH$86,33,FALSE)</f>
        <v>1435.6200000000001</v>
      </c>
      <c r="O18" s="253">
        <f>VLOOKUP(A18,'По статьям 2020'!$A$1:$AH$86,34,FALSE)</f>
        <v>139.94</v>
      </c>
      <c r="P18" s="101">
        <f>VLOOKUP(A18,ВРП!$A$4:$B$96,2,FALSE)</f>
        <v>482944.9</v>
      </c>
      <c r="Q18" s="184">
        <f>VLOOKUP(A18,ВРП!$A$4:$C$96,3,FALSE)</f>
        <v>495102.2</v>
      </c>
      <c r="R18" s="215">
        <f t="shared" si="0"/>
        <v>0.97544486774649763</v>
      </c>
      <c r="S18" s="101">
        <f>VLOOKUP(A18,Безработица!$A$6:$C$100,2,FALSE)</f>
        <v>5.4</v>
      </c>
      <c r="T18" s="126">
        <f>VLOOKUP(A18,Безработица!$A$6:$C$100,3,FALSE)</f>
        <v>7.3</v>
      </c>
      <c r="U18" s="101">
        <f>VLOOKUP(A18,Конституция!$B$4:$D$90,2,FALSE)</f>
        <v>0.68289999999999995</v>
      </c>
      <c r="V18" s="151">
        <f>VLOOKUP(A18,'Избыточная смертность'!$A$2:$C$94,3,FALSE)</f>
        <v>4197</v>
      </c>
      <c r="W18" s="178">
        <f>VLOOKUP(A18,'Смертность Медиазона'!$A$2:$B$94,2,FALSE)</f>
        <v>7.9</v>
      </c>
      <c r="X18" s="151">
        <f>VLOOKUP(A18,'Избыточная смертность'!$A$2:$C$94,2,FALSE)</f>
        <v>11.93</v>
      </c>
      <c r="Y18" s="151">
        <f>VLOOKUP(A18,Путин!$B$2:$C$87,2,FALSE)</f>
        <v>0.71840000000000004</v>
      </c>
      <c r="Z18" s="126">
        <f>VLOOKUP(A18,'Численность 2020'!$A$7:$G$91,2,FALSE)</f>
        <v>1253389</v>
      </c>
      <c r="AA18" s="126">
        <f>VLOOKUP(A18,'Численность 2021'!$A$6:$G$91,2,FALSE)</f>
        <v>1241424</v>
      </c>
      <c r="AB18" s="115">
        <v>0</v>
      </c>
    </row>
    <row r="19" spans="1:28">
      <c r="A19" s="109" t="s">
        <v>174</v>
      </c>
      <c r="B19" s="112">
        <f>VLOOKUP(A19,'Доходы регионов20'!$A$10:$D$94,2,FALSE)/1000</f>
        <v>2880723.7119999998</v>
      </c>
      <c r="C19" s="112">
        <f>VLOOKUP(A19,'Доходы регионов21'!$A$10:$D$94,2,FALSE)/1000</f>
        <v>3349408.0120000001</v>
      </c>
      <c r="D19" s="112">
        <f>VLOOKUP(A19,'Трансферты 2021'!$A$4:$G$88,7,FALSE)</f>
        <v>47040.9</v>
      </c>
      <c r="E19" s="112">
        <f>VLOOKUP(A19,'Трансферты 2021'!$A$4:$B$88,2,FALSE)</f>
        <v>89432.27</v>
      </c>
      <c r="F19" s="112">
        <f>VLOOKUP(A19,'Трансферты 2021'!$A$4:$H$88,8,FALSE)</f>
        <v>89447.1</v>
      </c>
      <c r="G19" s="112">
        <f>VLOOKUP(A19,'Трансферты 2019'!$A$5:$G$97,7,FALSE)</f>
        <v>2175.9</v>
      </c>
      <c r="H19" s="112">
        <f>VLOOKUP(A19,'Трансферты 2019'!$A$5:$B$97,2,FALSE)</f>
        <v>35793.699999999997</v>
      </c>
      <c r="I19" s="112">
        <f>VLOOKUP(A19,'Трансферты 2020'!$A$5:$G$97,7,FALSE)</f>
        <v>30077.040000000001</v>
      </c>
      <c r="J19" s="101">
        <f>VLOOKUP(A19,'Трансферты 2020'!$A$5:$B$97,2,FALSE)</f>
        <v>78480.960000000006</v>
      </c>
      <c r="K19" s="184">
        <f>VLOOKUP(A19,'Трансферты 2020'!$A$5:$H$97,8,FALSE)</f>
        <v>79256.34</v>
      </c>
      <c r="L19" s="253">
        <f>VLOOKUP(A19,'По статьям 2020'!$A$1:$AH$86,31,FALSE)</f>
        <v>27972.86</v>
      </c>
      <c r="M19" s="253">
        <f>VLOOKUP(A19,'По статьям 2020'!$A$1:$AH$86,32,FALSE)</f>
        <v>727.19</v>
      </c>
      <c r="N19" s="253">
        <f>VLOOKUP(A19,'По статьям 2020'!$A$1:$AH$86,33,FALSE)</f>
        <v>27073.89</v>
      </c>
      <c r="O19" s="253">
        <f>VLOOKUP(A19,'По статьям 2020'!$A$1:$AH$86,34,FALSE)</f>
        <v>171.78</v>
      </c>
      <c r="P19" s="101">
        <f>VLOOKUP(A19,ВРП!$A$4:$B$96,2,FALSE)</f>
        <v>1555586.6</v>
      </c>
      <c r="Q19" s="184">
        <f>VLOOKUP(A19,ВРП!$A$4:$C$96,3,FALSE)</f>
        <v>1567644.8</v>
      </c>
      <c r="R19" s="215">
        <f t="shared" si="0"/>
        <v>0.99230807897299189</v>
      </c>
      <c r="S19" s="101">
        <f>VLOOKUP(A19,Безработица!$A$6:$C$100,2,FALSE)</f>
        <v>1.4</v>
      </c>
      <c r="T19" s="126">
        <f>VLOOKUP(A19,Безработица!$A$6:$C$100,3,FALSE)</f>
        <v>2.6</v>
      </c>
      <c r="U19" s="101">
        <f>VLOOKUP(A19,Конституция!$B$4:$D$90,2,FALSE)</f>
        <v>0.65290000000000004</v>
      </c>
      <c r="V19" s="151">
        <f>VLOOKUP(A19,'Избыточная смертность'!$A$2:$C$94,3,FALSE)</f>
        <v>479</v>
      </c>
      <c r="W19" s="178">
        <f>VLOOKUP(A19,'Смертность Медиазона'!$A$2:$B$94,2,FALSE)</f>
        <v>31.2</v>
      </c>
      <c r="X19" s="151">
        <f>VLOOKUP(A19,'Избыточная смертность'!$A$2:$C$94,2,FALSE)</f>
        <v>23.07</v>
      </c>
      <c r="Y19" s="151">
        <f>VLOOKUP(A19,Путин!$B$2:$C$87,2,FALSE)</f>
        <v>0.7087</v>
      </c>
      <c r="Z19" s="126">
        <f>VLOOKUP(A19,'Численность 2020'!$A$7:$G$91,2,FALSE)</f>
        <v>12678079</v>
      </c>
      <c r="AA19" s="126">
        <f>VLOOKUP(A19,'Численность 2021'!$A$6:$G$91,2,FALSE)</f>
        <v>12655050</v>
      </c>
      <c r="AB19" s="115">
        <v>0</v>
      </c>
    </row>
    <row r="20" spans="1:28">
      <c r="A20" s="109" t="s">
        <v>173</v>
      </c>
      <c r="B20" s="112">
        <f>VLOOKUP(A20,'Доходы регионов20'!$A$10:$D$94,2,FALSE)/1000</f>
        <v>68182.142999999996</v>
      </c>
      <c r="C20" s="112">
        <f>VLOOKUP(A20,'Доходы регионов21'!$A$10:$D$94,2,FALSE)/1000</f>
        <v>80993.619000000006</v>
      </c>
      <c r="D20" s="112">
        <f>VLOOKUP(A20,'Трансферты 2021'!$A$4:$G$88,7,FALSE)</f>
        <v>6670.86</v>
      </c>
      <c r="E20" s="112">
        <f>VLOOKUP(A20,'Трансферты 2021'!$A$4:$B$88,2,FALSE)</f>
        <v>16673.07</v>
      </c>
      <c r="F20" s="112">
        <f>VLOOKUP(A20,'Трансферты 2021'!$A$4:$H$88,8,FALSE)</f>
        <v>19432.810000000001</v>
      </c>
      <c r="G20" s="112">
        <f>VLOOKUP(A20,'Трансферты 2019'!$A$5:$G$97,7,FALSE)</f>
        <v>3321.63</v>
      </c>
      <c r="H20" s="112">
        <f>VLOOKUP(A20,'Трансферты 2019'!$A$5:$B$97,2,FALSE)</f>
        <v>8590.41</v>
      </c>
      <c r="I20" s="112">
        <f>VLOOKUP(A20,'Трансферты 2020'!$A$5:$G$97,7,FALSE)</f>
        <v>5784.69</v>
      </c>
      <c r="J20" s="101">
        <f>VLOOKUP(A20,'Трансферты 2020'!$A$5:$B$97,2,FALSE)</f>
        <v>15808.4</v>
      </c>
      <c r="K20" s="184">
        <f>VLOOKUP(A20,'Трансферты 2020'!$A$5:$H$97,8,FALSE)</f>
        <v>18676.689999999999</v>
      </c>
      <c r="L20" s="253">
        <f>VLOOKUP(A20,'По статьям 2020'!$A$1:$AH$86,31,FALSE)</f>
        <v>1950.1200000000001</v>
      </c>
      <c r="M20" s="253">
        <f>VLOOKUP(A20,'По статьям 2020'!$A$1:$AH$86,32,FALSE)</f>
        <v>494.46</v>
      </c>
      <c r="N20" s="253">
        <f>VLOOKUP(A20,'По статьям 2020'!$A$1:$AH$86,33,FALSE)</f>
        <v>1389.11</v>
      </c>
      <c r="O20" s="253">
        <f>VLOOKUP(A20,'По статьям 2020'!$A$1:$AH$86,34,FALSE)</f>
        <v>66.550000000000011</v>
      </c>
      <c r="P20" s="101">
        <f>VLOOKUP(A20,ВРП!$A$4:$B$96,2,FALSE)</f>
        <v>527845.9</v>
      </c>
      <c r="Q20" s="184">
        <f>VLOOKUP(A20,ВРП!$A$4:$C$96,3,FALSE)</f>
        <v>522245.3</v>
      </c>
      <c r="R20" s="215">
        <f t="shared" si="0"/>
        <v>1.010724079278454</v>
      </c>
      <c r="S20" s="101">
        <f>VLOOKUP(A20,Безработица!$A$6:$C$100,2,FALSE)</f>
        <v>7.4</v>
      </c>
      <c r="T20" s="126">
        <f>VLOOKUP(A20,Безработица!$A$6:$C$100,3,FALSE)</f>
        <v>8.6999999999999993</v>
      </c>
      <c r="U20" s="101">
        <f>VLOOKUP(A20,Конституция!$B$4:$D$90,2,FALSE)</f>
        <v>0.7046</v>
      </c>
      <c r="V20" s="151">
        <f>VLOOKUP(A20,'Избыточная смертность'!$A$2:$C$94,3,FALSE)</f>
        <v>5416</v>
      </c>
      <c r="W20" s="178">
        <f>VLOOKUP(A20,'Смертность Медиазона'!$A$2:$B$94,2,FALSE)</f>
        <v>8.4</v>
      </c>
      <c r="X20" s="151">
        <f>VLOOKUP(A20,'Избыточная смертность'!$A$2:$C$94,2,FALSE)</f>
        <v>10.87</v>
      </c>
      <c r="Y20" s="151">
        <f>VLOOKUP(A20,Путин!$B$2:$C$87,2,FALSE)</f>
        <v>0.73040000000000005</v>
      </c>
      <c r="Z20" s="126">
        <f>VLOOKUP(A20,'Численность 2020'!$A$7:$G$91,2,FALSE)</f>
        <v>614064</v>
      </c>
      <c r="AA20" s="126">
        <f>VLOOKUP(A20,'Численность 2021'!$A$6:$G$91,2,FALSE)</f>
        <v>609071</v>
      </c>
      <c r="AB20" s="115">
        <v>1</v>
      </c>
    </row>
    <row r="21" spans="1:28">
      <c r="A21" s="109" t="s">
        <v>172</v>
      </c>
      <c r="B21" s="112">
        <f>VLOOKUP(A21,'Доходы регионов20'!$A$10:$D$94,2,FALSE)/1000</f>
        <v>102417.11500000001</v>
      </c>
      <c r="C21" s="112">
        <f>VLOOKUP(A21,'Доходы регионов21'!$A$10:$D$94,2,FALSE)/1000</f>
        <v>118579.144</v>
      </c>
      <c r="D21" s="112">
        <f>VLOOKUP(A21,'Трансферты 2021'!$A$4:$G$88,7,FALSE)</f>
        <v>5682.07</v>
      </c>
      <c r="E21" s="112">
        <f>VLOOKUP(A21,'Трансферты 2021'!$A$4:$B$88,2,FALSE)</f>
        <v>14199.81</v>
      </c>
      <c r="F21" s="112">
        <f>VLOOKUP(A21,'Трансферты 2021'!$A$4:$H$88,8,FALSE)</f>
        <v>15812.26</v>
      </c>
      <c r="G21" s="112">
        <f>VLOOKUP(A21,'Трансферты 2019'!$A$5:$G$97,7,FALSE)</f>
        <v>1783.7</v>
      </c>
      <c r="H21" s="112">
        <f>VLOOKUP(A21,'Трансферты 2019'!$A$5:$B$97,2,FALSE)</f>
        <v>5809.02</v>
      </c>
      <c r="I21" s="112">
        <f>VLOOKUP(A21,'Трансферты 2020'!$A$5:$G$97,7,FALSE)</f>
        <v>5747.84</v>
      </c>
      <c r="J21" s="101">
        <f>VLOOKUP(A21,'Трансферты 2020'!$A$5:$B$97,2,FALSE)</f>
        <v>14103.54</v>
      </c>
      <c r="K21" s="184">
        <f>VLOOKUP(A21,'Трансферты 2020'!$A$5:$H$97,8,FALSE)</f>
        <v>16037.5</v>
      </c>
      <c r="L21" s="253">
        <f>VLOOKUP(A21,'По статьям 2020'!$A$1:$AH$86,31,FALSE)</f>
        <v>4536.91</v>
      </c>
      <c r="M21" s="253">
        <f>VLOOKUP(A21,'По статьям 2020'!$A$1:$AH$86,32,FALSE)</f>
        <v>748.92000000000007</v>
      </c>
      <c r="N21" s="253">
        <f>VLOOKUP(A21,'По статьям 2020'!$A$1:$AH$86,33,FALSE)</f>
        <v>3700.6900000000005</v>
      </c>
      <c r="O21" s="253">
        <f>VLOOKUP(A21,'По статьям 2020'!$A$1:$AH$86,34,FALSE)</f>
        <v>87.3</v>
      </c>
      <c r="P21" s="101">
        <f>VLOOKUP(A21,ВРП!$A$4:$B$96,2,FALSE)</f>
        <v>873159</v>
      </c>
      <c r="Q21" s="184">
        <f>VLOOKUP(A21,ВРП!$A$4:$C$96,3,FALSE)</f>
        <v>749219.3</v>
      </c>
      <c r="R21" s="215">
        <f t="shared" si="0"/>
        <v>1.165425129865181</v>
      </c>
      <c r="S21" s="101">
        <f>VLOOKUP(A21,Безработица!$A$6:$C$100,2,FALSE)</f>
        <v>6.8</v>
      </c>
      <c r="T21" s="126">
        <f>VLOOKUP(A21,Безработица!$A$6:$C$100,3,FALSE)</f>
        <v>7.8</v>
      </c>
      <c r="U21" s="101">
        <f>VLOOKUP(A21,Конституция!$B$4:$D$90,2,FALSE)</f>
        <v>0.65080000000000005</v>
      </c>
      <c r="V21" s="151">
        <f>VLOOKUP(A21,'Избыточная смертность'!$A$2:$C$94,3,FALSE)</f>
        <v>6934</v>
      </c>
      <c r="W21" s="178">
        <f>VLOOKUP(A21,'Смертность Медиазона'!$A$2:$B$94,2,FALSE)</f>
        <v>3.3</v>
      </c>
      <c r="X21" s="151">
        <f>VLOOKUP(A21,'Избыточная смертность'!$A$2:$C$94,2,FALSE)</f>
        <v>8.9499999999999993</v>
      </c>
      <c r="Y21" s="151">
        <f>VLOOKUP(A21,Путин!$B$2:$C$87,2,FALSE)</f>
        <v>0.71440000000000003</v>
      </c>
      <c r="Z21" s="126">
        <f>VLOOKUP(A21,'Численность 2020'!$A$7:$G$91,2,FALSE)</f>
        <v>820473</v>
      </c>
      <c r="AA21" s="126">
        <f>VLOOKUP(A21,'Численность 2021'!$A$6:$G$91,2,FALSE)</f>
        <v>813590</v>
      </c>
      <c r="AB21" s="115">
        <v>1</v>
      </c>
    </row>
    <row r="22" spans="1:28">
      <c r="A22" s="109" t="s">
        <v>171</v>
      </c>
      <c r="B22" s="112">
        <f>VLOOKUP(A22,'Доходы регионов20'!$A$10:$D$94,2,FALSE)/1000</f>
        <v>113301.393</v>
      </c>
      <c r="C22" s="112">
        <f>VLOOKUP(A22,'Доходы регионов21'!$A$10:$D$94,2,FALSE)/1000</f>
        <v>134048.008</v>
      </c>
      <c r="D22" s="112">
        <f>VLOOKUP(A22,'Трансферты 2021'!$A$4:$G$88,7,FALSE)</f>
        <v>7242.91</v>
      </c>
      <c r="E22" s="112">
        <f>VLOOKUP(A22,'Трансферты 2021'!$A$4:$B$88,2,FALSE)</f>
        <v>20519.810000000001</v>
      </c>
      <c r="F22" s="112">
        <f>VLOOKUP(A22,'Трансферты 2021'!$A$4:$H$88,8,FALSE)</f>
        <v>25691.53</v>
      </c>
      <c r="G22" s="112">
        <f>VLOOKUP(A22,'Трансферты 2019'!$A$5:$G$97,7,FALSE)</f>
        <v>4297.1400000000003</v>
      </c>
      <c r="H22" s="112">
        <f>VLOOKUP(A22,'Трансферты 2019'!$A$5:$B$97,2,FALSE)</f>
        <v>11823.76</v>
      </c>
      <c r="I22" s="112">
        <f>VLOOKUP(A22,'Трансферты 2020'!$A$5:$G$97,7,FALSE)</f>
        <v>6694.37</v>
      </c>
      <c r="J22" s="101">
        <f>VLOOKUP(A22,'Трансферты 2020'!$A$5:$B$97,2,FALSE)</f>
        <v>19455.900000000001</v>
      </c>
      <c r="K22" s="184">
        <f>VLOOKUP(A22,'Трансферты 2020'!$A$5:$H$97,8,FALSE)</f>
        <v>24151.29</v>
      </c>
      <c r="L22" s="253">
        <f>VLOOKUP(A22,'По статьям 2020'!$A$1:$AH$86,31,FALSE)</f>
        <v>3477.2900000000004</v>
      </c>
      <c r="M22" s="253">
        <f>VLOOKUP(A22,'По статьям 2020'!$A$1:$AH$86,32,FALSE)</f>
        <v>830.47</v>
      </c>
      <c r="N22" s="253">
        <f>VLOOKUP(A22,'По статьям 2020'!$A$1:$AH$86,33,FALSE)</f>
        <v>2576.58</v>
      </c>
      <c r="O22" s="253">
        <f>VLOOKUP(A22,'По статьям 2020'!$A$1:$AH$86,34,FALSE)</f>
        <v>70.240000000000009</v>
      </c>
      <c r="P22" s="101">
        <f>VLOOKUP(A22,ВРП!$A$4:$B$96,2,FALSE)</f>
        <v>509917</v>
      </c>
      <c r="Q22" s="184">
        <f>VLOOKUP(A22,ВРП!$A$4:$C$96,3,FALSE)</f>
        <v>514200.4</v>
      </c>
      <c r="R22" s="215">
        <f t="shared" si="0"/>
        <v>0.99166978477651901</v>
      </c>
      <c r="S22" s="101">
        <f>VLOOKUP(A22,Безработица!$A$6:$C$100,2,FALSE)</f>
        <v>6.3</v>
      </c>
      <c r="T22" s="126">
        <f>VLOOKUP(A22,Безработица!$A$6:$C$100,3,FALSE)</f>
        <v>7.4</v>
      </c>
      <c r="U22" s="101">
        <f>VLOOKUP(A22,Конституция!$B$4:$D$90,2,FALSE)</f>
        <v>0.65780000000000005</v>
      </c>
      <c r="V22" s="151">
        <f>VLOOKUP(A22,'Избыточная смертность'!$A$2:$C$94,3,FALSE)</f>
        <v>6788</v>
      </c>
      <c r="W22" s="178">
        <f>VLOOKUP(A22,'Смертность Медиазона'!$A$2:$B$94,2,FALSE)</f>
        <v>3.5</v>
      </c>
      <c r="X22" s="151">
        <f>VLOOKUP(A22,'Избыточная смертность'!$A$2:$C$94,2,FALSE)</f>
        <v>8.9700000000000006</v>
      </c>
      <c r="Y22" s="151">
        <f>VLOOKUP(A22,Путин!$B$2:$C$87,2,FALSE)</f>
        <v>0.75270000000000004</v>
      </c>
      <c r="Z22" s="126">
        <f>VLOOKUP(A22,'Численность 2020'!$A$7:$G$91,2,FALSE)</f>
        <v>1092424</v>
      </c>
      <c r="AA22" s="126">
        <f>VLOOKUP(A22,'Численность 2021'!$A$6:$G$91,2,FALSE)</f>
        <v>1082662</v>
      </c>
      <c r="AB22" s="115">
        <v>0</v>
      </c>
    </row>
    <row r="23" spans="1:28">
      <c r="A23" s="109" t="s">
        <v>169</v>
      </c>
      <c r="B23" s="112">
        <f>VLOOKUP(A23,'Доходы регионов20'!$A$10:$D$94,2,FALSE)/1000</f>
        <v>114790.708</v>
      </c>
      <c r="C23" s="112">
        <f>VLOOKUP(A23,'Доходы регионов21'!$A$10:$D$94,2,FALSE)/1000</f>
        <v>159397.38800000001</v>
      </c>
      <c r="D23" s="112">
        <f>VLOOKUP(A23,'Трансферты 2021'!$A$4:$G$88,7,FALSE)</f>
        <v>11189.4</v>
      </c>
      <c r="E23" s="112">
        <f>VLOOKUP(A23,'Трансферты 2021'!$A$4:$B$88,2,FALSE)</f>
        <v>22251.08</v>
      </c>
      <c r="F23" s="112">
        <f>VLOOKUP(A23,'Трансферты 2021'!$A$4:$H$88,8,FALSE)</f>
        <v>26586.52</v>
      </c>
      <c r="G23" s="112">
        <f>VLOOKUP(A23,'Трансферты 2019'!$A$5:$G$97,7,FALSE)</f>
        <v>7047.98</v>
      </c>
      <c r="H23" s="112">
        <f>VLOOKUP(A23,'Трансферты 2019'!$A$5:$B$97,2,FALSE)</f>
        <v>13078.59</v>
      </c>
      <c r="I23" s="112">
        <f>VLOOKUP(A23,'Трансферты 2020'!$A$5:$G$97,7,FALSE)</f>
        <v>10764.01</v>
      </c>
      <c r="J23" s="101">
        <f>VLOOKUP(A23,'Трансферты 2020'!$A$5:$B$97,2,FALSE)</f>
        <v>22826.11</v>
      </c>
      <c r="K23" s="184">
        <f>VLOOKUP(A23,'Трансферты 2020'!$A$5:$H$97,8,FALSE)</f>
        <v>26854.87</v>
      </c>
      <c r="L23" s="253">
        <f>VLOOKUP(A23,'По статьям 2020'!$A$1:$AH$86,31,FALSE)</f>
        <v>1941.25</v>
      </c>
      <c r="M23" s="253">
        <f>VLOOKUP(A23,'По статьям 2020'!$A$1:$AH$86,32,FALSE)</f>
        <v>716.71</v>
      </c>
      <c r="N23" s="253">
        <f>VLOOKUP(A23,'По статьям 2020'!$A$1:$AH$86,33,FALSE)</f>
        <v>1202.51</v>
      </c>
      <c r="O23" s="253">
        <f>VLOOKUP(A23,'По статьям 2020'!$A$1:$AH$86,34,FALSE)</f>
        <v>22.03</v>
      </c>
      <c r="P23" s="101">
        <f>VLOOKUP(A23,ВРП!$A$4:$B$96,2,FALSE)</f>
        <v>541318.69999999995</v>
      </c>
      <c r="Q23" s="184">
        <f>VLOOKUP(A23,ВРП!$A$4:$C$96,3,FALSE)</f>
        <v>544379.19999999995</v>
      </c>
      <c r="R23" s="215">
        <f t="shared" si="0"/>
        <v>0.99437799974723506</v>
      </c>
      <c r="S23" s="101">
        <f>VLOOKUP(A23,Безработица!$A$6:$C$100,2,FALSE)</f>
        <v>4.5</v>
      </c>
      <c r="T23" s="126">
        <f>VLOOKUP(A23,Безработица!$A$6:$C$100,3,FALSE)</f>
        <v>6.1</v>
      </c>
      <c r="U23" s="101">
        <f>VLOOKUP(A23,Конституция!$B$4:$D$90,2,FALSE)</f>
        <v>0.71160000000000001</v>
      </c>
      <c r="V23" s="151">
        <f>VLOOKUP(A23,'Избыточная смертность'!$A$2:$C$94,3,FALSE)</f>
        <v>21751</v>
      </c>
      <c r="W23" s="178">
        <f>VLOOKUP(A23,'Смертность Медиазона'!$A$2:$B$94,2,FALSE)</f>
        <v>3.5</v>
      </c>
      <c r="X23" s="151">
        <f>VLOOKUP(A23,'Избыточная смертность'!$A$2:$C$94,2,FALSE)</f>
        <v>5.3</v>
      </c>
      <c r="Y23" s="151">
        <f>VLOOKUP(A23,Путин!$B$2:$C$87,2,FALSE)</f>
        <v>0.72409999999999997</v>
      </c>
      <c r="Z23" s="126">
        <f>VLOOKUP(A23,'Численность 2020'!$A$7:$G$91,2,FALSE)</f>
        <v>1160445</v>
      </c>
      <c r="AA23" s="126">
        <f>VLOOKUP(A23,'Численность 2021'!$A$6:$G$91,2,FALSE)</f>
        <v>1151042</v>
      </c>
      <c r="AB23" s="115">
        <v>0</v>
      </c>
    </row>
    <row r="24" spans="1:28">
      <c r="A24" s="109" t="s">
        <v>168</v>
      </c>
      <c r="B24" s="112">
        <f>VLOOKUP(A24,'Доходы регионов20'!$A$10:$D$94,2,FALSE)/1000</f>
        <v>140104.62100000001</v>
      </c>
      <c r="C24" s="112">
        <f>VLOOKUP(A24,'Доходы регионов21'!$A$10:$D$94,2,FALSE)/1000</f>
        <v>141569.21900000001</v>
      </c>
      <c r="D24" s="112">
        <f>VLOOKUP(A24,'Трансферты 2021'!$A$4:$G$88,7,FALSE)</f>
        <v>44902.29</v>
      </c>
      <c r="E24" s="112">
        <f>VLOOKUP(A24,'Трансферты 2021'!$A$4:$B$88,2,FALSE)</f>
        <v>57346.52</v>
      </c>
      <c r="F24" s="112">
        <f>VLOOKUP(A24,'Трансферты 2021'!$A$4:$H$88,8,FALSE)</f>
        <v>61616.85</v>
      </c>
      <c r="G24" s="112">
        <f>VLOOKUP(A24,'Трансферты 2019'!$A$5:$G$97,7,FALSE)</f>
        <v>59731.88</v>
      </c>
      <c r="H24" s="112">
        <f>VLOOKUP(A24,'Трансферты 2019'!$A$5:$B$97,2,FALSE)</f>
        <v>69577.37</v>
      </c>
      <c r="I24" s="112">
        <f>VLOOKUP(A24,'Трансферты 2020'!$A$5:$G$97,7,FALSE)</f>
        <v>55410.74</v>
      </c>
      <c r="J24" s="101">
        <f>VLOOKUP(A24,'Трансферты 2020'!$A$5:$B$97,2,FALSE)</f>
        <v>71061.61</v>
      </c>
      <c r="K24" s="184">
        <f>VLOOKUP(A24,'Трансферты 2020'!$A$5:$H$97,8,FALSE)</f>
        <v>75144.710000000006</v>
      </c>
      <c r="L24" s="253">
        <f>VLOOKUP(A24,'По статьям 2020'!$A$1:$AH$86,31,FALSE)</f>
        <v>1417.5400000000004</v>
      </c>
      <c r="M24" s="253">
        <f>VLOOKUP(A24,'По статьям 2020'!$A$1:$AH$86,32,FALSE)</f>
        <v>570.85000000000014</v>
      </c>
      <c r="N24" s="253">
        <f>VLOOKUP(A24,'По статьям 2020'!$A$1:$AH$86,33,FALSE)</f>
        <v>809.75999999999988</v>
      </c>
      <c r="O24" s="253">
        <f>VLOOKUP(A24,'По статьям 2020'!$A$1:$AH$86,34,FALSE)</f>
        <v>36.93</v>
      </c>
      <c r="P24" s="101">
        <f>VLOOKUP(A24,ВРП!$A$4:$B$96,2,FALSE)</f>
        <v>515933</v>
      </c>
      <c r="Q24" s="184">
        <f>VLOOKUP(A24,ВРП!$A$4:$C$96,3,FALSE)</f>
        <v>530036.9</v>
      </c>
      <c r="R24" s="215">
        <f t="shared" si="0"/>
        <v>0.97339072053285347</v>
      </c>
      <c r="S24" s="101">
        <f>VLOOKUP(A24,Безработица!$A$6:$C$100,2,FALSE)</f>
        <v>4.4000000000000004</v>
      </c>
      <c r="T24" s="126">
        <f>VLOOKUP(A24,Безработица!$A$6:$C$100,3,FALSE)</f>
        <v>5.9</v>
      </c>
      <c r="U24" s="101">
        <f>VLOOKUP(A24,Конституция!$B$4:$D$90,2,FALSE)</f>
        <v>0.72150000000000003</v>
      </c>
      <c r="V24" s="151">
        <f>VLOOKUP(A24,'Избыточная смертность'!$A$2:$C$94,3,FALSE)</f>
        <v>7095</v>
      </c>
      <c r="W24" s="178">
        <f>VLOOKUP(A24,'Смертность Медиазона'!$A$2:$B$94,2,FALSE)</f>
        <v>10.199999999999999</v>
      </c>
      <c r="X24" s="151">
        <f>VLOOKUP(A24,'Избыточная смертность'!$A$2:$C$94,2,FALSE)</f>
        <v>8.86</v>
      </c>
      <c r="Y24" s="151">
        <f>VLOOKUP(A24,Путин!$B$2:$C$87,2,FALSE)</f>
        <v>0.76339999999999997</v>
      </c>
      <c r="Z24" s="126">
        <f>VLOOKUP(A24,'Численность 2020'!$A$7:$G$91,2,FALSE)</f>
        <v>1012512</v>
      </c>
      <c r="AA24" s="126">
        <f>VLOOKUP(A24,'Численность 2021'!$A$6:$G$91,2,FALSE)</f>
        <v>1018624</v>
      </c>
      <c r="AB24" s="115">
        <v>0</v>
      </c>
    </row>
    <row r="25" spans="1:28">
      <c r="A25" s="109" t="s">
        <v>167</v>
      </c>
      <c r="B25" s="112">
        <f>VLOOKUP(A25,'Доходы регионов20'!$A$10:$D$94,2,FALSE)/1000</f>
        <v>193286.68700000001</v>
      </c>
      <c r="C25" s="112">
        <f>VLOOKUP(A25,'Доходы регионов21'!$A$10:$D$94,2,FALSE)/1000</f>
        <v>208061.42600000001</v>
      </c>
      <c r="D25" s="112">
        <f>VLOOKUP(A25,'Трансферты 2021'!$A$4:$G$88,7,FALSE)</f>
        <v>8038.63</v>
      </c>
      <c r="E25" s="112">
        <f>VLOOKUP(A25,'Трансферты 2021'!$A$4:$B$88,2,FALSE)</f>
        <v>17427.93</v>
      </c>
      <c r="F25" s="112">
        <f>VLOOKUP(A25,'Трансферты 2021'!$A$4:$H$88,8,FALSE)</f>
        <v>21511.1</v>
      </c>
      <c r="G25" s="112">
        <f>VLOOKUP(A25,'Трансферты 2019'!$A$5:$G$97,7,FALSE)</f>
        <v>2494.0100000000002</v>
      </c>
      <c r="H25" s="112">
        <f>VLOOKUP(A25,'Трансферты 2019'!$A$5:$B$97,2,FALSE)</f>
        <v>8040.42</v>
      </c>
      <c r="I25" s="112">
        <f>VLOOKUP(A25,'Трансферты 2020'!$A$5:$G$97,7,FALSE)</f>
        <v>5542.86</v>
      </c>
      <c r="J25" s="101">
        <f>VLOOKUP(A25,'Трансферты 2020'!$A$5:$B$97,2,FALSE)</f>
        <v>14046.77</v>
      </c>
      <c r="K25" s="184">
        <f>VLOOKUP(A25,'Трансферты 2020'!$A$5:$H$97,8,FALSE)</f>
        <v>19463.61</v>
      </c>
      <c r="L25" s="253">
        <f>VLOOKUP(A25,'По статьям 2020'!$A$1:$AH$86,31,FALSE)</f>
        <v>4393.579999999999</v>
      </c>
      <c r="M25" s="253">
        <f>VLOOKUP(A25,'По статьям 2020'!$A$1:$AH$86,32,FALSE)</f>
        <v>1811.88</v>
      </c>
      <c r="N25" s="253">
        <f>VLOOKUP(A25,'По статьям 2020'!$A$1:$AH$86,33,FALSE)</f>
        <v>2454.41</v>
      </c>
      <c r="O25" s="253">
        <f>VLOOKUP(A25,'По статьям 2020'!$A$1:$AH$86,34,FALSE)</f>
        <v>127.28999999999999</v>
      </c>
      <c r="P25" s="101">
        <f>VLOOKUP(A25,ВРП!$A$4:$B$96,2,FALSE)</f>
        <v>657679.69999999995</v>
      </c>
      <c r="Q25" s="184">
        <f>VLOOKUP(A25,ВРП!$A$4:$C$96,3,FALSE)</f>
        <v>661328.6</v>
      </c>
      <c r="R25" s="215">
        <f t="shared" si="0"/>
        <v>0.99448247059026329</v>
      </c>
      <c r="S25" s="101">
        <f>VLOOKUP(A25,Безработица!$A$6:$C$100,2,FALSE)</f>
        <v>3.9</v>
      </c>
      <c r="T25" s="126">
        <f>VLOOKUP(A25,Безработица!$A$6:$C$100,3,FALSE)</f>
        <v>5.3</v>
      </c>
      <c r="U25" s="101">
        <f>VLOOKUP(A25,Конституция!$B$4:$D$90,2,FALSE)</f>
        <v>0.79379999999999995</v>
      </c>
      <c r="V25" s="151">
        <f>VLOOKUP(A25,'Избыточная смертность'!$A$2:$C$94,3,FALSE)</f>
        <v>2065</v>
      </c>
      <c r="W25" s="178">
        <f>VLOOKUP(A25,'Смертность Медиазона'!$A$2:$B$94,2,FALSE)</f>
        <v>13.2</v>
      </c>
      <c r="X25" s="151">
        <f>VLOOKUP(A25,'Избыточная смертность'!$A$2:$C$94,2,FALSE)</f>
        <v>16.73</v>
      </c>
      <c r="Y25" s="151">
        <f>VLOOKUP(A25,Путин!$B$2:$C$87,2,FALSE)</f>
        <v>0.79010000000000002</v>
      </c>
      <c r="Z25" s="126">
        <f>VLOOKUP(A25,'Численность 2020'!$A$7:$G$91,2,FALSE)</f>
        <v>1875872</v>
      </c>
      <c r="AA25" s="126">
        <f>VLOOKUP(A25,'Численность 2021'!$A$6:$G$91,2,FALSE)</f>
        <v>1892711</v>
      </c>
      <c r="AB25" s="115">
        <v>0</v>
      </c>
    </row>
    <row r="26" spans="1:28">
      <c r="A26" s="109" t="s">
        <v>166</v>
      </c>
      <c r="B26" s="112">
        <f>VLOOKUP(A26,'Доходы регионов20'!$A$10:$D$94,2,FALSE)/1000</f>
        <v>108196.643</v>
      </c>
      <c r="C26" s="112">
        <f>VLOOKUP(A26,'Доходы регионов21'!$A$10:$D$94,2,FALSE)/1000</f>
        <v>141990.17800000001</v>
      </c>
      <c r="D26" s="112">
        <f>VLOOKUP(A26,'Трансферты 2021'!$A$4:$G$88,7,FALSE)</f>
        <v>6059.74</v>
      </c>
      <c r="E26" s="112">
        <f>VLOOKUP(A26,'Трансферты 2021'!$A$4:$B$88,2,FALSE)</f>
        <v>13048.03</v>
      </c>
      <c r="F26" s="112">
        <f>VLOOKUP(A26,'Трансферты 2021'!$A$4:$H$88,8,FALSE)</f>
        <v>15750.62</v>
      </c>
      <c r="G26" s="112">
        <f>VLOOKUP(A26,'Трансферты 2019'!$A$5:$G$97,7,FALSE)</f>
        <v>2569.75</v>
      </c>
      <c r="H26" s="112">
        <f>VLOOKUP(A26,'Трансферты 2019'!$A$5:$B$97,2,FALSE)</f>
        <v>5648.74</v>
      </c>
      <c r="I26" s="112">
        <f>VLOOKUP(A26,'Трансферты 2020'!$A$5:$G$97,7,FALSE)</f>
        <v>3625.5</v>
      </c>
      <c r="J26" s="101">
        <f>VLOOKUP(A26,'Трансферты 2020'!$A$5:$B$97,2,FALSE)</f>
        <v>10823.41</v>
      </c>
      <c r="K26" s="184">
        <f>VLOOKUP(A26,'Трансферты 2020'!$A$5:$H$97,8,FALSE)</f>
        <v>13467.73</v>
      </c>
      <c r="L26" s="253">
        <f>VLOOKUP(A26,'По статьям 2020'!$A$1:$AH$86,31,FALSE)</f>
        <v>2730.92</v>
      </c>
      <c r="M26" s="253">
        <f>VLOOKUP(A26,'По статьям 2020'!$A$1:$AH$86,32,FALSE)</f>
        <v>551.43999999999994</v>
      </c>
      <c r="N26" s="253">
        <f>VLOOKUP(A26,'По статьям 2020'!$A$1:$AH$86,33,FALSE)</f>
        <v>1369.96</v>
      </c>
      <c r="O26" s="253">
        <f>VLOOKUP(A26,'По статьям 2020'!$A$1:$AH$86,34,FALSE)</f>
        <v>809.5200000000001</v>
      </c>
      <c r="P26" s="101">
        <f>VLOOKUP(A26,ВРП!$A$4:$B$96,2,FALSE)</f>
        <v>828365.9</v>
      </c>
      <c r="Q26" s="184">
        <f>VLOOKUP(A26,ВРП!$A$4:$C$96,3,FALSE)</f>
        <v>1072337.1000000001</v>
      </c>
      <c r="R26" s="215">
        <f t="shared" si="0"/>
        <v>0.7724864690403791</v>
      </c>
      <c r="S26" s="101">
        <f>VLOOKUP(A26,Безработица!$A$6:$C$100,2,FALSE)</f>
        <v>5.5</v>
      </c>
      <c r="T26" s="126">
        <f>VLOOKUP(A26,Безработица!$A$6:$C$100,3,FALSE)</f>
        <v>7.7</v>
      </c>
      <c r="U26" s="101">
        <f>VLOOKUP(A26,Конституция!$B$4:$D$90,2,FALSE)</f>
        <v>0.62539999999999996</v>
      </c>
      <c r="V26" s="151">
        <f>VLOOKUP(A26,'Избыточная смертность'!$A$2:$C$94,3,FALSE)</f>
        <v>2057</v>
      </c>
      <c r="W26" s="178">
        <f>VLOOKUP(A26,'Смертность Медиазона'!$A$2:$B$94,2,FALSE)</f>
        <v>5.7</v>
      </c>
      <c r="X26" s="151">
        <f>VLOOKUP(A26,'Избыточная смертность'!$A$2:$C$94,2,FALSE)</f>
        <v>16.77</v>
      </c>
      <c r="Y26" s="151">
        <f>VLOOKUP(A26,Путин!$B$2:$C$87,2,FALSE)</f>
        <v>0.76370000000000005</v>
      </c>
      <c r="Z26" s="126">
        <f>VLOOKUP(A26,'Численность 2020'!$A$7:$G$91,2,FALSE)</f>
        <v>741404</v>
      </c>
      <c r="AA26" s="126">
        <f>VLOOKUP(A26,'Численность 2021'!$A$6:$G$91,2,FALSE)</f>
        <v>732864</v>
      </c>
      <c r="AB26" s="115">
        <v>0</v>
      </c>
    </row>
    <row r="27" spans="1:28">
      <c r="A27" s="109" t="s">
        <v>165</v>
      </c>
      <c r="B27" s="112">
        <f>VLOOKUP(A27,'Доходы регионов20'!$A$10:$D$94,2,FALSE)/1000</f>
        <v>48984.478000000003</v>
      </c>
      <c r="C27" s="112">
        <f>VLOOKUP(A27,'Доходы регионов21'!$A$10:$D$94,2,FALSE)/1000</f>
        <v>62645.273999999998</v>
      </c>
      <c r="D27" s="112">
        <f>VLOOKUP(A27,'Трансферты 2021'!$A$4:$G$88,7,FALSE)</f>
        <v>3919.22</v>
      </c>
      <c r="E27" s="112">
        <f>VLOOKUP(A27,'Трансферты 2021'!$A$4:$B$88,2,FALSE)</f>
        <v>10508.54</v>
      </c>
      <c r="F27" s="112">
        <f>VLOOKUP(A27,'Трансферты 2021'!$A$4:$H$88,8,FALSE)</f>
        <v>12536.75</v>
      </c>
      <c r="G27" s="112">
        <f>VLOOKUP(A27,'Трансферты 2019'!$A$5:$G$97,7,FALSE)</f>
        <v>3805.57</v>
      </c>
      <c r="H27" s="112">
        <f>VLOOKUP(A27,'Трансферты 2019'!$A$5:$B$97,2,FALSE)</f>
        <v>7251.77</v>
      </c>
      <c r="I27" s="112">
        <f>VLOOKUP(A27,'Трансферты 2020'!$A$5:$G$97,7,FALSE)</f>
        <v>4579.51</v>
      </c>
      <c r="J27" s="101">
        <f>VLOOKUP(A27,'Трансферты 2020'!$A$5:$B$97,2,FALSE)</f>
        <v>10937.57</v>
      </c>
      <c r="K27" s="184">
        <f>VLOOKUP(A27,'Трансферты 2020'!$A$5:$H$97,8,FALSE)</f>
        <v>14023.58</v>
      </c>
      <c r="L27" s="253">
        <f>VLOOKUP(A27,'По статьям 2020'!$A$1:$AH$86,31,FALSE)</f>
        <v>1419.5399999999995</v>
      </c>
      <c r="M27" s="253">
        <f>VLOOKUP(A27,'По статьям 2020'!$A$1:$AH$86,32,FALSE)</f>
        <v>439.94000000000005</v>
      </c>
      <c r="N27" s="253">
        <f>VLOOKUP(A27,'По статьям 2020'!$A$1:$AH$86,33,FALSE)</f>
        <v>955.19</v>
      </c>
      <c r="O27" s="253">
        <f>VLOOKUP(A27,'По статьям 2020'!$A$1:$AH$86,34,FALSE)</f>
        <v>24.409999999999997</v>
      </c>
      <c r="P27" s="101">
        <f>VLOOKUP(A27,ВРП!$A$4:$B$96,2,FALSE)</f>
        <v>457123.3</v>
      </c>
      <c r="Q27" s="184">
        <f>VLOOKUP(A27,ВРП!$A$4:$C$96,3,FALSE)</f>
        <v>471333.3</v>
      </c>
      <c r="R27" s="215">
        <f t="shared" si="0"/>
        <v>0.96985148301637081</v>
      </c>
      <c r="S27" s="101">
        <f>VLOOKUP(A27,Безработица!$A$6:$C$100,2,FALSE)</f>
        <v>3.6</v>
      </c>
      <c r="T27" s="126">
        <f>VLOOKUP(A27,Безработица!$A$6:$C$100,3,FALSE)</f>
        <v>5.8</v>
      </c>
      <c r="U27" s="101">
        <f>VLOOKUP(A27,Конституция!$B$4:$D$90,2,FALSE)</f>
        <v>0.71440000000000003</v>
      </c>
      <c r="V27" s="151">
        <f>VLOOKUP(A27,'Избыточная смертность'!$A$2:$C$94,3,FALSE)</f>
        <v>28872</v>
      </c>
      <c r="W27" s="178">
        <f>VLOOKUP(A27,'Смертность Медиазона'!$A$2:$B$94,2,FALSE)</f>
        <v>5.8</v>
      </c>
      <c r="X27" s="151">
        <f>VLOOKUP(A27,'Избыточная смертность'!$A$2:$C$94,2,FALSE)</f>
        <v>5.12</v>
      </c>
      <c r="Y27" s="151">
        <f>VLOOKUP(A27,Путин!$B$2:$C$87,2,FALSE)</f>
        <v>0.72650000000000003</v>
      </c>
      <c r="Z27" s="126">
        <f>VLOOKUP(A27,'Численность 2020'!$A$7:$G$91,2,FALSE)</f>
        <v>596508</v>
      </c>
      <c r="AA27" s="126">
        <f>VLOOKUP(A27,'Численность 2021'!$A$6:$G$91,2,FALSE)</f>
        <v>592415</v>
      </c>
      <c r="AB27" s="115">
        <v>0</v>
      </c>
    </row>
    <row r="28" spans="1:28">
      <c r="A28" s="109" t="s">
        <v>164</v>
      </c>
      <c r="B28" s="112">
        <f>VLOOKUP(A28,'Доходы регионов20'!$A$10:$D$94,2,FALSE)/1000</f>
        <v>48614.391000000003</v>
      </c>
      <c r="C28" s="112">
        <f>VLOOKUP(A28,'Доходы регионов21'!$A$10:$D$94,2,FALSE)/1000</f>
        <v>55096.91</v>
      </c>
      <c r="D28" s="112">
        <f>VLOOKUP(A28,'Трансферты 2021'!$A$4:$G$88,7,FALSE)</f>
        <v>5001.1499999999996</v>
      </c>
      <c r="E28" s="112">
        <f>VLOOKUP(A28,'Трансферты 2021'!$A$4:$B$88,2,FALSE)</f>
        <v>12847.13</v>
      </c>
      <c r="F28" s="112">
        <f>VLOOKUP(A28,'Трансферты 2021'!$A$4:$H$88,8,FALSE)</f>
        <v>15520.51</v>
      </c>
      <c r="G28" s="112">
        <f>VLOOKUP(A28,'Трансферты 2019'!$A$5:$G$97,7,FALSE)</f>
        <v>5013.3999999999996</v>
      </c>
      <c r="H28" s="112">
        <f>VLOOKUP(A28,'Трансферты 2019'!$A$5:$B$97,2,FALSE)</f>
        <v>8565.77</v>
      </c>
      <c r="I28" s="112">
        <f>VLOOKUP(A28,'Трансферты 2020'!$A$5:$G$97,7,FALSE)</f>
        <v>4573</v>
      </c>
      <c r="J28" s="101">
        <f>VLOOKUP(A28,'Трансферты 2020'!$A$5:$B$97,2,FALSE)</f>
        <v>13028.03</v>
      </c>
      <c r="K28" s="184">
        <f>VLOOKUP(A28,'Трансферты 2020'!$A$5:$H$97,8,FALSE)</f>
        <v>16194.14</v>
      </c>
      <c r="L28" s="253">
        <f>VLOOKUP(A28,'По статьям 2020'!$A$1:$AH$86,31,FALSE)</f>
        <v>1423.4599999999998</v>
      </c>
      <c r="M28" s="253">
        <f>VLOOKUP(A28,'По статьям 2020'!$A$1:$AH$86,32,FALSE)</f>
        <v>468.14000000000004</v>
      </c>
      <c r="N28" s="253">
        <f>VLOOKUP(A28,'По статьям 2020'!$A$1:$AH$86,33,FALSE)</f>
        <v>916.5200000000001</v>
      </c>
      <c r="O28" s="253">
        <f>VLOOKUP(A28,'По статьям 2020'!$A$1:$AH$86,34,FALSE)</f>
        <v>38.799999999999997</v>
      </c>
      <c r="P28" s="101">
        <f>VLOOKUP(A28,ВРП!$A$4:$B$96,2,FALSE)</f>
        <v>313959.2</v>
      </c>
      <c r="Q28" s="184">
        <f>VLOOKUP(A28,ВРП!$A$4:$C$96,3,FALSE)</f>
        <v>325659.59999999998</v>
      </c>
      <c r="R28" s="215">
        <f t="shared" si="0"/>
        <v>0.96407168712361013</v>
      </c>
      <c r="S28" s="101">
        <f>VLOOKUP(A28,Безработица!$A$6:$C$100,2,FALSE)</f>
        <v>5.0999999999999996</v>
      </c>
      <c r="T28" s="126">
        <f>VLOOKUP(A28,Безработица!$A$6:$C$100,3,FALSE)</f>
        <v>6.4</v>
      </c>
      <c r="U28" s="101">
        <f>VLOOKUP(A28,Конституция!$B$4:$D$90,2,FALSE)</f>
        <v>0.78690000000000004</v>
      </c>
      <c r="V28" s="151">
        <f>VLOOKUP(A28,'Избыточная смертность'!$A$2:$C$94,3,FALSE)</f>
        <v>9952</v>
      </c>
      <c r="W28" s="178">
        <f>VLOOKUP(A28,'Смертность Медиазона'!$A$2:$B$94,2,FALSE)</f>
        <v>10.9</v>
      </c>
      <c r="X28" s="151">
        <f>VLOOKUP(A28,'Избыточная смертность'!$A$2:$C$94,2,FALSE)</f>
        <v>6.76</v>
      </c>
      <c r="Y28" s="151">
        <f>VLOOKUP(A28,Путин!$B$2:$C$87,2,FALSE)</f>
        <v>0.75049999999999994</v>
      </c>
      <c r="Z28" s="126">
        <f>VLOOKUP(A28,'Численность 2020'!$A$7:$G$91,2,FALSE)</f>
        <v>626115</v>
      </c>
      <c r="AA28" s="126">
        <f>VLOOKUP(A28,'Численность 2021'!$A$6:$G$91,2,FALSE)</f>
        <v>620249</v>
      </c>
      <c r="AB28" s="115">
        <v>0</v>
      </c>
    </row>
    <row r="29" spans="1:28">
      <c r="A29" s="177" t="s">
        <v>1009</v>
      </c>
      <c r="B29" s="112">
        <f>VLOOKUP(A29,'Доходы регионов20'!$A$10:$D$94,2,FALSE)/1000</f>
        <v>679519.08799999999</v>
      </c>
      <c r="C29" s="112">
        <f>VLOOKUP(A29,'Доходы регионов21'!$A$10:$D$94,2,FALSE)/1000</f>
        <v>846022.66</v>
      </c>
      <c r="D29" s="112">
        <f>VLOOKUP(A29,'Трансферты 2021'!$A$4:$G$88,7,FALSE)</f>
        <v>24477.78</v>
      </c>
      <c r="E29" s="112">
        <f>VLOOKUP(A29,'Трансферты 2021'!$A$4:$B$88,2,FALSE)</f>
        <v>45605.84</v>
      </c>
      <c r="F29" s="112">
        <f>VLOOKUP(A29,'Трансферты 2021'!$A$4:$H$88,8,FALSE)</f>
        <v>48067.79</v>
      </c>
      <c r="G29" s="112">
        <f>VLOOKUP(A29,'Трансферты 2019'!$A$5:$G$97,7,FALSE)</f>
        <v>12457.4</v>
      </c>
      <c r="H29" s="112">
        <f>VLOOKUP(A29,'Трансферты 2019'!$A$5:$B$97,2,FALSE)</f>
        <v>26265.45</v>
      </c>
      <c r="I29" s="112">
        <f>VLOOKUP(A29,'Трансферты 2020'!$A$5:$G$97,7,FALSE)</f>
        <v>21946.86</v>
      </c>
      <c r="J29" s="101">
        <f>VLOOKUP(A29,'Трансферты 2020'!$A$5:$B$97,2,FALSE)</f>
        <v>46158.239999999998</v>
      </c>
      <c r="K29" s="184">
        <f>VLOOKUP(A29,'Трансферты 2020'!$A$5:$H$97,8,FALSE)</f>
        <v>52279.44</v>
      </c>
      <c r="L29" s="253">
        <f>VLOOKUP(A29,'По статьям 2020'!$A$1:$AH$86,31,FALSE)</f>
        <v>23374.05</v>
      </c>
      <c r="M29" s="253">
        <f>VLOOKUP(A29,'По статьям 2020'!$A$1:$AH$86,32,FALSE)</f>
        <v>5517.9299999999994</v>
      </c>
      <c r="N29" s="253">
        <f>VLOOKUP(A29,'По статьям 2020'!$A$1:$AH$86,33,FALSE)</f>
        <v>17444.849999999999</v>
      </c>
      <c r="O29" s="253">
        <f>VLOOKUP(A29,'По статьям 2020'!$A$1:$AH$86,34,FALSE)</f>
        <v>411.27</v>
      </c>
      <c r="P29" s="101">
        <f>VLOOKUP(A29,ВРП!$A$4:$B$96,2,FALSE)</f>
        <v>950587.3</v>
      </c>
      <c r="Q29" s="184">
        <f>VLOOKUP(A29,ВРП!$A$4:$C$96,3,FALSE)</f>
        <v>971158</v>
      </c>
      <c r="R29" s="215">
        <f t="shared" si="0"/>
        <v>0.9788183797075245</v>
      </c>
      <c r="S29" s="101">
        <f>VLOOKUP(A29,Безработица!$A$6:$C$100,2,FALSE)</f>
        <v>1.4</v>
      </c>
      <c r="T29" s="126">
        <f>VLOOKUP(A29,Безработица!$A$6:$C$100,3,FALSE)</f>
        <v>2.9</v>
      </c>
      <c r="U29" s="101">
        <f>VLOOKUP(A29,Конституция!$B$4:$D$90,2,FALSE)</f>
        <v>0.77659999999999996</v>
      </c>
      <c r="V29" s="151">
        <f>VLOOKUP(A29,'Избыточная смертность'!$A$2:$C$94,3,FALSE)</f>
        <v>526</v>
      </c>
      <c r="W29" s="178">
        <f>VLOOKUP(A29,'Смертность Медиазона'!$A$2:$B$94,2,FALSE)</f>
        <v>11.5</v>
      </c>
      <c r="X29" s="151">
        <f>VLOOKUP(A29,'Избыточная смертность'!$A$2:$C$94,2,FALSE)</f>
        <v>20.79</v>
      </c>
      <c r="Y29" s="151">
        <f>VLOOKUP(A29,Путин!$B$2:$C$87,2,FALSE)</f>
        <v>0.75009999999999999</v>
      </c>
      <c r="Z29" s="126">
        <f>VLOOKUP(A29,'Численность 2020'!$A$7:$G$91,2,FALSE)</f>
        <v>5398064</v>
      </c>
      <c r="AA29" s="126">
        <f>VLOOKUP(A29,'Численность 2021'!$A$6:$G$91,2,FALSE)</f>
        <v>5384342</v>
      </c>
      <c r="AB29" s="115">
        <v>0</v>
      </c>
    </row>
    <row r="30" spans="1:28">
      <c r="A30" s="214" t="s">
        <v>1010</v>
      </c>
      <c r="B30" s="112">
        <f>VLOOKUP(A30,'Доходы регионов20'!$A$10:$D$94,2,FALSE)/1000</f>
        <v>23983.133999999998</v>
      </c>
      <c r="C30" s="112">
        <f>VLOOKUP(A30,'Доходы регионов21'!$A$10:$D$94,2,FALSE)/1000</f>
        <v>31124.255000000001</v>
      </c>
      <c r="D30" s="112">
        <f>VLOOKUP(A30,'Трансферты 2021'!$A$4:$G$88,7,FALSE)</f>
        <v>6654.75</v>
      </c>
      <c r="E30" s="112">
        <f>VLOOKUP(A30,'Трансферты 2021'!$A$4:$B$88,2,FALSE)</f>
        <v>7450.42</v>
      </c>
      <c r="F30" s="112">
        <f>VLOOKUP(A30,'Трансферты 2021'!$A$4:$H$88,8,FALSE)</f>
        <v>7982.08</v>
      </c>
      <c r="G30" s="112">
        <f>VLOOKUP(A30,'Трансферты 2019'!$A$5:$G$97,7,FALSE)</f>
        <v>2343.9299999999998</v>
      </c>
      <c r="H30" s="112">
        <f>VLOOKUP(A30,'Трансферты 2019'!$A$5:$B$97,2,FALSE)</f>
        <v>2705.1</v>
      </c>
      <c r="I30" s="112">
        <f>VLOOKUP(A30,'Трансферты 2020'!$A$5:$G$97,7,FALSE)</f>
        <v>4580</v>
      </c>
      <c r="J30" s="101">
        <f>VLOOKUP(A30,'Трансферты 2020'!$A$5:$B$97,2,FALSE)</f>
        <v>5375.28</v>
      </c>
      <c r="K30" s="184">
        <f>VLOOKUP(A30,'Трансферты 2020'!$A$5:$H$97,8,FALSE)</f>
        <v>5807.92</v>
      </c>
      <c r="L30" s="253">
        <f>VLOOKUP(A30,'По статьям 2020'!$A$1:$AH$86,31,FALSE)</f>
        <v>170.29999999999998</v>
      </c>
      <c r="M30" s="253">
        <f>VLOOKUP(A30,'По статьям 2020'!$A$1:$AH$86,32,FALSE)</f>
        <v>55.81</v>
      </c>
      <c r="N30" s="253">
        <f>VLOOKUP(A30,'По статьям 2020'!$A$1:$AH$86,33,FALSE)</f>
        <v>114.21</v>
      </c>
      <c r="O30" s="253">
        <f>VLOOKUP(A30,'По статьям 2020'!$A$1:$AH$86,34,FALSE)</f>
        <v>0.28000000000000003</v>
      </c>
      <c r="P30" s="101">
        <f>VLOOKUP(A30,ВРП!$A$4:$B$96,2,FALSE)</f>
        <v>7530484.7000000002</v>
      </c>
      <c r="Q30" s="184">
        <f>VLOOKUP(A30,ВРП!$A$4:$C$96,3,FALSE)</f>
        <v>5206287.0999999996</v>
      </c>
      <c r="R30" s="215">
        <f t="shared" si="0"/>
        <v>1.4464213277827112</v>
      </c>
      <c r="S30" s="101">
        <f>VLOOKUP(A30,Безработица!$A$6:$C$100,2,FALSE)</f>
        <v>7.9</v>
      </c>
      <c r="T30" s="126">
        <f>VLOOKUP(A30,Безработица!$A$6:$C$100,3,FALSE)</f>
        <v>8.8000000000000007</v>
      </c>
      <c r="U30" s="101">
        <f>VLOOKUP(A30,Конституция!$B$4:$D$90,2,FALSE)</f>
        <v>0.43780000000000002</v>
      </c>
      <c r="V30" s="151">
        <f>VLOOKUP(A30,'Избыточная смертность'!$A$2:$C$94,3,FALSE)</f>
        <v>2089</v>
      </c>
      <c r="W30" s="178">
        <f>VLOOKUP(A30,'Смертность Медиазона'!$A$2:$B$94,2,FALSE)</f>
        <v>21.6</v>
      </c>
      <c r="X30" s="151">
        <f>VLOOKUP(A30,'Избыточная смертность'!$A$2:$C$94,2,FALSE)</f>
        <v>16.670000000000002</v>
      </c>
      <c r="Y30" s="151">
        <f>VLOOKUP(A30,Путин!$B$2:$C$87,2,FALSE)</f>
        <v>0.71150000000000002</v>
      </c>
      <c r="Z30" s="126">
        <f>VLOOKUP(A30,'Численность 2020'!$A$7:$G$91,2,FALSE)</f>
        <v>44111</v>
      </c>
      <c r="AA30" s="126">
        <f>VLOOKUP(A30,'Численность 2021'!$A$6:$G$91,2,FALSE)</f>
        <v>44389</v>
      </c>
      <c r="AB30" s="115">
        <v>0</v>
      </c>
    </row>
    <row r="31" spans="1:28">
      <c r="A31" s="109" t="s">
        <v>163</v>
      </c>
      <c r="B31" s="112">
        <f>VLOOKUP(A31,'Доходы регионов20'!$A$10:$D$94,2,FALSE)/1000</f>
        <v>22721.464</v>
      </c>
      <c r="C31" s="112">
        <f>VLOOKUP(A31,'Доходы регионов21'!$A$10:$D$94,2,FALSE)/1000</f>
        <v>23496.198</v>
      </c>
      <c r="D31" s="112">
        <f>VLOOKUP(A31,'Трансферты 2021'!$A$4:$G$88,7,FALSE)</f>
        <v>2323.65</v>
      </c>
      <c r="E31" s="112">
        <f>VLOOKUP(A31,'Трансферты 2021'!$A$4:$B$88,2,FALSE)</f>
        <v>5962.7</v>
      </c>
      <c r="F31" s="112">
        <f>VLOOKUP(A31,'Трансферты 2021'!$A$4:$H$88,8,FALSE)</f>
        <v>7812.5</v>
      </c>
      <c r="G31" s="112">
        <f>VLOOKUP(A31,'Трансферты 2019'!$A$5:$G$97,7,FALSE)</f>
        <v>1085.3900000000001</v>
      </c>
      <c r="H31" s="112">
        <f>VLOOKUP(A31,'Трансферты 2019'!$A$5:$B$97,2,FALSE)</f>
        <v>3298.63</v>
      </c>
      <c r="I31" s="112">
        <f>VLOOKUP(A31,'Трансферты 2020'!$A$5:$G$97,7,FALSE)</f>
        <v>2742.01</v>
      </c>
      <c r="J31" s="101">
        <f>VLOOKUP(A31,'Трансферты 2020'!$A$5:$B$97,2,FALSE)</f>
        <v>6660.43</v>
      </c>
      <c r="K31" s="184">
        <f>VLOOKUP(A31,'Трансферты 2020'!$A$5:$H$97,8,FALSE)</f>
        <v>9210.49</v>
      </c>
      <c r="L31" s="253">
        <f>VLOOKUP(A31,'По статьям 2020'!$A$1:$AH$86,31,FALSE)</f>
        <v>1045.3100000000002</v>
      </c>
      <c r="M31" s="253">
        <f>VLOOKUP(A31,'По статьям 2020'!$A$1:$AH$86,32,FALSE)</f>
        <v>449.61</v>
      </c>
      <c r="N31" s="253">
        <f>VLOOKUP(A31,'По статьям 2020'!$A$1:$AH$86,33,FALSE)</f>
        <v>566.56999999999994</v>
      </c>
      <c r="O31" s="253">
        <f>VLOOKUP(A31,'По статьям 2020'!$A$1:$AH$86,34,FALSE)</f>
        <v>29.13</v>
      </c>
      <c r="P31" s="101">
        <f>VLOOKUP(A31,ВРП!$A$4:$B$96,2,FALSE)</f>
        <v>327149.3</v>
      </c>
      <c r="Q31" s="184">
        <f>VLOOKUP(A31,ВРП!$A$4:$C$96,3,FALSE)</f>
        <v>344933.1</v>
      </c>
      <c r="R31" s="215">
        <f t="shared" si="0"/>
        <v>0.94844275600109129</v>
      </c>
      <c r="S31" s="101">
        <f>VLOOKUP(A31,Безработица!$A$6:$C$100,2,FALSE)</f>
        <v>9.1999999999999993</v>
      </c>
      <c r="T31" s="126">
        <f>VLOOKUP(A31,Безработица!$A$6:$C$100,3,FALSE)</f>
        <v>9.6</v>
      </c>
      <c r="U31" s="101">
        <f>VLOOKUP(A31,Конституция!$B$4:$D$90,2,FALSE)</f>
        <v>0.84089999999999998</v>
      </c>
      <c r="V31" s="151">
        <f>VLOOKUP(A31,'Избыточная смертность'!$A$2:$C$94,3,FALSE)</f>
        <v>3650</v>
      </c>
      <c r="W31" s="178">
        <f>VLOOKUP(A31,'Смертность Медиазона'!$A$2:$B$94,2,FALSE)</f>
        <v>2.5</v>
      </c>
      <c r="X31" s="151">
        <f>VLOOKUP(A31,'Избыточная смертность'!$A$2:$C$94,2,FALSE)</f>
        <v>12.4</v>
      </c>
      <c r="Y31" s="151">
        <f>VLOOKUP(A31,Путин!$B$2:$C$87,2,FALSE)</f>
        <v>0.81659999999999999</v>
      </c>
      <c r="Z31" s="126">
        <f>VLOOKUP(A31,'Численность 2020'!$A$7:$G$91,2,FALSE)</f>
        <v>271135</v>
      </c>
      <c r="AA31" s="126">
        <f>VLOOKUP(A31,'Численность 2021'!$A$6:$G$91,2,FALSE)</f>
        <v>269984</v>
      </c>
      <c r="AB31" s="115">
        <v>1</v>
      </c>
    </row>
    <row r="32" spans="1:28">
      <c r="A32" s="109" t="s">
        <v>161</v>
      </c>
      <c r="B32" s="112">
        <f>VLOOKUP(A32,'Доходы регионов20'!$A$10:$D$94,2,FALSE)/1000</f>
        <v>387083.86300000001</v>
      </c>
      <c r="C32" s="112">
        <f>VLOOKUP(A32,'Доходы регионов21'!$A$10:$D$94,2,FALSE)/1000</f>
        <v>452626.84600000002</v>
      </c>
      <c r="D32" s="112">
        <f>VLOOKUP(A32,'Трансферты 2021'!$A$4:$G$88,7,FALSE)</f>
        <v>20506.900000000001</v>
      </c>
      <c r="E32" s="112">
        <f>VLOOKUP(A32,'Трансферты 2021'!$A$4:$B$88,2,FALSE)</f>
        <v>60098.59</v>
      </c>
      <c r="F32" s="112">
        <f>VLOOKUP(A32,'Трансферты 2021'!$A$4:$H$88,8,FALSE)</f>
        <v>72197.58</v>
      </c>
      <c r="G32" s="112">
        <f>VLOOKUP(A32,'Трансферты 2019'!$A$5:$G$97,7,FALSE)</f>
        <v>8712.51</v>
      </c>
      <c r="H32" s="112">
        <f>VLOOKUP(A32,'Трансферты 2019'!$A$5:$B$97,2,FALSE)</f>
        <v>26452.400000000001</v>
      </c>
      <c r="I32" s="112">
        <f>VLOOKUP(A32,'Трансферты 2020'!$A$5:$G$97,7,FALSE)</f>
        <v>13762.8</v>
      </c>
      <c r="J32" s="101">
        <f>VLOOKUP(A32,'Трансферты 2020'!$A$5:$B$97,2,FALSE)</f>
        <v>52709.63</v>
      </c>
      <c r="K32" s="184">
        <f>VLOOKUP(A32,'Трансферты 2020'!$A$5:$H$97,8,FALSE)</f>
        <v>65263.19</v>
      </c>
      <c r="L32" s="253">
        <f>VLOOKUP(A32,'По статьям 2020'!$A$1:$AH$86,31,FALSE)</f>
        <v>8197.9699999999993</v>
      </c>
      <c r="M32" s="253">
        <f>VLOOKUP(A32,'По статьям 2020'!$A$1:$AH$86,32,FALSE)</f>
        <v>3092.6899999999991</v>
      </c>
      <c r="N32" s="253">
        <f>VLOOKUP(A32,'По статьям 2020'!$A$1:$AH$86,33,FALSE)</f>
        <v>4455.1299999999992</v>
      </c>
      <c r="O32" s="253">
        <f>VLOOKUP(A32,'По статьям 2020'!$A$1:$AH$86,34,FALSE)</f>
        <v>650.15</v>
      </c>
      <c r="P32" s="101">
        <f>VLOOKUP(A32,ВРП!$A$4:$B$96,2,FALSE)</f>
        <v>453882</v>
      </c>
      <c r="Q32" s="184">
        <f>VLOOKUP(A32,ВРП!$A$4:$C$96,3,FALSE)</f>
        <v>460720.2</v>
      </c>
      <c r="R32" s="215">
        <f t="shared" si="0"/>
        <v>0.9851575858840137</v>
      </c>
      <c r="S32" s="101">
        <f>VLOOKUP(A32,Безработица!$A$6:$C$100,2,FALSE)</f>
        <v>4.8</v>
      </c>
      <c r="T32" s="126">
        <f>VLOOKUP(A32,Безработица!$A$6:$C$100,3,FALSE)</f>
        <v>5.7</v>
      </c>
      <c r="U32" s="101">
        <f>VLOOKUP(A32,Конституция!$B$4:$D$90,2,FALSE)</f>
        <v>0.88919999999999999</v>
      </c>
      <c r="V32" s="151">
        <f>VLOOKUP(A32,'Избыточная смертность'!$A$2:$C$94,3,FALSE)</f>
        <v>2500</v>
      </c>
      <c r="W32" s="178">
        <f>VLOOKUP(A32,'Смертность Медиазона'!$A$2:$B$94,2,FALSE)</f>
        <v>4.9000000000000004</v>
      </c>
      <c r="X32" s="151">
        <f>VLOOKUP(A32,'Избыточная смертность'!$A$2:$C$94,2,FALSE)</f>
        <v>15.49</v>
      </c>
      <c r="Y32" s="151">
        <f>VLOOKUP(A32,Путин!$B$2:$C$87,2,FALSE)</f>
        <v>0.8135</v>
      </c>
      <c r="Z32" s="126">
        <f>VLOOKUP(A32,'Численность 2020'!$A$7:$G$91,2,FALSE)</f>
        <v>5675462</v>
      </c>
      <c r="AA32" s="126">
        <f>VLOOKUP(A32,'Численность 2021'!$A$6:$G$91,2,FALSE)</f>
        <v>5683947</v>
      </c>
      <c r="AB32" s="115">
        <v>0</v>
      </c>
    </row>
    <row r="33" spans="1:28">
      <c r="A33" s="109" t="s">
        <v>160</v>
      </c>
      <c r="B33" s="112">
        <f>VLOOKUP(A33,'Доходы регионов20'!$A$10:$D$94,2,FALSE)/1000</f>
        <v>64462.639000000003</v>
      </c>
      <c r="C33" s="112">
        <f>VLOOKUP(A33,'Доходы регионов21'!$A$10:$D$94,2,FALSE)/1000</f>
        <v>76267.664000000004</v>
      </c>
      <c r="D33" s="112">
        <f>VLOOKUP(A33,'Трансферты 2021'!$A$4:$G$88,7,FALSE)</f>
        <v>5400.6</v>
      </c>
      <c r="E33" s="112">
        <f>VLOOKUP(A33,'Трансферты 2021'!$A$4:$B$88,2,FALSE)</f>
        <v>15329.83</v>
      </c>
      <c r="F33" s="112">
        <f>VLOOKUP(A33,'Трансферты 2021'!$A$4:$H$88,8,FALSE)</f>
        <v>18685.61</v>
      </c>
      <c r="G33" s="112">
        <f>VLOOKUP(A33,'Трансферты 2019'!$A$5:$G$97,7,FALSE)</f>
        <v>1649.2</v>
      </c>
      <c r="H33" s="112">
        <f>VLOOKUP(A33,'Трансферты 2019'!$A$5:$B$97,2,FALSE)</f>
        <v>5468.04</v>
      </c>
      <c r="I33" s="112">
        <f>VLOOKUP(A33,'Трансферты 2020'!$A$5:$G$97,7,FALSE)</f>
        <v>3426.18</v>
      </c>
      <c r="J33" s="101">
        <f>VLOOKUP(A33,'Трансферты 2020'!$A$5:$B$97,2,FALSE)</f>
        <v>12536.26</v>
      </c>
      <c r="K33" s="184">
        <f>VLOOKUP(A33,'Трансферты 2020'!$A$5:$H$97,8,FALSE)</f>
        <v>15863.87</v>
      </c>
      <c r="L33" s="253">
        <f>VLOOKUP(A33,'По статьям 2020'!$A$1:$AH$86,31,FALSE)</f>
        <v>1996.6899999999994</v>
      </c>
      <c r="M33" s="253">
        <f>VLOOKUP(A33,'По статьям 2020'!$A$1:$AH$86,32,FALSE)</f>
        <v>619.81000000000006</v>
      </c>
      <c r="N33" s="253">
        <f>VLOOKUP(A33,'По статьям 2020'!$A$1:$AH$86,33,FALSE)</f>
        <v>1332.26</v>
      </c>
      <c r="O33" s="253">
        <f>VLOOKUP(A33,'По статьям 2020'!$A$1:$AH$86,34,FALSE)</f>
        <v>44.620000000000005</v>
      </c>
      <c r="P33" s="101">
        <f>VLOOKUP(A33,ВРП!$A$4:$B$96,2,FALSE)</f>
        <v>596388.19999999995</v>
      </c>
      <c r="Q33" s="184">
        <f>VLOOKUP(A33,ВРП!$A$4:$C$96,3,FALSE)</f>
        <v>526950.9</v>
      </c>
      <c r="R33" s="215">
        <f t="shared" si="0"/>
        <v>1.1317718595793269</v>
      </c>
      <c r="S33" s="101">
        <f>VLOOKUP(A33,Безработица!$A$6:$C$100,2,FALSE)</f>
        <v>7.6</v>
      </c>
      <c r="T33" s="126">
        <f>VLOOKUP(A33,Безработица!$A$6:$C$100,3,FALSE)</f>
        <v>7.8</v>
      </c>
      <c r="U33" s="101">
        <f>VLOOKUP(A33,Конституция!$B$4:$D$90,2,FALSE)</f>
        <v>0.86729999999999996</v>
      </c>
      <c r="V33" s="151">
        <f>VLOOKUP(A33,'Избыточная смертность'!$A$2:$C$94,3,FALSE)</f>
        <v>2404</v>
      </c>
      <c r="W33" s="178">
        <f>VLOOKUP(A33,'Смертность Медиазона'!$A$2:$B$94,2,FALSE)</f>
        <v>3.8</v>
      </c>
      <c r="X33" s="151">
        <f>VLOOKUP(A33,'Избыточная смертность'!$A$2:$C$94,2,FALSE)</f>
        <v>15.88</v>
      </c>
      <c r="Y33" s="151">
        <f>VLOOKUP(A33,Путин!$B$2:$C$87,2,FALSE)</f>
        <v>0.76949999999999996</v>
      </c>
      <c r="Z33" s="126">
        <f>VLOOKUP(A33,'Численность 2020'!$A$7:$G$91,2,FALSE)</f>
        <v>1005782</v>
      </c>
      <c r="AA33" s="126">
        <f>VLOOKUP(A33,'Численность 2021'!$A$6:$G$91,2,FALSE)</f>
        <v>997778</v>
      </c>
      <c r="AB33" s="115">
        <v>0</v>
      </c>
    </row>
    <row r="34" spans="1:28">
      <c r="A34" s="109" t="s">
        <v>159</v>
      </c>
      <c r="B34" s="112">
        <f>VLOOKUP(A34,'Доходы регионов20'!$A$10:$D$94,2,FALSE)/1000</f>
        <v>152467.76199999999</v>
      </c>
      <c r="C34" s="112">
        <f>VLOOKUP(A34,'Доходы регионов21'!$A$10:$D$94,2,FALSE)/1000</f>
        <v>165084.82999999999</v>
      </c>
      <c r="D34" s="112">
        <f>VLOOKUP(A34,'Трансферты 2021'!$A$4:$G$88,7,FALSE)</f>
        <v>13118.67</v>
      </c>
      <c r="E34" s="112">
        <f>VLOOKUP(A34,'Трансферты 2021'!$A$4:$B$88,2,FALSE)</f>
        <v>31344.94</v>
      </c>
      <c r="F34" s="112">
        <f>VLOOKUP(A34,'Трансферты 2021'!$A$4:$H$88,8,FALSE)</f>
        <v>42904.02</v>
      </c>
      <c r="G34" s="112">
        <f>VLOOKUP(A34,'Трансферты 2019'!$A$5:$G$97,7,FALSE)</f>
        <v>6732.23</v>
      </c>
      <c r="H34" s="112">
        <f>VLOOKUP(A34,'Трансферты 2019'!$A$5:$B$97,2,FALSE)</f>
        <v>16344.05</v>
      </c>
      <c r="I34" s="112">
        <f>VLOOKUP(A34,'Трансферты 2020'!$A$5:$G$97,7,FALSE)</f>
        <v>11454.04</v>
      </c>
      <c r="J34" s="101">
        <f>VLOOKUP(A34,'Трансферты 2020'!$A$5:$B$97,2,FALSE)</f>
        <v>28722.22</v>
      </c>
      <c r="K34" s="184">
        <f>VLOOKUP(A34,'Трансферты 2020'!$A$5:$H$97,8,FALSE)</f>
        <v>39165.089999999997</v>
      </c>
      <c r="L34" s="253">
        <f>VLOOKUP(A34,'По статьям 2020'!$A$1:$AH$86,31,FALSE)</f>
        <v>6104.2699999999986</v>
      </c>
      <c r="M34" s="253">
        <f>VLOOKUP(A34,'По статьям 2020'!$A$1:$AH$86,32,FALSE)</f>
        <v>2076.9300000000003</v>
      </c>
      <c r="N34" s="253">
        <f>VLOOKUP(A34,'По статьям 2020'!$A$1:$AH$86,33,FALSE)</f>
        <v>3874.45</v>
      </c>
      <c r="O34" s="253">
        <f>VLOOKUP(A34,'По статьям 2020'!$A$1:$AH$86,34,FALSE)</f>
        <v>152.88999999999999</v>
      </c>
      <c r="P34" s="101">
        <f>VLOOKUP(A34,ВРП!$A$4:$B$96,2,FALSE)</f>
        <v>384677.3</v>
      </c>
      <c r="Q34" s="184">
        <f>VLOOKUP(A34,ВРП!$A$4:$C$96,3,FALSE)</f>
        <v>394256.5</v>
      </c>
      <c r="R34" s="215">
        <f t="shared" si="0"/>
        <v>0.9757031272788147</v>
      </c>
      <c r="S34" s="101">
        <f>VLOOKUP(A34,Безработица!$A$6:$C$100,2,FALSE)</f>
        <v>5.3</v>
      </c>
      <c r="T34" s="126">
        <f>VLOOKUP(A34,Безработица!$A$6:$C$100,3,FALSE)</f>
        <v>7.6</v>
      </c>
      <c r="U34" s="101">
        <f>VLOOKUP(A34,Конституция!$B$4:$D$90,2,FALSE)</f>
        <v>0.83389999999999997</v>
      </c>
      <c r="V34" s="151">
        <f>VLOOKUP(A34,'Избыточная смертность'!$A$2:$C$94,3,FALSE)</f>
        <v>2111</v>
      </c>
      <c r="W34" s="178">
        <f>VLOOKUP(A34,'Смертность Медиазона'!$A$2:$B$94,2,FALSE)</f>
        <v>5.0999999999999996</v>
      </c>
      <c r="X34" s="151">
        <f>VLOOKUP(A34,'Избыточная смертность'!$A$2:$C$94,2,FALSE)</f>
        <v>16.66</v>
      </c>
      <c r="Y34" s="151">
        <f>VLOOKUP(A34,Путин!$B$2:$C$87,2,FALSE)</f>
        <v>0.77549999999999997</v>
      </c>
      <c r="Z34" s="126">
        <f>VLOOKUP(A34,'Численность 2020'!$A$7:$G$91,2,FALSE)</f>
        <v>2491036</v>
      </c>
      <c r="AA34" s="126">
        <f>VLOOKUP(A34,'Численность 2021'!$A$6:$G$91,2,FALSE)</f>
        <v>2474556</v>
      </c>
      <c r="AB34" s="115">
        <v>0</v>
      </c>
    </row>
    <row r="35" spans="1:28">
      <c r="A35" s="109" t="s">
        <v>158</v>
      </c>
      <c r="B35" s="112">
        <f>VLOOKUP(A35,'Доходы регионов20'!$A$10:$D$94,2,FALSE)/1000</f>
        <v>257191.492</v>
      </c>
      <c r="C35" s="112">
        <f>VLOOKUP(A35,'Доходы регионов21'!$A$10:$D$94,2,FALSE)/1000</f>
        <v>299339.87699999998</v>
      </c>
      <c r="D35" s="112">
        <f>VLOOKUP(A35,'Трансферты 2021'!$A$4:$G$88,7,FALSE)</f>
        <v>20773.38</v>
      </c>
      <c r="E35" s="112">
        <f>VLOOKUP(A35,'Трансферты 2021'!$A$4:$B$88,2,FALSE)</f>
        <v>51091.31</v>
      </c>
      <c r="F35" s="112">
        <f>VLOOKUP(A35,'Трансферты 2021'!$A$4:$H$88,8,FALSE)</f>
        <v>61725.66</v>
      </c>
      <c r="G35" s="112">
        <f>VLOOKUP(A35,'Трансферты 2019'!$A$5:$G$97,7,FALSE)</f>
        <v>5900.65</v>
      </c>
      <c r="H35" s="112">
        <f>VLOOKUP(A35,'Трансферты 2019'!$A$5:$B$97,2,FALSE)</f>
        <v>19694.28</v>
      </c>
      <c r="I35" s="112">
        <f>VLOOKUP(A35,'Трансферты 2020'!$A$5:$G$97,7,FALSE)</f>
        <v>10543.97</v>
      </c>
      <c r="J35" s="101">
        <f>VLOOKUP(A35,'Трансферты 2020'!$A$5:$B$97,2,FALSE)</f>
        <v>38540.15</v>
      </c>
      <c r="K35" s="184">
        <f>VLOOKUP(A35,'Трансферты 2020'!$A$5:$H$97,8,FALSE)</f>
        <v>47498.400000000001</v>
      </c>
      <c r="L35" s="253">
        <f>VLOOKUP(A35,'По статьям 2020'!$A$1:$AH$86,31,FALSE)</f>
        <v>6214.3399999999983</v>
      </c>
      <c r="M35" s="253">
        <f>VLOOKUP(A35,'По статьям 2020'!$A$1:$AH$86,32,FALSE)</f>
        <v>2729.06</v>
      </c>
      <c r="N35" s="253">
        <f>VLOOKUP(A35,'По статьям 2020'!$A$1:$AH$86,33,FALSE)</f>
        <v>3221.84</v>
      </c>
      <c r="O35" s="253">
        <f>VLOOKUP(A35,'По статьям 2020'!$A$1:$AH$86,34,FALSE)</f>
        <v>263.44</v>
      </c>
      <c r="P35" s="101">
        <f>VLOOKUP(A35,ВРП!$A$4:$B$96,2,FALSE)</f>
        <v>389933.4</v>
      </c>
      <c r="Q35" s="184">
        <f>VLOOKUP(A35,ВРП!$A$4:$C$96,3,FALSE)</f>
        <v>403949.1</v>
      </c>
      <c r="R35" s="215">
        <f t="shared" si="0"/>
        <v>0.96530330182688873</v>
      </c>
      <c r="S35" s="101">
        <f>VLOOKUP(A35,Безработица!$A$6:$C$100,2,FALSE)</f>
        <v>4.8</v>
      </c>
      <c r="T35" s="126">
        <f>VLOOKUP(A35,Безработица!$A$6:$C$100,3,FALSE)</f>
        <v>5</v>
      </c>
      <c r="U35" s="101">
        <f>VLOOKUP(A35,Конституция!$B$4:$D$90,2,FALSE)</f>
        <v>0.83540000000000003</v>
      </c>
      <c r="V35" s="151">
        <f>VLOOKUP(A35,'Избыточная смертность'!$A$2:$C$94,3,FALSE)</f>
        <v>3561</v>
      </c>
      <c r="W35" s="178">
        <f>VLOOKUP(A35,'Смертность Медиазона'!$A$2:$B$94,2,FALSE)</f>
        <v>2.4</v>
      </c>
      <c r="X35" s="151">
        <f>VLOOKUP(A35,'Избыточная смертность'!$A$2:$C$94,2,FALSE)</f>
        <v>12.9</v>
      </c>
      <c r="Y35" s="151">
        <f>VLOOKUP(A35,Путин!$B$2:$C$87,2,FALSE)</f>
        <v>0.78969999999999996</v>
      </c>
      <c r="Z35" s="126">
        <f>VLOOKUP(A35,'Численность 2020'!$A$7:$G$91,2,FALSE)</f>
        <v>4197821</v>
      </c>
      <c r="AA35" s="126">
        <f>VLOOKUP(A35,'Численность 2021'!$A$6:$G$91,2,FALSE)</f>
        <v>4181486</v>
      </c>
      <c r="AB35" s="115">
        <v>0</v>
      </c>
    </row>
    <row r="36" spans="1:28" ht="30">
      <c r="A36" s="109" t="s">
        <v>195</v>
      </c>
      <c r="B36" s="112">
        <f>VLOOKUP(A36,'Доходы регионов20'!$A$10:$D$94,2,FALSE)/1000</f>
        <v>35309.184999999998</v>
      </c>
      <c r="C36" s="112">
        <f>VLOOKUP(A36,'Доходы регионов21'!$A$10:$D$94,2,FALSE)/1000</f>
        <v>40473.650999999998</v>
      </c>
      <c r="D36" s="112">
        <f>VLOOKUP(A36,'Трансферты 2021'!$A$4:$G$88,7,FALSE)</f>
        <v>6627.14</v>
      </c>
      <c r="E36" s="112">
        <f>VLOOKUP(A36,'Трансферты 2021'!$A$4:$B$88,2,FALSE)</f>
        <v>11693.42</v>
      </c>
      <c r="F36" s="112">
        <f>VLOOKUP(A36,'Трансферты 2021'!$A$4:$H$88,8,FALSE)</f>
        <v>15479.97</v>
      </c>
      <c r="G36" s="112">
        <f>VLOOKUP(A36,'Трансферты 2019'!$A$5:$G$97,7,FALSE)</f>
        <v>2215.08</v>
      </c>
      <c r="H36" s="112">
        <f>VLOOKUP(A36,'Трансферты 2019'!$A$5:$B$97,2,FALSE)</f>
        <v>5040.66</v>
      </c>
      <c r="I36" s="112">
        <f>VLOOKUP(A36,'Трансферты 2020'!$A$5:$G$97,7,FALSE)</f>
        <v>4125.99</v>
      </c>
      <c r="J36" s="101">
        <f>VLOOKUP(A36,'Трансферты 2020'!$A$5:$B$97,2,FALSE)</f>
        <v>8736.33</v>
      </c>
      <c r="K36" s="184">
        <f>VLOOKUP(A36,'Трансферты 2020'!$A$5:$H$97,8,FALSE)</f>
        <v>14519.26</v>
      </c>
      <c r="L36" s="253">
        <f>VLOOKUP(A36,'По статьям 2020'!$A$1:$AH$86,31,FALSE)</f>
        <v>944.9799999999999</v>
      </c>
      <c r="M36" s="253">
        <f>VLOOKUP(A36,'По статьям 2020'!$A$1:$AH$86,32,FALSE)</f>
        <v>353.61000000000007</v>
      </c>
      <c r="N36" s="253">
        <f>VLOOKUP(A36,'По статьям 2020'!$A$1:$AH$86,33,FALSE)</f>
        <v>566.16</v>
      </c>
      <c r="O36" s="253">
        <f>VLOOKUP(A36,'По статьям 2020'!$A$1:$AH$86,34,FALSE)</f>
        <v>25.21</v>
      </c>
      <c r="P36" s="101">
        <f>VLOOKUP(A36,ВРП!$A$4:$B$96,2,FALSE)</f>
        <v>288147.8</v>
      </c>
      <c r="Q36" s="184">
        <f>VLOOKUP(A36,ВРП!$A$4:$C$96,3,FALSE)</f>
        <v>309184.09999999998</v>
      </c>
      <c r="R36" s="215">
        <f t="shared" si="0"/>
        <v>0.93196189584134503</v>
      </c>
      <c r="S36" s="101">
        <f>VLOOKUP(A36,Безработица!$A$6:$C$100,2,FALSE)</f>
        <v>8.1999999999999993</v>
      </c>
      <c r="T36" s="126">
        <f>VLOOKUP(A36,Безработица!$A$6:$C$100,3,FALSE)</f>
        <v>8.5</v>
      </c>
      <c r="U36" s="101">
        <f>VLOOKUP(A36,Конституция!$B$4:$D$90,2,FALSE)</f>
        <v>0.84550000000000003</v>
      </c>
      <c r="V36" s="151">
        <f>VLOOKUP(A36,'Избыточная смертность'!$A$2:$C$94,3,FALSE)</f>
        <v>13980</v>
      </c>
      <c r="W36" s="178">
        <f>VLOOKUP(A36,'Смертность Медиазона'!$A$2:$B$94,2,FALSE)</f>
        <v>3.8</v>
      </c>
      <c r="X36" s="151">
        <f>VLOOKUP(A36,'Избыточная смертность'!$A$2:$C$94,2,FALSE)</f>
        <v>6.06</v>
      </c>
      <c r="Y36" s="151">
        <f>VLOOKUP(A36,Путин!$B$2:$C$87,2,FALSE)</f>
        <v>0.81169999999999998</v>
      </c>
      <c r="Z36" s="126">
        <f>VLOOKUP(A36,'Численность 2020'!$A$7:$G$91,2,FALSE)</f>
        <v>463088</v>
      </c>
      <c r="AA36" s="126">
        <f>VLOOKUP(A36,'Численность 2021'!$A$6:$G$91,2,FALSE)</f>
        <v>463167</v>
      </c>
      <c r="AB36" s="115">
        <v>1</v>
      </c>
    </row>
    <row r="37" spans="1:28">
      <c r="A37" s="109" t="s">
        <v>157</v>
      </c>
      <c r="B37" s="112">
        <f>VLOOKUP(A37,'Доходы регионов20'!$A$10:$D$94,2,FALSE)/1000</f>
        <v>59378.216999999997</v>
      </c>
      <c r="C37" s="112">
        <f>VLOOKUP(A37,'Доходы регионов21'!$A$10:$D$94,2,FALSE)/1000</f>
        <v>63672.17</v>
      </c>
      <c r="D37" s="112">
        <f>VLOOKUP(A37,'Трансферты 2021'!$A$4:$G$88,7,FALSE)</f>
        <v>2813.95</v>
      </c>
      <c r="E37" s="112">
        <f>VLOOKUP(A37,'Трансферты 2021'!$A$4:$B$88,2,FALSE)</f>
        <v>23735.53</v>
      </c>
      <c r="F37" s="112">
        <f>VLOOKUP(A37,'Трансферты 2021'!$A$4:$H$88,8,FALSE)</f>
        <v>25193.64</v>
      </c>
      <c r="G37" s="112">
        <f>VLOOKUP(A37,'Трансферты 2019'!$A$5:$G$97,7,FALSE)</f>
        <v>1494.28</v>
      </c>
      <c r="H37" s="112">
        <f>VLOOKUP(A37,'Трансферты 2019'!$A$5:$B$97,2,FALSE)</f>
        <v>11665.51</v>
      </c>
      <c r="I37" s="112">
        <f>VLOOKUP(A37,'Трансферты 2020'!$A$5:$G$97,7,FALSE)</f>
        <v>2686.59</v>
      </c>
      <c r="J37" s="101">
        <f>VLOOKUP(A37,'Трансферты 2020'!$A$5:$B$97,2,FALSE)</f>
        <v>18551.189999999999</v>
      </c>
      <c r="K37" s="184">
        <f>VLOOKUP(A37,'Трансферты 2020'!$A$5:$H$97,8,FALSE)</f>
        <v>22256.85</v>
      </c>
      <c r="L37" s="253">
        <f>VLOOKUP(A37,'По статьям 2020'!$A$1:$AH$86,31,FALSE)</f>
        <v>2018.6199999999994</v>
      </c>
      <c r="M37" s="253">
        <f>VLOOKUP(A37,'По статьям 2020'!$A$1:$AH$86,32,FALSE)</f>
        <v>1422.29</v>
      </c>
      <c r="N37" s="253">
        <f>VLOOKUP(A37,'По статьям 2020'!$A$1:$AH$86,33,FALSE)</f>
        <v>520.91999999999996</v>
      </c>
      <c r="O37" s="253">
        <f>VLOOKUP(A37,'По статьям 2020'!$A$1:$AH$86,34,FALSE)</f>
        <v>75.41</v>
      </c>
      <c r="P37" s="101">
        <f>VLOOKUP(A37,ВРП!$A$4:$B$96,2,FALSE)</f>
        <v>306891.7</v>
      </c>
      <c r="Q37" s="184">
        <f>VLOOKUP(A37,ВРП!$A$4:$C$96,3,FALSE)</f>
        <v>295304.90000000002</v>
      </c>
      <c r="R37" s="215">
        <f t="shared" si="0"/>
        <v>1.0392367346427369</v>
      </c>
      <c r="S37" s="101">
        <f>VLOOKUP(A37,Безработица!$A$6:$C$100,2,FALSE)</f>
        <v>3.9</v>
      </c>
      <c r="T37" s="126">
        <f>VLOOKUP(A37,Безработица!$A$6:$C$100,3,FALSE)</f>
        <v>4.5999999999999996</v>
      </c>
      <c r="U37" s="101">
        <f>VLOOKUP(A37,Конституция!$B$4:$D$90,2,FALSE)</f>
        <v>0.84670000000000001</v>
      </c>
      <c r="V37" s="151">
        <f>VLOOKUP(A37,'Избыточная смертность'!$A$2:$C$94,3,FALSE)</f>
        <v>7582</v>
      </c>
      <c r="W37" s="178">
        <f>VLOOKUP(A37,'Смертность Медиазона'!$A$2:$B$94,2,FALSE)</f>
        <v>8.1999999999999993</v>
      </c>
      <c r="X37" s="151">
        <f>VLOOKUP(A37,'Избыточная смертность'!$A$2:$C$94,2,FALSE)</f>
        <v>8.7799999999999994</v>
      </c>
      <c r="Y37" s="151">
        <f>VLOOKUP(A37,Путин!$B$2:$C$87,2,FALSE)</f>
        <v>0.90190000000000003</v>
      </c>
      <c r="Z37" s="126">
        <f>VLOOKUP(A37,'Численность 2020'!$A$7:$G$91,2,FALSE)</f>
        <v>449138</v>
      </c>
      <c r="AA37" s="126">
        <f>VLOOKUP(A37,'Численность 2021'!$A$6:$G$91,2,FALSE)</f>
        <v>509992</v>
      </c>
      <c r="AB37" s="115">
        <v>0</v>
      </c>
    </row>
    <row r="38" spans="1:28">
      <c r="A38" s="109" t="s">
        <v>162</v>
      </c>
      <c r="B38" s="112">
        <f>VLOOKUP(A38,'Доходы регионов20'!$A$10:$D$94,2,FALSE)/1000</f>
        <v>225018.53700000001</v>
      </c>
      <c r="C38" s="112">
        <f>VLOOKUP(A38,'Доходы регионов21'!$A$10:$D$94,2,FALSE)/1000</f>
        <v>218129.728</v>
      </c>
      <c r="D38" s="112">
        <f>VLOOKUP(A38,'Трансферты 2021'!$A$4:$G$88,7,FALSE)</f>
        <v>25466.1</v>
      </c>
      <c r="E38" s="112">
        <f>VLOOKUP(A38,'Трансферты 2021'!$A$4:$B$88,2,FALSE)</f>
        <v>80074.149999999994</v>
      </c>
      <c r="F38" s="112">
        <f>VLOOKUP(A38,'Трансферты 2021'!$A$4:$H$88,8,FALSE)</f>
        <v>86419.47</v>
      </c>
      <c r="G38" s="112">
        <f>VLOOKUP(A38,'Трансферты 2019'!$A$5:$G$97,7,FALSE)</f>
        <v>4514.1499999999996</v>
      </c>
      <c r="H38" s="112">
        <f>VLOOKUP(A38,'Трансферты 2019'!$A$5:$B$97,2,FALSE)</f>
        <v>80770.080000000002</v>
      </c>
      <c r="I38" s="112">
        <f>VLOOKUP(A38,'Трансферты 2020'!$A$5:$G$97,7,FALSE)</f>
        <v>11863.99</v>
      </c>
      <c r="J38" s="101">
        <f>VLOOKUP(A38,'Трансферты 2020'!$A$5:$B$97,2,FALSE)</f>
        <v>91303.05</v>
      </c>
      <c r="K38" s="184">
        <f>VLOOKUP(A38,'Трансферты 2020'!$A$5:$H$97,8,FALSE)</f>
        <v>101498.13</v>
      </c>
      <c r="L38" s="253">
        <f>VLOOKUP(A38,'По статьям 2020'!$A$1:$AH$86,31,FALSE)</f>
        <v>6278.99</v>
      </c>
      <c r="M38" s="253">
        <f>VLOOKUP(A38,'По статьям 2020'!$A$1:$AH$86,32,FALSE)</f>
        <v>4887.41</v>
      </c>
      <c r="N38" s="253">
        <f>VLOOKUP(A38,'По статьям 2020'!$A$1:$AH$86,33,FALSE)</f>
        <v>1218.2500000000002</v>
      </c>
      <c r="O38" s="253">
        <f>VLOOKUP(A38,'По статьям 2020'!$A$1:$AH$86,34,FALSE)</f>
        <v>173.32999999999998</v>
      </c>
      <c r="P38" s="101">
        <f>VLOOKUP(A38,ВРП!$A$4:$B$96,2,FALSE)</f>
        <v>245411.7</v>
      </c>
      <c r="Q38" s="184">
        <f>VLOOKUP(A38,ВРП!$A$4:$C$96,3,FALSE)</f>
        <v>270363.8</v>
      </c>
      <c r="R38" s="215">
        <f t="shared" si="0"/>
        <v>0.90770916816526481</v>
      </c>
      <c r="S38" s="101">
        <f>VLOOKUP(A38,Безработица!$A$6:$C$100,2,FALSE)</f>
        <v>5.6</v>
      </c>
      <c r="T38" s="126">
        <f>VLOOKUP(A38,Безработица!$A$6:$C$100,3,FALSE)</f>
        <v>6.3</v>
      </c>
      <c r="U38" s="101">
        <f>VLOOKUP(A38,Конституция!$B$4:$D$90,2,FALSE)</f>
        <v>0.90069999999999995</v>
      </c>
      <c r="V38" s="151">
        <f>VLOOKUP(A38,'Избыточная смертность'!$A$2:$C$94,3,FALSE)</f>
        <v>5368</v>
      </c>
      <c r="W38" s="178">
        <f>VLOOKUP(A38,'Смертность Медиазона'!$A$2:$B$94,2,FALSE)</f>
        <v>8.1</v>
      </c>
      <c r="X38" s="151">
        <f>VLOOKUP(A38,'Избыточная смертность'!$A$2:$C$94,2,FALSE)</f>
        <v>10.99</v>
      </c>
      <c r="Y38" s="151">
        <f>VLOOKUP(A38,Путин!$B$2:$C$87,2,FALSE)</f>
        <v>0.92149999999999999</v>
      </c>
      <c r="Z38" s="126">
        <f>VLOOKUP(A38,'Численность 2020'!$A$7:$G$91,2,FALSE)</f>
        <v>1912622</v>
      </c>
      <c r="AA38" s="126">
        <f>VLOOKUP(A38,'Численность 2021'!$A$6:$G$91,2,FALSE)</f>
        <v>1901578</v>
      </c>
      <c r="AB38" s="115">
        <v>1</v>
      </c>
    </row>
    <row r="39" spans="1:28">
      <c r="A39" s="109" t="s">
        <v>150</v>
      </c>
      <c r="B39" s="112">
        <f>VLOOKUP(A39,'Доходы регионов20'!$A$10:$D$94,2,FALSE)/1000</f>
        <v>261542.81599999999</v>
      </c>
      <c r="C39" s="112">
        <f>VLOOKUP(A39,'Доходы регионов21'!$A$10:$D$94,2,FALSE)/1000</f>
        <v>290224.429</v>
      </c>
      <c r="D39" s="112">
        <f>VLOOKUP(A39,'Трансферты 2021'!$A$4:$G$88,7,FALSE)</f>
        <v>19609.45</v>
      </c>
      <c r="E39" s="112">
        <f>VLOOKUP(A39,'Трансферты 2021'!$A$4:$B$88,2,FALSE)</f>
        <v>50054.06</v>
      </c>
      <c r="F39" s="112">
        <f>VLOOKUP(A39,'Трансферты 2021'!$A$4:$H$88,8,FALSE)</f>
        <v>61971.76</v>
      </c>
      <c r="G39" s="112">
        <f>VLOOKUP(A39,'Трансферты 2019'!$A$5:$G$97,7,FALSE)</f>
        <v>8352.83</v>
      </c>
      <c r="H39" s="112">
        <f>VLOOKUP(A39,'Трансферты 2019'!$A$5:$B$97,2,FALSE)</f>
        <v>24362.7</v>
      </c>
      <c r="I39" s="112">
        <f>VLOOKUP(A39,'Трансферты 2020'!$A$5:$G$97,7,FALSE)</f>
        <v>16729.86</v>
      </c>
      <c r="J39" s="101">
        <f>VLOOKUP(A39,'Трансферты 2020'!$A$5:$B$97,2,FALSE)</f>
        <v>47782.18</v>
      </c>
      <c r="K39" s="184">
        <f>VLOOKUP(A39,'Трансферты 2020'!$A$5:$H$97,8,FALSE)</f>
        <v>59493.54</v>
      </c>
      <c r="L39" s="253">
        <f>VLOOKUP(A39,'По статьям 2020'!$A$1:$AH$86,31,FALSE)</f>
        <v>8747.5699999999979</v>
      </c>
      <c r="M39" s="253">
        <f>VLOOKUP(A39,'По статьям 2020'!$A$1:$AH$86,32,FALSE)</f>
        <v>2906.3900000000008</v>
      </c>
      <c r="N39" s="253">
        <f>VLOOKUP(A39,'По статьям 2020'!$A$1:$AH$86,33,FALSE)</f>
        <v>5441.3599999999988</v>
      </c>
      <c r="O39" s="253">
        <f>VLOOKUP(A39,'По статьям 2020'!$A$1:$AH$86,34,FALSE)</f>
        <v>399.82000000000005</v>
      </c>
      <c r="P39" s="101">
        <f>VLOOKUP(A39,ВРП!$A$4:$B$96,2,FALSE)</f>
        <v>447535.2</v>
      </c>
      <c r="Q39" s="184">
        <f>VLOOKUP(A39,ВРП!$A$4:$C$96,3,FALSE)</f>
        <v>425161</v>
      </c>
      <c r="R39" s="215">
        <f t="shared" si="0"/>
        <v>1.0526252407911356</v>
      </c>
      <c r="S39" s="101">
        <f>VLOOKUP(A39,Безработица!$A$6:$C$100,2,FALSE)</f>
        <v>4.4000000000000004</v>
      </c>
      <c r="T39" s="126">
        <f>VLOOKUP(A39,Безработица!$A$6:$C$100,3,FALSE)</f>
        <v>5.9</v>
      </c>
      <c r="U39" s="101">
        <f>VLOOKUP(A39,Конституция!$B$4:$D$90,2,FALSE)</f>
        <v>0.88680000000000003</v>
      </c>
      <c r="V39" s="151">
        <f>VLOOKUP(A39,'Избыточная смертность'!$A$2:$C$94,3,FALSE)</f>
        <v>1745</v>
      </c>
      <c r="W39" s="178">
        <f>VLOOKUP(A39,'Смертность Медиазона'!$A$2:$B$94,2,FALSE)</f>
        <v>4.9000000000000004</v>
      </c>
      <c r="X39" s="151">
        <f>VLOOKUP(A39,'Избыточная смертность'!$A$2:$C$94,2,FALSE)</f>
        <v>18.38</v>
      </c>
      <c r="Y39" s="151">
        <f>VLOOKUP(A39,Путин!$B$2:$C$87,2,FALSE)</f>
        <v>0.77690000000000003</v>
      </c>
      <c r="Z39" s="126">
        <f>VLOOKUP(A39,'Численность 2020'!$A$7:$G$91,2,FALSE)</f>
        <v>4038151</v>
      </c>
      <c r="AA39" s="126">
        <f>VLOOKUP(A39,'Численность 2021'!$A$6:$G$91,2,FALSE)</f>
        <v>4013786</v>
      </c>
      <c r="AB39" s="115">
        <v>1</v>
      </c>
    </row>
    <row r="40" spans="1:28">
      <c r="A40" s="109" t="s">
        <v>149</v>
      </c>
      <c r="B40" s="112">
        <f>VLOOKUP(A40,'Доходы регионов20'!$A$10:$D$94,2,FALSE)/1000</f>
        <v>47346.296999999999</v>
      </c>
      <c r="C40" s="112">
        <f>VLOOKUP(A40,'Доходы регионов21'!$A$10:$D$94,2,FALSE)/1000</f>
        <v>55162.114000000001</v>
      </c>
      <c r="D40" s="112">
        <f>VLOOKUP(A40,'Трансферты 2021'!$A$4:$G$88,7,FALSE)</f>
        <v>5428.53</v>
      </c>
      <c r="E40" s="112">
        <f>VLOOKUP(A40,'Трансферты 2021'!$A$4:$B$88,2,FALSE)</f>
        <v>13438.58</v>
      </c>
      <c r="F40" s="112">
        <f>VLOOKUP(A40,'Трансферты 2021'!$A$4:$H$88,8,FALSE)</f>
        <v>16672</v>
      </c>
      <c r="G40" s="112">
        <f>VLOOKUP(A40,'Трансферты 2019'!$A$5:$G$97,7,FALSE)</f>
        <v>3104.53</v>
      </c>
      <c r="H40" s="112">
        <f>VLOOKUP(A40,'Трансферты 2019'!$A$5:$B$97,2,FALSE)</f>
        <v>5987.06</v>
      </c>
      <c r="I40" s="112">
        <f>VLOOKUP(A40,'Трансферты 2020'!$A$5:$G$97,7,FALSE)</f>
        <v>4985.1899999999996</v>
      </c>
      <c r="J40" s="101">
        <f>VLOOKUP(A40,'Трансферты 2020'!$A$5:$B$97,2,FALSE)</f>
        <v>11792.87</v>
      </c>
      <c r="K40" s="184">
        <f>VLOOKUP(A40,'Трансферты 2020'!$A$5:$H$97,8,FALSE)</f>
        <v>15561.87</v>
      </c>
      <c r="L40" s="253">
        <f>VLOOKUP(A40,'По статьям 2020'!$A$1:$AH$86,31,FALSE)</f>
        <v>1524.33</v>
      </c>
      <c r="M40" s="253">
        <f>VLOOKUP(A40,'По статьям 2020'!$A$1:$AH$86,32,FALSE)</f>
        <v>468.96000000000004</v>
      </c>
      <c r="N40" s="253">
        <f>VLOOKUP(A40,'По статьям 2020'!$A$1:$AH$86,33,FALSE)</f>
        <v>1015.3899999999999</v>
      </c>
      <c r="O40" s="253">
        <f>VLOOKUP(A40,'По статьям 2020'!$A$1:$AH$86,34,FALSE)</f>
        <v>39.979999999999997</v>
      </c>
      <c r="P40" s="101">
        <f>VLOOKUP(A40,ВРП!$A$4:$B$96,2,FALSE)</f>
        <v>300163.40000000002</v>
      </c>
      <c r="Q40" s="184">
        <f>VLOOKUP(A40,ВРП!$A$4:$C$96,3,FALSE)</f>
        <v>290803.3</v>
      </c>
      <c r="R40" s="215">
        <f t="shared" si="0"/>
        <v>1.0321870487714548</v>
      </c>
      <c r="S40" s="101">
        <f>VLOOKUP(A40,Безработица!$A$6:$C$100,2,FALSE)</f>
        <v>4.5999999999999996</v>
      </c>
      <c r="T40" s="126">
        <f>VLOOKUP(A40,Безработица!$A$6:$C$100,3,FALSE)</f>
        <v>6.7</v>
      </c>
      <c r="U40" s="101">
        <f>VLOOKUP(A40,Конституция!$B$4:$D$90,2,FALSE)</f>
        <v>0.75760000000000005</v>
      </c>
      <c r="V40" s="151">
        <f>VLOOKUP(A40,'Избыточная смертность'!$A$2:$C$94,3,FALSE)</f>
        <v>3429</v>
      </c>
      <c r="W40" s="178">
        <f>VLOOKUP(A40,'Смертность Медиазона'!$A$2:$B$94,2,FALSE)</f>
        <v>2.7</v>
      </c>
      <c r="X40" s="151">
        <f>VLOOKUP(A40,'Избыточная смертность'!$A$2:$C$94,2,FALSE)</f>
        <v>13.17</v>
      </c>
      <c r="Y40" s="151">
        <f>VLOOKUP(A40,Путин!$B$2:$C$87,2,FALSE)</f>
        <v>0.7399</v>
      </c>
      <c r="Z40" s="126">
        <f>VLOOKUP(A40,'Численность 2020'!$A$7:$G$91,2,FALSE)</f>
        <v>679417</v>
      </c>
      <c r="AA40" s="126">
        <f>VLOOKUP(A40,'Численность 2021'!$A$6:$G$91,2,FALSE)</f>
        <v>675332</v>
      </c>
      <c r="AB40" s="115">
        <v>1</v>
      </c>
    </row>
    <row r="41" spans="1:28">
      <c r="A41" s="109" t="s">
        <v>148</v>
      </c>
      <c r="B41" s="112">
        <f>VLOOKUP(A41,'Доходы регионов20'!$A$10:$D$94,2,FALSE)/1000</f>
        <v>57433.377999999997</v>
      </c>
      <c r="C41" s="112">
        <f>VLOOKUP(A41,'Доходы регионов21'!$A$10:$D$94,2,FALSE)/1000</f>
        <v>66107.337</v>
      </c>
      <c r="D41" s="112">
        <f>VLOOKUP(A41,'Трансферты 2021'!$A$4:$G$88,7,FALSE)</f>
        <v>6027.86</v>
      </c>
      <c r="E41" s="112">
        <f>VLOOKUP(A41,'Трансферты 2021'!$A$4:$B$88,2,FALSE)</f>
        <v>13812.55</v>
      </c>
      <c r="F41" s="112">
        <f>VLOOKUP(A41,'Трансферты 2021'!$A$4:$H$88,8,FALSE)</f>
        <v>17284.11</v>
      </c>
      <c r="G41" s="112">
        <f>VLOOKUP(A41,'Трансферты 2019'!$A$5:$G$97,7,FALSE)</f>
        <v>4255.3500000000004</v>
      </c>
      <c r="H41" s="112">
        <f>VLOOKUP(A41,'Трансферты 2019'!$A$5:$B$97,2,FALSE)</f>
        <v>8548.16</v>
      </c>
      <c r="I41" s="112">
        <f>VLOOKUP(A41,'Трансферты 2020'!$A$5:$G$97,7,FALSE)</f>
        <v>5643.45</v>
      </c>
      <c r="J41" s="101">
        <f>VLOOKUP(A41,'Трансферты 2020'!$A$5:$B$97,2,FALSE)</f>
        <v>12679.48</v>
      </c>
      <c r="K41" s="184">
        <f>VLOOKUP(A41,'Трансферты 2020'!$A$5:$H$97,8,FALSE)</f>
        <v>16034.62</v>
      </c>
      <c r="L41" s="253">
        <f>VLOOKUP(A41,'По статьям 2020'!$A$1:$AH$86,31,FALSE)</f>
        <v>2452.1800000000003</v>
      </c>
      <c r="M41" s="253">
        <f>VLOOKUP(A41,'По статьям 2020'!$A$1:$AH$86,32,FALSE)</f>
        <v>580.43000000000006</v>
      </c>
      <c r="N41" s="253">
        <f>VLOOKUP(A41,'По статьям 2020'!$A$1:$AH$86,33,FALSE)</f>
        <v>1844.9700000000003</v>
      </c>
      <c r="O41" s="253">
        <f>VLOOKUP(A41,'По статьям 2020'!$A$1:$AH$86,34,FALSE)</f>
        <v>26.78</v>
      </c>
      <c r="P41" s="101">
        <f>VLOOKUP(A41,ВРП!$A$4:$B$96,2,FALSE)</f>
        <v>332154.8</v>
      </c>
      <c r="Q41" s="184">
        <f>VLOOKUP(A41,ВРП!$A$4:$C$96,3,FALSE)</f>
        <v>342811.2</v>
      </c>
      <c r="R41" s="215">
        <f t="shared" si="0"/>
        <v>0.96891466789883174</v>
      </c>
      <c r="S41" s="101">
        <f>VLOOKUP(A41,Безработица!$A$6:$C$100,2,FALSE)</f>
        <v>4.2</v>
      </c>
      <c r="T41" s="126">
        <f>VLOOKUP(A41,Безработица!$A$6:$C$100,3,FALSE)</f>
        <v>5.4</v>
      </c>
      <c r="U41" s="101">
        <f>VLOOKUP(A41,Конституция!$B$4:$D$90,2,FALSE)</f>
        <v>0.85599999999999998</v>
      </c>
      <c r="V41" s="151">
        <f>VLOOKUP(A41,'Избыточная смертность'!$A$2:$C$94,3,FALSE)</f>
        <v>1717</v>
      </c>
      <c r="W41" s="178">
        <f>VLOOKUP(A41,'Смертность Медиазона'!$A$2:$B$94,2,FALSE)</f>
        <v>17.5</v>
      </c>
      <c r="X41" s="151">
        <f>VLOOKUP(A41,'Избыточная смертность'!$A$2:$C$94,2,FALSE)</f>
        <v>18.57</v>
      </c>
      <c r="Y41" s="151">
        <f>VLOOKUP(A41,Путин!$B$2:$C$87,2,FALSE)</f>
        <v>0.85350000000000004</v>
      </c>
      <c r="Z41" s="126">
        <f>VLOOKUP(A41,'Численность 2020'!$A$7:$G$91,2,FALSE)</f>
        <v>790197</v>
      </c>
      <c r="AA41" s="126">
        <f>VLOOKUP(A41,'Численность 2021'!$A$6:$G$91,2,FALSE)</f>
        <v>778965</v>
      </c>
      <c r="AB41" s="115">
        <v>1</v>
      </c>
    </row>
    <row r="42" spans="1:28" ht="30">
      <c r="A42" s="109" t="s">
        <v>196</v>
      </c>
      <c r="B42" s="112">
        <f>VLOOKUP(A42,'Доходы регионов20'!$A$10:$D$94,2,FALSE)/1000</f>
        <v>341217.00599999999</v>
      </c>
      <c r="C42" s="112">
        <f>VLOOKUP(A42,'Доходы регионов21'!$A$10:$D$94,2,FALSE)/1000</f>
        <v>410945.83100000001</v>
      </c>
      <c r="D42" s="112">
        <f>VLOOKUP(A42,'Трансферты 2021'!$A$4:$G$88,7,FALSE)</f>
        <v>30042.19</v>
      </c>
      <c r="E42" s="112">
        <f>VLOOKUP(A42,'Трансферты 2021'!$A$4:$B$88,2,FALSE)</f>
        <v>50859.040000000001</v>
      </c>
      <c r="F42" s="112">
        <f>VLOOKUP(A42,'Трансферты 2021'!$A$4:$H$88,8,FALSE)</f>
        <v>63732.639999999999</v>
      </c>
      <c r="G42" s="112">
        <f>VLOOKUP(A42,'Трансферты 2019'!$A$5:$G$97,7,FALSE)</f>
        <v>13949.99</v>
      </c>
      <c r="H42" s="112">
        <f>VLOOKUP(A42,'Трансферты 2019'!$A$5:$B$97,2,FALSE)</f>
        <v>26163.77</v>
      </c>
      <c r="I42" s="112">
        <f>VLOOKUP(A42,'Трансферты 2020'!$A$5:$G$97,7,FALSE)</f>
        <v>15818.7</v>
      </c>
      <c r="J42" s="101">
        <f>VLOOKUP(A42,'Трансферты 2020'!$A$5:$B$97,2,FALSE)</f>
        <v>38258.550000000003</v>
      </c>
      <c r="K42" s="184">
        <f>VLOOKUP(A42,'Трансферты 2020'!$A$5:$H$97,8,FALSE)</f>
        <v>53185.599999999999</v>
      </c>
      <c r="L42" s="253">
        <f>VLOOKUP(A42,'По статьям 2020'!$A$1:$AH$86,31,FALSE)</f>
        <v>8622.76</v>
      </c>
      <c r="M42" s="253">
        <f>VLOOKUP(A42,'По статьям 2020'!$A$1:$AH$86,32,FALSE)</f>
        <v>2690.34</v>
      </c>
      <c r="N42" s="253">
        <f>VLOOKUP(A42,'По статьям 2020'!$A$1:$AH$86,33,FALSE)</f>
        <v>5363.3799999999992</v>
      </c>
      <c r="O42" s="253">
        <f>VLOOKUP(A42,'По статьям 2020'!$A$1:$AH$86,34,FALSE)</f>
        <v>569.04</v>
      </c>
      <c r="P42" s="101">
        <f>VLOOKUP(A42,ВРП!$A$4:$B$96,2,FALSE)</f>
        <v>716745.5</v>
      </c>
      <c r="Q42" s="184">
        <f>VLOOKUP(A42,ВРП!$A$4:$C$96,3,FALSE)</f>
        <v>675621.4</v>
      </c>
      <c r="R42" s="215">
        <f t="shared" si="0"/>
        <v>1.0608685574494827</v>
      </c>
      <c r="S42" s="101">
        <f>VLOOKUP(A42,Безработица!$A$6:$C$100,2,FALSE)</f>
        <v>3.3</v>
      </c>
      <c r="T42" s="126">
        <f>VLOOKUP(A42,Безработица!$A$6:$C$100,3,FALSE)</f>
        <v>3.6</v>
      </c>
      <c r="U42" s="101">
        <f>VLOOKUP(A42,Конституция!$B$4:$D$90,2,FALSE)</f>
        <v>0.82809999999999995</v>
      </c>
      <c r="V42" s="151">
        <f>VLOOKUP(A42,'Избыточная смертность'!$A$2:$C$94,3,FALSE)</f>
        <v>463</v>
      </c>
      <c r="W42" s="178">
        <f>VLOOKUP(A42,'Смертность Медиазона'!$A$2:$B$94,2,FALSE)</f>
        <v>3.4</v>
      </c>
      <c r="X42" s="151">
        <f>VLOOKUP(A42,'Избыточная смертность'!$A$2:$C$94,2,FALSE)</f>
        <v>23.17</v>
      </c>
      <c r="Y42" s="151">
        <f>VLOOKUP(A42,Путин!$B$2:$C$87,2,FALSE)</f>
        <v>0.82089999999999996</v>
      </c>
      <c r="Z42" s="126">
        <f>VLOOKUP(A42,'Численность 2020'!$A$7:$G$91,2,FALSE)</f>
        <v>3902888</v>
      </c>
      <c r="AA42" s="126">
        <f>VLOOKUP(A42,'Численность 2021'!$A$6:$G$91,2,FALSE)</f>
        <v>3894120</v>
      </c>
      <c r="AB42" s="115">
        <v>1</v>
      </c>
    </row>
    <row r="43" spans="1:28">
      <c r="A43" s="109" t="s">
        <v>147</v>
      </c>
      <c r="B43" s="112">
        <f>VLOOKUP(A43,'Доходы регионов20'!$A$10:$D$94,2,FALSE)/1000</f>
        <v>97609.986999999994</v>
      </c>
      <c r="C43" s="112">
        <f>VLOOKUP(A43,'Доходы регионов21'!$A$10:$D$94,2,FALSE)/1000</f>
        <v>117721.81299999999</v>
      </c>
      <c r="D43" s="112">
        <f>VLOOKUP(A43,'Трансферты 2021'!$A$4:$G$88,7,FALSE)</f>
        <v>7640.35</v>
      </c>
      <c r="E43" s="112">
        <f>VLOOKUP(A43,'Трансферты 2021'!$A$4:$B$88,2,FALSE)</f>
        <v>19931.82</v>
      </c>
      <c r="F43" s="112">
        <f>VLOOKUP(A43,'Трансферты 2021'!$A$4:$H$88,8,FALSE)</f>
        <v>25585.15</v>
      </c>
      <c r="G43" s="112">
        <f>VLOOKUP(A43,'Трансферты 2019'!$A$5:$G$97,7,FALSE)</f>
        <v>2930.29</v>
      </c>
      <c r="H43" s="112">
        <f>VLOOKUP(A43,'Трансферты 2019'!$A$5:$B$97,2,FALSE)</f>
        <v>10040.620000000001</v>
      </c>
      <c r="I43" s="112">
        <f>VLOOKUP(A43,'Трансферты 2020'!$A$5:$G$97,7,FALSE)</f>
        <v>4358.7700000000004</v>
      </c>
      <c r="J43" s="101">
        <f>VLOOKUP(A43,'Трансферты 2020'!$A$5:$B$97,2,FALSE)</f>
        <v>17270.03</v>
      </c>
      <c r="K43" s="184">
        <f>VLOOKUP(A43,'Трансферты 2020'!$A$5:$H$97,8,FALSE)</f>
        <v>22323.52</v>
      </c>
      <c r="L43" s="253">
        <f>VLOOKUP(A43,'По статьям 2020'!$A$1:$AH$86,31,FALSE)</f>
        <v>2680.2200000000007</v>
      </c>
      <c r="M43" s="253">
        <f>VLOOKUP(A43,'По статьям 2020'!$A$1:$AH$86,32,FALSE)</f>
        <v>975.38</v>
      </c>
      <c r="N43" s="253">
        <f>VLOOKUP(A43,'По статьям 2020'!$A$1:$AH$86,33,FALSE)</f>
        <v>1601.05</v>
      </c>
      <c r="O43" s="253">
        <f>VLOOKUP(A43,'По статьям 2020'!$A$1:$AH$86,34,FALSE)</f>
        <v>103.78999999999999</v>
      </c>
      <c r="P43" s="101">
        <f>VLOOKUP(A43,ВРП!$A$4:$B$96,2,FALSE)</f>
        <v>479562.9</v>
      </c>
      <c r="Q43" s="184">
        <f>VLOOKUP(A43,ВРП!$A$4:$C$96,3,FALSE)</f>
        <v>451490.9</v>
      </c>
      <c r="R43" s="215">
        <f t="shared" si="0"/>
        <v>1.0621762254787417</v>
      </c>
      <c r="S43" s="101">
        <f>VLOOKUP(A43,Безработица!$A$6:$C$100,2,FALSE)</f>
        <v>4.3</v>
      </c>
      <c r="T43" s="126">
        <f>VLOOKUP(A43,Безработица!$A$6:$C$100,3,FALSE)</f>
        <v>6.3</v>
      </c>
      <c r="U43" s="101">
        <f>VLOOKUP(A43,Конституция!$B$4:$D$90,2,FALSE)</f>
        <v>0.68920000000000003</v>
      </c>
      <c r="V43" s="151">
        <f>VLOOKUP(A43,'Избыточная смертность'!$A$2:$C$94,3,FALSE)</f>
        <v>2529</v>
      </c>
      <c r="W43" s="178">
        <f>VLOOKUP(A43,'Смертность Медиазона'!$A$2:$B$94,2,FALSE)</f>
        <v>3.4</v>
      </c>
      <c r="X43" s="151">
        <f>VLOOKUP(A43,'Избыточная смертность'!$A$2:$C$94,2,FALSE)</f>
        <v>15.46</v>
      </c>
      <c r="Y43" s="151">
        <f>VLOOKUP(A43,Путин!$B$2:$C$87,2,FALSE)</f>
        <v>0.76229999999999998</v>
      </c>
      <c r="Z43" s="126">
        <f>VLOOKUP(A43,'Численность 2020'!$A$7:$G$91,2,FALSE)</f>
        <v>1500955</v>
      </c>
      <c r="AA43" s="126">
        <f>VLOOKUP(A43,'Численность 2021'!$A$6:$G$91,2,FALSE)</f>
        <v>1493356</v>
      </c>
      <c r="AB43" s="115">
        <v>1</v>
      </c>
    </row>
    <row r="44" spans="1:28" ht="30">
      <c r="A44" s="109" t="s">
        <v>1011</v>
      </c>
      <c r="B44" s="112">
        <f>VLOOKUP(A44,'Доходы регионов20'!$A$10:$D$94,2,FALSE)/1000</f>
        <v>76614.100000000006</v>
      </c>
      <c r="C44" s="112">
        <f>VLOOKUP(A44,'Доходы регионов21'!$A$10:$D$94,2,FALSE)/1000</f>
        <v>85336.679000000004</v>
      </c>
      <c r="D44" s="112">
        <f>VLOOKUP(A44,'Трансферты 2021'!$A$4:$G$88,7,FALSE)</f>
        <v>7505.18</v>
      </c>
      <c r="E44" s="112">
        <f>VLOOKUP(A44,'Трансферты 2021'!$A$4:$B$88,2,FALSE)</f>
        <v>19293.900000000001</v>
      </c>
      <c r="F44" s="112">
        <f>VLOOKUP(A44,'Трансферты 2021'!$A$4:$H$88,8,FALSE)</f>
        <v>23861.67</v>
      </c>
      <c r="G44" s="112">
        <f>VLOOKUP(A44,'Трансферты 2019'!$A$5:$G$97,7,FALSE)</f>
        <v>3240.29</v>
      </c>
      <c r="H44" s="112">
        <f>VLOOKUP(A44,'Трансферты 2019'!$A$5:$B$97,2,FALSE)</f>
        <v>8615.16</v>
      </c>
      <c r="I44" s="112">
        <f>VLOOKUP(A44,'Трансферты 2020'!$A$5:$G$97,7,FALSE)</f>
        <v>6081.24</v>
      </c>
      <c r="J44" s="101">
        <f>VLOOKUP(A44,'Трансферты 2020'!$A$5:$B$97,2,FALSE)</f>
        <v>16799.62</v>
      </c>
      <c r="K44" s="184">
        <f>VLOOKUP(A44,'Трансферты 2020'!$A$5:$H$97,8,FALSE)</f>
        <v>21308.31</v>
      </c>
      <c r="L44" s="253">
        <f>VLOOKUP(A44,'По статьям 2020'!$A$1:$AH$86,31,FALSE)</f>
        <v>3419.7899999999991</v>
      </c>
      <c r="M44" s="253">
        <f>VLOOKUP(A44,'По статьям 2020'!$A$1:$AH$86,32,FALSE)</f>
        <v>853.63</v>
      </c>
      <c r="N44" s="253">
        <f>VLOOKUP(A44,'По статьям 2020'!$A$1:$AH$86,33,FALSE)</f>
        <v>2478.1</v>
      </c>
      <c r="O44" s="253">
        <f>VLOOKUP(A44,'По статьям 2020'!$A$1:$AH$86,34,FALSE)</f>
        <v>88.06</v>
      </c>
      <c r="P44" s="101">
        <f>VLOOKUP(A44,ВРП!$A$4:$B$96,2,FALSE)</f>
        <v>278358.90000000002</v>
      </c>
      <c r="Q44" s="184">
        <f>VLOOKUP(A44,ВРП!$A$4:$C$96,3,FALSE)</f>
        <v>287210.3</v>
      </c>
      <c r="R44" s="215">
        <f t="shared" si="0"/>
        <v>0.96918146737773692</v>
      </c>
      <c r="S44" s="101">
        <f>VLOOKUP(A44,Безработица!$A$6:$C$100,2,FALSE)</f>
        <v>4.7</v>
      </c>
      <c r="T44" s="126">
        <f>VLOOKUP(A44,Безработица!$A$6:$C$100,3,FALSE)</f>
        <v>6.1</v>
      </c>
      <c r="U44" s="101">
        <f>VLOOKUP(A44,Конституция!$B$4:$D$90,2,FALSE)</f>
        <v>0.72570000000000001</v>
      </c>
      <c r="V44" s="151">
        <f>VLOOKUP(A44,'Избыточная смертность'!$A$2:$C$94,3,FALSE)</f>
        <v>1255</v>
      </c>
      <c r="W44" s="178">
        <f>VLOOKUP(A44,'Смертность Медиазона'!$A$2:$B$94,2,FALSE)</f>
        <v>10.1</v>
      </c>
      <c r="X44" s="151">
        <f>VLOOKUP(A44,'Избыточная смертность'!$A$2:$C$94,2,FALSE)</f>
        <v>19.89</v>
      </c>
      <c r="Y44" s="151">
        <f>VLOOKUP(A44,Путин!$B$2:$C$87,2,FALSE)</f>
        <v>0.77290000000000003</v>
      </c>
      <c r="Z44" s="126">
        <f>VLOOKUP(A44,'Численность 2020'!$A$7:$G$91,2,FALSE)</f>
        <v>1217818</v>
      </c>
      <c r="AA44" s="126">
        <f>VLOOKUP(A44,'Численность 2021'!$A$6:$G$91,2,FALSE)</f>
        <v>1207875</v>
      </c>
      <c r="AB44" s="115">
        <v>1</v>
      </c>
    </row>
    <row r="45" spans="1:28">
      <c r="A45" s="109" t="s">
        <v>144</v>
      </c>
      <c r="B45" s="112">
        <f>VLOOKUP(A45,'Доходы регионов20'!$A$10:$D$94,2,FALSE)/1000</f>
        <v>250378.73</v>
      </c>
      <c r="C45" s="112">
        <f>VLOOKUP(A45,'Доходы регионов21'!$A$10:$D$94,2,FALSE)/1000</f>
        <v>288163.67800000001</v>
      </c>
      <c r="D45" s="112">
        <f>VLOOKUP(A45,'Трансферты 2021'!$A$4:$G$88,7,FALSE)</f>
        <v>17608.63</v>
      </c>
      <c r="E45" s="112">
        <f>VLOOKUP(A45,'Трансферты 2021'!$A$4:$B$88,2,FALSE)</f>
        <v>38773.93</v>
      </c>
      <c r="F45" s="112">
        <f>VLOOKUP(A45,'Трансферты 2021'!$A$4:$H$88,8,FALSE)</f>
        <v>53711.519999999997</v>
      </c>
      <c r="G45" s="112">
        <f>VLOOKUP(A45,'Трансферты 2019'!$A$5:$G$97,7,FALSE)</f>
        <v>7537.68</v>
      </c>
      <c r="H45" s="112">
        <f>VLOOKUP(A45,'Трансферты 2019'!$A$5:$B$97,2,FALSE)</f>
        <v>18491.48</v>
      </c>
      <c r="I45" s="112">
        <f>VLOOKUP(A45,'Трансферты 2020'!$A$5:$G$97,7,FALSE)</f>
        <v>16311.12</v>
      </c>
      <c r="J45" s="101">
        <f>VLOOKUP(A45,'Трансферты 2020'!$A$5:$B$97,2,FALSE)</f>
        <v>37468.230000000003</v>
      </c>
      <c r="K45" s="184">
        <f>VLOOKUP(A45,'Трансферты 2020'!$A$5:$H$97,8,FALSE)</f>
        <v>52604.13</v>
      </c>
      <c r="L45" s="253">
        <f>VLOOKUP(A45,'По статьям 2020'!$A$1:$AH$86,31,FALSE)</f>
        <v>8857.36</v>
      </c>
      <c r="M45" s="253">
        <f>VLOOKUP(A45,'По статьям 2020'!$A$1:$AH$86,32,FALSE)</f>
        <v>2605.3199999999997</v>
      </c>
      <c r="N45" s="253">
        <f>VLOOKUP(A45,'По статьям 2020'!$A$1:$AH$86,33,FALSE)</f>
        <v>5957.0100000000011</v>
      </c>
      <c r="O45" s="253">
        <f>VLOOKUP(A45,'По статьям 2020'!$A$1:$AH$86,34,FALSE)</f>
        <v>295.02999999999997</v>
      </c>
      <c r="P45" s="101">
        <f>VLOOKUP(A45,ВРП!$A$4:$B$96,2,FALSE)</f>
        <v>505460.2</v>
      </c>
      <c r="Q45" s="184">
        <f>VLOOKUP(A45,ВРП!$A$4:$C$96,3,FALSE)</f>
        <v>497418.6</v>
      </c>
      <c r="R45" s="215">
        <f t="shared" si="0"/>
        <v>1.0161666652594012</v>
      </c>
      <c r="S45" s="101">
        <f>VLOOKUP(A45,Безработица!$A$6:$C$100,2,FALSE)</f>
        <v>4.0999999999999996</v>
      </c>
      <c r="T45" s="126">
        <f>VLOOKUP(A45,Безработица!$A$6:$C$100,3,FALSE)</f>
        <v>4.5999999999999996</v>
      </c>
      <c r="U45" s="101">
        <f>VLOOKUP(A45,Конституция!$B$4:$D$90,2,FALSE)</f>
        <v>0.79310000000000003</v>
      </c>
      <c r="V45" s="151">
        <f>VLOOKUP(A45,'Избыточная смертность'!$A$2:$C$94,3,FALSE)</f>
        <v>3208</v>
      </c>
      <c r="W45" s="178">
        <f>VLOOKUP(A45,'Смертность Медиазона'!$A$2:$B$94,2,FALSE)</f>
        <v>6</v>
      </c>
      <c r="X45" s="151">
        <f>VLOOKUP(A45,'Избыточная смертность'!$A$2:$C$94,2,FALSE)</f>
        <v>14.13</v>
      </c>
      <c r="Y45" s="151">
        <f>VLOOKUP(A45,Путин!$B$2:$C$87,2,FALSE)</f>
        <v>0.77270000000000005</v>
      </c>
      <c r="Z45" s="126">
        <f>VLOOKUP(A45,'Численность 2020'!$A$7:$G$91,2,FALSE)</f>
        <v>3202946</v>
      </c>
      <c r="AA45" s="126">
        <f>VLOOKUP(A45,'Численность 2021'!$A$6:$G$91,2,FALSE)</f>
        <v>3176552</v>
      </c>
      <c r="AB45" s="115">
        <v>0</v>
      </c>
    </row>
    <row r="46" spans="1:28">
      <c r="A46" s="109" t="s">
        <v>145</v>
      </c>
      <c r="B46" s="112">
        <f>VLOOKUP(A46,'Доходы регионов20'!$A$10:$D$94,2,FALSE)/1000</f>
        <v>82180.077000000005</v>
      </c>
      <c r="C46" s="112">
        <f>VLOOKUP(A46,'Доходы регионов21'!$A$10:$D$94,2,FALSE)/1000</f>
        <v>98046.316999999995</v>
      </c>
      <c r="D46" s="112">
        <f>VLOOKUP(A46,'Трансферты 2021'!$A$4:$G$88,7,FALSE)</f>
        <v>6486.55</v>
      </c>
      <c r="E46" s="112">
        <f>VLOOKUP(A46,'Трансферты 2021'!$A$4:$B$88,2,FALSE)</f>
        <v>17873.330000000002</v>
      </c>
      <c r="F46" s="112">
        <f>VLOOKUP(A46,'Трансферты 2021'!$A$4:$H$88,8,FALSE)</f>
        <v>20970.669999999998</v>
      </c>
      <c r="G46" s="112">
        <f>VLOOKUP(A46,'Трансферты 2019'!$A$5:$G$97,7,FALSE)</f>
        <v>3995.9</v>
      </c>
      <c r="H46" s="112">
        <f>VLOOKUP(A46,'Трансферты 2019'!$A$5:$B$97,2,FALSE)</f>
        <v>9537.83</v>
      </c>
      <c r="I46" s="112">
        <f>VLOOKUP(A46,'Трансферты 2020'!$A$5:$G$97,7,FALSE)</f>
        <v>5712.14</v>
      </c>
      <c r="J46" s="101">
        <f>VLOOKUP(A46,'Трансферты 2020'!$A$5:$B$97,2,FALSE)</f>
        <v>16257.42</v>
      </c>
      <c r="K46" s="184">
        <f>VLOOKUP(A46,'Трансферты 2020'!$A$5:$H$97,8,FALSE)</f>
        <v>19674.330000000002</v>
      </c>
      <c r="L46" s="253">
        <f>VLOOKUP(A46,'По статьям 2020'!$A$1:$AH$86,31,FALSE)</f>
        <v>2270.3799999999997</v>
      </c>
      <c r="M46" s="253">
        <f>VLOOKUP(A46,'По статьям 2020'!$A$1:$AH$86,32,FALSE)</f>
        <v>982.68999999999994</v>
      </c>
      <c r="N46" s="253">
        <f>VLOOKUP(A46,'По статьям 2020'!$A$1:$AH$86,33,FALSE)</f>
        <v>1258.6599999999999</v>
      </c>
      <c r="O46" s="253">
        <f>VLOOKUP(A46,'По статьям 2020'!$A$1:$AH$86,34,FALSE)</f>
        <v>29.029999999999998</v>
      </c>
      <c r="P46" s="101">
        <f>VLOOKUP(A46,ВРП!$A$4:$B$96,2,FALSE)</f>
        <v>292171.59999999998</v>
      </c>
      <c r="Q46" s="184">
        <f>VLOOKUP(A46,ВРП!$A$4:$C$96,3,FALSE)</f>
        <v>315153.90000000002</v>
      </c>
      <c r="R46" s="215">
        <f t="shared" si="0"/>
        <v>0.92707594606952337</v>
      </c>
      <c r="S46" s="101">
        <f>VLOOKUP(A46,Безработица!$A$6:$C$100,2,FALSE)</f>
        <v>4.8</v>
      </c>
      <c r="T46" s="126">
        <f>VLOOKUP(A46,Безработица!$A$6:$C$100,3,FALSE)</f>
        <v>5.4</v>
      </c>
      <c r="U46" s="101">
        <f>VLOOKUP(A46,Конституция!$B$4:$D$90,2,FALSE)</f>
        <v>0.70889999999999997</v>
      </c>
      <c r="V46" s="151">
        <f>VLOOKUP(A46,'Избыточная смертность'!$A$2:$C$94,3,FALSE)</f>
        <v>3832</v>
      </c>
      <c r="W46" s="178">
        <f>VLOOKUP(A46,'Смертность Медиазона'!$A$2:$B$94,2,FALSE)</f>
        <v>4.0999999999999996</v>
      </c>
      <c r="X46" s="151">
        <f>VLOOKUP(A46,'Избыточная смертность'!$A$2:$C$94,2,FALSE)</f>
        <v>12.05</v>
      </c>
      <c r="Y46" s="151">
        <f>VLOOKUP(A46,Путин!$B$2:$C$87,2,FALSE)</f>
        <v>0.70409999999999995</v>
      </c>
      <c r="Z46" s="126">
        <f>VLOOKUP(A46,'Численность 2020'!$A$7:$G$91,2,FALSE)</f>
        <v>1262402</v>
      </c>
      <c r="AA46" s="126">
        <f>VLOOKUP(A46,'Численность 2021'!$A$6:$G$91,2,FALSE)</f>
        <v>1250173</v>
      </c>
      <c r="AB46" s="115">
        <v>0</v>
      </c>
    </row>
    <row r="47" spans="1:28">
      <c r="A47" s="109" t="s">
        <v>141</v>
      </c>
      <c r="B47" s="112">
        <f>VLOOKUP(A47,'Доходы регионов20'!$A$10:$D$94,2,FALSE)/1000</f>
        <v>248778.32699999999</v>
      </c>
      <c r="C47" s="112">
        <f>VLOOKUP(A47,'Доходы регионов21'!$A$10:$D$94,2,FALSE)/1000</f>
        <v>306133.62099999998</v>
      </c>
      <c r="D47" s="112">
        <f>VLOOKUP(A47,'Трансферты 2021'!$A$4:$G$88,7,FALSE)</f>
        <v>33965.93</v>
      </c>
      <c r="E47" s="112">
        <f>VLOOKUP(A47,'Трансферты 2021'!$A$4:$B$88,2,FALSE)</f>
        <v>55831.24</v>
      </c>
      <c r="F47" s="112">
        <f>VLOOKUP(A47,'Трансферты 2021'!$A$4:$H$88,8,FALSE)</f>
        <v>64938.92</v>
      </c>
      <c r="G47" s="112">
        <f>VLOOKUP(A47,'Трансферты 2019'!$A$5:$G$97,7,FALSE)</f>
        <v>8978</v>
      </c>
      <c r="H47" s="112">
        <f>VLOOKUP(A47,'Трансферты 2019'!$A$5:$B$97,2,FALSE)</f>
        <v>19756.91</v>
      </c>
      <c r="I47" s="112">
        <f>VLOOKUP(A47,'Трансферты 2020'!$A$5:$G$97,7,FALSE)</f>
        <v>27821.05</v>
      </c>
      <c r="J47" s="101">
        <f>VLOOKUP(A47,'Трансферты 2020'!$A$5:$B$97,2,FALSE)</f>
        <v>48929.57</v>
      </c>
      <c r="K47" s="184">
        <f>VLOOKUP(A47,'Трансферты 2020'!$A$5:$H$97,8,FALSE)</f>
        <v>57458.61</v>
      </c>
      <c r="L47" s="253">
        <f>VLOOKUP(A47,'По статьям 2020'!$A$1:$AH$86,31,FALSE)</f>
        <v>7221.9000000000005</v>
      </c>
      <c r="M47" s="253">
        <f>VLOOKUP(A47,'По статьям 2020'!$A$1:$AH$86,32,FALSE)</f>
        <v>2321.91</v>
      </c>
      <c r="N47" s="253">
        <f>VLOOKUP(A47,'По статьям 2020'!$A$1:$AH$86,33,FALSE)</f>
        <v>4645.43</v>
      </c>
      <c r="O47" s="253">
        <f>VLOOKUP(A47,'По статьям 2020'!$A$1:$AH$86,34,FALSE)</f>
        <v>254.56</v>
      </c>
      <c r="P47" s="101">
        <f>VLOOKUP(A47,ВРП!$A$4:$B$96,2,FALSE)</f>
        <v>530579.4</v>
      </c>
      <c r="Q47" s="184">
        <f>VLOOKUP(A47,ВРП!$A$4:$C$96,3,FALSE)</f>
        <v>505093.4</v>
      </c>
      <c r="R47" s="215">
        <f t="shared" si="0"/>
        <v>1.050457994501611</v>
      </c>
      <c r="S47" s="101">
        <f>VLOOKUP(A47,Безработица!$A$6:$C$100,2,FALSE)</f>
        <v>3.9</v>
      </c>
      <c r="T47" s="126">
        <f>VLOOKUP(A47,Безработица!$A$6:$C$100,3,FALSE)</f>
        <v>4.5</v>
      </c>
      <c r="U47" s="101">
        <f>VLOOKUP(A47,Конституция!$B$4:$D$90,2,FALSE)</f>
        <v>0.80549999999999999</v>
      </c>
      <c r="V47" s="151">
        <f>VLOOKUP(A47,'Избыточная смертность'!$A$2:$C$94,3,FALSE)</f>
        <v>507</v>
      </c>
      <c r="W47" s="178">
        <f>VLOOKUP(A47,'Смертность Медиазона'!$A$2:$B$94,2,FALSE)</f>
        <v>3.1</v>
      </c>
      <c r="X47" s="151">
        <f>VLOOKUP(A47,'Избыточная смертность'!$A$2:$C$94,2,FALSE)</f>
        <v>21.73</v>
      </c>
      <c r="Y47" s="151">
        <f>VLOOKUP(A47,Путин!$B$2:$C$87,2,FALSE)</f>
        <v>0.75819999999999999</v>
      </c>
      <c r="Z47" s="126">
        <f>VLOOKUP(A47,'Численность 2020'!$A$7:$G$91,2,FALSE)</f>
        <v>3179532</v>
      </c>
      <c r="AA47" s="126">
        <f>VLOOKUP(A47,'Численность 2021'!$A$6:$G$91,2,FALSE)</f>
        <v>3154164</v>
      </c>
      <c r="AB47" s="115">
        <v>0</v>
      </c>
    </row>
    <row r="48" spans="1:28">
      <c r="A48" s="109" t="s">
        <v>143</v>
      </c>
      <c r="B48" s="112">
        <f>VLOOKUP(A48,'Доходы регионов20'!$A$10:$D$94,2,FALSE)/1000</f>
        <v>131218.408</v>
      </c>
      <c r="C48" s="112">
        <f>VLOOKUP(A48,'Доходы регионов21'!$A$10:$D$94,2,FALSE)/1000</f>
        <v>161941.837</v>
      </c>
      <c r="D48" s="112">
        <f>VLOOKUP(A48,'Трансферты 2021'!$A$4:$G$88,7,FALSE)</f>
        <v>9630.9</v>
      </c>
      <c r="E48" s="112">
        <f>VLOOKUP(A48,'Трансферты 2021'!$A$4:$B$88,2,FALSE)</f>
        <v>25136.27</v>
      </c>
      <c r="F48" s="112">
        <f>VLOOKUP(A48,'Трансферты 2021'!$A$4:$H$88,8,FALSE)</f>
        <v>31845.83</v>
      </c>
      <c r="G48" s="112">
        <f>VLOOKUP(A48,'Трансферты 2019'!$A$5:$G$97,7,FALSE)</f>
        <v>5573.34</v>
      </c>
      <c r="H48" s="112">
        <f>VLOOKUP(A48,'Трансферты 2019'!$A$5:$B$97,2,FALSE)</f>
        <v>13760.89</v>
      </c>
      <c r="I48" s="112">
        <f>VLOOKUP(A48,'Трансферты 2020'!$A$5:$G$97,7,FALSE)</f>
        <v>9541.32</v>
      </c>
      <c r="J48" s="101">
        <f>VLOOKUP(A48,'Трансферты 2020'!$A$5:$B$97,2,FALSE)</f>
        <v>25415.919999999998</v>
      </c>
      <c r="K48" s="184">
        <f>VLOOKUP(A48,'Трансферты 2020'!$A$5:$H$97,8,FALSE)</f>
        <v>30985.41</v>
      </c>
      <c r="L48" s="253">
        <f>VLOOKUP(A48,'По статьям 2020'!$A$1:$AH$86,31,FALSE)</f>
        <v>4558.1900000000005</v>
      </c>
      <c r="M48" s="253">
        <f>VLOOKUP(A48,'По статьям 2020'!$A$1:$AH$86,32,FALSE)</f>
        <v>1413.5900000000001</v>
      </c>
      <c r="N48" s="253">
        <f>VLOOKUP(A48,'По статьям 2020'!$A$1:$AH$86,33,FALSE)</f>
        <v>2910.4699999999993</v>
      </c>
      <c r="O48" s="253">
        <f>VLOOKUP(A48,'По статьям 2020'!$A$1:$AH$86,34,FALSE)</f>
        <v>234.13</v>
      </c>
      <c r="P48" s="101">
        <f>VLOOKUP(A48,ВРП!$A$4:$B$96,2,FALSE)</f>
        <v>564897.9</v>
      </c>
      <c r="Q48" s="184">
        <f>VLOOKUP(A48,ВРП!$A$4:$C$96,3,FALSE)</f>
        <v>538971.9</v>
      </c>
      <c r="R48" s="215">
        <f t="shared" si="0"/>
        <v>1.0481026932944</v>
      </c>
      <c r="S48" s="101">
        <f>VLOOKUP(A48,Безработица!$A$6:$C$100,2,FALSE)</f>
        <v>4.4000000000000004</v>
      </c>
      <c r="T48" s="126">
        <f>VLOOKUP(A48,Безработица!$A$6:$C$100,3,FALSE)</f>
        <v>5.9</v>
      </c>
      <c r="U48" s="101">
        <f>VLOOKUP(A48,Конституция!$B$4:$D$90,2,FALSE)</f>
        <v>0.73599999999999999</v>
      </c>
      <c r="V48" s="151">
        <f>VLOOKUP(A48,'Избыточная смертность'!$A$2:$C$94,3,FALSE)</f>
        <v>1007</v>
      </c>
      <c r="W48" s="178">
        <f>VLOOKUP(A48,'Смертность Медиазона'!$A$2:$B$94,2,FALSE)</f>
        <v>4.7</v>
      </c>
      <c r="X48" s="151">
        <f>VLOOKUP(A48,'Избыточная смертность'!$A$2:$C$94,2,FALSE)</f>
        <v>20.39</v>
      </c>
      <c r="Y48" s="151">
        <f>VLOOKUP(A48,Путин!$B$2:$C$87,2,FALSE)</f>
        <v>0.72970000000000002</v>
      </c>
      <c r="Z48" s="126">
        <f>VLOOKUP(A48,'Численность 2020'!$A$7:$G$91,2,FALSE)</f>
        <v>1956835</v>
      </c>
      <c r="AA48" s="126">
        <f>VLOOKUP(A48,'Численность 2021'!$A$6:$G$91,2,FALSE)</f>
        <v>1942915</v>
      </c>
      <c r="AB48" s="115">
        <v>0</v>
      </c>
    </row>
    <row r="49" spans="1:28">
      <c r="A49" s="109" t="s">
        <v>142</v>
      </c>
      <c r="B49" s="112">
        <f>VLOOKUP(A49,'Доходы регионов20'!$A$10:$D$94,2,FALSE)/1000</f>
        <v>81382.741999999998</v>
      </c>
      <c r="C49" s="112">
        <f>VLOOKUP(A49,'Доходы регионов21'!$A$10:$D$94,2,FALSE)/1000</f>
        <v>88691.438999999998</v>
      </c>
      <c r="D49" s="112">
        <f>VLOOKUP(A49,'Трансферты 2021'!$A$4:$G$88,7,FALSE)</f>
        <v>8181.75</v>
      </c>
      <c r="E49" s="112">
        <f>VLOOKUP(A49,'Трансферты 2021'!$A$4:$B$88,2,FALSE)</f>
        <v>16837.75</v>
      </c>
      <c r="F49" s="112">
        <f>VLOOKUP(A49,'Трансферты 2021'!$A$4:$H$88,8,FALSE)</f>
        <v>20280.7</v>
      </c>
      <c r="G49" s="112">
        <f>VLOOKUP(A49,'Трансферты 2019'!$A$5:$G$97,7,FALSE)</f>
        <v>3212.24</v>
      </c>
      <c r="H49" s="112">
        <f>VLOOKUP(A49,'Трансферты 2019'!$A$5:$B$97,2,FALSE)</f>
        <v>7961.65</v>
      </c>
      <c r="I49" s="112">
        <f>VLOOKUP(A49,'Трансферты 2020'!$A$5:$G$97,7,FALSE)</f>
        <v>7800.77</v>
      </c>
      <c r="J49" s="101">
        <f>VLOOKUP(A49,'Трансферты 2020'!$A$5:$B$97,2,FALSE)</f>
        <v>16948.22</v>
      </c>
      <c r="K49" s="184">
        <f>VLOOKUP(A49,'Трансферты 2020'!$A$5:$H$97,8,FALSE)</f>
        <v>21345.57</v>
      </c>
      <c r="L49" s="253">
        <f>VLOOKUP(A49,'По статьям 2020'!$A$1:$AH$86,31,FALSE)</f>
        <v>2638.84</v>
      </c>
      <c r="M49" s="253">
        <f>VLOOKUP(A49,'По статьям 2020'!$A$1:$AH$86,32,FALSE)</f>
        <v>992.61</v>
      </c>
      <c r="N49" s="253">
        <f>VLOOKUP(A49,'По статьям 2020'!$A$1:$AH$86,33,FALSE)</f>
        <v>1530.5199999999998</v>
      </c>
      <c r="O49" s="253">
        <f>VLOOKUP(A49,'По статьям 2020'!$A$1:$AH$86,34,FALSE)</f>
        <v>115.71000000000001</v>
      </c>
      <c r="P49" s="101">
        <f>VLOOKUP(A49,ВРП!$A$4:$B$96,2,FALSE)</f>
        <v>342250.5</v>
      </c>
      <c r="Q49" s="184">
        <f>VLOOKUP(A49,ВРП!$A$4:$C$96,3,FALSE)</f>
        <v>379820.4</v>
      </c>
      <c r="R49" s="215">
        <f t="shared" si="0"/>
        <v>0.90108509179601726</v>
      </c>
      <c r="S49" s="101">
        <f>VLOOKUP(A49,Безработица!$A$6:$C$100,2,FALSE)</f>
        <v>4.3</v>
      </c>
      <c r="T49" s="126">
        <f>VLOOKUP(A49,Безработица!$A$6:$C$100,3,FALSE)</f>
        <v>5.0999999999999996</v>
      </c>
      <c r="U49" s="101">
        <f>VLOOKUP(A49,Конституция!$B$4:$D$90,2,FALSE)</f>
        <v>0.85250000000000004</v>
      </c>
      <c r="V49" s="151">
        <f>VLOOKUP(A49,'Избыточная смертность'!$A$2:$C$94,3,FALSE)</f>
        <v>1264</v>
      </c>
      <c r="W49" s="178">
        <f>VLOOKUP(A49,'Смертность Медиазона'!$A$2:$B$94,2,FALSE)</f>
        <v>12.1</v>
      </c>
      <c r="X49" s="151">
        <f>VLOOKUP(A49,'Избыточная смертность'!$A$2:$C$94,2,FALSE)</f>
        <v>19.309999999999999</v>
      </c>
      <c r="Y49" s="151">
        <f>VLOOKUP(A49,Путин!$B$2:$C$87,2,FALSE)</f>
        <v>0.79979999999999996</v>
      </c>
      <c r="Z49" s="126">
        <f>VLOOKUP(A49,'Численность 2020'!$A$7:$G$91,2,FALSE)</f>
        <v>1305563</v>
      </c>
      <c r="AA49" s="126">
        <f>VLOOKUP(A49,'Численность 2021'!$A$6:$G$91,2,FALSE)</f>
        <v>1290898</v>
      </c>
      <c r="AB49" s="115">
        <v>0</v>
      </c>
    </row>
    <row r="50" spans="1:28">
      <c r="A50" s="109" t="s">
        <v>146</v>
      </c>
      <c r="B50" s="112">
        <f>VLOOKUP(A50,'Доходы регионов20'!$A$10:$D$94,2,FALSE)/1000</f>
        <v>189436.505</v>
      </c>
      <c r="C50" s="112">
        <f>VLOOKUP(A50,'Доходы регионов21'!$A$10:$D$94,2,FALSE)/1000</f>
        <v>249384.41899999999</v>
      </c>
      <c r="D50" s="112">
        <f>VLOOKUP(A50,'Трансферты 2021'!$A$4:$G$88,7,FALSE)</f>
        <v>9815.34</v>
      </c>
      <c r="E50" s="112">
        <f>VLOOKUP(A50,'Трансферты 2021'!$A$4:$B$88,2,FALSE)</f>
        <v>29236.57</v>
      </c>
      <c r="F50" s="112">
        <f>VLOOKUP(A50,'Трансферты 2021'!$A$4:$H$88,8,FALSE)</f>
        <v>35966.089999999997</v>
      </c>
      <c r="G50" s="112">
        <f>VLOOKUP(A50,'Трансферты 2019'!$A$5:$G$97,7,FALSE)</f>
        <v>6970.79</v>
      </c>
      <c r="H50" s="112">
        <f>VLOOKUP(A50,'Трансферты 2019'!$A$5:$B$97,2,FALSE)</f>
        <v>15339.33</v>
      </c>
      <c r="I50" s="112">
        <f>VLOOKUP(A50,'Трансферты 2020'!$A$5:$G$97,7,FALSE)</f>
        <v>7526.49</v>
      </c>
      <c r="J50" s="101">
        <f>VLOOKUP(A50,'Трансферты 2020'!$A$5:$B$97,2,FALSE)</f>
        <v>27423.19</v>
      </c>
      <c r="K50" s="184">
        <f>VLOOKUP(A50,'Трансферты 2020'!$A$5:$H$97,8,FALSE)</f>
        <v>33952.86</v>
      </c>
      <c r="L50" s="253">
        <f>VLOOKUP(A50,'По статьям 2020'!$A$1:$AH$86,31,FALSE)</f>
        <v>6041.0400000000009</v>
      </c>
      <c r="M50" s="253">
        <f>VLOOKUP(A50,'По статьям 2020'!$A$1:$AH$86,32,FALSE)</f>
        <v>2008.06</v>
      </c>
      <c r="N50" s="253">
        <f>VLOOKUP(A50,'По статьям 2020'!$A$1:$AH$86,33,FALSE)</f>
        <v>3874.0099999999998</v>
      </c>
      <c r="O50" s="253">
        <f>VLOOKUP(A50,'По статьям 2020'!$A$1:$AH$86,34,FALSE)</f>
        <v>158.97</v>
      </c>
      <c r="P50" s="101">
        <f>VLOOKUP(A50,ВРП!$A$4:$B$96,2,FALSE)</f>
        <v>573894.30000000005</v>
      </c>
      <c r="Q50" s="184">
        <f>VLOOKUP(A50,ВРП!$A$4:$C$96,3,FALSE)</f>
        <v>541930.19999999995</v>
      </c>
      <c r="R50" s="215">
        <f t="shared" si="0"/>
        <v>1.0589819500740134</v>
      </c>
      <c r="S50" s="101">
        <f>VLOOKUP(A50,Безработица!$A$6:$C$100,2,FALSE)</f>
        <v>5.0999999999999996</v>
      </c>
      <c r="T50" s="126">
        <f>VLOOKUP(A50,Безработица!$A$6:$C$100,3,FALSE)</f>
        <v>5.7</v>
      </c>
      <c r="U50" s="101">
        <f>VLOOKUP(A50,Конституция!$B$4:$D$90,2,FALSE)</f>
        <v>0.70750000000000002</v>
      </c>
      <c r="V50" s="151">
        <f>VLOOKUP(A50,'Избыточная смертность'!$A$2:$C$94,3,FALSE)</f>
        <v>3324</v>
      </c>
      <c r="W50" s="178">
        <f>VLOOKUP(A50,'Смертность Медиазона'!$A$2:$B$94,2,FALSE)</f>
        <v>3</v>
      </c>
      <c r="X50" s="151">
        <f>VLOOKUP(A50,'Избыточная смертность'!$A$2:$C$94,2,FALSE)</f>
        <v>13.88</v>
      </c>
      <c r="Y50" s="151">
        <f>VLOOKUP(A50,Путин!$B$2:$C$87,2,FALSE)</f>
        <v>0.75349999999999995</v>
      </c>
      <c r="Z50" s="126">
        <f>VLOOKUP(A50,'Численность 2020'!$A$7:$G$91,2,FALSE)</f>
        <v>2599260</v>
      </c>
      <c r="AA50" s="126">
        <f>VLOOKUP(A50,'Численность 2021'!$A$6:$G$91,2,FALSE)</f>
        <v>2579261</v>
      </c>
      <c r="AB50" s="115">
        <v>0</v>
      </c>
    </row>
    <row r="51" spans="1:28">
      <c r="A51" s="109" t="s">
        <v>140</v>
      </c>
      <c r="B51" s="112">
        <f>VLOOKUP(A51,'Доходы регионов20'!$A$10:$D$94,2,FALSE)/1000</f>
        <v>146440.76699999999</v>
      </c>
      <c r="C51" s="112">
        <f>VLOOKUP(A51,'Доходы регионов21'!$A$10:$D$94,2,FALSE)/1000</f>
        <v>168373.63399999999</v>
      </c>
      <c r="D51" s="112">
        <f>VLOOKUP(A51,'Трансферты 2021'!$A$4:$G$88,7,FALSE)</f>
        <v>12010.4</v>
      </c>
      <c r="E51" s="112">
        <f>VLOOKUP(A51,'Трансферты 2021'!$A$4:$B$88,2,FALSE)</f>
        <v>30265.62</v>
      </c>
      <c r="F51" s="112">
        <f>VLOOKUP(A51,'Трансферты 2021'!$A$4:$H$88,8,FALSE)</f>
        <v>38804.89</v>
      </c>
      <c r="G51" s="112">
        <f>VLOOKUP(A51,'Трансферты 2019'!$A$5:$G$97,7,FALSE)</f>
        <v>6069.9</v>
      </c>
      <c r="H51" s="112">
        <f>VLOOKUP(A51,'Трансферты 2019'!$A$5:$B$97,2,FALSE)</f>
        <v>13369.02</v>
      </c>
      <c r="I51" s="112">
        <f>VLOOKUP(A51,'Трансферты 2020'!$A$5:$G$97,7,FALSE)</f>
        <v>8872.31</v>
      </c>
      <c r="J51" s="101">
        <f>VLOOKUP(A51,'Трансферты 2020'!$A$5:$B$97,2,FALSE)</f>
        <v>26947.75</v>
      </c>
      <c r="K51" s="184">
        <f>VLOOKUP(A51,'Трансферты 2020'!$A$5:$H$97,8,FALSE)</f>
        <v>36455.660000000003</v>
      </c>
      <c r="L51" s="253">
        <f>VLOOKUP(A51,'По статьям 2020'!$A$1:$AH$86,31,FALSE)</f>
        <v>3632.95</v>
      </c>
      <c r="M51" s="253">
        <f>VLOOKUP(A51,'По статьям 2020'!$A$1:$AH$86,32,FALSE)</f>
        <v>1535.9299999999998</v>
      </c>
      <c r="N51" s="253">
        <f>VLOOKUP(A51,'По статьям 2020'!$A$1:$AH$86,33,FALSE)</f>
        <v>1995.4499999999998</v>
      </c>
      <c r="O51" s="253">
        <f>VLOOKUP(A51,'По статьям 2020'!$A$1:$AH$86,34,FALSE)</f>
        <v>101.57</v>
      </c>
      <c r="P51" s="101">
        <f>VLOOKUP(A51,ВРП!$A$4:$B$96,2,FALSE)</f>
        <v>333876.5</v>
      </c>
      <c r="Q51" s="184">
        <f>VLOOKUP(A51,ВРП!$A$4:$C$96,3,FALSE)</f>
        <v>358480.4</v>
      </c>
      <c r="R51" s="215">
        <f t="shared" si="0"/>
        <v>0.9313661221087679</v>
      </c>
      <c r="S51" s="101">
        <f>VLOOKUP(A51,Безработица!$A$6:$C$100,2,FALSE)</f>
        <v>4.3</v>
      </c>
      <c r="T51" s="126">
        <f>VLOOKUP(A51,Безработица!$A$6:$C$100,3,FALSE)</f>
        <v>5.6</v>
      </c>
      <c r="U51" s="101">
        <f>VLOOKUP(A51,Конституция!$B$4:$D$90,2,FALSE)</f>
        <v>0.82240000000000002</v>
      </c>
      <c r="V51" s="151">
        <f>VLOOKUP(A51,'Избыточная смертность'!$A$2:$C$94,3,FALSE)</f>
        <v>2192</v>
      </c>
      <c r="W51" s="178">
        <f>VLOOKUP(A51,'Смертность Медиазона'!$A$2:$B$94,2,FALSE)</f>
        <v>6.2</v>
      </c>
      <c r="X51" s="151">
        <f>VLOOKUP(A51,'Избыточная смертность'!$A$2:$C$94,2,FALSE)</f>
        <v>16.420000000000002</v>
      </c>
      <c r="Y51" s="151">
        <f>VLOOKUP(A51,Путин!$B$2:$C$87,2,FALSE)</f>
        <v>0.7833</v>
      </c>
      <c r="Z51" s="126">
        <f>VLOOKUP(A51,'Численность 2020'!$A$7:$G$91,2,FALSE)</f>
        <v>2421895</v>
      </c>
      <c r="AA51" s="126">
        <f>VLOOKUP(A51,'Численность 2021'!$A$6:$G$91,2,FALSE)</f>
        <v>2395111</v>
      </c>
      <c r="AB51" s="115">
        <v>0</v>
      </c>
    </row>
    <row r="52" spans="1:28">
      <c r="A52" s="109" t="s">
        <v>139</v>
      </c>
      <c r="B52" s="112">
        <f>VLOOKUP(A52,'Доходы регионов20'!$A$10:$D$94,2,FALSE)/1000</f>
        <v>81131.240000000005</v>
      </c>
      <c r="C52" s="112">
        <f>VLOOKUP(A52,'Доходы регионов21'!$A$10:$D$94,2,FALSE)/1000</f>
        <v>92648.361000000004</v>
      </c>
      <c r="D52" s="112">
        <f>VLOOKUP(A52,'Трансферты 2021'!$A$4:$G$88,7,FALSE)</f>
        <v>7429.77</v>
      </c>
      <c r="E52" s="112">
        <f>VLOOKUP(A52,'Трансферты 2021'!$A$4:$B$88,2,FALSE)</f>
        <v>17201.580000000002</v>
      </c>
      <c r="F52" s="112">
        <f>VLOOKUP(A52,'Трансферты 2021'!$A$4:$H$88,8,FALSE)</f>
        <v>20265.75</v>
      </c>
      <c r="G52" s="112">
        <f>VLOOKUP(A52,'Трансферты 2019'!$A$5:$G$97,7,FALSE)</f>
        <v>3231.7</v>
      </c>
      <c r="H52" s="112">
        <f>VLOOKUP(A52,'Трансферты 2019'!$A$5:$B$97,2,FALSE)</f>
        <v>7499.45</v>
      </c>
      <c r="I52" s="112">
        <f>VLOOKUP(A52,'Трансферты 2020'!$A$5:$G$97,7,FALSE)</f>
        <v>5810.53</v>
      </c>
      <c r="J52" s="101">
        <f>VLOOKUP(A52,'Трансферты 2020'!$A$5:$B$97,2,FALSE)</f>
        <v>14361.7</v>
      </c>
      <c r="K52" s="184">
        <f>VLOOKUP(A52,'Трансферты 2020'!$A$5:$H$97,8,FALSE)</f>
        <v>17989.669999999998</v>
      </c>
      <c r="L52" s="253">
        <f>VLOOKUP(A52,'По статьям 2020'!$A$1:$AH$86,31,FALSE)</f>
        <v>2485.6999999999998</v>
      </c>
      <c r="M52" s="253">
        <f>VLOOKUP(A52,'По статьям 2020'!$A$1:$AH$86,32,FALSE)</f>
        <v>824.32000000000016</v>
      </c>
      <c r="N52" s="253">
        <f>VLOOKUP(A52,'По статьям 2020'!$A$1:$AH$86,33,FALSE)</f>
        <v>1593.1699999999996</v>
      </c>
      <c r="O52" s="253">
        <f>VLOOKUP(A52,'По статьям 2020'!$A$1:$AH$86,34,FALSE)</f>
        <v>68.210000000000008</v>
      </c>
      <c r="P52" s="101">
        <f>VLOOKUP(A52,ВРП!$A$4:$B$96,2,FALSE)</f>
        <v>340581.4</v>
      </c>
      <c r="Q52" s="184">
        <f>VLOOKUP(A52,ВРП!$A$4:$C$96,3,FALSE)</f>
        <v>360112.2</v>
      </c>
      <c r="R52" s="215">
        <f t="shared" si="0"/>
        <v>0.94576468111882916</v>
      </c>
      <c r="S52" s="101">
        <f>VLOOKUP(A52,Безработица!$A$6:$C$100,2,FALSE)</f>
        <v>3.8</v>
      </c>
      <c r="T52" s="126">
        <f>VLOOKUP(A52,Безработица!$A$6:$C$100,3,FALSE)</f>
        <v>4.9000000000000004</v>
      </c>
      <c r="U52" s="101">
        <f>VLOOKUP(A52,Конституция!$B$4:$D$90,2,FALSE)</f>
        <v>0.71160000000000001</v>
      </c>
      <c r="V52" s="151">
        <f>VLOOKUP(A52,'Избыточная смертность'!$A$2:$C$94,3,FALSE)</f>
        <v>2108</v>
      </c>
      <c r="W52" s="178">
        <f>VLOOKUP(A52,'Смертность Медиазона'!$A$2:$B$94,2,FALSE)</f>
        <v>9.8000000000000007</v>
      </c>
      <c r="X52" s="151">
        <f>VLOOKUP(A52,'Избыточная смертность'!$A$2:$C$94,2,FALSE)</f>
        <v>16.66</v>
      </c>
      <c r="Y52" s="151">
        <f>VLOOKUP(A52,Путин!$B$2:$C$87,2,FALSE)</f>
        <v>0.74270000000000003</v>
      </c>
      <c r="Z52" s="126">
        <f>VLOOKUP(A52,'Численность 2020'!$A$7:$G$91,2,FALSE)</f>
        <v>1229824</v>
      </c>
      <c r="AA52" s="126">
        <f>VLOOKUP(A52,'Численность 2021'!$A$6:$G$91,2,FALSE)</f>
        <v>1218319</v>
      </c>
      <c r="AB52" s="115">
        <v>0</v>
      </c>
    </row>
    <row r="53" spans="1:28">
      <c r="A53" s="109" t="s">
        <v>138</v>
      </c>
      <c r="B53" s="112">
        <f>VLOOKUP(A53,'Доходы регионов20'!$A$10:$D$94,2,FALSE)/1000</f>
        <v>60214.137000000002</v>
      </c>
      <c r="C53" s="112">
        <f>VLOOKUP(A53,'Доходы регионов21'!$A$10:$D$94,2,FALSE)/1000</f>
        <v>67893.073000000004</v>
      </c>
      <c r="D53" s="112">
        <f>VLOOKUP(A53,'Трансферты 2021'!$A$4:$G$88,7,FALSE)</f>
        <v>4977.78</v>
      </c>
      <c r="E53" s="112">
        <f>VLOOKUP(A53,'Трансферты 2021'!$A$4:$B$88,2,FALSE)</f>
        <v>14421.65</v>
      </c>
      <c r="F53" s="112">
        <f>VLOOKUP(A53,'Трансферты 2021'!$A$4:$H$88,8,FALSE)</f>
        <v>17871.25</v>
      </c>
      <c r="G53" s="112">
        <f>VLOOKUP(A53,'Трансферты 2019'!$A$5:$G$97,7,FALSE)</f>
        <v>3308.2</v>
      </c>
      <c r="H53" s="112">
        <f>VLOOKUP(A53,'Трансферты 2019'!$A$5:$B$97,2,FALSE)</f>
        <v>8109.9</v>
      </c>
      <c r="I53" s="112">
        <f>VLOOKUP(A53,'Трансферты 2020'!$A$5:$G$97,7,FALSE)</f>
        <v>3876.28</v>
      </c>
      <c r="J53" s="101">
        <f>VLOOKUP(A53,'Трансферты 2020'!$A$5:$B$97,2,FALSE)</f>
        <v>12648.53</v>
      </c>
      <c r="K53" s="184">
        <f>VLOOKUP(A53,'Трансферты 2020'!$A$5:$H$97,8,FALSE)</f>
        <v>16319.04</v>
      </c>
      <c r="L53" s="253">
        <f>VLOOKUP(A53,'По статьям 2020'!$A$1:$AH$86,31,FALSE)</f>
        <v>1458.54</v>
      </c>
      <c r="M53" s="253">
        <f>VLOOKUP(A53,'По статьям 2020'!$A$1:$AH$86,32,FALSE)</f>
        <v>589.92000000000007</v>
      </c>
      <c r="N53" s="253">
        <f>VLOOKUP(A53,'По статьям 2020'!$A$1:$AH$86,33,FALSE)</f>
        <v>803.73</v>
      </c>
      <c r="O53" s="253">
        <f>VLOOKUP(A53,'По статьям 2020'!$A$1:$AH$86,34,FALSE)</f>
        <v>64.89</v>
      </c>
      <c r="P53" s="101">
        <f>VLOOKUP(A53,ВРП!$A$4:$B$96,2,FALSE)</f>
        <v>280971.3</v>
      </c>
      <c r="Q53" s="184">
        <f>VLOOKUP(A53,ВРП!$A$4:$C$96,3,FALSE)</f>
        <v>294464</v>
      </c>
      <c r="R53" s="215">
        <f t="shared" si="0"/>
        <v>0.95417877906976745</v>
      </c>
      <c r="S53" s="101">
        <f>VLOOKUP(A53,Безработица!$A$6:$C$100,2,FALSE)</f>
        <v>7.8</v>
      </c>
      <c r="T53" s="126">
        <f>VLOOKUP(A53,Безработица!$A$6:$C$100,3,FALSE)</f>
        <v>8.3000000000000007</v>
      </c>
      <c r="U53" s="101">
        <f>VLOOKUP(A53,Конституция!$B$4:$D$90,2,FALSE)</f>
        <v>0.69579999999999997</v>
      </c>
      <c r="V53" s="151">
        <f>VLOOKUP(A53,'Избыточная смертность'!$A$2:$C$94,3,FALSE)</f>
        <v>6571</v>
      </c>
      <c r="W53" s="178">
        <f>VLOOKUP(A53,'Смертность Медиазона'!$A$2:$B$94,2,FALSE)</f>
        <v>0</v>
      </c>
      <c r="X53" s="151">
        <f>VLOOKUP(A53,'Избыточная смертность'!$A$2:$C$94,2,FALSE)</f>
        <v>9.4</v>
      </c>
      <c r="Y53" s="151">
        <f>VLOOKUP(A53,Путин!$B$2:$C$87,2,FALSE)</f>
        <v>0.73299999999999998</v>
      </c>
      <c r="Z53" s="126">
        <f>VLOOKUP(A53,'Численность 2020'!$A$7:$G$91,2,FALSE)</f>
        <v>827166</v>
      </c>
      <c r="AA53" s="126">
        <f>VLOOKUP(A53,'Численность 2021'!$A$6:$G$91,2,FALSE)</f>
        <v>818570</v>
      </c>
      <c r="AB53" s="115">
        <v>0</v>
      </c>
    </row>
    <row r="54" spans="1:28">
      <c r="A54" s="109" t="s">
        <v>137</v>
      </c>
      <c r="B54" s="112">
        <f>VLOOKUP(A54,'Доходы регионов20'!$A$10:$D$94,2,FALSE)/1000</f>
        <v>349047.158</v>
      </c>
      <c r="C54" s="112">
        <f>VLOOKUP(A54,'Доходы регионов21'!$A$10:$D$94,2,FALSE)/1000</f>
        <v>427622.45500000002</v>
      </c>
      <c r="D54" s="112">
        <f>VLOOKUP(A54,'Трансферты 2021'!$A$4:$G$88,7,FALSE)</f>
        <v>20567.88</v>
      </c>
      <c r="E54" s="112">
        <f>VLOOKUP(A54,'Трансферты 2021'!$A$4:$B$88,2,FALSE)</f>
        <v>51297.39</v>
      </c>
      <c r="F54" s="112">
        <f>VLOOKUP(A54,'Трансферты 2021'!$A$4:$H$88,8,FALSE)</f>
        <v>61406.13</v>
      </c>
      <c r="G54" s="112">
        <f>VLOOKUP(A54,'Трансферты 2019'!$A$5:$G$97,7,FALSE)</f>
        <v>5742.49</v>
      </c>
      <c r="H54" s="112">
        <f>VLOOKUP(A54,'Трансферты 2019'!$A$5:$B$97,2,FALSE)</f>
        <v>19867</v>
      </c>
      <c r="I54" s="112">
        <f>VLOOKUP(A54,'Трансферты 2020'!$A$5:$G$97,7,FALSE)</f>
        <v>16172.81</v>
      </c>
      <c r="J54" s="101">
        <f>VLOOKUP(A54,'Трансферты 2020'!$A$5:$B$97,2,FALSE)</f>
        <v>44648.18</v>
      </c>
      <c r="K54" s="184">
        <f>VLOOKUP(A54,'Трансферты 2020'!$A$5:$H$97,8,FALSE)</f>
        <v>55183.17</v>
      </c>
      <c r="L54" s="253">
        <f>VLOOKUP(A54,'По статьям 2020'!$A$1:$AH$86,31,FALSE)</f>
        <v>10840.899999999998</v>
      </c>
      <c r="M54" s="253">
        <f>VLOOKUP(A54,'По статьям 2020'!$A$1:$AH$86,32,FALSE)</f>
        <v>3214.21</v>
      </c>
      <c r="N54" s="253">
        <f>VLOOKUP(A54,'По статьям 2020'!$A$1:$AH$86,33,FALSE)</f>
        <v>6732.1500000000005</v>
      </c>
      <c r="O54" s="253">
        <f>VLOOKUP(A54,'По статьям 2020'!$A$1:$AH$86,34,FALSE)</f>
        <v>894.54</v>
      </c>
      <c r="P54" s="101">
        <f>VLOOKUP(A54,ВРП!$A$4:$B$96,2,FALSE)</f>
        <v>586468.30000000005</v>
      </c>
      <c r="Q54" s="184">
        <f>VLOOKUP(A54,ВРП!$A$4:$C$96,3,FALSE)</f>
        <v>588270</v>
      </c>
      <c r="R54" s="215">
        <f t="shared" si="0"/>
        <v>0.99693729069984882</v>
      </c>
      <c r="S54" s="101">
        <f>VLOOKUP(A54,Безработица!$A$6:$C$100,2,FALSE)</f>
        <v>4.2</v>
      </c>
      <c r="T54" s="126">
        <f>VLOOKUP(A54,Безработица!$A$6:$C$100,3,FALSE)</f>
        <v>5.8</v>
      </c>
      <c r="U54" s="101">
        <f>VLOOKUP(A54,Конституция!$B$4:$D$90,2,FALSE)</f>
        <v>0.65990000000000004</v>
      </c>
      <c r="V54" s="151">
        <f>VLOOKUP(A54,'Избыточная смертность'!$A$2:$C$94,3,FALSE)</f>
        <v>2613</v>
      </c>
      <c r="W54" s="178">
        <f>VLOOKUP(A54,'Смертность Медиазона'!$A$2:$B$94,2,FALSE)</f>
        <v>1.3</v>
      </c>
      <c r="X54" s="151">
        <f>VLOOKUP(A54,'Избыточная смертность'!$A$2:$C$94,2,FALSE)</f>
        <v>15.04</v>
      </c>
      <c r="Y54" s="151">
        <f>VLOOKUP(A54,Путин!$B$2:$C$87,2,FALSE)</f>
        <v>0.746</v>
      </c>
      <c r="Z54" s="126">
        <f>VLOOKUP(A54,'Численность 2020'!$A$7:$G$91,2,FALSE)</f>
        <v>4310681</v>
      </c>
      <c r="AA54" s="126">
        <f>VLOOKUP(A54,'Численность 2021'!$A$6:$G$91,2,FALSE)</f>
        <v>4290067</v>
      </c>
      <c r="AB54" s="115">
        <v>0</v>
      </c>
    </row>
    <row r="55" spans="1:28">
      <c r="A55" s="109" t="s">
        <v>136</v>
      </c>
      <c r="B55" s="112">
        <f>VLOOKUP(A55,'Доходы регионов20'!$A$10:$D$94,2,FALSE)/1000</f>
        <v>192132.30600000001</v>
      </c>
      <c r="C55" s="112">
        <f>VLOOKUP(A55,'Доходы регионов21'!$A$10:$D$94,2,FALSE)/1000</f>
        <v>274276.00599999999</v>
      </c>
      <c r="D55" s="112">
        <f>VLOOKUP(A55,'Трансферты 2021'!$A$4:$G$88,7,FALSE)</f>
        <v>6425.95</v>
      </c>
      <c r="E55" s="112">
        <f>VLOOKUP(A55,'Трансферты 2021'!$A$4:$B$88,2,FALSE)</f>
        <v>13992.67</v>
      </c>
      <c r="F55" s="112">
        <f>VLOOKUP(A55,'Трансферты 2021'!$A$4:$H$88,8,FALSE)</f>
        <v>15168.91</v>
      </c>
      <c r="G55" s="112">
        <f>VLOOKUP(A55,'Трансферты 2019'!$A$5:$G$97,7,FALSE)</f>
        <v>3065.46</v>
      </c>
      <c r="H55" s="112">
        <f>VLOOKUP(A55,'Трансферты 2019'!$A$5:$B$97,2,FALSE)</f>
        <v>7790.94</v>
      </c>
      <c r="I55" s="112">
        <f>VLOOKUP(A55,'Трансферты 2020'!$A$5:$G$97,7,FALSE)</f>
        <v>5819.16</v>
      </c>
      <c r="J55" s="101">
        <f>VLOOKUP(A55,'Трансферты 2020'!$A$5:$B$97,2,FALSE)</f>
        <v>13856.33</v>
      </c>
      <c r="K55" s="184">
        <f>VLOOKUP(A55,'Трансферты 2020'!$A$5:$H$97,8,FALSE)</f>
        <v>15731.77</v>
      </c>
      <c r="L55" s="253">
        <f>VLOOKUP(A55,'По статьям 2020'!$A$1:$AH$86,31,FALSE)</f>
        <v>3165.14</v>
      </c>
      <c r="M55" s="253">
        <f>VLOOKUP(A55,'По статьям 2020'!$A$1:$AH$86,32,FALSE)</f>
        <v>876.53000000000009</v>
      </c>
      <c r="N55" s="253">
        <f>VLOOKUP(A55,'По статьям 2020'!$A$1:$AH$86,33,FALSE)</f>
        <v>2197.7199999999998</v>
      </c>
      <c r="O55" s="253">
        <f>VLOOKUP(A55,'По статьям 2020'!$A$1:$AH$86,34,FALSE)</f>
        <v>90.890000000000015</v>
      </c>
      <c r="P55" s="101">
        <f>VLOOKUP(A55,ВРП!$A$4:$B$96,2,FALSE)</f>
        <v>821610.6</v>
      </c>
      <c r="Q55" s="184">
        <f>VLOOKUP(A55,ВРП!$A$4:$C$96,3,FALSE)</f>
        <v>757076</v>
      </c>
      <c r="R55" s="215">
        <f t="shared" si="0"/>
        <v>1.085241904379481</v>
      </c>
      <c r="S55" s="101">
        <f>VLOOKUP(A55,Безработица!$A$6:$C$100,2,FALSE)</f>
        <v>3</v>
      </c>
      <c r="T55" s="126">
        <f>VLOOKUP(A55,Безработица!$A$6:$C$100,3,FALSE)</f>
        <v>3.6</v>
      </c>
      <c r="U55" s="101">
        <f>VLOOKUP(A55,Конституция!$B$4:$D$90,2,FALSE)</f>
        <v>0.85570000000000002</v>
      </c>
      <c r="V55" s="151">
        <f>VLOOKUP(A55,'Избыточная смертность'!$A$2:$C$94,3,FALSE)</f>
        <v>2893</v>
      </c>
      <c r="W55" s="178">
        <f>VLOOKUP(A55,'Смертность Медиазона'!$A$2:$B$94,2,FALSE)</f>
        <v>5</v>
      </c>
      <c r="X55" s="151">
        <f>VLOOKUP(A55,'Избыточная смертность'!$A$2:$C$94,2,FALSE)</f>
        <v>14.95</v>
      </c>
      <c r="Y55" s="151">
        <f>VLOOKUP(A55,Путин!$B$2:$C$87,2,FALSE)</f>
        <v>0.79749999999999999</v>
      </c>
      <c r="Z55" s="126">
        <f>VLOOKUP(A55,'Численность 2020'!$A$7:$G$91,2,FALSE)</f>
        <v>1537416</v>
      </c>
      <c r="AA55" s="126">
        <f>VLOOKUP(A55,'Численность 2021'!$A$6:$G$91,2,FALSE)</f>
        <v>1543389</v>
      </c>
      <c r="AB55" s="115">
        <v>0</v>
      </c>
    </row>
    <row r="56" spans="1:28">
      <c r="A56" s="109" t="s">
        <v>134</v>
      </c>
      <c r="B56" s="112">
        <f>VLOOKUP(A56,'Доходы регионов20'!$A$10:$D$94,2,FALSE)/1000</f>
        <v>239619.82800000001</v>
      </c>
      <c r="C56" s="112">
        <f>VLOOKUP(A56,'Доходы регионов21'!$A$10:$D$94,2,FALSE)/1000</f>
        <v>320817.26299999998</v>
      </c>
      <c r="D56" s="112">
        <f>VLOOKUP(A56,'Трансферты 2021'!$A$4:$G$88,7,FALSE)</f>
        <v>16695.48</v>
      </c>
      <c r="E56" s="112">
        <f>VLOOKUP(A56,'Трансферты 2021'!$A$4:$B$88,2,FALSE)</f>
        <v>42347.839999999997</v>
      </c>
      <c r="F56" s="112">
        <f>VLOOKUP(A56,'Трансферты 2021'!$A$4:$H$88,8,FALSE)</f>
        <v>49937.02</v>
      </c>
      <c r="G56" s="112">
        <f>VLOOKUP(A56,'Трансферты 2019'!$A$5:$G$97,7,FALSE)</f>
        <v>8300.84</v>
      </c>
      <c r="H56" s="112">
        <f>VLOOKUP(A56,'Трансферты 2019'!$A$5:$B$97,2,FALSE)</f>
        <v>19920.400000000001</v>
      </c>
      <c r="I56" s="112">
        <f>VLOOKUP(A56,'Трансферты 2020'!$A$5:$G$97,7,FALSE)</f>
        <v>14560.67</v>
      </c>
      <c r="J56" s="101">
        <f>VLOOKUP(A56,'Трансферты 2020'!$A$5:$B$97,2,FALSE)</f>
        <v>38853.519999999997</v>
      </c>
      <c r="K56" s="184">
        <f>VLOOKUP(A56,'Трансферты 2020'!$A$5:$H$97,8,FALSE)</f>
        <v>49182.6</v>
      </c>
      <c r="L56" s="253">
        <f>VLOOKUP(A56,'По статьям 2020'!$A$1:$AH$86,31,FALSE)</f>
        <v>8195.91</v>
      </c>
      <c r="M56" s="253">
        <f>VLOOKUP(A56,'По статьям 2020'!$A$1:$AH$86,32,FALSE)</f>
        <v>2617.81</v>
      </c>
      <c r="N56" s="253">
        <f>VLOOKUP(A56,'По статьям 2020'!$A$1:$AH$86,33,FALSE)</f>
        <v>5293.97</v>
      </c>
      <c r="O56" s="253">
        <f>VLOOKUP(A56,'По статьям 2020'!$A$1:$AH$86,34,FALSE)</f>
        <v>284.13</v>
      </c>
      <c r="P56" s="101">
        <f>VLOOKUP(A56,ВРП!$A$4:$B$96,2,FALSE)</f>
        <v>445276.7</v>
      </c>
      <c r="Q56" s="184">
        <f>VLOOKUP(A56,ВРП!$A$4:$C$96,3,FALSE)</f>
        <v>467537.3</v>
      </c>
      <c r="R56" s="215">
        <f t="shared" si="0"/>
        <v>0.95238754212765486</v>
      </c>
      <c r="S56" s="101">
        <f>VLOOKUP(A56,Безработица!$A$6:$C$100,2,FALSE)</f>
        <v>5.0999999999999996</v>
      </c>
      <c r="T56" s="126">
        <f>VLOOKUP(A56,Безработица!$A$6:$C$100,3,FALSE)</f>
        <v>6.8</v>
      </c>
      <c r="U56" s="101">
        <f>VLOOKUP(A56,Конституция!$B$4:$D$90,2,FALSE)</f>
        <v>0.69540000000000002</v>
      </c>
      <c r="V56" s="151">
        <f>VLOOKUP(A56,'Избыточная смертность'!$A$2:$C$94,3,FALSE)</f>
        <v>1676</v>
      </c>
      <c r="W56" s="178">
        <f>VLOOKUP(A56,'Смертность Медиазона'!$A$2:$B$94,2,FALSE)</f>
        <v>2.6</v>
      </c>
      <c r="X56" s="151">
        <f>VLOOKUP(A56,'Избыточная смертность'!$A$2:$C$94,2,FALSE)</f>
        <v>18.68</v>
      </c>
      <c r="Y56" s="151">
        <f>VLOOKUP(A56,Путин!$B$2:$C$87,2,FALSE)</f>
        <v>0.73</v>
      </c>
      <c r="Z56" s="126">
        <f>VLOOKUP(A56,'Численность 2020'!$A$7:$G$91,2,FALSE)</f>
        <v>3466369</v>
      </c>
      <c r="AA56" s="126">
        <f>VLOOKUP(A56,'Численность 2021'!$A$6:$G$91,2,FALSE)</f>
        <v>3442810</v>
      </c>
      <c r="AB56" s="115">
        <v>0</v>
      </c>
    </row>
    <row r="57" spans="1:28">
      <c r="A57" s="109" t="s">
        <v>1012</v>
      </c>
      <c r="B57" s="112">
        <f>VLOOKUP(A57,'Доходы регионов20'!$A$10:$D$94,2,FALSE)/1000</f>
        <v>324546.97600000002</v>
      </c>
      <c r="C57" s="112">
        <f>VLOOKUP(A57,'Доходы регионов21'!$A$10:$D$94,2,FALSE)/1000</f>
        <v>336818.41100000002</v>
      </c>
      <c r="D57" s="112">
        <f>VLOOKUP(A57,'Трансферты 2021'!$A$4:$G$88,7,FALSE)</f>
        <v>5868.3</v>
      </c>
      <c r="E57" s="112">
        <f>VLOOKUP(A57,'Трансферты 2021'!$A$4:$B$88,2,FALSE)</f>
        <v>15336.67</v>
      </c>
      <c r="F57" s="112">
        <f>VLOOKUP(A57,'Трансферты 2021'!$A$4:$H$88,8,FALSE)</f>
        <v>16449.349999999999</v>
      </c>
      <c r="G57" s="112">
        <f>VLOOKUP(A57,'Трансферты 2019'!$A$5:$G$97,7,FALSE)</f>
        <v>2255.67</v>
      </c>
      <c r="H57" s="112">
        <f>VLOOKUP(A57,'Трансферты 2019'!$A$5:$B$97,2,FALSE)</f>
        <v>7540.18</v>
      </c>
      <c r="I57" s="112">
        <f>VLOOKUP(A57,'Трансферты 2020'!$A$5:$G$97,7,FALSE)</f>
        <v>7346.8</v>
      </c>
      <c r="J57" s="101">
        <f>VLOOKUP(A57,'Трансферты 2020'!$A$5:$B$97,2,FALSE)</f>
        <v>16478.439999999999</v>
      </c>
      <c r="K57" s="184">
        <f>VLOOKUP(A57,'Трансферты 2020'!$A$5:$H$97,8,FALSE)</f>
        <v>18686.939999999999</v>
      </c>
      <c r="L57" s="253">
        <f>VLOOKUP(A57,'По статьям 2020'!$A$1:$AH$86,31,FALSE)</f>
        <v>5258.0800000000008</v>
      </c>
      <c r="M57" s="253">
        <f>VLOOKUP(A57,'По статьям 2020'!$A$1:$AH$86,32,FALSE)</f>
        <v>1081.1299999999999</v>
      </c>
      <c r="N57" s="253">
        <f>VLOOKUP(A57,'По статьям 2020'!$A$1:$AH$86,33,FALSE)</f>
        <v>3968.71</v>
      </c>
      <c r="O57" s="253">
        <f>VLOOKUP(A57,'По статьям 2020'!$A$1:$AH$86,34,FALSE)</f>
        <v>208.23999999999998</v>
      </c>
      <c r="P57" s="101">
        <f>VLOOKUP(A57,ВРП!$A$4:$B$96,2,FALSE)</f>
        <v>2733622.7</v>
      </c>
      <c r="Q57" s="184">
        <f>VLOOKUP(A57,ВРП!$A$4:$C$96,3,FALSE)</f>
        <v>1994630.3</v>
      </c>
      <c r="R57" s="215">
        <f t="shared" si="0"/>
        <v>1.3704909125264968</v>
      </c>
      <c r="S57" s="101">
        <f>VLOOKUP(A57,Безработица!$A$6:$C$100,2,FALSE)</f>
        <v>2.5</v>
      </c>
      <c r="T57" s="126">
        <f>VLOOKUP(A57,Безработица!$A$6:$C$100,3,FALSE)</f>
        <v>3</v>
      </c>
      <c r="U57" s="101">
        <f>VLOOKUP(A57,Конституция!$B$4:$D$90,2,FALSE)</f>
        <v>0.69</v>
      </c>
      <c r="V57" s="151">
        <f>VLOOKUP(A57,'Избыточная смертность'!$A$2:$C$94,3,FALSE)</f>
        <v>298</v>
      </c>
      <c r="W57" s="178">
        <f>VLOOKUP(A57,'Смертность Медиазона'!$A$2:$B$94,2,FALSE)</f>
        <v>5.5</v>
      </c>
      <c r="X57" s="151">
        <f>VLOOKUP(A57,'Избыточная смертность'!$A$2:$C$94,2,FALSE)</f>
        <v>25.21</v>
      </c>
      <c r="Y57" s="151">
        <f>VLOOKUP(A57,Путин!$B$2:$C$87,2,FALSE)</f>
        <v>0.76200000000000001</v>
      </c>
      <c r="Z57" s="126">
        <f>VLOOKUP(A57,'Численность 2020'!$A$7:$G$91,2,FALSE)</f>
        <v>1674676</v>
      </c>
      <c r="AA57" s="126">
        <f>VLOOKUP(A57,'Численность 2021'!$A$6:$G$91,2,FALSE)</f>
        <v>1687654</v>
      </c>
      <c r="AB57" s="115">
        <v>0</v>
      </c>
    </row>
    <row r="58" spans="1:28">
      <c r="A58" s="109" t="s">
        <v>1013</v>
      </c>
      <c r="B58" s="112">
        <f>VLOOKUP(A58,'Доходы регионов20'!$A$10:$D$94,2,FALSE)/1000</f>
        <v>226720.80900000001</v>
      </c>
      <c r="C58" s="112">
        <f>VLOOKUP(A58,'Доходы регионов21'!$A$10:$D$94,2,FALSE)/1000</f>
        <v>285091.32500000001</v>
      </c>
      <c r="D58" s="112">
        <f>VLOOKUP(A58,'Трансферты 2021'!$A$4:$G$88,7,FALSE)</f>
        <v>2733.51</v>
      </c>
      <c r="E58" s="112">
        <f>VLOOKUP(A58,'Трансферты 2021'!$A$4:$B$88,2,FALSE)</f>
        <v>5410.19</v>
      </c>
      <c r="F58" s="112">
        <f>VLOOKUP(A58,'Трансферты 2021'!$A$4:$H$88,8,FALSE)</f>
        <v>5695.9</v>
      </c>
      <c r="G58" s="112">
        <f>VLOOKUP(A58,'Трансферты 2019'!$A$5:$G$97,7,FALSE)</f>
        <v>411.36</v>
      </c>
      <c r="H58" s="112">
        <f>VLOOKUP(A58,'Трансферты 2019'!$A$5:$B$97,2,FALSE)</f>
        <v>1982.97</v>
      </c>
      <c r="I58" s="112">
        <f>VLOOKUP(A58,'Трансферты 2020'!$A$5:$G$97,7,FALSE)</f>
        <v>5313.14</v>
      </c>
      <c r="J58" s="101">
        <f>VLOOKUP(A58,'Трансферты 2020'!$A$5:$B$97,2,FALSE)</f>
        <v>7923.83</v>
      </c>
      <c r="K58" s="184">
        <f>VLOOKUP(A58,'Трансферты 2020'!$A$5:$H$97,8,FALSE)</f>
        <v>8583.1</v>
      </c>
      <c r="L58" s="253">
        <f>VLOOKUP(A58,'По статьям 2020'!$A$1:$AH$86,31,FALSE)</f>
        <v>4286.21</v>
      </c>
      <c r="M58" s="253">
        <f>VLOOKUP(A58,'По статьям 2020'!$A$1:$AH$86,32,FALSE)</f>
        <v>587.12</v>
      </c>
      <c r="N58" s="253">
        <f>VLOOKUP(A58,'По статьям 2020'!$A$1:$AH$86,33,FALSE)</f>
        <v>3691.59</v>
      </c>
      <c r="O58" s="253">
        <f>VLOOKUP(A58,'По статьям 2020'!$A$1:$AH$86,34,FALSE)</f>
        <v>7.5</v>
      </c>
      <c r="P58" s="101">
        <f>VLOOKUP(A58,ВРП!$A$4:$B$96,2,FALSE)</f>
        <v>5710467.4000000004</v>
      </c>
      <c r="Q58" s="184">
        <f>VLOOKUP(A58,ВРП!$A$4:$C$96,3,FALSE)</f>
        <v>5072483.5999999996</v>
      </c>
      <c r="R58" s="215">
        <f t="shared" si="0"/>
        <v>1.1257734574045741</v>
      </c>
      <c r="S58" s="101">
        <f>VLOOKUP(A58,Безработица!$A$6:$C$100,2,FALSE)</f>
        <v>1.9</v>
      </c>
      <c r="T58" s="126">
        <f>VLOOKUP(A58,Безработица!$A$6:$C$100,3,FALSE)</f>
        <v>2.4</v>
      </c>
      <c r="U58" s="101">
        <f>VLOOKUP(A58,Конституция!$B$4:$D$90,2,FALSE)</f>
        <v>0.89159999999999995</v>
      </c>
      <c r="V58" s="151">
        <f>VLOOKUP(A58,'Избыточная смертность'!$A$2:$C$94,3,FALSE)</f>
        <v>372</v>
      </c>
      <c r="W58" s="178">
        <f>VLOOKUP(A58,'Смертность Медиазона'!$A$2:$B$94,2,FALSE)</f>
        <v>25.2</v>
      </c>
      <c r="X58" s="151">
        <f>VLOOKUP(A58,'Избыточная смертность'!$A$2:$C$94,2,FALSE)</f>
        <v>24.96</v>
      </c>
      <c r="Y58" s="151">
        <f>VLOOKUP(A58,Путин!$B$2:$C$87,2,FALSE)</f>
        <v>0.85540000000000005</v>
      </c>
      <c r="Z58" s="126">
        <f>VLOOKUP(A58,'Численность 2020'!$A$7:$G$91,2,FALSE)</f>
        <v>544444</v>
      </c>
      <c r="AA58" s="126">
        <f>VLOOKUP(A58,'Численность 2021'!$A$6:$G$91,2,FALSE)</f>
        <v>547010</v>
      </c>
      <c r="AB58" s="115">
        <v>0</v>
      </c>
    </row>
    <row r="59" spans="1:28">
      <c r="A59" s="109" t="s">
        <v>132</v>
      </c>
      <c r="B59" s="112">
        <f>VLOOKUP(A59,'Доходы регионов20'!$A$10:$D$94,2,FALSE)/1000</f>
        <v>48260.493999999999</v>
      </c>
      <c r="C59" s="112">
        <f>VLOOKUP(A59,'Доходы регионов21'!$A$10:$D$94,2,FALSE)/1000</f>
        <v>53498.186999999998</v>
      </c>
      <c r="D59" s="112">
        <f>VLOOKUP(A59,'Трансферты 2021'!$A$4:$G$88,7,FALSE)</f>
        <v>9385.7000000000007</v>
      </c>
      <c r="E59" s="112">
        <f>VLOOKUP(A59,'Трансферты 2021'!$A$4:$B$88,2,FALSE)</f>
        <v>18407.05</v>
      </c>
      <c r="F59" s="112">
        <f>VLOOKUP(A59,'Трансферты 2021'!$A$4:$H$88,8,FALSE)</f>
        <v>18272.78</v>
      </c>
      <c r="G59" s="112">
        <f>VLOOKUP(A59,'Трансферты 2019'!$A$5:$G$97,7,FALSE)</f>
        <v>1681.96</v>
      </c>
      <c r="H59" s="112">
        <f>VLOOKUP(A59,'Трансферты 2019'!$A$5:$B$97,2,FALSE)</f>
        <v>5179.78</v>
      </c>
      <c r="I59" s="112">
        <f>VLOOKUP(A59,'Трансферты 2020'!$A$5:$G$97,7,FALSE)</f>
        <v>8235.52</v>
      </c>
      <c r="J59" s="101">
        <f>VLOOKUP(A59,'Трансферты 2020'!$A$5:$B$97,2,FALSE)</f>
        <v>16123.29</v>
      </c>
      <c r="K59" s="184">
        <f>VLOOKUP(A59,'Трансферты 2020'!$A$5:$H$97,8,FALSE)</f>
        <v>19274.099999999999</v>
      </c>
      <c r="L59" s="253">
        <f>VLOOKUP(A59,'По статьям 2020'!$A$1:$AH$86,31,FALSE)</f>
        <v>3230.4</v>
      </c>
      <c r="M59" s="253">
        <f>VLOOKUP(A59,'По статьям 2020'!$A$1:$AH$86,32,FALSE)</f>
        <v>460.01999999999992</v>
      </c>
      <c r="N59" s="253">
        <f>VLOOKUP(A59,'По статьям 2020'!$A$1:$AH$86,33,FALSE)</f>
        <v>2723.62</v>
      </c>
      <c r="O59" s="253">
        <f>VLOOKUP(A59,'По статьям 2020'!$A$1:$AH$86,34,FALSE)</f>
        <v>46.76</v>
      </c>
      <c r="P59" s="101">
        <f>VLOOKUP(A59,ВРП!$A$4:$B$96,2,FALSE)</f>
        <v>243052.4</v>
      </c>
      <c r="Q59" s="184">
        <f>VLOOKUP(A59,ВРП!$A$4:$C$96,3,FALSE)</f>
        <v>251799.9</v>
      </c>
      <c r="R59" s="215">
        <f t="shared" si="0"/>
        <v>0.96526011328836903</v>
      </c>
      <c r="S59" s="101">
        <f>VLOOKUP(A59,Безработица!$A$6:$C$100,2,FALSE)</f>
        <v>12.4</v>
      </c>
      <c r="T59" s="126">
        <f>VLOOKUP(A59,Безработица!$A$6:$C$100,3,FALSE)</f>
        <v>18</v>
      </c>
      <c r="U59" s="101">
        <f>VLOOKUP(A59,Конституция!$B$4:$D$90,2,FALSE)</f>
        <v>0.96789999999999998</v>
      </c>
      <c r="V59" s="151">
        <f>VLOOKUP(A59,'Избыточная смертность'!$A$2:$C$94,3,FALSE)</f>
        <v>15600</v>
      </c>
      <c r="W59" s="178">
        <f>VLOOKUP(A59,'Смертность Медиазона'!$A$2:$B$94,2,FALSE)</f>
        <v>13.3</v>
      </c>
      <c r="X59" s="151">
        <f>VLOOKUP(A59,'Избыточная смертность'!$A$2:$C$94,2,FALSE)</f>
        <v>5.4</v>
      </c>
      <c r="Y59" s="151">
        <f>VLOOKUP(A59,Путин!$B$2:$C$87,2,FALSE)</f>
        <v>0.91979999999999995</v>
      </c>
      <c r="Z59" s="126">
        <f>VLOOKUP(A59,'Численность 2020'!$A$7:$G$91,2,FALSE)</f>
        <v>327383</v>
      </c>
      <c r="AA59" s="126">
        <f>VLOOKUP(A59,'Численность 2021'!$A$6:$G$91,2,FALSE)</f>
        <v>330368</v>
      </c>
      <c r="AB59" s="115">
        <v>1</v>
      </c>
    </row>
    <row r="60" spans="1:28">
      <c r="A60" s="109" t="s">
        <v>130</v>
      </c>
      <c r="B60" s="112">
        <f>VLOOKUP(A60,'Доходы регионов20'!$A$10:$D$94,2,FALSE)/1000</f>
        <v>154273.09</v>
      </c>
      <c r="C60" s="112">
        <f>VLOOKUP(A60,'Доходы регионов21'!$A$10:$D$94,2,FALSE)/1000</f>
        <v>173339.31899999999</v>
      </c>
      <c r="D60" s="112">
        <f>VLOOKUP(A60,'Трансферты 2021'!$A$4:$G$88,7,FALSE)</f>
        <v>12008.44</v>
      </c>
      <c r="E60" s="112">
        <f>VLOOKUP(A60,'Трансферты 2021'!$A$4:$B$88,2,FALSE)</f>
        <v>35767.230000000003</v>
      </c>
      <c r="F60" s="112">
        <f>VLOOKUP(A60,'Трансферты 2021'!$A$4:$H$88,8,FALSE)</f>
        <v>41283.18</v>
      </c>
      <c r="G60" s="112">
        <f>VLOOKUP(A60,'Трансферты 2019'!$A$5:$G$97,7,FALSE)</f>
        <v>5145.6099999999997</v>
      </c>
      <c r="H60" s="112">
        <f>VLOOKUP(A60,'Трансферты 2019'!$A$5:$B$97,2,FALSE)</f>
        <v>16223.83</v>
      </c>
      <c r="I60" s="112">
        <f>VLOOKUP(A60,'Трансферты 2020'!$A$5:$G$97,7,FALSE)</f>
        <v>10203.14</v>
      </c>
      <c r="J60" s="101">
        <f>VLOOKUP(A60,'Трансферты 2020'!$A$5:$B$97,2,FALSE)</f>
        <v>31058.5</v>
      </c>
      <c r="K60" s="184">
        <f>VLOOKUP(A60,'Трансферты 2020'!$A$5:$H$97,8,FALSE)</f>
        <v>38190.32</v>
      </c>
      <c r="L60" s="253">
        <f>VLOOKUP(A60,'По статьям 2020'!$A$1:$AH$86,31,FALSE)</f>
        <v>4635.82</v>
      </c>
      <c r="M60" s="253">
        <f>VLOOKUP(A60,'По статьям 2020'!$A$1:$AH$86,32,FALSE)</f>
        <v>1575.49</v>
      </c>
      <c r="N60" s="253">
        <f>VLOOKUP(A60,'По статьям 2020'!$A$1:$AH$86,33,FALSE)</f>
        <v>2902.77</v>
      </c>
      <c r="O60" s="253">
        <f>VLOOKUP(A60,'По статьям 2020'!$A$1:$AH$86,34,FALSE)</f>
        <v>157.56</v>
      </c>
      <c r="P60" s="101">
        <f>VLOOKUP(A60,ВРП!$A$4:$B$96,2,FALSE)</f>
        <v>271319.7</v>
      </c>
      <c r="Q60" s="184">
        <f>VLOOKUP(A60,ВРП!$A$4:$C$96,3,FALSE)</f>
        <v>291156.90000000002</v>
      </c>
      <c r="R60" s="215">
        <f t="shared" si="0"/>
        <v>0.93186766310535651</v>
      </c>
      <c r="S60" s="101">
        <f>VLOOKUP(A60,Безработица!$A$6:$C$100,2,FALSE)</f>
        <v>5.8</v>
      </c>
      <c r="T60" s="126">
        <f>VLOOKUP(A60,Безработица!$A$6:$C$100,3,FALSE)</f>
        <v>5.9</v>
      </c>
      <c r="U60" s="101">
        <f>VLOOKUP(A60,Конституция!$B$4:$D$90,2,FALSE)</f>
        <v>0.71909999999999996</v>
      </c>
      <c r="V60" s="151">
        <f>VLOOKUP(A60,'Избыточная смертность'!$A$2:$C$94,3,FALSE)</f>
        <v>3180</v>
      </c>
      <c r="W60" s="178">
        <f>VLOOKUP(A60,'Смертность Медиазона'!$A$2:$B$94,2,FALSE)</f>
        <v>0</v>
      </c>
      <c r="X60" s="151">
        <f>VLOOKUP(A60,'Избыточная смертность'!$A$2:$C$94,2,FALSE)</f>
        <v>14.41</v>
      </c>
      <c r="Y60" s="151">
        <f>VLOOKUP(A60,Путин!$B$2:$C$87,2,FALSE)</f>
        <v>0.64659999999999995</v>
      </c>
      <c r="Z60" s="126">
        <f>VLOOKUP(A60,'Численность 2020'!$A$7:$G$91,2,FALSE)</f>
        <v>2317153</v>
      </c>
      <c r="AA60" s="126">
        <f>VLOOKUP(A60,'Численность 2021'!$A$6:$G$91,2,FALSE)</f>
        <v>2296353</v>
      </c>
      <c r="AB60" s="115">
        <v>0</v>
      </c>
    </row>
    <row r="61" spans="1:28">
      <c r="A61" s="109" t="s">
        <v>129</v>
      </c>
      <c r="B61" s="112">
        <f>VLOOKUP(A61,'Доходы регионов20'!$A$10:$D$94,2,FALSE)/1000</f>
        <v>337705.51</v>
      </c>
      <c r="C61" s="112">
        <f>VLOOKUP(A61,'Доходы регионов21'!$A$10:$D$94,2,FALSE)/1000</f>
        <v>464956.98499999999</v>
      </c>
      <c r="D61" s="112">
        <f>VLOOKUP(A61,'Трансферты 2021'!$A$4:$G$88,7,FALSE)</f>
        <v>14128.05</v>
      </c>
      <c r="E61" s="112">
        <f>VLOOKUP(A61,'Трансферты 2021'!$A$4:$B$88,2,FALSE)</f>
        <v>45040.63</v>
      </c>
      <c r="F61" s="112">
        <f>VLOOKUP(A61,'Трансферты 2021'!$A$4:$H$88,8,FALSE)</f>
        <v>50114.25</v>
      </c>
      <c r="G61" s="112">
        <f>VLOOKUP(A61,'Трансферты 2019'!$A$5:$G$97,7,FALSE)</f>
        <v>4981.97</v>
      </c>
      <c r="H61" s="112">
        <f>VLOOKUP(A61,'Трансферты 2019'!$A$5:$B$97,2,FALSE)</f>
        <v>20631.09</v>
      </c>
      <c r="I61" s="112">
        <f>VLOOKUP(A61,'Трансферты 2020'!$A$5:$G$97,7,FALSE)</f>
        <v>11467.2</v>
      </c>
      <c r="J61" s="101">
        <f>VLOOKUP(A61,'Трансферты 2020'!$A$5:$B$97,2,FALSE)</f>
        <v>39461.67</v>
      </c>
      <c r="K61" s="184">
        <f>VLOOKUP(A61,'Трансферты 2020'!$A$5:$H$97,8,FALSE)</f>
        <v>45978.8</v>
      </c>
      <c r="L61" s="253">
        <f>VLOOKUP(A61,'По статьям 2020'!$A$1:$AH$86,31,FALSE)</f>
        <v>7534.829999999999</v>
      </c>
      <c r="M61" s="253">
        <f>VLOOKUP(A61,'По статьям 2020'!$A$1:$AH$86,32,FALSE)</f>
        <v>2187.4299999999998</v>
      </c>
      <c r="N61" s="253">
        <f>VLOOKUP(A61,'По статьям 2020'!$A$1:$AH$86,33,FALSE)</f>
        <v>5154.42</v>
      </c>
      <c r="O61" s="253">
        <f>VLOOKUP(A61,'По статьям 2020'!$A$1:$AH$86,34,FALSE)</f>
        <v>192.98000000000002</v>
      </c>
      <c r="P61" s="101">
        <f>VLOOKUP(A61,ВРП!$A$4:$B$96,2,FALSE)</f>
        <v>938016.7</v>
      </c>
      <c r="Q61" s="184">
        <f>VLOOKUP(A61,ВРП!$A$4:$C$96,3,FALSE)</f>
        <v>951613.7</v>
      </c>
      <c r="R61" s="215">
        <f t="shared" si="0"/>
        <v>0.98571163908211912</v>
      </c>
      <c r="S61" s="101">
        <f>VLOOKUP(A61,Безработица!$A$6:$C$100,2,FALSE)</f>
        <v>4.5</v>
      </c>
      <c r="T61" s="126">
        <f>VLOOKUP(A61,Безработица!$A$6:$C$100,3,FALSE)</f>
        <v>6</v>
      </c>
      <c r="U61" s="101">
        <f>VLOOKUP(A61,Конституция!$B$4:$D$90,2,FALSE)</f>
        <v>0.70099999999999996</v>
      </c>
      <c r="V61" s="151">
        <f>VLOOKUP(A61,'Избыточная смертность'!$A$2:$C$94,3,FALSE)</f>
        <v>3268</v>
      </c>
      <c r="W61" s="178">
        <f>VLOOKUP(A61,'Смертность Медиазона'!$A$2:$B$94,2,FALSE)</f>
        <v>1.5</v>
      </c>
      <c r="X61" s="151">
        <f>VLOOKUP(A61,'Избыточная смертность'!$A$2:$C$94,2,FALSE)</f>
        <v>14.06</v>
      </c>
      <c r="Y61" s="151">
        <f>VLOOKUP(A61,Путин!$B$2:$C$87,2,FALSE)</f>
        <v>0.74280000000000002</v>
      </c>
      <c r="Z61" s="126">
        <f>VLOOKUP(A61,'Численность 2020'!$A$7:$G$91,2,FALSE)</f>
        <v>2866255</v>
      </c>
      <c r="AA61" s="126">
        <f>VLOOKUP(A61,'Численность 2021'!$A$6:$G$91,2,FALSE)</f>
        <v>2855899</v>
      </c>
      <c r="AB61" s="115">
        <v>0</v>
      </c>
    </row>
    <row r="62" spans="1:28">
      <c r="A62" s="109" t="s">
        <v>128</v>
      </c>
      <c r="B62" s="112">
        <f>VLOOKUP(A62,'Доходы регионов20'!$A$10:$D$94,2,FALSE)/1000</f>
        <v>241413.715</v>
      </c>
      <c r="C62" s="112">
        <f>VLOOKUP(A62,'Доходы регионов21'!$A$10:$D$94,2,FALSE)/1000</f>
        <v>291266.78899999999</v>
      </c>
      <c r="D62" s="112">
        <f>VLOOKUP(A62,'Трансферты 2021'!$A$4:$G$88,7,FALSE)</f>
        <v>16178.9</v>
      </c>
      <c r="E62" s="112">
        <f>VLOOKUP(A62,'Трансферты 2021'!$A$4:$B$88,2,FALSE)</f>
        <v>44585.03</v>
      </c>
      <c r="F62" s="112">
        <f>VLOOKUP(A62,'Трансферты 2021'!$A$4:$H$88,8,FALSE)</f>
        <v>53882.9</v>
      </c>
      <c r="G62" s="112">
        <f>VLOOKUP(A62,'Трансферты 2019'!$A$5:$G$97,7,FALSE)</f>
        <v>19753.98</v>
      </c>
      <c r="H62" s="112">
        <f>VLOOKUP(A62,'Трансферты 2019'!$A$5:$B$97,2,FALSE)</f>
        <v>33866.69</v>
      </c>
      <c r="I62" s="112">
        <f>VLOOKUP(A62,'Трансферты 2020'!$A$5:$G$97,7,FALSE)</f>
        <v>17192.73</v>
      </c>
      <c r="J62" s="101">
        <f>VLOOKUP(A62,'Трансферты 2020'!$A$5:$B$97,2,FALSE)</f>
        <v>43547.19</v>
      </c>
      <c r="K62" s="184">
        <f>VLOOKUP(A62,'Трансферты 2020'!$A$5:$H$97,8,FALSE)</f>
        <v>52045.31</v>
      </c>
      <c r="L62" s="253">
        <f>VLOOKUP(A62,'По статьям 2020'!$A$1:$AH$86,31,FALSE)</f>
        <v>3475.5700000000006</v>
      </c>
      <c r="M62" s="253">
        <f>VLOOKUP(A62,'По статьям 2020'!$A$1:$AH$86,32,FALSE)</f>
        <v>1213.1599999999999</v>
      </c>
      <c r="N62" s="253">
        <f>VLOOKUP(A62,'По статьям 2020'!$A$1:$AH$86,33,FALSE)</f>
        <v>1912.12</v>
      </c>
      <c r="O62" s="253">
        <f>VLOOKUP(A62,'По статьям 2020'!$A$1:$AH$86,34,FALSE)</f>
        <v>350.29</v>
      </c>
      <c r="P62" s="101">
        <f>VLOOKUP(A62,ВРП!$A$4:$B$96,2,FALSE)</f>
        <v>645518.80000000005</v>
      </c>
      <c r="Q62" s="184">
        <f>VLOOKUP(A62,ВРП!$A$4:$C$96,3,FALSE)</f>
        <v>631591.9</v>
      </c>
      <c r="R62" s="215">
        <f t="shared" si="0"/>
        <v>1.022050472781554</v>
      </c>
      <c r="S62" s="101">
        <f>VLOOKUP(A62,Безработица!$A$6:$C$100,2,FALSE)</f>
        <v>6.6</v>
      </c>
      <c r="T62" s="126">
        <f>VLOOKUP(A62,Безработица!$A$6:$C$100,3,FALSE)</f>
        <v>7.7</v>
      </c>
      <c r="U62" s="101">
        <f>VLOOKUP(A62,Конституция!$B$4:$D$90,2,FALSE)</f>
        <v>0.64280000000000004</v>
      </c>
      <c r="V62" s="151">
        <f>VLOOKUP(A62,'Избыточная смертность'!$A$2:$C$94,3,FALSE)</f>
        <v>3458</v>
      </c>
      <c r="W62" s="178">
        <f>VLOOKUP(A62,'Смертность Медиазона'!$A$2:$B$94,2,FALSE)</f>
        <v>5.6</v>
      </c>
      <c r="X62" s="151">
        <f>VLOOKUP(A62,'Избыточная смертность'!$A$2:$C$94,2,FALSE)</f>
        <v>12.91</v>
      </c>
      <c r="Y62" s="151">
        <f>VLOOKUP(A62,Путин!$B$2:$C$87,2,FALSE)</f>
        <v>0.73060000000000003</v>
      </c>
      <c r="Z62" s="126">
        <f>VLOOKUP(A62,'Численность 2020'!$A$7:$G$91,2,FALSE)</f>
        <v>2391193</v>
      </c>
      <c r="AA62" s="126">
        <f>VLOOKUP(A62,'Численность 2021'!$A$6:$G$91,2,FALSE)</f>
        <v>2375021</v>
      </c>
      <c r="AB62" s="115">
        <v>0</v>
      </c>
    </row>
    <row r="63" spans="1:28" ht="30">
      <c r="A63" s="109" t="s">
        <v>197</v>
      </c>
      <c r="B63" s="112">
        <f>VLOOKUP(A63,'Доходы регионов20'!$A$10:$D$94,2,FALSE)/1000</f>
        <v>201174.05499999999</v>
      </c>
      <c r="C63" s="112">
        <f>VLOOKUP(A63,'Доходы регионов21'!$A$10:$D$94,2,FALSE)/1000</f>
        <v>278034.75599999999</v>
      </c>
      <c r="D63" s="112">
        <f>VLOOKUP(A63,'Трансферты 2021'!$A$4:$G$88,7,FALSE)</f>
        <v>14326</v>
      </c>
      <c r="E63" s="112">
        <f>VLOOKUP(A63,'Трансферты 2021'!$A$4:$B$88,2,FALSE)</f>
        <v>34572.300000000003</v>
      </c>
      <c r="F63" s="112">
        <f>VLOOKUP(A63,'Трансферты 2021'!$A$4:$H$88,8,FALSE)</f>
        <v>41005.17</v>
      </c>
      <c r="G63" s="112">
        <f>VLOOKUP(A63,'Трансферты 2019'!$A$5:$G$97,7,FALSE)</f>
        <v>6565.6</v>
      </c>
      <c r="H63" s="112">
        <f>VLOOKUP(A63,'Трансферты 2019'!$A$5:$B$97,2,FALSE)</f>
        <v>16334.2</v>
      </c>
      <c r="I63" s="112">
        <f>VLOOKUP(A63,'Трансферты 2020'!$A$5:$G$97,7,FALSE)</f>
        <v>10409.67</v>
      </c>
      <c r="J63" s="101">
        <f>VLOOKUP(A63,'Трансферты 2020'!$A$5:$B$97,2,FALSE)</f>
        <v>30958.71</v>
      </c>
      <c r="K63" s="184">
        <f>VLOOKUP(A63,'Трансферты 2020'!$A$5:$H$97,8,FALSE)</f>
        <v>40480.21</v>
      </c>
      <c r="L63" s="253">
        <f>VLOOKUP(A63,'По статьям 2020'!$A$1:$AH$86,31,FALSE)</f>
        <v>5362.1299999999992</v>
      </c>
      <c r="M63" s="253">
        <f>VLOOKUP(A63,'По статьям 2020'!$A$1:$AH$86,32,FALSE)</f>
        <v>1652.5100000000002</v>
      </c>
      <c r="N63" s="253">
        <f>VLOOKUP(A63,'По статьям 2020'!$A$1:$AH$86,33,FALSE)</f>
        <v>3535.7999999999997</v>
      </c>
      <c r="O63" s="253">
        <f>VLOOKUP(A63,'По статьям 2020'!$A$1:$AH$86,34,FALSE)</f>
        <v>173.82</v>
      </c>
      <c r="P63" s="101">
        <f>VLOOKUP(A63,ВРП!$A$4:$B$96,2,FALSE)</f>
        <v>416501.2</v>
      </c>
      <c r="Q63" s="184">
        <f>VLOOKUP(A63,ВРП!$A$4:$C$96,3,FALSE)</f>
        <v>392374.9</v>
      </c>
      <c r="R63" s="215">
        <f t="shared" si="0"/>
        <v>1.061487878047245</v>
      </c>
      <c r="S63" s="101">
        <f>VLOOKUP(A63,Безработица!$A$6:$C$100,2,FALSE)</f>
        <v>5.5</v>
      </c>
      <c r="T63" s="126">
        <f>VLOOKUP(A63,Безработица!$A$6:$C$100,3,FALSE)</f>
        <v>6.7</v>
      </c>
      <c r="U63" s="101">
        <f>VLOOKUP(A63,Конституция!$B$4:$D$90,2,FALSE)</f>
        <v>0.87290000000000001</v>
      </c>
      <c r="V63" s="151">
        <f>VLOOKUP(A63,'Избыточная смертность'!$A$2:$C$94,3,FALSE)</f>
        <v>5169</v>
      </c>
      <c r="W63" s="178">
        <f>VLOOKUP(A63,'Смертность Медиазона'!$A$2:$B$94,2,FALSE)</f>
        <v>1.6</v>
      </c>
      <c r="X63" s="151">
        <f>VLOOKUP(A63,'Избыточная смертность'!$A$2:$C$94,2,FALSE)</f>
        <v>11.44</v>
      </c>
      <c r="Y63" s="151">
        <f>VLOOKUP(A63,Путин!$B$2:$C$87,2,FALSE)</f>
        <v>0.85419999999999996</v>
      </c>
      <c r="Z63" s="126">
        <f>VLOOKUP(A63,'Численность 2020'!$A$7:$G$91,2,FALSE)</f>
        <v>2657854</v>
      </c>
      <c r="AA63" s="126">
        <f>VLOOKUP(A63,'Численность 2021'!$A$6:$G$91,2,FALSE)</f>
        <v>2633446</v>
      </c>
      <c r="AB63" s="115">
        <v>0</v>
      </c>
    </row>
    <row r="64" spans="1:28">
      <c r="A64" s="109" t="s">
        <v>127</v>
      </c>
      <c r="B64" s="112">
        <f>VLOOKUP(A64,'Доходы регионов20'!$A$10:$D$94,2,FALSE)/1000</f>
        <v>232151.99299999999</v>
      </c>
      <c r="C64" s="112">
        <f>VLOOKUP(A64,'Доходы регионов21'!$A$10:$D$94,2,FALSE)/1000</f>
        <v>280439.75300000003</v>
      </c>
      <c r="D64" s="112">
        <f>VLOOKUP(A64,'Трансферты 2021'!$A$4:$G$88,7,FALSE)</f>
        <v>22611.74</v>
      </c>
      <c r="E64" s="112">
        <f>VLOOKUP(A64,'Трансферты 2021'!$A$4:$B$88,2,FALSE)</f>
        <v>51471.64</v>
      </c>
      <c r="F64" s="112">
        <f>VLOOKUP(A64,'Трансферты 2021'!$A$4:$H$88,8,FALSE)</f>
        <v>59456.480000000003</v>
      </c>
      <c r="G64" s="112">
        <f>VLOOKUP(A64,'Трансферты 2019'!$A$5:$G$97,7,FALSE)</f>
        <v>7312.58</v>
      </c>
      <c r="H64" s="112">
        <f>VLOOKUP(A64,'Трансферты 2019'!$A$5:$B$97,2,FALSE)</f>
        <v>17250.490000000002</v>
      </c>
      <c r="I64" s="112">
        <f>VLOOKUP(A64,'Трансферты 2020'!$A$5:$G$97,7,FALSE)</f>
        <v>16736.37</v>
      </c>
      <c r="J64" s="101">
        <f>VLOOKUP(A64,'Трансферты 2020'!$A$5:$B$97,2,FALSE)</f>
        <v>44536.98</v>
      </c>
      <c r="K64" s="184">
        <f>VLOOKUP(A64,'Трансферты 2020'!$A$5:$H$97,8,FALSE)</f>
        <v>52850.55</v>
      </c>
      <c r="L64" s="253">
        <f>VLOOKUP(A64,'По статьям 2020'!$A$1:$AH$86,31,FALSE)</f>
        <v>5339.7300000000005</v>
      </c>
      <c r="M64" s="253">
        <f>VLOOKUP(A64,'По статьям 2020'!$A$1:$AH$86,32,FALSE)</f>
        <v>2228.2700000000004</v>
      </c>
      <c r="N64" s="253">
        <f>VLOOKUP(A64,'По статьям 2020'!$A$1:$AH$86,33,FALSE)</f>
        <v>2973.0099999999998</v>
      </c>
      <c r="O64" s="253">
        <f>VLOOKUP(A64,'По статьям 2020'!$A$1:$AH$86,34,FALSE)</f>
        <v>138.44999999999999</v>
      </c>
      <c r="P64" s="101">
        <f>VLOOKUP(A64,ВРП!$A$4:$B$96,2,FALSE)</f>
        <v>504043.1</v>
      </c>
      <c r="Q64" s="184">
        <f>VLOOKUP(A64,ВРП!$A$4:$C$96,3,FALSE)</f>
        <v>485981.4</v>
      </c>
      <c r="R64" s="215">
        <f t="shared" si="0"/>
        <v>1.037165414149595</v>
      </c>
      <c r="S64" s="101">
        <f>VLOOKUP(A64,Безработица!$A$6:$C$100,2,FALSE)</f>
        <v>6.1</v>
      </c>
      <c r="T64" s="126">
        <f>VLOOKUP(A64,Безработица!$A$6:$C$100,3,FALSE)</f>
        <v>6.7</v>
      </c>
      <c r="U64" s="101">
        <f>VLOOKUP(A64,Конституция!$B$4:$D$90,2,FALSE)</f>
        <v>0.67579999999999996</v>
      </c>
      <c r="V64" s="151">
        <f>VLOOKUP(A64,'Избыточная смертность'!$A$2:$C$94,3,FALSE)</f>
        <v>1502</v>
      </c>
      <c r="W64" s="178">
        <f>VLOOKUP(A64,'Смертность Медиазона'!$A$2:$B$94,2,FALSE)</f>
        <v>15.5</v>
      </c>
      <c r="X64" s="151">
        <f>VLOOKUP(A64,'Избыточная смертность'!$A$2:$C$94,2,FALSE)</f>
        <v>18.739999999999998</v>
      </c>
      <c r="Y64" s="151">
        <f>VLOOKUP(A64,Путин!$B$2:$C$87,2,FALSE)</f>
        <v>0.71060000000000001</v>
      </c>
      <c r="Z64" s="126">
        <f>VLOOKUP(A64,'Численность 2020'!$A$7:$G$91,2,FALSE)</f>
        <v>2798170</v>
      </c>
      <c r="AA64" s="126">
        <f>VLOOKUP(A64,'Численность 2021'!$A$6:$G$91,2,FALSE)</f>
        <v>2785836</v>
      </c>
      <c r="AB64" s="115">
        <v>0</v>
      </c>
    </row>
    <row r="65" spans="1:28">
      <c r="A65" s="109" t="s">
        <v>126</v>
      </c>
      <c r="B65" s="112">
        <f>VLOOKUP(A65,'Доходы регионов20'!$A$10:$D$94,2,FALSE)/1000</f>
        <v>132540.54999999999</v>
      </c>
      <c r="C65" s="112">
        <f>VLOOKUP(A65,'Доходы регионов21'!$A$10:$D$94,2,FALSE)/1000</f>
        <v>146601.04800000001</v>
      </c>
      <c r="D65" s="112">
        <f>VLOOKUP(A65,'Трансферты 2021'!$A$4:$G$88,7,FALSE)</f>
        <v>12347.99</v>
      </c>
      <c r="E65" s="112">
        <f>VLOOKUP(A65,'Трансферты 2021'!$A$4:$B$88,2,FALSE)</f>
        <v>28926.06</v>
      </c>
      <c r="F65" s="112">
        <f>VLOOKUP(A65,'Трансферты 2021'!$A$4:$H$88,8,FALSE)</f>
        <v>35019.21</v>
      </c>
      <c r="G65" s="112">
        <f>VLOOKUP(A65,'Трансферты 2019'!$A$5:$G$97,7,FALSE)</f>
        <v>5810.39</v>
      </c>
      <c r="H65" s="112">
        <f>VLOOKUP(A65,'Трансферты 2019'!$A$5:$B$97,2,FALSE)</f>
        <v>13286.8</v>
      </c>
      <c r="I65" s="112">
        <f>VLOOKUP(A65,'Трансферты 2020'!$A$5:$G$97,7,FALSE)</f>
        <v>10886.66</v>
      </c>
      <c r="J65" s="101">
        <f>VLOOKUP(A65,'Трансферты 2020'!$A$5:$B$97,2,FALSE)</f>
        <v>26892.32</v>
      </c>
      <c r="K65" s="184">
        <f>VLOOKUP(A65,'Трансферты 2020'!$A$5:$H$97,8,FALSE)</f>
        <v>32626.83</v>
      </c>
      <c r="L65" s="253">
        <f>VLOOKUP(A65,'По статьям 2020'!$A$1:$AH$86,31,FALSE)</f>
        <v>5444.94</v>
      </c>
      <c r="M65" s="253">
        <f>VLOOKUP(A65,'По статьям 2020'!$A$1:$AH$86,32,FALSE)</f>
        <v>1714.3</v>
      </c>
      <c r="N65" s="253">
        <f>VLOOKUP(A65,'По статьям 2020'!$A$1:$AH$86,33,FALSE)</f>
        <v>3571.73</v>
      </c>
      <c r="O65" s="253">
        <f>VLOOKUP(A65,'По статьям 2020'!$A$1:$AH$86,34,FALSE)</f>
        <v>158.91</v>
      </c>
      <c r="P65" s="101">
        <f>VLOOKUP(A65,ВРП!$A$4:$B$96,2,FALSE)</f>
        <v>399371.1</v>
      </c>
      <c r="Q65" s="184">
        <f>VLOOKUP(A65,ВРП!$A$4:$C$96,3,FALSE)</f>
        <v>398641</v>
      </c>
      <c r="R65" s="215">
        <f t="shared" si="0"/>
        <v>1.0018314724275725</v>
      </c>
      <c r="S65" s="101">
        <f>VLOOKUP(A65,Безработица!$A$6:$C$100,2,FALSE)</f>
        <v>6.5</v>
      </c>
      <c r="T65" s="126">
        <f>VLOOKUP(A65,Безработица!$A$6:$C$100,3,FALSE)</f>
        <v>8.9</v>
      </c>
      <c r="U65" s="101">
        <f>VLOOKUP(A65,Конституция!$B$4:$D$90,2,FALSE)</f>
        <v>0.62090000000000001</v>
      </c>
      <c r="V65" s="151">
        <f>VLOOKUP(A65,'Избыточная смертность'!$A$2:$C$94,3,FALSE)</f>
        <v>1763</v>
      </c>
      <c r="W65" s="178">
        <f>VLOOKUP(A65,'Смертность Медиазона'!$A$2:$B$94,2,FALSE)</f>
        <v>1.8</v>
      </c>
      <c r="X65" s="151">
        <f>VLOOKUP(A65,'Избыточная смертность'!$A$2:$C$94,2,FALSE)</f>
        <v>18.05</v>
      </c>
      <c r="Y65" s="151">
        <f>VLOOKUP(A65,Путин!$B$2:$C$87,2,FALSE)</f>
        <v>0.67310000000000003</v>
      </c>
      <c r="Z65" s="126">
        <f>VLOOKUP(A65,'Численность 2020'!$A$7:$G$91,2,FALSE)</f>
        <v>1926665</v>
      </c>
      <c r="AA65" s="126">
        <f>VLOOKUP(A65,'Численность 2021'!$A$6:$G$91,2,FALSE)</f>
        <v>1903675</v>
      </c>
      <c r="AB65" s="115">
        <v>0</v>
      </c>
    </row>
    <row r="66" spans="1:28">
      <c r="A66" s="109" t="s">
        <v>125</v>
      </c>
      <c r="B66" s="112">
        <f>VLOOKUP(A66,'Доходы регионов20'!$A$10:$D$94,2,FALSE)/1000</f>
        <v>88212.206999999995</v>
      </c>
      <c r="C66" s="112">
        <f>VLOOKUP(A66,'Доходы регионов21'!$A$10:$D$94,2,FALSE)/1000</f>
        <v>99721.777000000002</v>
      </c>
      <c r="D66" s="112">
        <f>VLOOKUP(A66,'Трансферты 2021'!$A$4:$G$88,7,FALSE)</f>
        <v>6738.93</v>
      </c>
      <c r="E66" s="112">
        <f>VLOOKUP(A66,'Трансферты 2021'!$A$4:$B$88,2,FALSE)</f>
        <v>16931.669999999998</v>
      </c>
      <c r="F66" s="112">
        <f>VLOOKUP(A66,'Трансферты 2021'!$A$4:$H$88,8,FALSE)</f>
        <v>20385.87</v>
      </c>
      <c r="G66" s="112">
        <f>VLOOKUP(A66,'Трансферты 2019'!$A$5:$G$97,7,FALSE)</f>
        <v>3596.88</v>
      </c>
      <c r="H66" s="112">
        <f>VLOOKUP(A66,'Трансферты 2019'!$A$5:$B$97,2,FALSE)</f>
        <v>7669.43</v>
      </c>
      <c r="I66" s="112">
        <f>VLOOKUP(A66,'Трансферты 2020'!$A$5:$G$97,7,FALSE)</f>
        <v>5483.69</v>
      </c>
      <c r="J66" s="101">
        <f>VLOOKUP(A66,'Трансферты 2020'!$A$5:$B$97,2,FALSE)</f>
        <v>15193.93</v>
      </c>
      <c r="K66" s="184">
        <f>VLOOKUP(A66,'Трансферты 2020'!$A$5:$H$97,8,FALSE)</f>
        <v>18120.990000000002</v>
      </c>
      <c r="L66" s="253">
        <f>VLOOKUP(A66,'По статьям 2020'!$A$1:$AH$86,31,FALSE)</f>
        <v>2686.3000000000006</v>
      </c>
      <c r="M66" s="253">
        <f>VLOOKUP(A66,'По статьям 2020'!$A$1:$AH$86,32,FALSE)</f>
        <v>768.94999999999993</v>
      </c>
      <c r="N66" s="253">
        <f>VLOOKUP(A66,'По статьям 2020'!$A$1:$AH$86,33,FALSE)</f>
        <v>1839.93</v>
      </c>
      <c r="O66" s="253">
        <f>VLOOKUP(A66,'По статьям 2020'!$A$1:$AH$86,34,FALSE)</f>
        <v>77.42</v>
      </c>
      <c r="P66" s="101">
        <f>VLOOKUP(A66,ВРП!$A$4:$B$96,2,FALSE)</f>
        <v>577550.69999999995</v>
      </c>
      <c r="Q66" s="184">
        <f>VLOOKUP(A66,ВРП!$A$4:$C$96,3,FALSE)</f>
        <v>518179.5</v>
      </c>
      <c r="R66" s="215">
        <f t="shared" si="0"/>
        <v>1.1145765125791351</v>
      </c>
      <c r="S66" s="101">
        <f>VLOOKUP(A66,Безработица!$A$6:$C$100,2,FALSE)</f>
        <v>5.5</v>
      </c>
      <c r="T66" s="126">
        <f>VLOOKUP(A66,Безработица!$A$6:$C$100,3,FALSE)</f>
        <v>8.6999999999999993</v>
      </c>
      <c r="U66" s="101">
        <f>VLOOKUP(A66,Конституция!$B$4:$D$90,2,FALSE)</f>
        <v>0.64859999999999995</v>
      </c>
      <c r="V66" s="151">
        <f>VLOOKUP(A66,'Избыточная смертность'!$A$2:$C$94,3,FALSE)</f>
        <v>1775</v>
      </c>
      <c r="W66" s="178">
        <f>VLOOKUP(A66,'Смертность Медиазона'!$A$2:$B$94,2,FALSE)</f>
        <v>8.1</v>
      </c>
      <c r="X66" s="151">
        <f>VLOOKUP(A66,'Избыточная смертность'!$A$2:$C$94,2,FALSE)</f>
        <v>17.62</v>
      </c>
      <c r="Y66" s="151">
        <f>VLOOKUP(A66,Путин!$B$2:$C$87,2,FALSE)</f>
        <v>0.71230000000000004</v>
      </c>
      <c r="Z66" s="126">
        <f>VLOOKUP(A66,'Численность 2020'!$A$7:$G$91,2,FALSE)</f>
        <v>1079271</v>
      </c>
      <c r="AA66" s="126">
        <f>VLOOKUP(A66,'Численность 2021'!$A$6:$G$91,2,FALSE)</f>
        <v>1070339</v>
      </c>
      <c r="AB66" s="115">
        <v>0</v>
      </c>
    </row>
    <row r="67" spans="1:28">
      <c r="A67" s="109" t="s">
        <v>133</v>
      </c>
      <c r="B67" s="112">
        <f>VLOOKUP(A67,'Доходы регионов20'!$A$10:$D$94,2,FALSE)/1000</f>
        <v>29542.601999999999</v>
      </c>
      <c r="C67" s="112">
        <f>VLOOKUP(A67,'Доходы регионов21'!$A$10:$D$94,2,FALSE)/1000</f>
        <v>31772.923999999999</v>
      </c>
      <c r="D67" s="112">
        <f>VLOOKUP(A67,'Трансферты 2021'!$A$4:$G$88,7,FALSE)</f>
        <v>3300.67</v>
      </c>
      <c r="E67" s="112">
        <f>VLOOKUP(A67,'Трансферты 2021'!$A$4:$B$88,2,FALSE)</f>
        <v>8063.98</v>
      </c>
      <c r="F67" s="112">
        <f>VLOOKUP(A67,'Трансферты 2021'!$A$4:$H$88,8,FALSE)</f>
        <v>9399.14</v>
      </c>
      <c r="G67" s="112">
        <f>VLOOKUP(A67,'Трансферты 2019'!$A$5:$G$97,7,FALSE)</f>
        <v>2135.94</v>
      </c>
      <c r="H67" s="112">
        <f>VLOOKUP(A67,'Трансферты 2019'!$A$5:$B$97,2,FALSE)</f>
        <v>4407.1099999999997</v>
      </c>
      <c r="I67" s="112">
        <f>VLOOKUP(A67,'Трансферты 2020'!$A$5:$G$97,7,FALSE)</f>
        <v>2396.1</v>
      </c>
      <c r="J67" s="101">
        <f>VLOOKUP(A67,'Трансферты 2020'!$A$5:$B$97,2,FALSE)</f>
        <v>7668.59</v>
      </c>
      <c r="K67" s="184">
        <f>VLOOKUP(A67,'Трансферты 2020'!$A$5:$H$97,8,FALSE)</f>
        <v>10187.52</v>
      </c>
      <c r="L67" s="253">
        <f>VLOOKUP(A67,'По статьям 2020'!$A$1:$AH$86,31,FALSE)</f>
        <v>1163.8699999999999</v>
      </c>
      <c r="M67" s="253">
        <f>VLOOKUP(A67,'По статьям 2020'!$A$1:$AH$86,32,FALSE)</f>
        <v>533.83000000000004</v>
      </c>
      <c r="N67" s="253">
        <f>VLOOKUP(A67,'По статьям 2020'!$A$1:$AH$86,33,FALSE)</f>
        <v>610.85999999999979</v>
      </c>
      <c r="O67" s="253">
        <f>VLOOKUP(A67,'По статьям 2020'!$A$1:$AH$86,34,FALSE)</f>
        <v>19.18</v>
      </c>
      <c r="P67" s="101">
        <f>VLOOKUP(A67,ВРП!$A$4:$B$96,2,FALSE)</f>
        <v>268657.40000000002</v>
      </c>
      <c r="Q67" s="184">
        <f>VLOOKUP(A67,ВРП!$A$4:$C$96,3,FALSE)</f>
        <v>283451.40000000002</v>
      </c>
      <c r="R67" s="215">
        <f t="shared" ref="R67:R86" si="1">P67/Q67</f>
        <v>0.94780763122002576</v>
      </c>
      <c r="S67" s="101">
        <f>VLOOKUP(A67,Безработица!$A$6:$C$100,2,FALSE)</f>
        <v>11</v>
      </c>
      <c r="T67" s="126">
        <f>VLOOKUP(A67,Безработица!$A$6:$C$100,3,FALSE)</f>
        <v>14</v>
      </c>
      <c r="U67" s="101">
        <f>VLOOKUP(A67,Конституция!$B$4:$D$90,2,FALSE)</f>
        <v>0.66159999999999997</v>
      </c>
      <c r="V67" s="151">
        <f>VLOOKUP(A67,'Избыточная смертность'!$A$2:$C$94,3,FALSE)</f>
        <v>3091</v>
      </c>
      <c r="W67" s="178">
        <f>VLOOKUP(A67,'Смертность Медиазона'!$A$2:$B$94,2,FALSE)</f>
        <v>11.5</v>
      </c>
      <c r="X67" s="151">
        <f>VLOOKUP(A67,'Избыточная смертность'!$A$2:$C$94,2,FALSE)</f>
        <v>14.68</v>
      </c>
      <c r="Y67" s="151">
        <f>VLOOKUP(A67,Путин!$B$2:$C$87,2,FALSE)</f>
        <v>0.70620000000000005</v>
      </c>
      <c r="Z67" s="126">
        <f>VLOOKUP(A67,'Численность 2020'!$A$7:$G$91,2,FALSE)</f>
        <v>220181</v>
      </c>
      <c r="AA67" s="126">
        <f>VLOOKUP(A67,'Численность 2021'!$A$6:$G$91,2,FALSE)</f>
        <v>220954</v>
      </c>
      <c r="AB67" s="115">
        <v>1</v>
      </c>
    </row>
    <row r="68" spans="1:28">
      <c r="A68" s="109" t="s">
        <v>131</v>
      </c>
      <c r="B68" s="112">
        <f>VLOOKUP(A68,'Доходы регионов20'!$A$10:$D$94,2,FALSE)/1000</f>
        <v>43196.341</v>
      </c>
      <c r="C68" s="112">
        <f>VLOOKUP(A68,'Доходы регионов21'!$A$10:$D$94,2,FALSE)/1000</f>
        <v>54124.205999999998</v>
      </c>
      <c r="D68" s="112">
        <f>VLOOKUP(A68,'Трансферты 2021'!$A$4:$G$88,7,FALSE)</f>
        <v>3041.34</v>
      </c>
      <c r="E68" s="112">
        <f>VLOOKUP(A68,'Трансферты 2021'!$A$4:$B$88,2,FALSE)</f>
        <v>8910.2999999999993</v>
      </c>
      <c r="F68" s="112">
        <f>VLOOKUP(A68,'Трансферты 2021'!$A$4:$H$88,8,FALSE)</f>
        <v>10831.2</v>
      </c>
      <c r="G68" s="112">
        <f>VLOOKUP(A68,'Трансферты 2019'!$A$5:$G$97,7,FALSE)</f>
        <v>1181.79</v>
      </c>
      <c r="H68" s="112">
        <f>VLOOKUP(A68,'Трансферты 2019'!$A$5:$B$97,2,FALSE)</f>
        <v>4056.65</v>
      </c>
      <c r="I68" s="112">
        <f>VLOOKUP(A68,'Трансферты 2020'!$A$5:$G$97,7,FALSE)</f>
        <v>2385.5100000000002</v>
      </c>
      <c r="J68" s="101">
        <f>VLOOKUP(A68,'Трансферты 2020'!$A$5:$B$97,2,FALSE)</f>
        <v>8481.82</v>
      </c>
      <c r="K68" s="184">
        <f>VLOOKUP(A68,'Трансферты 2020'!$A$5:$H$97,8,FALSE)</f>
        <v>11652.44</v>
      </c>
      <c r="L68" s="253">
        <f>VLOOKUP(A68,'По статьям 2020'!$A$1:$AH$86,31,FALSE)</f>
        <v>1530.6899999999998</v>
      </c>
      <c r="M68" s="253">
        <f>VLOOKUP(A68,'По статьям 2020'!$A$1:$AH$86,32,FALSE)</f>
        <v>420.84999999999997</v>
      </c>
      <c r="N68" s="253">
        <f>VLOOKUP(A68,'По статьям 2020'!$A$1:$AH$86,33,FALSE)</f>
        <v>1049.53</v>
      </c>
      <c r="O68" s="253">
        <f>VLOOKUP(A68,'По статьям 2020'!$A$1:$AH$86,34,FALSE)</f>
        <v>60.31</v>
      </c>
      <c r="P68" s="101">
        <f>VLOOKUP(A68,ВРП!$A$4:$B$96,2,FALSE)</f>
        <v>478781</v>
      </c>
      <c r="Q68" s="184">
        <f>VLOOKUP(A68,ВРП!$A$4:$C$96,3,FALSE)</f>
        <v>500422.8</v>
      </c>
      <c r="R68" s="215">
        <f t="shared" si="1"/>
        <v>0.95675296968883117</v>
      </c>
      <c r="S68" s="101">
        <f>VLOOKUP(A68,Безработица!$A$6:$C$100,2,FALSE)</f>
        <v>6</v>
      </c>
      <c r="T68" s="126">
        <f>VLOOKUP(A68,Безработица!$A$6:$C$100,3,FALSE)</f>
        <v>8.6999999999999993</v>
      </c>
      <c r="U68" s="101">
        <f>VLOOKUP(A68,Конституция!$B$4:$D$90,2,FALSE)</f>
        <v>0.69520000000000004</v>
      </c>
      <c r="V68" s="151">
        <f>VLOOKUP(A68,'Избыточная смертность'!$A$2:$C$94,3,FALSE)</f>
        <v>5502</v>
      </c>
      <c r="W68" s="178">
        <f>VLOOKUP(A68,'Смертность Медиазона'!$A$2:$B$94,2,FALSE)</f>
        <v>10</v>
      </c>
      <c r="X68" s="151">
        <f>VLOOKUP(A68,'Избыточная смертность'!$A$2:$C$94,2,FALSE)</f>
        <v>10.38</v>
      </c>
      <c r="Y68" s="151">
        <f>VLOOKUP(A68,Путин!$B$2:$C$87,2,FALSE)</f>
        <v>0.69159999999999999</v>
      </c>
      <c r="Z68" s="126">
        <f>VLOOKUP(A68,'Численность 2020'!$A$7:$G$91,2,FALSE)</f>
        <v>534262</v>
      </c>
      <c r="AA68" s="126">
        <f>VLOOKUP(A68,'Численность 2021'!$A$6:$G$91,2,FALSE)</f>
        <v>532036</v>
      </c>
      <c r="AB68" s="115">
        <v>1</v>
      </c>
    </row>
    <row r="69" spans="1:28">
      <c r="A69" s="110" t="s">
        <v>122</v>
      </c>
      <c r="B69" s="112">
        <f>VLOOKUP(A69,'Доходы регионов20'!$A$10:$D$94,2,FALSE)/1000</f>
        <v>96628.741999999998</v>
      </c>
      <c r="C69" s="112">
        <f>VLOOKUP(A69,'Доходы регионов21'!$A$10:$D$94,2,FALSE)/1000</f>
        <v>113925.09600000001</v>
      </c>
      <c r="D69" s="112">
        <f>VLOOKUP(A69,'Трансферты 2021'!$A$4:$G$88,7,FALSE)</f>
        <v>13604.37</v>
      </c>
      <c r="E69" s="112">
        <f>VLOOKUP(A69,'Трансферты 2021'!$A$4:$B$88,2,FALSE)</f>
        <v>31881.19</v>
      </c>
      <c r="F69" s="112">
        <f>VLOOKUP(A69,'Трансферты 2021'!$A$4:$H$88,8,FALSE)</f>
        <v>36322.83</v>
      </c>
      <c r="G69" s="112">
        <f>VLOOKUP(A69,'Трансферты 2019'!$A$5:$G$97,7,FALSE)</f>
        <v>7234.37</v>
      </c>
      <c r="H69" s="112">
        <f>VLOOKUP(A69,'Трансферты 2019'!$A$5:$B$97,2,FALSE)</f>
        <v>13288.29</v>
      </c>
      <c r="I69" s="112">
        <f>VLOOKUP(A69,'Трансферты 2020'!$A$5:$G$97,7,FALSE)</f>
        <v>8096.77</v>
      </c>
      <c r="J69" s="101">
        <f>VLOOKUP(A69,'Трансферты 2020'!$A$5:$B$97,2,FALSE)</f>
        <v>24117.13</v>
      </c>
      <c r="K69" s="184">
        <f>VLOOKUP(A69,'Трансферты 2020'!$A$5:$H$97,8,FALSE)</f>
        <v>27869.51</v>
      </c>
      <c r="L69" s="253">
        <f>VLOOKUP(A69,'По статьям 2020'!$A$1:$AH$86,31,FALSE)</f>
        <v>2306.0500000000002</v>
      </c>
      <c r="M69" s="253">
        <f>VLOOKUP(A69,'По статьям 2020'!$A$1:$AH$86,32,FALSE)</f>
        <v>735.11</v>
      </c>
      <c r="N69" s="253">
        <f>VLOOKUP(A69,'По статьям 2020'!$A$1:$AH$86,33,FALSE)</f>
        <v>1540.1600000000003</v>
      </c>
      <c r="O69" s="253">
        <f>VLOOKUP(A69,'По статьям 2020'!$A$1:$AH$86,34,FALSE)</f>
        <v>30.78</v>
      </c>
      <c r="P69" s="101">
        <f>VLOOKUP(A69,ВРП!$A$4:$B$96,2,FALSE)</f>
        <v>343033</v>
      </c>
      <c r="Q69" s="184">
        <f>VLOOKUP(A69,ВРП!$A$4:$C$96,3,FALSE)</f>
        <v>402594.6</v>
      </c>
      <c r="R69" s="215">
        <f t="shared" si="1"/>
        <v>0.85205564108410803</v>
      </c>
      <c r="S69" s="101">
        <f>VLOOKUP(A69,Безработица!$A$6:$C$100,2,FALSE)</f>
        <v>9.3000000000000007</v>
      </c>
      <c r="T69" s="126">
        <f>VLOOKUP(A69,Безработица!$A$6:$C$100,3,FALSE)</f>
        <v>9.8000000000000007</v>
      </c>
      <c r="U69" s="101">
        <f>VLOOKUP(A69,Конституция!$B$4:$D$90,2,FALSE)</f>
        <v>0.74919999999999998</v>
      </c>
      <c r="V69" s="151">
        <f>VLOOKUP(A69,'Избыточная смертность'!$A$2:$C$94,3,FALSE)</f>
        <v>6525</v>
      </c>
      <c r="W69" s="178">
        <f>VLOOKUP(A69,'Смертность Медиазона'!$A$2:$B$94,2,FALSE)</f>
        <v>3.4</v>
      </c>
      <c r="X69" s="151">
        <f>VLOOKUP(A69,'Избыточная смертность'!$A$2:$C$94,2,FALSE)</f>
        <v>9.68</v>
      </c>
      <c r="Y69" s="151">
        <f>VLOOKUP(A69,Путин!$B$2:$C$87,2,FALSE)</f>
        <v>0.72030000000000005</v>
      </c>
      <c r="Z69" s="126">
        <f>VLOOKUP(A69,'Численность 2020'!$A$7:$G$91,2,FALSE)</f>
        <v>1059700</v>
      </c>
      <c r="AA69" s="126">
        <f>VLOOKUP(A69,'Численность 2021'!$A$6:$G$91,2,FALSE)</f>
        <v>1053485</v>
      </c>
      <c r="AB69" s="115">
        <v>0</v>
      </c>
    </row>
    <row r="70" spans="1:28">
      <c r="A70" s="110" t="s">
        <v>124</v>
      </c>
      <c r="B70" s="112">
        <f>VLOOKUP(A70,'Доходы регионов20'!$A$10:$D$94,2,FALSE)/1000</f>
        <v>94718.692999999999</v>
      </c>
      <c r="C70" s="112">
        <f>VLOOKUP(A70,'Доходы регионов21'!$A$10:$D$94,2,FALSE)/1000</f>
        <v>105771.933</v>
      </c>
      <c r="D70" s="112">
        <f>VLOOKUP(A70,'Трансферты 2021'!$A$4:$G$88,7,FALSE)</f>
        <v>8430.75</v>
      </c>
      <c r="E70" s="112">
        <f>VLOOKUP(A70,'Трансферты 2021'!$A$4:$B$88,2,FALSE)</f>
        <v>27075.51</v>
      </c>
      <c r="F70" s="112">
        <f>VLOOKUP(A70,'Трансферты 2021'!$A$4:$H$88,8,FALSE)</f>
        <v>33063.97</v>
      </c>
      <c r="G70" s="112">
        <f>VLOOKUP(A70,'Трансферты 2019'!$A$5:$G$97,7,FALSE)</f>
        <v>7652.74</v>
      </c>
      <c r="H70" s="112">
        <f>VLOOKUP(A70,'Трансферты 2019'!$A$5:$B$97,2,FALSE)</f>
        <v>15102.77</v>
      </c>
      <c r="I70" s="112">
        <f>VLOOKUP(A70,'Трансферты 2020'!$A$5:$G$97,7,FALSE)</f>
        <v>8711.44</v>
      </c>
      <c r="J70" s="101">
        <f>VLOOKUP(A70,'Трансферты 2020'!$A$5:$B$97,2,FALSE)</f>
        <v>24131.7</v>
      </c>
      <c r="K70" s="184">
        <f>VLOOKUP(A70,'Трансферты 2020'!$A$5:$H$97,8,FALSE)</f>
        <v>30686.86</v>
      </c>
      <c r="L70" s="253">
        <f>VLOOKUP(A70,'По статьям 2020'!$A$1:$AH$86,31,FALSE)</f>
        <v>2697.54</v>
      </c>
      <c r="M70" s="253">
        <f>VLOOKUP(A70,'По статьям 2020'!$A$1:$AH$86,32,FALSE)</f>
        <v>781.4899999999999</v>
      </c>
      <c r="N70" s="253">
        <f>VLOOKUP(A70,'По статьям 2020'!$A$1:$AH$86,33,FALSE)</f>
        <v>1822.2199999999998</v>
      </c>
      <c r="O70" s="253">
        <f>VLOOKUP(A70,'По статьям 2020'!$A$1:$AH$86,34,FALSE)</f>
        <v>93.83</v>
      </c>
      <c r="P70" s="101">
        <f>VLOOKUP(A70,ВРП!$A$4:$B$96,2,FALSE)</f>
        <v>290301.40000000002</v>
      </c>
      <c r="Q70" s="184">
        <f>VLOOKUP(A70,ВРП!$A$4:$C$96,3,FALSE)</f>
        <v>307558.8</v>
      </c>
      <c r="R70" s="215">
        <f t="shared" si="1"/>
        <v>0.94388910348200095</v>
      </c>
      <c r="S70" s="101">
        <f>VLOOKUP(A70,Безработица!$A$6:$C$100,2,FALSE)</f>
        <v>9.1999999999999993</v>
      </c>
      <c r="T70" s="126">
        <f>VLOOKUP(A70,Безработица!$A$6:$C$100,3,FALSE)</f>
        <v>10.5</v>
      </c>
      <c r="U70" s="101">
        <f>VLOOKUP(A70,Конституция!$B$4:$D$90,2,FALSE)</f>
        <v>0.71950000000000003</v>
      </c>
      <c r="V70" s="151">
        <f>VLOOKUP(A70,'Избыточная смертность'!$A$2:$C$94,3,FALSE)</f>
        <v>8588</v>
      </c>
      <c r="W70" s="178">
        <f>VLOOKUP(A70,'Смертность Медиазона'!$A$2:$B$94,2,FALSE)</f>
        <v>2.4</v>
      </c>
      <c r="X70" s="151">
        <f>VLOOKUP(A70,'Избыточная смертность'!$A$2:$C$94,2,FALSE)</f>
        <v>8.2100000000000009</v>
      </c>
      <c r="Y70" s="151">
        <f>VLOOKUP(A70,Путин!$B$2:$C$87,2,FALSE)</f>
        <v>0.73719999999999997</v>
      </c>
      <c r="Z70" s="126">
        <f>VLOOKUP(A70,'Численность 2020'!$A$7:$G$91,2,FALSE)</f>
        <v>985937</v>
      </c>
      <c r="AA70" s="126">
        <f>VLOOKUP(A70,'Численность 2021'!$A$6:$G$91,2,FALSE)</f>
        <v>985431</v>
      </c>
      <c r="AB70" s="115">
        <v>1</v>
      </c>
    </row>
    <row r="71" spans="1:28">
      <c r="A71" s="109" t="s">
        <v>123</v>
      </c>
      <c r="B71" s="112">
        <f>VLOOKUP(A71,'Доходы регионов20'!$A$10:$D$94,2,FALSE)/1000</f>
        <v>275174.11599999998</v>
      </c>
      <c r="C71" s="112">
        <f>VLOOKUP(A71,'Доходы регионов21'!$A$10:$D$94,2,FALSE)/1000</f>
        <v>358304.61300000001</v>
      </c>
      <c r="D71" s="112">
        <f>VLOOKUP(A71,'Трансферты 2021'!$A$4:$G$88,7,FALSE)</f>
        <v>13195.21</v>
      </c>
      <c r="E71" s="112">
        <f>VLOOKUP(A71,'Трансферты 2021'!$A$4:$B$88,2,FALSE)</f>
        <v>37314.71</v>
      </c>
      <c r="F71" s="112">
        <f>VLOOKUP(A71,'Трансферты 2021'!$A$4:$H$88,8,FALSE)</f>
        <v>45542.97</v>
      </c>
      <c r="G71" s="112">
        <f>VLOOKUP(A71,'Трансферты 2019'!$A$5:$G$97,7,FALSE)</f>
        <v>5705.6</v>
      </c>
      <c r="H71" s="112">
        <f>VLOOKUP(A71,'Трансферты 2019'!$A$5:$B$97,2,FALSE)</f>
        <v>14622.37</v>
      </c>
      <c r="I71" s="112">
        <f>VLOOKUP(A71,'Трансферты 2020'!$A$5:$G$97,7,FALSE)</f>
        <v>9588.43</v>
      </c>
      <c r="J71" s="101">
        <f>VLOOKUP(A71,'Трансферты 2020'!$A$5:$B$97,2,FALSE)</f>
        <v>30688.720000000001</v>
      </c>
      <c r="K71" s="184">
        <f>VLOOKUP(A71,'Трансферты 2020'!$A$5:$H$97,8,FALSE)</f>
        <v>36112.29</v>
      </c>
      <c r="L71" s="253">
        <f>VLOOKUP(A71,'По статьям 2020'!$A$1:$AH$86,31,FALSE)</f>
        <v>5846.4700000000012</v>
      </c>
      <c r="M71" s="253">
        <f>VLOOKUP(A71,'По статьям 2020'!$A$1:$AH$86,32,FALSE)</f>
        <v>951.81000000000006</v>
      </c>
      <c r="N71" s="253">
        <f>VLOOKUP(A71,'По статьям 2020'!$A$1:$AH$86,33,FALSE)</f>
        <v>4792.6499999999996</v>
      </c>
      <c r="O71" s="253">
        <f>VLOOKUP(A71,'По статьям 2020'!$A$1:$AH$86,34,FALSE)</f>
        <v>102.00999999999999</v>
      </c>
      <c r="P71" s="101">
        <f>VLOOKUP(A71,ВРП!$A$4:$B$96,2,FALSE)</f>
        <v>1258706.5</v>
      </c>
      <c r="Q71" s="184">
        <f>VLOOKUP(A71,ВРП!$A$4:$C$96,3,FALSE)</f>
        <v>1168152.5</v>
      </c>
      <c r="R71" s="215">
        <f t="shared" si="1"/>
        <v>1.077518988317022</v>
      </c>
      <c r="S71" s="101">
        <f>VLOOKUP(A71,Безработица!$A$6:$C$100,2,FALSE)</f>
        <v>6.9</v>
      </c>
      <c r="T71" s="126">
        <f>VLOOKUP(A71,Безработица!$A$6:$C$100,3,FALSE)</f>
        <v>7.4</v>
      </c>
      <c r="U71" s="101">
        <f>VLOOKUP(A71,Конституция!$B$4:$D$90,2,FALSE)</f>
        <v>0.58340000000000003</v>
      </c>
      <c r="V71" s="151">
        <f>VLOOKUP(A71,'Избыточная смертность'!$A$2:$C$94,3,FALSE)</f>
        <v>2538</v>
      </c>
      <c r="W71" s="178">
        <f>VLOOKUP(A71,'Смертность Медиазона'!$A$2:$B$94,2,FALSE)</f>
        <v>2.2000000000000002</v>
      </c>
      <c r="X71" s="151">
        <f>VLOOKUP(A71,'Избыточная смертность'!$A$2:$C$94,2,FALSE)</f>
        <v>15.37</v>
      </c>
      <c r="Y71" s="151">
        <f>VLOOKUP(A71,Путин!$B$2:$C$87,2,FALSE)</f>
        <v>0.64380000000000004</v>
      </c>
      <c r="Z71" s="126">
        <f>VLOOKUP(A71,'Численность 2020'!$A$7:$G$91,2,FALSE)</f>
        <v>971996</v>
      </c>
      <c r="AA71" s="126">
        <f>VLOOKUP(A71,'Численность 2021'!$A$6:$G$91,2,FALSE)</f>
        <v>981971</v>
      </c>
      <c r="AB71" s="115">
        <v>1</v>
      </c>
    </row>
    <row r="72" spans="1:28">
      <c r="A72" s="109" t="s">
        <v>120</v>
      </c>
      <c r="B72" s="112">
        <f>VLOOKUP(A72,'Доходы регионов20'!$A$10:$D$94,2,FALSE)/1000</f>
        <v>173976.80900000001</v>
      </c>
      <c r="C72" s="112">
        <f>VLOOKUP(A72,'Доходы регионов21'!$A$10:$D$94,2,FALSE)/1000</f>
        <v>199109.12599999999</v>
      </c>
      <c r="D72" s="112">
        <f>VLOOKUP(A72,'Трансферты 2021'!$A$4:$G$88,7,FALSE)</f>
        <v>9416.32</v>
      </c>
      <c r="E72" s="112">
        <f>VLOOKUP(A72,'Трансферты 2021'!$A$4:$B$88,2,FALSE)</f>
        <v>32445.87</v>
      </c>
      <c r="F72" s="112">
        <f>VLOOKUP(A72,'Трансферты 2021'!$A$4:$H$88,8,FALSE)</f>
        <v>38833.81</v>
      </c>
      <c r="G72" s="112">
        <f>VLOOKUP(A72,'Трансферты 2019'!$A$5:$G$97,7,FALSE)</f>
        <v>12133.24</v>
      </c>
      <c r="H72" s="112">
        <f>VLOOKUP(A72,'Трансферты 2019'!$A$5:$B$97,2,FALSE)</f>
        <v>23053.43</v>
      </c>
      <c r="I72" s="112">
        <f>VLOOKUP(A72,'Трансферты 2020'!$A$5:$G$97,7,FALSE)</f>
        <v>12445.87</v>
      </c>
      <c r="J72" s="101">
        <f>VLOOKUP(A72,'Трансферты 2020'!$A$5:$B$97,2,FALSE)</f>
        <v>31928.18</v>
      </c>
      <c r="K72" s="184">
        <f>VLOOKUP(A72,'Трансферты 2020'!$A$5:$H$97,8,FALSE)</f>
        <v>36243.599999999999</v>
      </c>
      <c r="L72" s="253">
        <f>VLOOKUP(A72,'По статьям 2020'!$A$1:$AH$86,31,FALSE)</f>
        <v>3721.96</v>
      </c>
      <c r="M72" s="253">
        <f>VLOOKUP(A72,'По статьям 2020'!$A$1:$AH$86,32,FALSE)</f>
        <v>1155.9099999999999</v>
      </c>
      <c r="N72" s="253">
        <f>VLOOKUP(A72,'По статьям 2020'!$A$1:$AH$86,33,FALSE)</f>
        <v>2395.2399999999998</v>
      </c>
      <c r="O72" s="253">
        <f>VLOOKUP(A72,'По статьям 2020'!$A$1:$AH$86,34,FALSE)</f>
        <v>170.81</v>
      </c>
      <c r="P72" s="101">
        <f>VLOOKUP(A72,ВРП!$A$4:$B$96,2,FALSE)</f>
        <v>561643</v>
      </c>
      <c r="Q72" s="184">
        <f>VLOOKUP(A72,ВРП!$A$4:$C$96,3,FALSE)</f>
        <v>582950.69999999995</v>
      </c>
      <c r="R72" s="215">
        <f t="shared" si="1"/>
        <v>0.96344853861570123</v>
      </c>
      <c r="S72" s="101">
        <f>VLOOKUP(A72,Безработица!$A$6:$C$100,2,FALSE)</f>
        <v>5.2</v>
      </c>
      <c r="T72" s="126">
        <f>VLOOKUP(A72,Безработица!$A$6:$C$100,3,FALSE)</f>
        <v>5.5</v>
      </c>
      <c r="U72" s="101">
        <f>VLOOKUP(A72,Конституция!$B$4:$D$90,2,FALSE)</f>
        <v>0.78859999999999997</v>
      </c>
      <c r="V72" s="151">
        <f>VLOOKUP(A72,'Избыточная смертность'!$A$2:$C$94,3,FALSE)</f>
        <v>3723</v>
      </c>
      <c r="W72" s="178">
        <f>VLOOKUP(A72,'Смертность Медиазона'!$A$2:$B$94,2,FALSE)</f>
        <v>7</v>
      </c>
      <c r="X72" s="151">
        <f>VLOOKUP(A72,'Избыточная смертность'!$A$2:$C$94,2,FALSE)</f>
        <v>12.09</v>
      </c>
      <c r="Y72" s="151">
        <f>VLOOKUP(A72,Путин!$B$2:$C$87,2,FALSE)</f>
        <v>0.65259999999999996</v>
      </c>
      <c r="Z72" s="126">
        <f>VLOOKUP(A72,'Численность 2020'!$A$7:$G$91,2,FALSE)</f>
        <v>1895868</v>
      </c>
      <c r="AA72" s="126">
        <f>VLOOKUP(A72,'Численность 2021'!$A$6:$G$91,2,FALSE)</f>
        <v>1877844</v>
      </c>
      <c r="AB72" s="115">
        <v>0</v>
      </c>
    </row>
    <row r="73" spans="1:28">
      <c r="A73" s="109" t="s">
        <v>119</v>
      </c>
      <c r="B73" s="112">
        <f>VLOOKUP(A73,'Доходы регионов20'!$A$10:$D$94,2,FALSE)/1000</f>
        <v>150749.35500000001</v>
      </c>
      <c r="C73" s="112">
        <f>VLOOKUP(A73,'Доходы регионов21'!$A$10:$D$94,2,FALSE)/1000</f>
        <v>165526.742</v>
      </c>
      <c r="D73" s="112">
        <f>VLOOKUP(A73,'Трансферты 2021'!$A$4:$G$88,7,FALSE)</f>
        <v>9825.86</v>
      </c>
      <c r="E73" s="112">
        <f>VLOOKUP(A73,'Трансферты 2021'!$A$4:$B$88,2,FALSE)</f>
        <v>27620.34</v>
      </c>
      <c r="F73" s="112">
        <f>VLOOKUP(A73,'Трансферты 2021'!$A$4:$H$88,8,FALSE)</f>
        <v>32058.38</v>
      </c>
      <c r="G73" s="112">
        <f>VLOOKUP(A73,'Трансферты 2019'!$A$5:$G$97,7,FALSE)</f>
        <v>11163.09</v>
      </c>
      <c r="H73" s="112">
        <f>VLOOKUP(A73,'Трансферты 2019'!$A$5:$B$97,2,FALSE)</f>
        <v>19155.39</v>
      </c>
      <c r="I73" s="112">
        <f>VLOOKUP(A73,'Трансферты 2020'!$A$5:$G$97,7,FALSE)</f>
        <v>15668.74</v>
      </c>
      <c r="J73" s="101">
        <f>VLOOKUP(A73,'Трансферты 2020'!$A$5:$B$97,2,FALSE)</f>
        <v>32274.27</v>
      </c>
      <c r="K73" s="184">
        <f>VLOOKUP(A73,'Трансферты 2020'!$A$5:$H$97,8,FALSE)</f>
        <v>35866.449999999997</v>
      </c>
      <c r="L73" s="253">
        <f>VLOOKUP(A73,'По статьям 2020'!$A$1:$AH$86,31,FALSE)</f>
        <v>3861.9799999999996</v>
      </c>
      <c r="M73" s="253">
        <f>VLOOKUP(A73,'По статьям 2020'!$A$1:$AH$86,32,FALSE)</f>
        <v>911.57999999999993</v>
      </c>
      <c r="N73" s="253">
        <f>VLOOKUP(A73,'По статьям 2020'!$A$1:$AH$86,33,FALSE)</f>
        <v>2854.54</v>
      </c>
      <c r="O73" s="253">
        <f>VLOOKUP(A73,'По статьям 2020'!$A$1:$AH$86,34,FALSE)</f>
        <v>95.86</v>
      </c>
      <c r="P73" s="101">
        <f>VLOOKUP(A73,ВРП!$A$4:$B$96,2,FALSE)</f>
        <v>608977.5</v>
      </c>
      <c r="Q73" s="184">
        <f>VLOOKUP(A73,ВРП!$A$4:$C$96,3,FALSE)</f>
        <v>658239.5</v>
      </c>
      <c r="R73" s="215">
        <f t="shared" si="1"/>
        <v>0.92516097864075308</v>
      </c>
      <c r="S73" s="101">
        <f>VLOOKUP(A73,Безработица!$A$6:$C$100,2,FALSE)</f>
        <v>3.8</v>
      </c>
      <c r="T73" s="126">
        <f>VLOOKUP(A73,Безработица!$A$6:$C$100,3,FALSE)</f>
        <v>4</v>
      </c>
      <c r="U73" s="101">
        <f>VLOOKUP(A73,Конституция!$B$4:$D$90,2,FALSE)</f>
        <v>0.62280000000000002</v>
      </c>
      <c r="V73" s="151">
        <f>VLOOKUP(A73,'Избыточная смертность'!$A$2:$C$94,3,FALSE)</f>
        <v>1919</v>
      </c>
      <c r="W73" s="178">
        <f>VLOOKUP(A73,'Смертность Медиазона'!$A$2:$B$94,2,FALSE)</f>
        <v>4.4000000000000004</v>
      </c>
      <c r="X73" s="151">
        <f>VLOOKUP(A73,'Избыточная смертность'!$A$2:$C$94,2,FALSE)</f>
        <v>16.91</v>
      </c>
      <c r="Y73" s="151">
        <f>VLOOKUP(A73,Путин!$B$2:$C$87,2,FALSE)</f>
        <v>0.65780000000000005</v>
      </c>
      <c r="Z73" s="126">
        <f>VLOOKUP(A73,'Численность 2020'!$A$7:$G$91,2,FALSE)</f>
        <v>1315643</v>
      </c>
      <c r="AA73" s="126">
        <f>VLOOKUP(A73,'Численность 2021'!$A$6:$G$91,2,FALSE)</f>
        <v>1301127</v>
      </c>
      <c r="AB73" s="115">
        <v>0</v>
      </c>
    </row>
    <row r="74" spans="1:28">
      <c r="A74" s="109" t="s">
        <v>118</v>
      </c>
      <c r="B74" s="112">
        <f>VLOOKUP(A74,'Доходы регионов20'!$A$10:$D$94,2,FALSE)/1000</f>
        <v>105151.338</v>
      </c>
      <c r="C74" s="112">
        <f>VLOOKUP(A74,'Доходы регионов21'!$A$10:$D$94,2,FALSE)/1000</f>
        <v>118629.56299999999</v>
      </c>
      <c r="D74" s="112">
        <f>VLOOKUP(A74,'Трансферты 2021'!$A$4:$G$88,7,FALSE)</f>
        <v>8576.68</v>
      </c>
      <c r="E74" s="112">
        <f>VLOOKUP(A74,'Трансферты 2021'!$A$4:$B$88,2,FALSE)</f>
        <v>28260.880000000001</v>
      </c>
      <c r="F74" s="112">
        <f>VLOOKUP(A74,'Трансферты 2021'!$A$4:$H$88,8,FALSE)</f>
        <v>31955.78</v>
      </c>
      <c r="G74" s="112">
        <f>VLOOKUP(A74,'Трансферты 2019'!$A$5:$G$97,7,FALSE)</f>
        <v>8785.08</v>
      </c>
      <c r="H74" s="112">
        <f>VLOOKUP(A74,'Трансферты 2019'!$A$5:$B$97,2,FALSE)</f>
        <v>14167.61</v>
      </c>
      <c r="I74" s="112">
        <f>VLOOKUP(A74,'Трансферты 2020'!$A$5:$G$97,7,FALSE)</f>
        <v>14356.38</v>
      </c>
      <c r="J74" s="101">
        <f>VLOOKUP(A74,'Трансферты 2020'!$A$5:$B$97,2,FALSE)</f>
        <v>24830.17</v>
      </c>
      <c r="K74" s="184">
        <f>VLOOKUP(A74,'Трансферты 2020'!$A$5:$H$97,8,FALSE)</f>
        <v>27811.81</v>
      </c>
      <c r="L74" s="253">
        <f>VLOOKUP(A74,'По статьям 2020'!$A$1:$AH$86,31,FALSE)</f>
        <v>2589.3899999999994</v>
      </c>
      <c r="M74" s="253">
        <f>VLOOKUP(A74,'По статьям 2020'!$A$1:$AH$86,32,FALSE)</f>
        <v>589.13999999999987</v>
      </c>
      <c r="N74" s="253">
        <f>VLOOKUP(A74,'По статьям 2020'!$A$1:$AH$86,33,FALSE)</f>
        <v>1941.63</v>
      </c>
      <c r="O74" s="253">
        <f>VLOOKUP(A74,'По статьям 2020'!$A$1:$AH$86,34,FALSE)</f>
        <v>58.62</v>
      </c>
      <c r="P74" s="101">
        <f>VLOOKUP(A74,ВРП!$A$4:$B$96,2,FALSE)</f>
        <v>521060.1</v>
      </c>
      <c r="Q74" s="184">
        <f>VLOOKUP(A74,ВРП!$A$4:$C$96,3,FALSE)</f>
        <v>571362.1</v>
      </c>
      <c r="R74" s="215">
        <f t="shared" si="1"/>
        <v>0.91196125889344082</v>
      </c>
      <c r="S74" s="101">
        <f>VLOOKUP(A74,Безработица!$A$6:$C$100,2,FALSE)</f>
        <v>5.4</v>
      </c>
      <c r="T74" s="126">
        <f>VLOOKUP(A74,Безработица!$A$6:$C$100,3,FALSE)</f>
        <v>6</v>
      </c>
      <c r="U74" s="101">
        <f>VLOOKUP(A74,Конституция!$B$4:$D$90,2,FALSE)</f>
        <v>0.70420000000000005</v>
      </c>
      <c r="V74" s="151">
        <f>VLOOKUP(A74,'Избыточная смертность'!$A$2:$C$94,3,FALSE)</f>
        <v>1996</v>
      </c>
      <c r="W74" s="178">
        <f>VLOOKUP(A74,'Смертность Медиазона'!$A$2:$B$94,2,FALSE)</f>
        <v>2.9</v>
      </c>
      <c r="X74" s="151">
        <f>VLOOKUP(A74,'Избыточная смертность'!$A$2:$C$94,2,FALSE)</f>
        <v>16.84</v>
      </c>
      <c r="Y74" s="151">
        <f>VLOOKUP(A74,Путин!$B$2:$C$87,2,FALSE)</f>
        <v>0.6704</v>
      </c>
      <c r="Z74" s="126">
        <f>VLOOKUP(A74,'Численность 2020'!$A$7:$G$91,2,FALSE)</f>
        <v>790044</v>
      </c>
      <c r="AA74" s="126">
        <f>VLOOKUP(A74,'Численность 2021'!$A$6:$G$91,2,FALSE)</f>
        <v>781846</v>
      </c>
      <c r="AB74" s="115">
        <v>0</v>
      </c>
    </row>
    <row r="75" spans="1:28">
      <c r="A75" s="109" t="s">
        <v>121</v>
      </c>
      <c r="B75" s="112">
        <f>VLOOKUP(A75,'Доходы регионов20'!$A$10:$D$94,2,FALSE)/1000</f>
        <v>105740.038</v>
      </c>
      <c r="C75" s="112">
        <f>VLOOKUP(A75,'Доходы регионов21'!$A$10:$D$94,2,FALSE)/1000</f>
        <v>115359.694</v>
      </c>
      <c r="D75" s="112">
        <f>VLOOKUP(A75,'Трансферты 2021'!$A$4:$G$88,7,FALSE)</f>
        <v>4892.72</v>
      </c>
      <c r="E75" s="112">
        <f>VLOOKUP(A75,'Трансферты 2021'!$A$4:$B$88,2,FALSE)</f>
        <v>12632.34</v>
      </c>
      <c r="F75" s="112">
        <f>VLOOKUP(A75,'Трансферты 2021'!$A$4:$H$88,8,FALSE)</f>
        <v>15317.24</v>
      </c>
      <c r="G75" s="112">
        <f>VLOOKUP(A75,'Трансферты 2019'!$A$5:$G$97,7,FALSE)</f>
        <v>2809.98</v>
      </c>
      <c r="H75" s="112">
        <f>VLOOKUP(A75,'Трансферты 2019'!$A$5:$B$97,2,FALSE)</f>
        <v>5285.27</v>
      </c>
      <c r="I75" s="112">
        <f>VLOOKUP(A75,'Трансферты 2020'!$A$5:$G$97,7,FALSE)</f>
        <v>5990.29</v>
      </c>
      <c r="J75" s="101">
        <f>VLOOKUP(A75,'Трансферты 2020'!$A$5:$B$97,2,FALSE)</f>
        <v>11196.6</v>
      </c>
      <c r="K75" s="184">
        <f>VLOOKUP(A75,'Трансферты 2020'!$A$5:$H$97,8,FALSE)</f>
        <v>14153.4</v>
      </c>
      <c r="L75" s="253">
        <f>VLOOKUP(A75,'По статьям 2020'!$A$1:$AH$86,31,FALSE)</f>
        <v>1855.3199999999997</v>
      </c>
      <c r="M75" s="253">
        <f>VLOOKUP(A75,'По статьям 2020'!$A$1:$AH$86,32,FALSE)</f>
        <v>358.70000000000005</v>
      </c>
      <c r="N75" s="253">
        <f>VLOOKUP(A75,'По статьям 2020'!$A$1:$AH$86,33,FALSE)</f>
        <v>1464.7599999999998</v>
      </c>
      <c r="O75" s="253">
        <f>VLOOKUP(A75,'По статьям 2020'!$A$1:$AH$86,34,FALSE)</f>
        <v>31.859999999999996</v>
      </c>
      <c r="P75" s="101">
        <f>VLOOKUP(A75,ВРП!$A$4:$B$96,2,FALSE)</f>
        <v>891049.1</v>
      </c>
      <c r="Q75" s="184">
        <f>VLOOKUP(A75,ВРП!$A$4:$C$96,3,FALSE)</f>
        <v>942802</v>
      </c>
      <c r="R75" s="215">
        <f t="shared" si="1"/>
        <v>0.94510735021775516</v>
      </c>
      <c r="S75" s="101">
        <f>VLOOKUP(A75,Безработица!$A$6:$C$100,2,FALSE)</f>
        <v>3.8</v>
      </c>
      <c r="T75" s="126">
        <f>VLOOKUP(A75,Безработица!$A$6:$C$100,3,FALSE)</f>
        <v>3.8</v>
      </c>
      <c r="U75" s="101">
        <f>VLOOKUP(A75,Конституция!$B$4:$D$90,2,FALSE)</f>
        <v>0.61760000000000004</v>
      </c>
      <c r="V75" s="151">
        <f>VLOOKUP(A75,'Избыточная смертность'!$A$2:$C$94,3,FALSE)</f>
        <v>3715</v>
      </c>
      <c r="W75" s="178">
        <f>VLOOKUP(A75,'Смертность Медиазона'!$A$2:$B$94,2,FALSE)</f>
        <v>7.7</v>
      </c>
      <c r="X75" s="151">
        <f>VLOOKUP(A75,'Избыточная смертность'!$A$2:$C$94,2,FALSE)</f>
        <v>12.24</v>
      </c>
      <c r="Y75" s="151">
        <f>VLOOKUP(A75,Путин!$B$2:$C$87,2,FALSE)</f>
        <v>0.69440000000000002</v>
      </c>
      <c r="Z75" s="126">
        <f>VLOOKUP(A75,'Численность 2020'!$A$7:$G$91,2,FALSE)</f>
        <v>313016</v>
      </c>
      <c r="AA75" s="126">
        <f>VLOOKUP(A75,'Численность 2021'!$A$6:$G$91,2,FALSE)</f>
        <v>311667</v>
      </c>
      <c r="AB75" s="115">
        <v>0</v>
      </c>
    </row>
    <row r="76" spans="1:28">
      <c r="A76" s="109" t="s">
        <v>117</v>
      </c>
      <c r="B76" s="112">
        <f>VLOOKUP(A76,'Доходы регионов20'!$A$10:$D$94,2,FALSE)/1000</f>
        <v>53118.580999999998</v>
      </c>
      <c r="C76" s="112">
        <f>VLOOKUP(A76,'Доходы регионов21'!$A$10:$D$94,2,FALSE)/1000</f>
        <v>57680.571000000004</v>
      </c>
      <c r="D76" s="112">
        <f>VLOOKUP(A76,'Трансферты 2021'!$A$4:$G$88,7,FALSE)</f>
        <v>3264.33</v>
      </c>
      <c r="E76" s="112">
        <f>VLOOKUP(A76,'Трансферты 2021'!$A$4:$B$88,2,FALSE)</f>
        <v>7332.17</v>
      </c>
      <c r="F76" s="112">
        <f>VLOOKUP(A76,'Трансферты 2021'!$A$4:$H$88,8,FALSE)</f>
        <v>9044.02</v>
      </c>
      <c r="G76" s="112">
        <f>VLOOKUP(A76,'Трансферты 2019'!$A$5:$G$97,7,FALSE)</f>
        <v>1640.89</v>
      </c>
      <c r="H76" s="112">
        <f>VLOOKUP(A76,'Трансферты 2019'!$A$5:$B$97,2,FALSE)</f>
        <v>3501.51</v>
      </c>
      <c r="I76" s="112">
        <f>VLOOKUP(A76,'Трансферты 2020'!$A$5:$G$97,7,FALSE)</f>
        <v>3496.01</v>
      </c>
      <c r="J76" s="101">
        <f>VLOOKUP(A76,'Трансферты 2020'!$A$5:$B$97,2,FALSE)</f>
        <v>8036.33</v>
      </c>
      <c r="K76" s="184">
        <f>VLOOKUP(A76,'Трансферты 2020'!$A$5:$H$97,8,FALSE)</f>
        <v>9523.26</v>
      </c>
      <c r="L76" s="253">
        <f>VLOOKUP(A76,'По статьям 2020'!$A$1:$AH$86,31,FALSE)</f>
        <v>999.29</v>
      </c>
      <c r="M76" s="253">
        <f>VLOOKUP(A76,'По статьям 2020'!$A$1:$AH$86,32,FALSE)</f>
        <v>350.77000000000004</v>
      </c>
      <c r="N76" s="253">
        <f>VLOOKUP(A76,'По статьям 2020'!$A$1:$AH$86,33,FALSE)</f>
        <v>625.44999999999993</v>
      </c>
      <c r="O76" s="253">
        <f>VLOOKUP(A76,'По статьям 2020'!$A$1:$AH$86,34,FALSE)</f>
        <v>23.07</v>
      </c>
      <c r="P76" s="101">
        <f>VLOOKUP(A76,ВРП!$A$4:$B$96,2,FALSE)</f>
        <v>1518066.7</v>
      </c>
      <c r="Q76" s="184">
        <f>VLOOKUP(A76,ВРП!$A$4:$C$96,3,FALSE)</f>
        <v>2035007</v>
      </c>
      <c r="R76" s="215">
        <f t="shared" si="1"/>
        <v>0.74597615634737369</v>
      </c>
      <c r="S76" s="101">
        <f>VLOOKUP(A76,Безработица!$A$6:$C$100,2,FALSE)</f>
        <v>4.5999999999999996</v>
      </c>
      <c r="T76" s="126">
        <f>VLOOKUP(A76,Безработица!$A$6:$C$100,3,FALSE)</f>
        <v>5.7</v>
      </c>
      <c r="U76" s="101">
        <f>VLOOKUP(A76,Конституция!$B$4:$D$90,2,FALSE)</f>
        <v>0.62029999999999996</v>
      </c>
      <c r="V76" s="151">
        <f>VLOOKUP(A76,'Избыточная смертность'!$A$2:$C$94,3,FALSE)</f>
        <v>9313</v>
      </c>
      <c r="W76" s="178">
        <f>VLOOKUP(A76,'Смертность Медиазона'!$A$2:$B$94,2,FALSE)</f>
        <v>17.399999999999999</v>
      </c>
      <c r="X76" s="151">
        <f>VLOOKUP(A76,'Избыточная смертность'!$A$2:$C$94,2,FALSE)</f>
        <v>7.14</v>
      </c>
      <c r="Y76" s="151">
        <f>VLOOKUP(A76,Путин!$B$2:$C$87,2,FALSE)</f>
        <v>0.72299999999999998</v>
      </c>
      <c r="Z76" s="126">
        <f>VLOOKUP(A76,'Численность 2020'!$A$7:$G$91,2,FALSE)</f>
        <v>140149</v>
      </c>
      <c r="AA76" s="126">
        <f>VLOOKUP(A76,'Численность 2021'!$A$6:$G$91,2,FALSE)</f>
        <v>139034</v>
      </c>
      <c r="AB76" s="115">
        <v>0</v>
      </c>
    </row>
    <row r="77" spans="1:28">
      <c r="A77" s="109" t="s">
        <v>116</v>
      </c>
      <c r="B77" s="112">
        <f>VLOOKUP(A77,'Доходы регионов20'!$A$10:$D$94,2,FALSE)/1000</f>
        <v>184002.83799999999</v>
      </c>
      <c r="C77" s="112">
        <f>VLOOKUP(A77,'Доходы регионов21'!$A$10:$D$94,2,FALSE)/1000</f>
        <v>187448.13699999999</v>
      </c>
      <c r="D77" s="112">
        <f>VLOOKUP(A77,'Трансферты 2021'!$A$4:$G$88,7,FALSE)</f>
        <v>3301</v>
      </c>
      <c r="E77" s="112">
        <f>VLOOKUP(A77,'Трансферты 2021'!$A$4:$B$88,2,FALSE)</f>
        <v>7422.24</v>
      </c>
      <c r="F77" s="112">
        <f>VLOOKUP(A77,'Трансферты 2021'!$A$4:$H$88,8,FALSE)</f>
        <v>8413.7000000000007</v>
      </c>
      <c r="G77" s="112">
        <f>VLOOKUP(A77,'Трансферты 2019'!$A$5:$G$97,7,FALSE)</f>
        <v>16766.14</v>
      </c>
      <c r="H77" s="112">
        <f>VLOOKUP(A77,'Трансферты 2019'!$A$5:$B$97,2,FALSE)</f>
        <v>19214.93</v>
      </c>
      <c r="I77" s="112">
        <f>VLOOKUP(A77,'Трансферты 2020'!$A$5:$G$97,7,FALSE)</f>
        <v>6844.35</v>
      </c>
      <c r="J77" s="101">
        <f>VLOOKUP(A77,'Трансферты 2020'!$A$5:$B$97,2,FALSE)</f>
        <v>10494.87</v>
      </c>
      <c r="K77" s="184">
        <f>VLOOKUP(A77,'Трансферты 2020'!$A$5:$H$97,8,FALSE)</f>
        <v>11453.78</v>
      </c>
      <c r="L77" s="253">
        <f>VLOOKUP(A77,'По статьям 2020'!$A$1:$AH$86,31,FALSE)</f>
        <v>1373.7800000000004</v>
      </c>
      <c r="M77" s="253">
        <f>VLOOKUP(A77,'По статьям 2020'!$A$1:$AH$86,32,FALSE)</f>
        <v>299.77999999999997</v>
      </c>
      <c r="N77" s="253">
        <f>VLOOKUP(A77,'По статьям 2020'!$A$1:$AH$86,33,FALSE)</f>
        <v>992.88</v>
      </c>
      <c r="O77" s="253">
        <f>VLOOKUP(A77,'По статьям 2020'!$A$1:$AH$86,34,FALSE)</f>
        <v>81.12</v>
      </c>
      <c r="P77" s="101">
        <f>VLOOKUP(A77,ВРП!$A$4:$B$96,2,FALSE)</f>
        <v>2400858.1</v>
      </c>
      <c r="Q77" s="184">
        <f>VLOOKUP(A77,ВРП!$A$4:$C$96,3,FALSE)</f>
        <v>2059206.5</v>
      </c>
      <c r="R77" s="215">
        <f t="shared" si="1"/>
        <v>1.1659142004456571</v>
      </c>
      <c r="S77" s="101">
        <f>VLOOKUP(A77,Безработица!$A$6:$C$100,2,FALSE)</f>
        <v>5.2</v>
      </c>
      <c r="T77" s="126">
        <f>VLOOKUP(A77,Безработица!$A$6:$C$100,3,FALSE)</f>
        <v>5.5</v>
      </c>
      <c r="U77" s="101">
        <f>VLOOKUP(A77,Конституция!$B$4:$D$90,2,FALSE)</f>
        <v>0.74839999999999995</v>
      </c>
      <c r="V77" s="151">
        <f>VLOOKUP(A77,'Избыточная смертность'!$A$2:$C$94,3,FALSE)</f>
        <v>7921</v>
      </c>
      <c r="W77" s="178">
        <f>VLOOKUP(A77,'Смертность Медиазона'!$A$2:$B$94,2,FALSE)</f>
        <v>4.8</v>
      </c>
      <c r="X77" s="151">
        <f>VLOOKUP(A77,'Избыточная смертность'!$A$2:$C$94,2,FALSE)</f>
        <v>8.5299999999999994</v>
      </c>
      <c r="Y77" s="151">
        <f>VLOOKUP(A77,Путин!$B$2:$C$87,2,FALSE)</f>
        <v>0.66920000000000002</v>
      </c>
      <c r="Z77" s="126">
        <f>VLOOKUP(A77,'Численность 2020'!$A$7:$G$91,2,FALSE)</f>
        <v>488257</v>
      </c>
      <c r="AA77" s="126">
        <f>VLOOKUP(A77,'Численность 2021'!$A$6:$G$91,2,FALSE)</f>
        <v>485621</v>
      </c>
      <c r="AB77" s="115">
        <v>0</v>
      </c>
    </row>
    <row r="78" spans="1:28">
      <c r="A78" s="109" t="s">
        <v>1014</v>
      </c>
      <c r="B78" s="112">
        <f>VLOOKUP(A78,'Доходы регионов20'!$A$10:$D$94,2,FALSE)/1000</f>
        <v>21032.42</v>
      </c>
      <c r="C78" s="112">
        <f>VLOOKUP(A78,'Доходы регионов21'!$A$10:$D$94,2,FALSE)/1000</f>
        <v>24315.334999999999</v>
      </c>
      <c r="D78" s="112">
        <f>VLOOKUP(A78,'Трансферты 2021'!$A$4:$G$88,7,FALSE)</f>
        <v>4155.12</v>
      </c>
      <c r="E78" s="112">
        <f>VLOOKUP(A78,'Трансферты 2021'!$A$4:$B$88,2,FALSE)</f>
        <v>7193.54</v>
      </c>
      <c r="F78" s="112">
        <f>VLOOKUP(A78,'Трансферты 2021'!$A$4:$H$88,8,FALSE)</f>
        <v>7898.15</v>
      </c>
      <c r="G78" s="112">
        <f>VLOOKUP(A78,'Трансферты 2019'!$A$5:$G$97,7,FALSE)</f>
        <v>1308.68</v>
      </c>
      <c r="H78" s="112">
        <f>VLOOKUP(A78,'Трансферты 2019'!$A$5:$B$97,2,FALSE)</f>
        <v>2456.0300000000002</v>
      </c>
      <c r="I78" s="112">
        <f>VLOOKUP(A78,'Трансферты 2020'!$A$5:$G$97,7,FALSE)</f>
        <v>3388.94</v>
      </c>
      <c r="J78" s="101">
        <f>VLOOKUP(A78,'Трансферты 2020'!$A$5:$B$97,2,FALSE)</f>
        <v>5923.52</v>
      </c>
      <c r="K78" s="184">
        <f>VLOOKUP(A78,'Трансферты 2020'!$A$5:$H$97,8,FALSE)</f>
        <v>6580.61</v>
      </c>
      <c r="L78" s="253">
        <f>VLOOKUP(A78,'По статьям 2020'!$A$1:$AH$86,31,FALSE)</f>
        <v>710.35999999999979</v>
      </c>
      <c r="M78" s="253">
        <f>VLOOKUP(A78,'По статьям 2020'!$A$1:$AH$86,32,FALSE)</f>
        <v>227.66</v>
      </c>
      <c r="N78" s="253">
        <f>VLOOKUP(A78,'По статьям 2020'!$A$1:$AH$86,33,FALSE)</f>
        <v>420.03000000000003</v>
      </c>
      <c r="O78" s="253">
        <f>VLOOKUP(A78,'По статьям 2020'!$A$1:$AH$86,34,FALSE)</f>
        <v>62.67</v>
      </c>
      <c r="P78" s="101">
        <f>VLOOKUP(A78,ВРП!$A$4:$B$96,2,FALSE)</f>
        <v>355545.7</v>
      </c>
      <c r="Q78" s="184">
        <f>VLOOKUP(A78,ВРП!$A$4:$C$96,3,FALSE)</f>
        <v>400340.5</v>
      </c>
      <c r="R78" s="215">
        <f t="shared" si="1"/>
        <v>0.88810824785401432</v>
      </c>
      <c r="S78" s="101">
        <f>VLOOKUP(A78,Безработица!$A$6:$C$100,2,FALSE)</f>
        <v>6.2</v>
      </c>
      <c r="T78" s="126">
        <f>VLOOKUP(A78,Безработица!$A$6:$C$100,3,FALSE)</f>
        <v>6.3</v>
      </c>
      <c r="U78" s="101">
        <f>VLOOKUP(A78,Конституция!$B$4:$D$90,2,FALSE)</f>
        <v>0.77300000000000002</v>
      </c>
      <c r="V78" s="151">
        <f>VLOOKUP(A78,'Избыточная смертность'!$A$2:$C$94,3,FALSE)</f>
        <v>6578</v>
      </c>
      <c r="W78" s="178">
        <f>VLOOKUP(A78,'Смертность Медиазона'!$A$2:$B$94,2,FALSE)</f>
        <v>20.3</v>
      </c>
      <c r="X78" s="151">
        <f>VLOOKUP(A78,'Избыточная смертность'!$A$2:$C$94,2,FALSE)</f>
        <v>9.11</v>
      </c>
      <c r="Y78" s="151">
        <f>VLOOKUP(A78,Путин!$B$2:$C$87,2,FALSE)</f>
        <v>0.67479999999999996</v>
      </c>
      <c r="Z78" s="126">
        <f>VLOOKUP(A78,'Численность 2020'!$A$7:$G$91,2,FALSE)</f>
        <v>158305</v>
      </c>
      <c r="AA78" s="126">
        <f>VLOOKUP(A78,'Численность 2021'!$A$6:$G$91,2,FALSE)</f>
        <v>156500</v>
      </c>
      <c r="AB78" s="115">
        <v>0</v>
      </c>
    </row>
    <row r="79" spans="1:28">
      <c r="A79" s="109" t="s">
        <v>1015</v>
      </c>
      <c r="B79" s="112">
        <f>VLOOKUP(A79,'Доходы регионов20'!$A$10:$D$94,2,FALSE)/1000</f>
        <v>54335.434000000001</v>
      </c>
      <c r="C79" s="112">
        <f>VLOOKUP(A79,'Доходы регионов21'!$A$10:$D$94,2,FALSE)/1000</f>
        <v>53866.38</v>
      </c>
      <c r="D79" s="112">
        <f>VLOOKUP(A79,'Трансферты 2021'!$A$4:$G$88,7,FALSE)</f>
        <v>2183.71</v>
      </c>
      <c r="E79" s="112">
        <f>VLOOKUP(A79,'Трансферты 2021'!$A$4:$B$88,2,FALSE)</f>
        <v>7755.54</v>
      </c>
      <c r="F79" s="112">
        <f>VLOOKUP(A79,'Трансферты 2021'!$A$4:$H$88,8,FALSE)</f>
        <v>8403.06</v>
      </c>
      <c r="G79" s="112">
        <f>VLOOKUP(A79,'Трансферты 2019'!$A$5:$G$97,7,FALSE)</f>
        <v>19480.919999999998</v>
      </c>
      <c r="H79" s="112">
        <f>VLOOKUP(A79,'Трансферты 2019'!$A$5:$B$97,2,FALSE)</f>
        <v>22621.29</v>
      </c>
      <c r="I79" s="112">
        <f>VLOOKUP(A79,'Трансферты 2020'!$A$5:$G$97,7,FALSE)</f>
        <v>2913.02</v>
      </c>
      <c r="J79" s="101">
        <f>VLOOKUP(A79,'Трансферты 2020'!$A$5:$B$97,2,FALSE)</f>
        <v>6574.23</v>
      </c>
      <c r="K79" s="184">
        <f>VLOOKUP(A79,'Трансферты 2020'!$A$5:$H$97,8,FALSE)</f>
        <v>7109.99</v>
      </c>
      <c r="L79" s="253">
        <f>VLOOKUP(A79,'По статьям 2020'!$A$1:$AH$86,31,FALSE)</f>
        <v>427.23</v>
      </c>
      <c r="M79" s="253">
        <f>VLOOKUP(A79,'По статьям 2020'!$A$1:$AH$86,32,FALSE)</f>
        <v>76.2</v>
      </c>
      <c r="N79" s="253">
        <f>VLOOKUP(A79,'По статьям 2020'!$A$1:$AH$86,33,FALSE)</f>
        <v>328.77</v>
      </c>
      <c r="O79" s="253">
        <f>VLOOKUP(A79,'По статьям 2020'!$A$1:$AH$86,34,FALSE)</f>
        <v>22.259999999999998</v>
      </c>
      <c r="P79" s="101">
        <f>VLOOKUP(A79,ВРП!$A$4:$B$96,2,FALSE)</f>
        <v>1898634.8</v>
      </c>
      <c r="Q79" s="184">
        <f>VLOOKUP(A79,ВРП!$A$4:$C$96,3,FALSE)</f>
        <v>2404271.2000000002</v>
      </c>
      <c r="R79" s="215">
        <f t="shared" si="1"/>
        <v>0.78969244401380334</v>
      </c>
      <c r="S79" s="101">
        <f>VLOOKUP(A79,Безработица!$A$6:$C$100,2,FALSE)</f>
        <v>3.8</v>
      </c>
      <c r="T79" s="126">
        <f>VLOOKUP(A79,Безработица!$A$6:$C$100,3,FALSE)</f>
        <v>4.4000000000000004</v>
      </c>
      <c r="U79" s="101">
        <f>VLOOKUP(A79,Конституция!$B$4:$D$90,2,FALSE)</f>
        <v>0.80300000000000005</v>
      </c>
      <c r="V79" s="151">
        <f>VLOOKUP(A79,'Избыточная смертность'!$A$2:$C$94,3,FALSE)</f>
        <v>11342</v>
      </c>
      <c r="W79" s="178">
        <f>VLOOKUP(A79,'Смертность Медиазона'!$A$2:$B$94,2,FALSE)</f>
        <v>60.7</v>
      </c>
      <c r="X79" s="151">
        <f>VLOOKUP(A79,'Избыточная смертность'!$A$2:$C$94,2,FALSE)</f>
        <v>6.53</v>
      </c>
      <c r="Y79" s="151">
        <f>VLOOKUP(A79,Путин!$B$2:$C$87,2,FALSE)</f>
        <v>0.82310000000000005</v>
      </c>
      <c r="Z79" s="126">
        <f>VLOOKUP(A79,'Численность 2020'!$A$7:$G$91,2,FALSE)</f>
        <v>50288</v>
      </c>
      <c r="AA79" s="126">
        <f>VLOOKUP(A79,'Численность 2021'!$A$6:$G$91,2,FALSE)</f>
        <v>49527</v>
      </c>
      <c r="AB79" s="115">
        <v>0</v>
      </c>
    </row>
    <row r="80" spans="1:28">
      <c r="A80" s="109" t="s">
        <v>156</v>
      </c>
      <c r="B80" s="112">
        <f>VLOOKUP(A80,'Доходы регионов20'!$A$10:$D$94,2,FALSE)/1000</f>
        <v>181313.008</v>
      </c>
      <c r="C80" s="112">
        <f>VLOOKUP(A80,'Доходы регионов21'!$A$10:$D$94,2,FALSE)/1000</f>
        <v>185900.00399999999</v>
      </c>
      <c r="D80" s="112">
        <f>VLOOKUP(A80,'Трансферты 2021'!$A$4:$G$88,7,FALSE)</f>
        <v>8973.73</v>
      </c>
      <c r="E80" s="112">
        <f>VLOOKUP(A80,'Трансферты 2021'!$A$4:$B$88,2,FALSE)</f>
        <v>43840.27</v>
      </c>
      <c r="F80" s="112">
        <f>VLOOKUP(A80,'Трансферты 2021'!$A$4:$H$88,8,FALSE)</f>
        <v>52889</v>
      </c>
      <c r="G80" s="112">
        <f>VLOOKUP(A80,'Трансферты 2019'!$A$5:$G$97,7,FALSE)</f>
        <v>2921.12</v>
      </c>
      <c r="H80" s="112">
        <f>VLOOKUP(A80,'Трансферты 2019'!$A$5:$B$97,2,FALSE)</f>
        <v>15750.69</v>
      </c>
      <c r="I80" s="112">
        <f>VLOOKUP(A80,'Трансферты 2020'!$A$5:$G$97,7,FALSE)</f>
        <v>10994.71</v>
      </c>
      <c r="J80" s="101">
        <f>VLOOKUP(A80,'Трансферты 2020'!$A$5:$B$97,2,FALSE)</f>
        <v>42228.29</v>
      </c>
      <c r="K80" s="184">
        <f>VLOOKUP(A80,'Трансферты 2020'!$A$5:$H$97,8,FALSE)</f>
        <v>56110.37</v>
      </c>
      <c r="L80" s="253">
        <f>VLOOKUP(A80,'По статьям 2020'!$A$1:$AH$86,31,FALSE)</f>
        <v>8184.95</v>
      </c>
      <c r="M80" s="253">
        <f>VLOOKUP(A80,'По статьям 2020'!$A$1:$AH$86,32,FALSE)</f>
        <v>1735.03</v>
      </c>
      <c r="N80" s="253">
        <f>VLOOKUP(A80,'По статьям 2020'!$A$1:$AH$86,33,FALSE)</f>
        <v>6364.94</v>
      </c>
      <c r="O80" s="253">
        <f>VLOOKUP(A80,'По статьям 2020'!$A$1:$AH$86,34,FALSE)</f>
        <v>84.97999999999999</v>
      </c>
      <c r="P80" s="101">
        <f>VLOOKUP(A80,ВРП!$A$4:$B$96,2,FALSE)</f>
        <v>231886.3</v>
      </c>
      <c r="Q80" s="184">
        <f>VLOOKUP(A80,ВРП!$A$4:$C$96,3,FALSE)</f>
        <v>239640.7</v>
      </c>
      <c r="R80" s="215">
        <f t="shared" si="1"/>
        <v>0.96764155671386365</v>
      </c>
      <c r="S80" s="101">
        <f>VLOOKUP(A80,Безработица!$A$6:$C$100,2,FALSE)</f>
        <v>13</v>
      </c>
      <c r="T80" s="126">
        <f>VLOOKUP(A80,Безработица!$A$6:$C$100,3,FALSE)</f>
        <v>15.7</v>
      </c>
      <c r="U80" s="101">
        <f>VLOOKUP(A80,Конституция!$B$4:$D$90,2,FALSE)</f>
        <v>0.89190000000000003</v>
      </c>
      <c r="V80" s="151">
        <f>VLOOKUP(A80,'Избыточная смертность'!$A$2:$C$94,3,FALSE)</f>
        <v>83</v>
      </c>
      <c r="W80" s="178">
        <f>VLOOKUP(A80,'Смертность Медиазона'!$A$2:$B$94,2,FALSE)</f>
        <v>76.7</v>
      </c>
      <c r="X80" s="151">
        <f>VLOOKUP(A80,'Избыточная смертность'!$A$2:$C$94,2,FALSE)</f>
        <v>28.28</v>
      </c>
      <c r="Y80" s="151">
        <f>VLOOKUP(A80,Путин!$B$2:$C$87,2,FALSE)</f>
        <v>0.90759999999999996</v>
      </c>
      <c r="Z80" s="126">
        <f>VLOOKUP(A80,'Численность 2020'!$A$7:$G$91,2,FALSE)</f>
        <v>3110858</v>
      </c>
      <c r="AA80" s="126">
        <f>VLOOKUP(A80,'Численность 2021'!$A$6:$G$91,2,FALSE)</f>
        <v>3133303</v>
      </c>
      <c r="AB80" s="115">
        <v>1</v>
      </c>
    </row>
    <row r="81" spans="1:33" ht="30">
      <c r="A81" s="109" t="s">
        <v>154</v>
      </c>
      <c r="B81" s="112">
        <f>VLOOKUP(A81,'Доходы регионов20'!$A$10:$D$94,2,FALSE)/1000</f>
        <v>55722.589</v>
      </c>
      <c r="C81" s="112">
        <f>VLOOKUP(A81,'Доходы регионов21'!$A$10:$D$94,2,FALSE)/1000</f>
        <v>57219.112000000001</v>
      </c>
      <c r="D81" s="112">
        <f>VLOOKUP(A81,'Трансферты 2021'!$A$4:$G$88,7,FALSE)</f>
        <v>4540.01</v>
      </c>
      <c r="E81" s="112">
        <f>VLOOKUP(A81,'Трансферты 2021'!$A$4:$B$88,2,FALSE)</f>
        <v>18363.900000000001</v>
      </c>
      <c r="F81" s="112">
        <f>VLOOKUP(A81,'Трансферты 2021'!$A$4:$H$88,8,FALSE)</f>
        <v>22357.33</v>
      </c>
      <c r="G81" s="112">
        <f>VLOOKUP(A81,'Трансферты 2019'!$A$5:$G$97,7,FALSE)</f>
        <v>1573.41</v>
      </c>
      <c r="H81" s="112">
        <f>VLOOKUP(A81,'Трансферты 2019'!$A$5:$B$97,2,FALSE)</f>
        <v>6366.78</v>
      </c>
      <c r="I81" s="112">
        <f>VLOOKUP(A81,'Трансферты 2020'!$A$5:$G$97,7,FALSE)</f>
        <v>4276.18</v>
      </c>
      <c r="J81" s="101">
        <f>VLOOKUP(A81,'Трансферты 2020'!$A$5:$B$97,2,FALSE)</f>
        <v>17448.88</v>
      </c>
      <c r="K81" s="184">
        <f>VLOOKUP(A81,'Трансферты 2020'!$A$5:$H$97,8,FALSE)</f>
        <v>22848.2</v>
      </c>
      <c r="L81" s="253">
        <f>VLOOKUP(A81,'По статьям 2020'!$A$1:$AH$86,31,FALSE)</f>
        <v>2855.09</v>
      </c>
      <c r="M81" s="253">
        <f>VLOOKUP(A81,'По статьям 2020'!$A$1:$AH$86,32,FALSE)</f>
        <v>594.46</v>
      </c>
      <c r="N81" s="253">
        <f>VLOOKUP(A81,'По статьям 2020'!$A$1:$AH$86,33,FALSE)</f>
        <v>2219.7600000000002</v>
      </c>
      <c r="O81" s="253">
        <f>VLOOKUP(A81,'По статьям 2020'!$A$1:$AH$86,34,FALSE)</f>
        <v>40.870000000000005</v>
      </c>
      <c r="P81" s="101">
        <f>VLOOKUP(A81,ВРП!$A$4:$B$96,2,FALSE)</f>
        <v>197218.3</v>
      </c>
      <c r="Q81" s="184">
        <f>VLOOKUP(A81,ВРП!$A$4:$C$96,3,FALSE)</f>
        <v>210674.1</v>
      </c>
      <c r="R81" s="215">
        <f t="shared" si="1"/>
        <v>0.93612978529396818</v>
      </c>
      <c r="S81" s="101">
        <f>VLOOKUP(A81,Безработица!$A$6:$C$100,2,FALSE)</f>
        <v>10.8</v>
      </c>
      <c r="T81" s="126">
        <f>VLOOKUP(A81,Безработица!$A$6:$C$100,3,FALSE)</f>
        <v>14.8</v>
      </c>
      <c r="U81" s="101">
        <f>VLOOKUP(A81,Конституция!$B$4:$D$90,2,FALSE)</f>
        <v>0.85519999999999996</v>
      </c>
      <c r="V81" s="151">
        <f>VLOOKUP(A81,'Избыточная смертность'!$A$2:$C$94,3,FALSE)</f>
        <v>1483</v>
      </c>
      <c r="W81" s="178">
        <f>VLOOKUP(A81,'Смертность Медиазона'!$A$2:$B$94,2,FALSE)</f>
        <v>6.1</v>
      </c>
      <c r="X81" s="151">
        <f>VLOOKUP(A81,'Избыточная смертность'!$A$2:$C$94,2,FALSE)</f>
        <v>19.100000000000001</v>
      </c>
      <c r="Y81" s="151">
        <f>VLOOKUP(A81,Путин!$B$2:$C$87,2,FALSE)</f>
        <v>0.93379999999999996</v>
      </c>
      <c r="Z81" s="126">
        <f>VLOOKUP(A81,'Численность 2020'!$A$7:$G$91,2,FALSE)</f>
        <v>868350</v>
      </c>
      <c r="AA81" s="126">
        <f>VLOOKUP(A81,'Численность 2021'!$A$6:$G$91,2,FALSE)</f>
        <v>869191</v>
      </c>
      <c r="AB81" s="115">
        <v>1</v>
      </c>
    </row>
    <row r="82" spans="1:33" ht="30">
      <c r="A82" s="214" t="s">
        <v>1016</v>
      </c>
      <c r="B82" s="112">
        <f>VLOOKUP(A82,'Доходы регионов20'!$A$10:$D$94,2,FALSE)/1000</f>
        <v>48855.021999999997</v>
      </c>
      <c r="C82" s="112">
        <f>VLOOKUP(A82,'Доходы регионов21'!$A$10:$D$94,2,FALSE)/1000</f>
        <v>51424.571000000004</v>
      </c>
      <c r="D82" s="112">
        <f>VLOOKUP(A82,'Трансферты 2021'!$A$4:$G$88,7,FALSE)</f>
        <v>3870.91</v>
      </c>
      <c r="E82" s="112">
        <f>VLOOKUP(A82,'Трансферты 2021'!$A$4:$B$88,2,FALSE)</f>
        <v>12992.98</v>
      </c>
      <c r="F82" s="112">
        <f>VLOOKUP(A82,'Трансферты 2021'!$A$4:$H$88,8,FALSE)</f>
        <v>18220.2</v>
      </c>
      <c r="G82" s="112">
        <f>VLOOKUP(A82,'Трансферты 2019'!$A$5:$G$97,7,FALSE)</f>
        <v>2549.98</v>
      </c>
      <c r="H82" s="112">
        <f>VLOOKUP(A82,'Трансферты 2019'!$A$5:$B$97,2,FALSE)</f>
        <v>8382.5</v>
      </c>
      <c r="I82" s="112">
        <f>VLOOKUP(A82,'Трансферты 2020'!$A$5:$G$97,7,FALSE)</f>
        <v>5587.62</v>
      </c>
      <c r="J82" s="101">
        <f>VLOOKUP(A82,'Трансферты 2020'!$A$5:$B$97,2,FALSE)</f>
        <v>14280.46</v>
      </c>
      <c r="K82" s="184">
        <f>VLOOKUP(A82,'Трансферты 2020'!$A$5:$H$97,8,FALSE)</f>
        <v>19472.39</v>
      </c>
      <c r="L82" s="253">
        <f>VLOOKUP(A82,'По статьям 2020'!$A$1:$AH$86,31,FALSE)</f>
        <v>2048.15</v>
      </c>
      <c r="M82" s="253">
        <f>VLOOKUP(A82,'По статьям 2020'!$A$1:$AH$86,32,FALSE)</f>
        <v>474.57</v>
      </c>
      <c r="N82" s="253">
        <f>VLOOKUP(A82,'По статьям 2020'!$A$1:$AH$86,33,FALSE)</f>
        <v>1530.5</v>
      </c>
      <c r="O82" s="253">
        <f>VLOOKUP(A82,'По статьям 2020'!$A$1:$AH$86,34,FALSE)</f>
        <v>43.080000000000005</v>
      </c>
      <c r="P82" s="101">
        <f>VLOOKUP(A82,ВРП!$A$4:$B$96,2,FALSE)</f>
        <v>248172.2</v>
      </c>
      <c r="Q82" s="184">
        <f>VLOOKUP(A82,ВРП!$A$4:$C$96,3,FALSE)</f>
        <v>267814.40000000002</v>
      </c>
      <c r="R82" s="215">
        <f t="shared" si="1"/>
        <v>0.92665741647947231</v>
      </c>
      <c r="S82" s="101">
        <f>VLOOKUP(A82,Безработица!$A$6:$C$100,2,FALSE)</f>
        <v>12.2</v>
      </c>
      <c r="T82" s="126">
        <f>VLOOKUP(A82,Безработица!$A$6:$C$100,3,FALSE)</f>
        <v>15.5</v>
      </c>
      <c r="U82" s="101">
        <f>VLOOKUP(A82,Конституция!$B$4:$D$90,2,FALSE)</f>
        <v>0.82830000000000004</v>
      </c>
      <c r="V82" s="151">
        <f>VLOOKUP(A82,'Избыточная смертность'!$A$2:$C$94,3,FALSE)</f>
        <v>2249</v>
      </c>
      <c r="W82" s="178">
        <f>VLOOKUP(A82,'Смертность Медиазона'!$A$2:$B$94,2,FALSE)</f>
        <v>23.5</v>
      </c>
      <c r="X82" s="151">
        <f>VLOOKUP(A82,'Избыточная смертность'!$A$2:$C$94,2,FALSE)</f>
        <v>16.079999999999998</v>
      </c>
      <c r="Y82" s="151">
        <f>VLOOKUP(A82,Путин!$B$2:$C$87,2,FALSE)</f>
        <v>0.81510000000000005</v>
      </c>
      <c r="Z82" s="126">
        <f>VLOOKUP(A82,'Численность 2020'!$A$7:$G$91,2,FALSE)</f>
        <v>696837</v>
      </c>
      <c r="AA82" s="126">
        <f>VLOOKUP(A82,'Численность 2021'!$A$6:$G$91,2,FALSE)</f>
        <v>693098</v>
      </c>
      <c r="AB82" s="115">
        <v>1</v>
      </c>
    </row>
    <row r="83" spans="1:33">
      <c r="A83" s="109" t="s">
        <v>155</v>
      </c>
      <c r="B83" s="112">
        <f>VLOOKUP(A83,'Доходы регионов20'!$A$10:$D$94,2,FALSE)/1000</f>
        <v>35791.038999999997</v>
      </c>
      <c r="C83" s="112">
        <f>VLOOKUP(A83,'Доходы регионов21'!$A$10:$D$94,2,FALSE)/1000</f>
        <v>39571.192000000003</v>
      </c>
      <c r="D83" s="112">
        <f>VLOOKUP(A83,'Трансферты 2021'!$A$4:$G$88,7,FALSE)</f>
        <v>1812.13</v>
      </c>
      <c r="E83" s="112">
        <f>VLOOKUP(A83,'Трансферты 2021'!$A$4:$B$88,2,FALSE)</f>
        <v>11893.73</v>
      </c>
      <c r="F83" s="112">
        <f>VLOOKUP(A83,'Трансферты 2021'!$A$4:$H$88,8,FALSE)</f>
        <v>21891.11</v>
      </c>
      <c r="G83" s="112">
        <f>VLOOKUP(A83,'Трансферты 2019'!$A$5:$G$97,7,FALSE)</f>
        <v>1150.6600000000001</v>
      </c>
      <c r="H83" s="112">
        <f>VLOOKUP(A83,'Трансферты 2019'!$A$5:$B$97,2,FALSE)</f>
        <v>6432.93</v>
      </c>
      <c r="I83" s="112">
        <f>VLOOKUP(A83,'Трансферты 2020'!$A$5:$G$97,7,FALSE)</f>
        <v>2896.46</v>
      </c>
      <c r="J83" s="101">
        <f>VLOOKUP(A83,'Трансферты 2020'!$A$5:$B$97,2,FALSE)</f>
        <v>11436.84</v>
      </c>
      <c r="K83" s="184">
        <f>VLOOKUP(A83,'Трансферты 2020'!$A$5:$H$97,8,FALSE)</f>
        <v>19056.55</v>
      </c>
      <c r="L83" s="253">
        <f>VLOOKUP(A83,'По статьям 2020'!$A$1:$AH$86,31,FALSE)</f>
        <v>1633.7799999999997</v>
      </c>
      <c r="M83" s="253">
        <f>VLOOKUP(A83,'По статьям 2020'!$A$1:$AH$86,32,FALSE)</f>
        <v>385.92</v>
      </c>
      <c r="N83" s="253">
        <f>VLOOKUP(A83,'По статьям 2020'!$A$1:$AH$86,33,FALSE)</f>
        <v>1216.96</v>
      </c>
      <c r="O83" s="253">
        <f>VLOOKUP(A83,'По статьям 2020'!$A$1:$AH$86,34,FALSE)</f>
        <v>30.9</v>
      </c>
      <c r="P83" s="101">
        <f>VLOOKUP(A83,ВРП!$A$4:$B$96,2,FALSE)</f>
        <v>145723.1</v>
      </c>
      <c r="Q83" s="184">
        <f>VLOOKUP(A83,ВРП!$A$4:$C$96,3,FALSE)</f>
        <v>142199.70000000001</v>
      </c>
      <c r="R83" s="215">
        <f t="shared" si="1"/>
        <v>1.0247778300516808</v>
      </c>
      <c r="S83" s="101">
        <f>VLOOKUP(A83,Безработица!$A$6:$C$100,2,FALSE)</f>
        <v>26.8</v>
      </c>
      <c r="T83" s="126">
        <f>VLOOKUP(A83,Безработица!$A$6:$C$100,3,FALSE)</f>
        <v>30</v>
      </c>
      <c r="U83" s="101">
        <f>VLOOKUP(A83,Конституция!$B$4:$D$90,2,FALSE)</f>
        <v>0.875</v>
      </c>
      <c r="V83" s="151">
        <f>VLOOKUP(A83,'Избыточная смертность'!$A$2:$C$94,3,FALSE)</f>
        <v>373</v>
      </c>
      <c r="W83" s="178">
        <f>VLOOKUP(A83,'Смертность Медиазона'!$A$2:$B$94,2,FALSE)</f>
        <v>94.2</v>
      </c>
      <c r="X83" s="151">
        <f>VLOOKUP(A83,'Избыточная смертность'!$A$2:$C$94,2,FALSE)</f>
        <v>23.51</v>
      </c>
      <c r="Y83" s="151">
        <f>VLOOKUP(A83,Путин!$B$2:$C$87,2,FALSE)</f>
        <v>0.83169999999999999</v>
      </c>
      <c r="Z83" s="126">
        <f>VLOOKUP(A83,'Численность 2020'!$A$7:$G$91,2,FALSE)</f>
        <v>507061</v>
      </c>
      <c r="AA83" s="126">
        <f>VLOOKUP(A83,'Численность 2021'!$A$6:$G$91,2,FALSE)</f>
        <v>515564</v>
      </c>
      <c r="AB83" s="115">
        <v>1</v>
      </c>
    </row>
    <row r="84" spans="1:33">
      <c r="A84" s="109" t="s">
        <v>151</v>
      </c>
      <c r="B84" s="112">
        <f>VLOOKUP(A84,'Доходы регионов20'!$A$10:$D$94,2,FALSE)/1000</f>
        <v>162121.04999999999</v>
      </c>
      <c r="C84" s="112">
        <f>VLOOKUP(A84,'Доходы регионов21'!$A$10:$D$94,2,FALSE)/1000</f>
        <v>184895.08199999999</v>
      </c>
      <c r="D84" s="112">
        <f>VLOOKUP(A84,'Трансферты 2021'!$A$4:$G$88,7,FALSE)</f>
        <v>7871.97</v>
      </c>
      <c r="E84" s="112">
        <f>VLOOKUP(A84,'Трансферты 2021'!$A$4:$B$88,2,FALSE)</f>
        <v>33898.18</v>
      </c>
      <c r="F84" s="112">
        <f>VLOOKUP(A84,'Трансферты 2021'!$A$4:$H$88,8,FALSE)</f>
        <v>43712.18</v>
      </c>
      <c r="G84" s="112">
        <f>VLOOKUP(A84,'Трансферты 2019'!$A$5:$G$97,7,FALSE)</f>
        <v>4181</v>
      </c>
      <c r="H84" s="112">
        <f>VLOOKUP(A84,'Трансферты 2019'!$A$5:$B$97,2,FALSE)</f>
        <v>16518.62</v>
      </c>
      <c r="I84" s="112">
        <f>VLOOKUP(A84,'Трансферты 2020'!$A$5:$G$97,7,FALSE)</f>
        <v>7709.62</v>
      </c>
      <c r="J84" s="101">
        <f>VLOOKUP(A84,'Трансферты 2020'!$A$5:$B$97,2,FALSE)</f>
        <v>31142.38</v>
      </c>
      <c r="K84" s="184">
        <f>VLOOKUP(A84,'Трансферты 2020'!$A$5:$H$97,8,FALSE)</f>
        <v>41387.370000000003</v>
      </c>
      <c r="L84" s="253">
        <f>VLOOKUP(A84,'По статьям 2020'!$A$1:$AH$86,31,FALSE)</f>
        <v>4212.09</v>
      </c>
      <c r="M84" s="253">
        <f>VLOOKUP(A84,'По статьям 2020'!$A$1:$AH$86,32,FALSE)</f>
        <v>1621.35</v>
      </c>
      <c r="N84" s="253">
        <f>VLOOKUP(A84,'По статьям 2020'!$A$1:$AH$86,33,FALSE)</f>
        <v>2519.3100000000004</v>
      </c>
      <c r="O84" s="253">
        <f>VLOOKUP(A84,'По статьям 2020'!$A$1:$AH$86,34,FALSE)</f>
        <v>71.430000000000007</v>
      </c>
      <c r="P84" s="101">
        <f>VLOOKUP(A84,ВРП!$A$4:$B$96,2,FALSE)</f>
        <v>295435.5</v>
      </c>
      <c r="Q84" s="184">
        <f>VLOOKUP(A84,ВРП!$A$4:$C$96,3,FALSE)</f>
        <v>308476.2</v>
      </c>
      <c r="R84" s="215">
        <f t="shared" si="1"/>
        <v>0.9577254258189124</v>
      </c>
      <c r="S84" s="101">
        <f>VLOOKUP(A84,Безработица!$A$6:$C$100,2,FALSE)</f>
        <v>4.9000000000000004</v>
      </c>
      <c r="T84" s="126">
        <f>VLOOKUP(A84,Безработица!$A$6:$C$100,3,FALSE)</f>
        <v>6.2</v>
      </c>
      <c r="U84" s="101">
        <f>VLOOKUP(A84,Конституция!$B$4:$D$90,2,FALSE)</f>
        <v>0.84850000000000003</v>
      </c>
      <c r="V84" s="151">
        <f>VLOOKUP(A84,'Избыточная смертность'!$A$2:$C$94,3,FALSE)</f>
        <v>3348</v>
      </c>
      <c r="W84" s="178">
        <f>VLOOKUP(A84,'Смертность Медиазона'!$A$2:$B$94,2,FALSE)</f>
        <v>8.5</v>
      </c>
      <c r="X84" s="151">
        <f>VLOOKUP(A84,'Избыточная смертность'!$A$2:$C$94,2,FALSE)</f>
        <v>13.51</v>
      </c>
      <c r="Y84" s="151">
        <f>VLOOKUP(A84,Путин!$B$2:$C$87,2,FALSE)</f>
        <v>0.80549999999999999</v>
      </c>
      <c r="Z84" s="126">
        <f>VLOOKUP(A84,'Численность 2020'!$A$7:$G$91,2,FALSE)</f>
        <v>2803573</v>
      </c>
      <c r="AA84" s="126">
        <f>VLOOKUP(A84,'Численность 2021'!$A$6:$G$91,2,FALSE)</f>
        <v>2792796</v>
      </c>
      <c r="AB84" s="115">
        <v>0</v>
      </c>
    </row>
    <row r="85" spans="1:33" ht="30">
      <c r="A85" s="109" t="s">
        <v>153</v>
      </c>
      <c r="B85" s="112">
        <f>VLOOKUP(A85,'Доходы регионов20'!$A$10:$D$94,2,FALSE)/1000</f>
        <v>34587.582999999999</v>
      </c>
      <c r="C85" s="112">
        <f>VLOOKUP(A85,'Доходы регионов21'!$A$10:$D$94,2,FALSE)/1000</f>
        <v>38918.646000000001</v>
      </c>
      <c r="D85" s="112">
        <f>VLOOKUP(A85,'Трансферты 2021'!$A$4:$G$88,7,FALSE)</f>
        <v>2727.97</v>
      </c>
      <c r="E85" s="112">
        <f>VLOOKUP(A85,'Трансферты 2021'!$A$4:$B$88,2,FALSE)</f>
        <v>9850.81</v>
      </c>
      <c r="F85" s="112">
        <f>VLOOKUP(A85,'Трансферты 2021'!$A$4:$H$88,8,FALSE)</f>
        <v>16938.55</v>
      </c>
      <c r="G85" s="112">
        <f>VLOOKUP(A85,'Трансферты 2019'!$A$5:$G$97,7,FALSE)</f>
        <v>1194.3699999999999</v>
      </c>
      <c r="H85" s="112">
        <f>VLOOKUP(A85,'Трансферты 2019'!$A$5:$B$97,2,FALSE)</f>
        <v>6232.59</v>
      </c>
      <c r="I85" s="112">
        <f>VLOOKUP(A85,'Трансферты 2020'!$A$5:$G$97,7,FALSE)</f>
        <v>2268.7199999999998</v>
      </c>
      <c r="J85" s="101">
        <f>VLOOKUP(A85,'Трансферты 2020'!$A$5:$B$97,2,FALSE)</f>
        <v>9072.8799999999992</v>
      </c>
      <c r="K85" s="184">
        <f>VLOOKUP(A85,'Трансферты 2020'!$A$5:$H$97,8,FALSE)</f>
        <v>14063.85</v>
      </c>
      <c r="L85" s="253">
        <f>VLOOKUP(A85,'По статьям 2020'!$A$1:$AH$86,31,FALSE)</f>
        <v>1404.68</v>
      </c>
      <c r="M85" s="253">
        <f>VLOOKUP(A85,'По статьям 2020'!$A$1:$AH$86,32,FALSE)</f>
        <v>456.85999999999996</v>
      </c>
      <c r="N85" s="253">
        <f>VLOOKUP(A85,'По статьям 2020'!$A$1:$AH$86,33,FALSE)</f>
        <v>901.16000000000008</v>
      </c>
      <c r="O85" s="253">
        <f>VLOOKUP(A85,'По статьям 2020'!$A$1:$AH$86,34,FALSE)</f>
        <v>46.66</v>
      </c>
      <c r="P85" s="101">
        <f>VLOOKUP(A85,ВРП!$A$4:$B$96,2,FALSE)</f>
        <v>197658.3</v>
      </c>
      <c r="Q85" s="184">
        <f>VLOOKUP(A85,ВРП!$A$4:$C$96,3,FALSE)</f>
        <v>207471.5</v>
      </c>
      <c r="R85" s="215">
        <f t="shared" si="1"/>
        <v>0.95270097338670612</v>
      </c>
      <c r="S85" s="101">
        <f>VLOOKUP(A85,Безработица!$A$6:$C$100,2,FALSE)</f>
        <v>11.7</v>
      </c>
      <c r="T85" s="126">
        <f>VLOOKUP(A85,Безработица!$A$6:$C$100,3,FALSE)</f>
        <v>14.8</v>
      </c>
      <c r="U85" s="101">
        <f>VLOOKUP(A85,Конституция!$B$4:$D$90,2,FALSE)</f>
        <v>0.84799999999999998</v>
      </c>
      <c r="V85" s="151">
        <f>VLOOKUP(A85,'Избыточная смертность'!$A$2:$C$94,3,FALSE)</f>
        <v>2448</v>
      </c>
      <c r="W85" s="178">
        <f>VLOOKUP(A85,'Смертность Медиазона'!$A$2:$B$94,2,FALSE)</f>
        <v>13.3</v>
      </c>
      <c r="X85" s="527">
        <f>VLOOKUP(A85,'Избыточная смертность'!$A$2:$C$94,2,FALSE)</f>
        <v>15.61</v>
      </c>
      <c r="Y85" s="527">
        <f>VLOOKUP(A85,Путин!$B$2:$C$87,2,FALSE)</f>
        <v>0.87639999999999996</v>
      </c>
      <c r="Z85" s="527">
        <f>VLOOKUP(A85,'Численность 2020'!$A$7:$G$91,2,FALSE)</f>
        <v>465528</v>
      </c>
      <c r="AA85" s="527">
        <f>VLOOKUP(A85,'Численность 2021'!$A$6:$G$91,2,FALSE)</f>
        <v>465357</v>
      </c>
      <c r="AB85" s="528">
        <v>1</v>
      </c>
    </row>
    <row r="86" spans="1:33">
      <c r="A86" s="109" t="s">
        <v>1017</v>
      </c>
      <c r="B86" s="112">
        <f>VLOOKUP(A86,'Доходы регионов20'!$A$10:$D$94,2,FALSE)/1000</f>
        <v>127102.632</v>
      </c>
      <c r="C86" s="112">
        <f>VLOOKUP(A86,'Доходы регионов21'!$A$10:$D$94,2,FALSE)/1000</f>
        <v>138140.383</v>
      </c>
      <c r="D86" s="112">
        <f>VLOOKUP(A86,'Трансферты 2021'!$A$4:$G$88,7,FALSE)</f>
        <v>4405.97</v>
      </c>
      <c r="E86" s="112">
        <f>VLOOKUP(A86,'Трансферты 2021'!$A$4:$B$88,2,FALSE)</f>
        <v>41237.11</v>
      </c>
      <c r="F86" s="112">
        <f>VLOOKUP(A86,'Трансферты 2021'!$A$4:$H$88,8,FALSE)</f>
        <v>62082.17</v>
      </c>
      <c r="G86" s="112">
        <f>VLOOKUP(A86,'Трансферты 2019'!$A$5:$G$97,7,FALSE)</f>
        <v>3094.27</v>
      </c>
      <c r="H86" s="112">
        <f>VLOOKUP(A86,'Трансферты 2019'!$A$5:$B$97,2,FALSE)</f>
        <v>17939.36</v>
      </c>
      <c r="I86" s="112">
        <f>VLOOKUP(A86,'Трансферты 2020'!$A$5:$G$97,7,FALSE)</f>
        <v>5745.53</v>
      </c>
      <c r="J86" s="101">
        <f>VLOOKUP(A86,'Трансферты 2020'!$A$5:$B$97,2,FALSE)</f>
        <v>39506.86</v>
      </c>
      <c r="K86" s="184">
        <f>VLOOKUP(A86,'Трансферты 2020'!$A$5:$H$97,8,FALSE)</f>
        <v>56575.03</v>
      </c>
      <c r="L86" s="253">
        <f>VLOOKUP(A86,'По статьям 2020'!$A$1:$AH$86,31,FALSE)</f>
        <v>2792.2099999999991</v>
      </c>
      <c r="M86" s="253">
        <f>VLOOKUP(A86,'По статьям 2020'!$A$1:$AH$86,32,FALSE)</f>
        <v>757.99</v>
      </c>
      <c r="N86" s="253">
        <f>VLOOKUP(A86,'По статьям 2020'!$A$1:$AH$86,33,FALSE)</f>
        <v>2003.34</v>
      </c>
      <c r="O86" s="253">
        <f>VLOOKUP(A86,'По статьям 2020'!$A$1:$AH$86,34,FALSE)</f>
        <v>30.880000000000003</v>
      </c>
      <c r="P86" s="101">
        <f>VLOOKUP(A86,ВРП!$A$4:$B$96,2,FALSE)</f>
        <v>164617.29999999999</v>
      </c>
      <c r="Q86" s="184">
        <f>VLOOKUP(A86,ВРП!$A$4:$C$96,3,FALSE)</f>
        <v>171029.5</v>
      </c>
      <c r="R86" s="215">
        <f t="shared" si="1"/>
        <v>0.96250822226574939</v>
      </c>
      <c r="S86" s="101">
        <f>VLOOKUP(A86,Безработица!$A$6:$C$100,2,FALSE)</f>
        <v>13.4</v>
      </c>
      <c r="T86" s="126">
        <f>VLOOKUP(A86,Безработица!$A$6:$C$100,3,FALSE)</f>
        <v>18.5</v>
      </c>
      <c r="U86" s="101">
        <f>VLOOKUP(A86,Конституция!$B$4:$D$90,2,FALSE)</f>
        <v>0.97919999999999996</v>
      </c>
      <c r="V86" s="151">
        <f>VLOOKUP(A86,'Избыточная смертность'!$A$2:$C$94,3,FALSE)</f>
        <v>75</v>
      </c>
      <c r="W86" s="178">
        <f>VLOOKUP(A86,'Смертность Медиазона'!$A$2:$B$94,2,FALSE)</f>
        <v>16.8</v>
      </c>
      <c r="X86" s="527">
        <f>VLOOKUP(A86,'Избыточная смертность'!$A$2:$C$94,2,FALSE)</f>
        <v>41.33</v>
      </c>
      <c r="Y86" s="527">
        <f>VLOOKUP(A86,Путин!$B$2:$C$87,2,FALSE)</f>
        <v>0.91439999999999999</v>
      </c>
      <c r="Z86" s="527">
        <f>VLOOKUP(A86,'Численность 2020'!$A$7:$G$91,2,FALSE)</f>
        <v>1478726</v>
      </c>
      <c r="AA86" s="527">
        <f>VLOOKUP(A86,'Численность 2021'!$A$6:$G$91,2,FALSE)</f>
        <v>1497992</v>
      </c>
      <c r="AB86" s="528">
        <v>1</v>
      </c>
    </row>
    <row r="87" spans="1:33">
      <c r="X87" s="524"/>
      <c r="Y87" s="524"/>
      <c r="Z87" s="131"/>
      <c r="AA87" s="131"/>
      <c r="AB87" s="526"/>
    </row>
    <row r="88" spans="1:33">
      <c r="U88" s="523"/>
      <c r="V88" s="524"/>
      <c r="W88" s="524"/>
      <c r="X88" s="524"/>
      <c r="Y88" s="523"/>
      <c r="Z88" s="131"/>
      <c r="AA88" s="131"/>
      <c r="AB88" s="525"/>
      <c r="AC88" s="524"/>
      <c r="AD88" s="524"/>
      <c r="AE88" s="524"/>
      <c r="AF88" s="524"/>
      <c r="AG88" s="524"/>
    </row>
    <row r="89" spans="1:33">
      <c r="U89" s="523"/>
      <c r="V89" s="524"/>
      <c r="W89" s="524"/>
      <c r="X89" s="524"/>
      <c r="Y89" s="523"/>
      <c r="Z89" s="131"/>
      <c r="AA89" s="131"/>
      <c r="AB89" s="525"/>
      <c r="AC89" s="524"/>
      <c r="AD89" s="524"/>
      <c r="AE89" s="524"/>
      <c r="AF89" s="524"/>
      <c r="AG89" s="524"/>
    </row>
    <row r="90" spans="1:33">
      <c r="U90" s="523"/>
      <c r="V90" s="524"/>
      <c r="W90" s="524"/>
      <c r="X90" s="524"/>
      <c r="Y90" s="523"/>
      <c r="Z90" s="131"/>
      <c r="AA90" s="131"/>
      <c r="AB90" s="525"/>
      <c r="AC90" s="524"/>
      <c r="AD90" s="524"/>
      <c r="AE90" s="524"/>
      <c r="AF90" s="524"/>
      <c r="AG90" s="524"/>
    </row>
    <row r="91" spans="1:33">
      <c r="U91" s="523"/>
      <c r="V91" s="524"/>
      <c r="W91" s="524"/>
      <c r="X91" s="524"/>
      <c r="Y91" s="523"/>
      <c r="Z91" s="131"/>
      <c r="AA91" s="131"/>
      <c r="AB91" s="526"/>
      <c r="AC91" s="524"/>
      <c r="AD91" s="524"/>
      <c r="AE91" s="524"/>
      <c r="AF91" s="524"/>
      <c r="AG91" s="524"/>
    </row>
    <row r="92" spans="1:33">
      <c r="U92" s="523"/>
      <c r="V92" s="524"/>
      <c r="W92" s="524"/>
      <c r="X92" s="524"/>
      <c r="Y92" s="523"/>
      <c r="Z92" s="131"/>
      <c r="AA92" s="131"/>
      <c r="AB92" s="526"/>
      <c r="AC92" s="524"/>
      <c r="AD92" s="524"/>
      <c r="AE92" s="524"/>
      <c r="AF92" s="524"/>
      <c r="AG92" s="524"/>
    </row>
    <row r="93" spans="1:33">
      <c r="U93" s="524"/>
      <c r="V93" s="524"/>
      <c r="W93" s="524"/>
      <c r="X93" s="524"/>
      <c r="Y93" s="524"/>
      <c r="Z93" s="131"/>
      <c r="AA93" s="131"/>
      <c r="AB93" s="526"/>
      <c r="AC93" s="524"/>
      <c r="AD93" s="524"/>
      <c r="AE93" s="524"/>
      <c r="AF93" s="524"/>
      <c r="AG93" s="524"/>
    </row>
    <row r="94" spans="1:33">
      <c r="U94" s="524"/>
      <c r="V94" s="524"/>
      <c r="W94" s="524"/>
      <c r="X94" s="524"/>
      <c r="Y94" s="524"/>
      <c r="Z94" s="131"/>
      <c r="AA94" s="131"/>
      <c r="AB94" s="526"/>
      <c r="AC94" s="524"/>
      <c r="AD94" s="524"/>
      <c r="AE94" s="524"/>
      <c r="AF94" s="524"/>
      <c r="AG94" s="524"/>
    </row>
    <row r="95" spans="1:33">
      <c r="U95" s="524"/>
      <c r="V95" s="524"/>
      <c r="W95" s="524"/>
      <c r="X95" s="524"/>
      <c r="Y95" s="524"/>
      <c r="Z95" s="131"/>
      <c r="AA95" s="131"/>
      <c r="AB95" s="526"/>
      <c r="AC95" s="524"/>
      <c r="AD95" s="524"/>
      <c r="AE95" s="524"/>
      <c r="AF95" s="524"/>
      <c r="AG95" s="524"/>
    </row>
    <row r="96" spans="1:33">
      <c r="U96" s="524"/>
      <c r="V96" s="524"/>
      <c r="W96" s="524"/>
      <c r="X96" s="524"/>
      <c r="Y96" s="524"/>
      <c r="Z96" s="131"/>
      <c r="AA96" s="131"/>
      <c r="AB96" s="526"/>
      <c r="AC96" s="524"/>
      <c r="AD96" s="524"/>
      <c r="AE96" s="524"/>
      <c r="AF96" s="524"/>
      <c r="AG96" s="524"/>
    </row>
    <row r="97" spans="21:33">
      <c r="U97" s="524"/>
      <c r="V97" s="524"/>
      <c r="W97" s="524"/>
      <c r="X97" s="524"/>
      <c r="Y97" s="524"/>
      <c r="Z97" s="131"/>
      <c r="AA97" s="131"/>
      <c r="AB97" s="526"/>
      <c r="AC97" s="524"/>
      <c r="AD97" s="524"/>
      <c r="AE97" s="524"/>
      <c r="AF97" s="524"/>
      <c r="AG97" s="524"/>
    </row>
    <row r="98" spans="21:33">
      <c r="U98" s="524"/>
      <c r="V98" s="524"/>
      <c r="W98" s="524"/>
      <c r="X98" s="524"/>
      <c r="Y98" s="524"/>
      <c r="Z98" s="131"/>
      <c r="AA98" s="131"/>
      <c r="AB98" s="526"/>
      <c r="AC98" s="524"/>
      <c r="AD98" s="524"/>
      <c r="AE98" s="524"/>
      <c r="AF98" s="524"/>
      <c r="AG98" s="524"/>
    </row>
    <row r="99" spans="21:33">
      <c r="U99" s="524"/>
      <c r="V99" s="524"/>
      <c r="W99" s="524"/>
      <c r="X99" s="524"/>
      <c r="Y99" s="524"/>
      <c r="Z99" s="131"/>
      <c r="AA99" s="131"/>
      <c r="AB99" s="526"/>
      <c r="AC99" s="524"/>
      <c r="AD99" s="524"/>
      <c r="AE99" s="524"/>
      <c r="AF99" s="524"/>
      <c r="AG99" s="524"/>
    </row>
    <row r="100" spans="21:33">
      <c r="U100" s="524"/>
      <c r="V100" s="524"/>
      <c r="W100" s="524"/>
      <c r="X100" s="524"/>
      <c r="Y100" s="524"/>
      <c r="Z100" s="131"/>
      <c r="AA100" s="131"/>
      <c r="AB100" s="526"/>
      <c r="AC100" s="524"/>
      <c r="AD100" s="524"/>
      <c r="AE100" s="524"/>
      <c r="AF100" s="524"/>
      <c r="AG100" s="524"/>
    </row>
    <row r="101" spans="21:33">
      <c r="U101" s="524"/>
      <c r="V101" s="524"/>
      <c r="W101" s="524"/>
      <c r="X101" s="524"/>
      <c r="Y101" s="524"/>
      <c r="Z101" s="131"/>
      <c r="AA101" s="131"/>
      <c r="AB101" s="526"/>
      <c r="AC101" s="524"/>
      <c r="AD101" s="524"/>
      <c r="AE101" s="524"/>
      <c r="AF101" s="524"/>
      <c r="AG101" s="524"/>
    </row>
    <row r="102" spans="21:33">
      <c r="U102" s="524"/>
      <c r="V102" s="524"/>
      <c r="W102" s="524"/>
      <c r="X102" s="524"/>
      <c r="Y102" s="524"/>
      <c r="Z102" s="131"/>
      <c r="AA102" s="131"/>
      <c r="AB102" s="526"/>
      <c r="AC102" s="524"/>
      <c r="AD102" s="524"/>
      <c r="AE102" s="524"/>
      <c r="AF102" s="524"/>
      <c r="AG102" s="524"/>
    </row>
    <row r="103" spans="21:33">
      <c r="U103" s="524"/>
      <c r="V103" s="524"/>
      <c r="W103" s="524"/>
      <c r="X103" s="524"/>
      <c r="Y103" s="524"/>
      <c r="Z103" s="131"/>
      <c r="AA103" s="131"/>
      <c r="AB103" s="526"/>
      <c r="AC103" s="524"/>
      <c r="AD103" s="524"/>
      <c r="AE103" s="524"/>
      <c r="AF103" s="524"/>
      <c r="AG103" s="524"/>
    </row>
    <row r="104" spans="21:33">
      <c r="U104" s="524"/>
      <c r="V104" s="524"/>
      <c r="W104" s="524"/>
      <c r="X104" s="524"/>
      <c r="Y104" s="524"/>
      <c r="Z104" s="131"/>
      <c r="AA104" s="131"/>
      <c r="AB104" s="526"/>
      <c r="AC104" s="524"/>
      <c r="AD104" s="524"/>
      <c r="AE104" s="524"/>
      <c r="AF104" s="524"/>
      <c r="AG104" s="524"/>
    </row>
    <row r="105" spans="21:33">
      <c r="U105" s="524"/>
      <c r="V105" s="524"/>
      <c r="W105" s="524"/>
      <c r="X105" s="524"/>
      <c r="Y105" s="524"/>
      <c r="Z105" s="131"/>
      <c r="AA105" s="131"/>
      <c r="AB105" s="526"/>
      <c r="AC105" s="524"/>
      <c r="AD105" s="524"/>
      <c r="AE105" s="524"/>
      <c r="AF105" s="524"/>
      <c r="AG105" s="524"/>
    </row>
    <row r="106" spans="21:33">
      <c r="U106" s="524"/>
      <c r="V106" s="524"/>
      <c r="W106" s="524"/>
      <c r="X106" s="524"/>
      <c r="Y106" s="524"/>
      <c r="Z106" s="131"/>
      <c r="AA106" s="131"/>
      <c r="AB106" s="526"/>
      <c r="AC106" s="524"/>
      <c r="AD106" s="524"/>
      <c r="AE106" s="524"/>
      <c r="AF106" s="524"/>
      <c r="AG106" s="524"/>
    </row>
    <row r="107" spans="21:33">
      <c r="U107" s="524"/>
      <c r="V107" s="524"/>
      <c r="W107" s="524"/>
      <c r="X107" s="524"/>
      <c r="Y107" s="524"/>
      <c r="Z107" s="131"/>
      <c r="AA107" s="131"/>
      <c r="AB107" s="526"/>
      <c r="AC107" s="524"/>
      <c r="AD107" s="524"/>
      <c r="AE107" s="524"/>
      <c r="AF107" s="524"/>
      <c r="AG107" s="524"/>
    </row>
    <row r="108" spans="21:33">
      <c r="U108" s="524"/>
      <c r="V108" s="524"/>
      <c r="W108" s="524"/>
      <c r="X108" s="524"/>
      <c r="Y108" s="524"/>
      <c r="Z108" s="131"/>
      <c r="AA108" s="131"/>
      <c r="AB108" s="526"/>
      <c r="AC108" s="524"/>
      <c r="AD108" s="524"/>
      <c r="AE108" s="524"/>
      <c r="AF108" s="524"/>
      <c r="AG108" s="524"/>
    </row>
    <row r="109" spans="21:33">
      <c r="U109" s="524"/>
      <c r="V109" s="524"/>
      <c r="W109" s="524"/>
      <c r="X109" s="524"/>
      <c r="Y109" s="524"/>
      <c r="Z109" s="131"/>
      <c r="AA109" s="131"/>
      <c r="AB109" s="526"/>
      <c r="AC109" s="524"/>
      <c r="AD109" s="524"/>
      <c r="AE109" s="524"/>
      <c r="AF109" s="524"/>
      <c r="AG109" s="524"/>
    </row>
    <row r="110" spans="21:33">
      <c r="U110" s="524"/>
      <c r="V110" s="524"/>
      <c r="W110" s="524"/>
      <c r="X110" s="524"/>
      <c r="Y110" s="524"/>
      <c r="Z110" s="131"/>
      <c r="AA110" s="131"/>
      <c r="AB110" s="526"/>
      <c r="AC110" s="524"/>
      <c r="AD110" s="524"/>
      <c r="AE110" s="524"/>
      <c r="AF110" s="524"/>
      <c r="AG110" s="524"/>
    </row>
    <row r="111" spans="21:33">
      <c r="U111" s="524"/>
      <c r="V111" s="524"/>
      <c r="W111" s="524"/>
      <c r="X111" s="524"/>
      <c r="Y111" s="524"/>
      <c r="Z111" s="131"/>
      <c r="AA111" s="131"/>
      <c r="AB111" s="526"/>
      <c r="AC111" s="524"/>
      <c r="AD111" s="524"/>
      <c r="AE111" s="524"/>
      <c r="AF111" s="524"/>
      <c r="AG111" s="524"/>
    </row>
    <row r="112" spans="21:33">
      <c r="U112" s="524"/>
      <c r="V112" s="524"/>
      <c r="W112" s="524"/>
      <c r="X112" s="524"/>
      <c r="Y112" s="524"/>
      <c r="Z112" s="131"/>
      <c r="AA112" s="131"/>
      <c r="AB112" s="526"/>
      <c r="AC112" s="524"/>
      <c r="AD112" s="524"/>
      <c r="AE112" s="524"/>
      <c r="AF112" s="524"/>
      <c r="AG112" s="524"/>
    </row>
    <row r="113" spans="21:33">
      <c r="U113" s="524"/>
      <c r="V113" s="524"/>
      <c r="W113" s="524"/>
      <c r="X113" s="524"/>
      <c r="Y113" s="524"/>
      <c r="Z113" s="131"/>
      <c r="AA113" s="131"/>
      <c r="AB113" s="526"/>
      <c r="AC113" s="524"/>
      <c r="AD113" s="524"/>
      <c r="AE113" s="524"/>
      <c r="AF113" s="524"/>
      <c r="AG113" s="524"/>
    </row>
    <row r="114" spans="21:33">
      <c r="U114" s="524"/>
      <c r="V114" s="524"/>
      <c r="W114" s="524"/>
      <c r="X114" s="524"/>
      <c r="Y114" s="524"/>
      <c r="Z114" s="131"/>
      <c r="AA114" s="131"/>
      <c r="AB114" s="526"/>
      <c r="AC114" s="524"/>
      <c r="AD114" s="524"/>
      <c r="AE114" s="524"/>
      <c r="AF114" s="524"/>
      <c r="AG114" s="524"/>
    </row>
    <row r="115" spans="21:33">
      <c r="U115" s="524"/>
      <c r="V115" s="524"/>
      <c r="W115" s="524"/>
      <c r="X115" s="524"/>
      <c r="Y115" s="524"/>
      <c r="Z115" s="131"/>
      <c r="AA115" s="131"/>
      <c r="AB115" s="526"/>
      <c r="AC115" s="524"/>
      <c r="AD115" s="524"/>
      <c r="AE115" s="524"/>
      <c r="AF115" s="524"/>
      <c r="AG115" s="524"/>
    </row>
    <row r="116" spans="21:33">
      <c r="U116" s="524"/>
      <c r="V116" s="524"/>
      <c r="W116" s="524"/>
      <c r="X116" s="524"/>
      <c r="Y116" s="524"/>
      <c r="Z116" s="131"/>
      <c r="AA116" s="131"/>
      <c r="AB116" s="526"/>
      <c r="AC116" s="524"/>
      <c r="AD116" s="524"/>
      <c r="AE116" s="524"/>
      <c r="AF116" s="524"/>
      <c r="AG116" s="524"/>
    </row>
    <row r="117" spans="21:33">
      <c r="U117" s="524"/>
      <c r="V117" s="524"/>
      <c r="W117" s="524"/>
      <c r="X117" s="524"/>
      <c r="Y117" s="524"/>
      <c r="Z117" s="131"/>
      <c r="AA117" s="131"/>
      <c r="AB117" s="526"/>
      <c r="AC117" s="524"/>
      <c r="AD117" s="524"/>
      <c r="AE117" s="524"/>
      <c r="AF117" s="524"/>
      <c r="AG117" s="524"/>
    </row>
    <row r="118" spans="21:33">
      <c r="U118" s="524"/>
      <c r="V118" s="524"/>
      <c r="W118" s="524"/>
      <c r="X118" s="524"/>
      <c r="Y118" s="524"/>
      <c r="Z118" s="131"/>
      <c r="AA118" s="131"/>
      <c r="AB118" s="526"/>
      <c r="AC118" s="524"/>
      <c r="AD118" s="524"/>
      <c r="AE118" s="524"/>
      <c r="AF118" s="524"/>
      <c r="AG118" s="524"/>
    </row>
    <row r="119" spans="21:33">
      <c r="U119" s="524"/>
      <c r="V119" s="524"/>
      <c r="W119" s="524"/>
      <c r="X119" s="524"/>
      <c r="Y119" s="524"/>
      <c r="Z119" s="131"/>
      <c r="AA119" s="131"/>
      <c r="AB119" s="526"/>
      <c r="AC119" s="524"/>
      <c r="AD119" s="524"/>
      <c r="AE119" s="524"/>
      <c r="AF119" s="524"/>
      <c r="AG119" s="524"/>
    </row>
    <row r="120" spans="21:33">
      <c r="U120" s="524"/>
      <c r="V120" s="524"/>
      <c r="W120" s="524"/>
      <c r="X120" s="524"/>
      <c r="Y120" s="524"/>
      <c r="Z120" s="131"/>
      <c r="AA120" s="131"/>
      <c r="AB120" s="526"/>
      <c r="AC120" s="524"/>
      <c r="AD120" s="524"/>
      <c r="AE120" s="524"/>
      <c r="AF120" s="524"/>
      <c r="AG120" s="524"/>
    </row>
    <row r="121" spans="21:33">
      <c r="U121" s="524"/>
      <c r="V121" s="524"/>
      <c r="W121" s="524"/>
      <c r="X121" s="524"/>
      <c r="Y121" s="524"/>
      <c r="Z121" s="131"/>
      <c r="AA121" s="131"/>
      <c r="AB121" s="526"/>
      <c r="AC121" s="524"/>
      <c r="AD121" s="524"/>
      <c r="AE121" s="524"/>
      <c r="AF121" s="524"/>
      <c r="AG121" s="524"/>
    </row>
    <row r="122" spans="21:33">
      <c r="U122" s="524"/>
      <c r="V122" s="524"/>
      <c r="W122" s="524"/>
      <c r="X122" s="524"/>
      <c r="Y122" s="524"/>
      <c r="Z122" s="131"/>
      <c r="AA122" s="131"/>
      <c r="AB122" s="526"/>
      <c r="AC122" s="524"/>
      <c r="AD122" s="524"/>
      <c r="AE122" s="524"/>
      <c r="AF122" s="524"/>
      <c r="AG122" s="524"/>
    </row>
    <row r="123" spans="21:33">
      <c r="U123" s="524"/>
      <c r="V123" s="524"/>
      <c r="W123" s="524"/>
      <c r="X123" s="524"/>
      <c r="Y123" s="524"/>
      <c r="Z123" s="131"/>
      <c r="AA123" s="131"/>
      <c r="AB123" s="526"/>
      <c r="AC123" s="524"/>
      <c r="AD123" s="524"/>
      <c r="AE123" s="524"/>
      <c r="AF123" s="524"/>
      <c r="AG123" s="524"/>
    </row>
    <row r="124" spans="21:33">
      <c r="U124" s="524"/>
      <c r="V124" s="524"/>
      <c r="W124" s="524"/>
      <c r="X124" s="524"/>
      <c r="Y124" s="524"/>
      <c r="Z124" s="131"/>
      <c r="AA124" s="131"/>
      <c r="AB124" s="526"/>
      <c r="AC124" s="524"/>
      <c r="AD124" s="524"/>
      <c r="AE124" s="524"/>
      <c r="AF124" s="524"/>
      <c r="AG124" s="524"/>
    </row>
    <row r="125" spans="21:33">
      <c r="U125" s="524"/>
      <c r="V125" s="524"/>
      <c r="W125" s="524"/>
      <c r="X125" s="524"/>
      <c r="Y125" s="524"/>
      <c r="Z125" s="131"/>
      <c r="AA125" s="131"/>
      <c r="AB125" s="526"/>
      <c r="AC125" s="524"/>
      <c r="AD125" s="524"/>
      <c r="AE125" s="524"/>
      <c r="AF125" s="524"/>
      <c r="AG125" s="524"/>
    </row>
    <row r="126" spans="21:33">
      <c r="U126" s="524"/>
      <c r="V126" s="524"/>
      <c r="W126" s="524"/>
      <c r="X126" s="524"/>
      <c r="Y126" s="524"/>
      <c r="Z126" s="131"/>
      <c r="AA126" s="131"/>
      <c r="AB126" s="526"/>
      <c r="AC126" s="524"/>
      <c r="AD126" s="524"/>
      <c r="AE126" s="524"/>
      <c r="AF126" s="524"/>
      <c r="AG126" s="524"/>
    </row>
    <row r="127" spans="21:33">
      <c r="U127" s="524"/>
      <c r="V127" s="524"/>
      <c r="W127" s="524"/>
      <c r="X127" s="524"/>
      <c r="Y127" s="524"/>
      <c r="Z127" s="131"/>
      <c r="AA127" s="131"/>
      <c r="AB127" s="526"/>
      <c r="AC127" s="524"/>
      <c r="AD127" s="524"/>
      <c r="AE127" s="524"/>
      <c r="AF127" s="524"/>
      <c r="AG127" s="524"/>
    </row>
    <row r="128" spans="21:33">
      <c r="U128" s="524"/>
      <c r="V128" s="524"/>
      <c r="W128" s="524"/>
      <c r="X128" s="524"/>
      <c r="Y128" s="524"/>
      <c r="Z128" s="131"/>
      <c r="AA128" s="131"/>
      <c r="AB128" s="526"/>
      <c r="AC128" s="524"/>
      <c r="AD128" s="524"/>
      <c r="AE128" s="524"/>
      <c r="AF128" s="524"/>
      <c r="AG128" s="524"/>
    </row>
    <row r="129" spans="21:33">
      <c r="U129" s="524"/>
      <c r="V129" s="524"/>
      <c r="W129" s="524"/>
      <c r="X129" s="524"/>
      <c r="Y129" s="524"/>
      <c r="Z129" s="131"/>
      <c r="AA129" s="131"/>
      <c r="AB129" s="526"/>
      <c r="AC129" s="524"/>
      <c r="AD129" s="524"/>
      <c r="AE129" s="524"/>
      <c r="AF129" s="524"/>
      <c r="AG129" s="524"/>
    </row>
    <row r="130" spans="21:33">
      <c r="U130" s="524"/>
      <c r="V130" s="524"/>
      <c r="W130" s="524"/>
      <c r="X130" s="524"/>
      <c r="Y130" s="524"/>
      <c r="Z130" s="131"/>
      <c r="AA130" s="131"/>
      <c r="AB130" s="526"/>
      <c r="AC130" s="524"/>
      <c r="AD130" s="524"/>
      <c r="AE130" s="524"/>
      <c r="AF130" s="524"/>
      <c r="AG130" s="524"/>
    </row>
    <row r="131" spans="21:33">
      <c r="U131" s="524"/>
      <c r="V131" s="524"/>
      <c r="W131" s="524"/>
      <c r="X131" s="524"/>
      <c r="Y131" s="524"/>
      <c r="Z131" s="131"/>
      <c r="AA131" s="131"/>
      <c r="AB131" s="526"/>
      <c r="AC131" s="524"/>
      <c r="AD131" s="524"/>
      <c r="AE131" s="524"/>
      <c r="AF131" s="524"/>
      <c r="AG131" s="524"/>
    </row>
    <row r="132" spans="21:33">
      <c r="U132" s="524"/>
      <c r="V132" s="524"/>
      <c r="W132" s="524"/>
      <c r="X132" s="524"/>
      <c r="Y132" s="524"/>
      <c r="Z132" s="131"/>
      <c r="AA132" s="131"/>
      <c r="AB132" s="526"/>
      <c r="AC132" s="524"/>
      <c r="AD132" s="524"/>
      <c r="AE132" s="524"/>
      <c r="AF132" s="524"/>
      <c r="AG132" s="524"/>
    </row>
    <row r="133" spans="21:33">
      <c r="U133" s="524"/>
      <c r="V133" s="524"/>
      <c r="W133" s="524"/>
      <c r="X133" s="524"/>
      <c r="Y133" s="524"/>
      <c r="Z133" s="131"/>
      <c r="AA133" s="131"/>
      <c r="AB133" s="526"/>
      <c r="AC133" s="524"/>
      <c r="AD133" s="524"/>
      <c r="AE133" s="524"/>
      <c r="AF133" s="524"/>
      <c r="AG133" s="524"/>
    </row>
    <row r="134" spans="21:33">
      <c r="U134" s="524"/>
      <c r="V134" s="524"/>
      <c r="W134" s="524"/>
      <c r="X134" s="524"/>
      <c r="Y134" s="524"/>
      <c r="Z134" s="131"/>
      <c r="AA134" s="131"/>
      <c r="AB134" s="526"/>
      <c r="AC134" s="524"/>
      <c r="AD134" s="524"/>
      <c r="AE134" s="524"/>
      <c r="AF134" s="524"/>
      <c r="AG134" s="524"/>
    </row>
    <row r="135" spans="21:33">
      <c r="U135" s="524"/>
      <c r="V135" s="524"/>
      <c r="W135" s="524"/>
      <c r="X135" s="524"/>
      <c r="Y135" s="524"/>
      <c r="Z135" s="131"/>
      <c r="AA135" s="131"/>
      <c r="AB135" s="526"/>
      <c r="AC135" s="524"/>
      <c r="AD135" s="524"/>
      <c r="AE135" s="524"/>
      <c r="AF135" s="524"/>
      <c r="AG135" s="524"/>
    </row>
    <row r="136" spans="21:33">
      <c r="U136" s="524"/>
      <c r="V136" s="524"/>
      <c r="W136" s="524"/>
      <c r="X136" s="524"/>
      <c r="Y136" s="524"/>
      <c r="Z136" s="131"/>
      <c r="AA136" s="131"/>
      <c r="AB136" s="526"/>
      <c r="AC136" s="524"/>
      <c r="AD136" s="524"/>
      <c r="AE136" s="524"/>
      <c r="AF136" s="524"/>
      <c r="AG136" s="524"/>
    </row>
    <row r="137" spans="21:33">
      <c r="U137" s="524"/>
      <c r="V137" s="524"/>
      <c r="W137" s="524"/>
      <c r="X137" s="524"/>
      <c r="Y137" s="524"/>
      <c r="Z137" s="131"/>
      <c r="AA137" s="131"/>
      <c r="AB137" s="526"/>
      <c r="AC137" s="524"/>
      <c r="AD137" s="524"/>
      <c r="AE137" s="524"/>
      <c r="AF137" s="524"/>
      <c r="AG137" s="524"/>
    </row>
    <row r="138" spans="21:33">
      <c r="U138" s="524"/>
      <c r="V138" s="524"/>
      <c r="W138" s="524"/>
      <c r="X138" s="524"/>
      <c r="Y138" s="524"/>
      <c r="Z138" s="131"/>
      <c r="AA138" s="131"/>
      <c r="AB138" s="526"/>
      <c r="AC138" s="524"/>
      <c r="AD138" s="524"/>
      <c r="AE138" s="524"/>
      <c r="AF138" s="524"/>
      <c r="AG138" s="524"/>
    </row>
    <row r="139" spans="21:33">
      <c r="U139" s="524"/>
      <c r="V139" s="524"/>
      <c r="W139" s="524"/>
      <c r="X139" s="524"/>
      <c r="Y139" s="524"/>
      <c r="Z139" s="131"/>
      <c r="AA139" s="131"/>
      <c r="AB139" s="526"/>
      <c r="AC139" s="524"/>
      <c r="AD139" s="524"/>
      <c r="AE139" s="524"/>
      <c r="AF139" s="524"/>
      <c r="AG139" s="524"/>
    </row>
    <row r="140" spans="21:33">
      <c r="U140" s="524"/>
      <c r="V140" s="524"/>
      <c r="W140" s="524"/>
      <c r="X140" s="524"/>
      <c r="Y140" s="524"/>
      <c r="Z140" s="131"/>
      <c r="AA140" s="131"/>
      <c r="AB140" s="526"/>
      <c r="AC140" s="524"/>
      <c r="AD140" s="524"/>
      <c r="AE140" s="524"/>
      <c r="AF140" s="524"/>
      <c r="AG140" s="524"/>
    </row>
    <row r="141" spans="21:33">
      <c r="U141" s="524"/>
      <c r="V141" s="524"/>
      <c r="W141" s="524"/>
      <c r="X141" s="524"/>
      <c r="Y141" s="524"/>
      <c r="Z141" s="131"/>
      <c r="AA141" s="131"/>
      <c r="AB141" s="526"/>
      <c r="AC141" s="524"/>
      <c r="AD141" s="524"/>
      <c r="AE141" s="524"/>
      <c r="AF141" s="524"/>
      <c r="AG141" s="524"/>
    </row>
    <row r="142" spans="21:33">
      <c r="U142" s="524"/>
      <c r="V142" s="524"/>
      <c r="W142" s="524"/>
      <c r="X142" s="524"/>
      <c r="Y142" s="524"/>
      <c r="Z142" s="131"/>
      <c r="AA142" s="131"/>
      <c r="AB142" s="526"/>
      <c r="AC142" s="524"/>
      <c r="AD142" s="524"/>
      <c r="AE142" s="524"/>
      <c r="AF142" s="524"/>
      <c r="AG142" s="524"/>
    </row>
    <row r="143" spans="21:33">
      <c r="U143" s="524"/>
      <c r="V143" s="524"/>
      <c r="W143" s="524"/>
      <c r="X143" s="524"/>
      <c r="Y143" s="524"/>
      <c r="Z143" s="131"/>
      <c r="AA143" s="131"/>
      <c r="AB143" s="526"/>
      <c r="AC143" s="524"/>
      <c r="AD143" s="524"/>
      <c r="AE143" s="524"/>
      <c r="AF143" s="524"/>
      <c r="AG143" s="524"/>
    </row>
    <row r="144" spans="21:33">
      <c r="U144" s="524"/>
      <c r="V144" s="524"/>
      <c r="W144" s="524"/>
      <c r="X144" s="524"/>
      <c r="Y144" s="524"/>
      <c r="Z144" s="131"/>
      <c r="AA144" s="131"/>
      <c r="AB144" s="526"/>
      <c r="AC144" s="524"/>
      <c r="AD144" s="524"/>
      <c r="AE144" s="524"/>
      <c r="AF144" s="524"/>
      <c r="AG144" s="524"/>
    </row>
    <row r="145" spans="21:33">
      <c r="U145" s="524"/>
      <c r="V145" s="524"/>
      <c r="W145" s="524"/>
      <c r="X145" s="524"/>
      <c r="Y145" s="524"/>
      <c r="Z145" s="131"/>
      <c r="AA145" s="131"/>
      <c r="AB145" s="526"/>
      <c r="AC145" s="524"/>
      <c r="AD145" s="524"/>
      <c r="AE145" s="524"/>
      <c r="AF145" s="524"/>
      <c r="AG145" s="524"/>
    </row>
    <row r="146" spans="21:33">
      <c r="U146" s="524"/>
      <c r="V146" s="524"/>
      <c r="W146" s="524"/>
      <c r="X146" s="524"/>
      <c r="Y146" s="524"/>
      <c r="Z146" s="131"/>
      <c r="AA146" s="131"/>
      <c r="AB146" s="526"/>
      <c r="AC146" s="524"/>
      <c r="AD146" s="524"/>
      <c r="AE146" s="524"/>
      <c r="AF146" s="524"/>
      <c r="AG146" s="524"/>
    </row>
    <row r="147" spans="21:33">
      <c r="U147" s="524"/>
      <c r="V147" s="524"/>
      <c r="W147" s="524"/>
      <c r="X147" s="524"/>
      <c r="Y147" s="524"/>
      <c r="Z147" s="131"/>
      <c r="AA147" s="131"/>
      <c r="AB147" s="526"/>
      <c r="AC147" s="524"/>
      <c r="AD147" s="524"/>
      <c r="AE147" s="524"/>
      <c r="AF147" s="524"/>
      <c r="AG147" s="524"/>
    </row>
    <row r="148" spans="21:33">
      <c r="U148" s="524"/>
      <c r="V148" s="524"/>
      <c r="W148" s="524"/>
      <c r="X148" s="524"/>
      <c r="Y148" s="524"/>
      <c r="Z148" s="131"/>
      <c r="AA148" s="131"/>
      <c r="AB148" s="526"/>
      <c r="AC148" s="524"/>
      <c r="AD148" s="524"/>
      <c r="AE148" s="524"/>
      <c r="AF148" s="524"/>
      <c r="AG148" s="524"/>
    </row>
    <row r="149" spans="21:33">
      <c r="U149" s="524"/>
      <c r="V149" s="524"/>
      <c r="W149" s="524"/>
      <c r="X149" s="524"/>
      <c r="Y149" s="524"/>
      <c r="Z149" s="131"/>
      <c r="AA149" s="131"/>
      <c r="AB149" s="526"/>
      <c r="AC149" s="524"/>
      <c r="AD149" s="524"/>
      <c r="AE149" s="524"/>
      <c r="AF149" s="524"/>
      <c r="AG149" s="524"/>
    </row>
    <row r="150" spans="21:33">
      <c r="U150" s="524"/>
      <c r="V150" s="524"/>
      <c r="W150" s="524"/>
      <c r="X150" s="524"/>
      <c r="Y150" s="524"/>
      <c r="Z150" s="131"/>
      <c r="AA150" s="131"/>
      <c r="AB150" s="526"/>
      <c r="AC150" s="524"/>
      <c r="AD150" s="524"/>
      <c r="AE150" s="524"/>
      <c r="AF150" s="524"/>
      <c r="AG150" s="524"/>
    </row>
    <row r="151" spans="21:33">
      <c r="U151" s="524"/>
      <c r="V151" s="524"/>
      <c r="W151" s="524"/>
      <c r="X151" s="524"/>
      <c r="Y151" s="524"/>
      <c r="Z151" s="131"/>
      <c r="AA151" s="131"/>
      <c r="AB151" s="526"/>
      <c r="AC151" s="524"/>
      <c r="AD151" s="524"/>
      <c r="AE151" s="524"/>
      <c r="AF151" s="524"/>
      <c r="AG151" s="524"/>
    </row>
    <row r="152" spans="21:33">
      <c r="U152" s="524"/>
      <c r="V152" s="524"/>
      <c r="W152" s="524"/>
      <c r="X152" s="524"/>
      <c r="Y152" s="524"/>
      <c r="Z152" s="131"/>
      <c r="AA152" s="131"/>
      <c r="AB152" s="526"/>
      <c r="AC152" s="524"/>
      <c r="AD152" s="524"/>
      <c r="AE152" s="524"/>
      <c r="AF152" s="524"/>
      <c r="AG152" s="524"/>
    </row>
    <row r="153" spans="21:33">
      <c r="U153" s="524"/>
      <c r="V153" s="524"/>
      <c r="W153" s="524"/>
      <c r="X153" s="524"/>
      <c r="Y153" s="524"/>
      <c r="Z153" s="131"/>
      <c r="AA153" s="131"/>
      <c r="AB153" s="526"/>
      <c r="AC153" s="524"/>
      <c r="AD153" s="524"/>
      <c r="AE153" s="524"/>
      <c r="AF153" s="524"/>
      <c r="AG153" s="524"/>
    </row>
    <row r="154" spans="21:33">
      <c r="U154" s="524"/>
      <c r="V154" s="524"/>
      <c r="W154" s="524"/>
      <c r="X154" s="524"/>
      <c r="Y154" s="524"/>
      <c r="Z154" s="131"/>
      <c r="AA154" s="131"/>
      <c r="AB154" s="526"/>
      <c r="AC154" s="524"/>
      <c r="AD154" s="524"/>
      <c r="AE154" s="524"/>
      <c r="AF154" s="524"/>
      <c r="AG154" s="524"/>
    </row>
    <row r="155" spans="21:33">
      <c r="U155" s="524"/>
      <c r="V155" s="524"/>
      <c r="W155" s="524"/>
      <c r="X155" s="524"/>
      <c r="Y155" s="524"/>
      <c r="Z155" s="131"/>
      <c r="AA155" s="131"/>
      <c r="AB155" s="526"/>
      <c r="AC155" s="524"/>
      <c r="AD155" s="524"/>
      <c r="AE155" s="524"/>
      <c r="AF155" s="524"/>
      <c r="AG155" s="524"/>
    </row>
    <row r="156" spans="21:33">
      <c r="U156" s="524"/>
      <c r="V156" s="524"/>
      <c r="W156" s="524"/>
      <c r="X156" s="524"/>
      <c r="Y156" s="524"/>
      <c r="Z156" s="131"/>
      <c r="AA156" s="131"/>
      <c r="AB156" s="526"/>
      <c r="AC156" s="524"/>
      <c r="AD156" s="524"/>
      <c r="AE156" s="524"/>
      <c r="AF156" s="524"/>
      <c r="AG156" s="524"/>
    </row>
    <row r="157" spans="21:33">
      <c r="U157" s="524"/>
      <c r="V157" s="524"/>
      <c r="W157" s="524"/>
      <c r="X157" s="524"/>
      <c r="Y157" s="524"/>
      <c r="Z157" s="131"/>
      <c r="AA157" s="131"/>
      <c r="AB157" s="526"/>
      <c r="AC157" s="524"/>
      <c r="AD157" s="524"/>
      <c r="AE157" s="524"/>
      <c r="AF157" s="524"/>
      <c r="AG157" s="524"/>
    </row>
    <row r="158" spans="21:33">
      <c r="U158" s="524"/>
      <c r="V158" s="524"/>
      <c r="W158" s="524"/>
      <c r="X158" s="524"/>
      <c r="Y158" s="524"/>
      <c r="Z158" s="131"/>
      <c r="AA158" s="131"/>
      <c r="AB158" s="526"/>
      <c r="AC158" s="524"/>
      <c r="AD158" s="524"/>
      <c r="AE158" s="524"/>
      <c r="AF158" s="524"/>
      <c r="AG158" s="524"/>
    </row>
    <row r="159" spans="21:33">
      <c r="U159" s="524"/>
      <c r="V159" s="524"/>
      <c r="W159" s="524"/>
      <c r="X159" s="524"/>
      <c r="Y159" s="524"/>
      <c r="Z159" s="131"/>
      <c r="AA159" s="131"/>
      <c r="AB159" s="526"/>
      <c r="AC159" s="524"/>
      <c r="AD159" s="524"/>
      <c r="AE159" s="524"/>
      <c r="AF159" s="524"/>
      <c r="AG159" s="524"/>
    </row>
    <row r="160" spans="21:33">
      <c r="U160" s="524"/>
      <c r="V160" s="524"/>
      <c r="W160" s="524"/>
      <c r="X160" s="524"/>
      <c r="Y160" s="524"/>
      <c r="Z160" s="131"/>
      <c r="AA160" s="131"/>
      <c r="AB160" s="526"/>
      <c r="AC160" s="524"/>
      <c r="AD160" s="524"/>
      <c r="AE160" s="524"/>
      <c r="AF160" s="524"/>
      <c r="AG160" s="524"/>
    </row>
    <row r="161" spans="21:33">
      <c r="U161" s="524"/>
      <c r="V161" s="524"/>
      <c r="W161" s="524"/>
      <c r="X161" s="524"/>
      <c r="Y161" s="524"/>
      <c r="Z161" s="131"/>
      <c r="AA161" s="131"/>
      <c r="AB161" s="526"/>
      <c r="AC161" s="524"/>
      <c r="AD161" s="524"/>
      <c r="AE161" s="524"/>
      <c r="AF161" s="524"/>
      <c r="AG161" s="524"/>
    </row>
    <row r="162" spans="21:33">
      <c r="U162" s="524"/>
      <c r="V162" s="524"/>
      <c r="W162" s="524"/>
      <c r="X162" s="524"/>
      <c r="Y162" s="524"/>
      <c r="Z162" s="131"/>
      <c r="AA162" s="131"/>
      <c r="AB162" s="526"/>
      <c r="AC162" s="524"/>
      <c r="AD162" s="524"/>
      <c r="AE162" s="524"/>
      <c r="AF162" s="524"/>
      <c r="AG162" s="524"/>
    </row>
    <row r="163" spans="21:33">
      <c r="U163" s="524"/>
      <c r="V163" s="524"/>
      <c r="W163" s="524"/>
      <c r="X163" s="524"/>
      <c r="Y163" s="524"/>
      <c r="Z163" s="131"/>
      <c r="AA163" s="131"/>
      <c r="AB163" s="526"/>
      <c r="AC163" s="524"/>
      <c r="AD163" s="524"/>
      <c r="AE163" s="524"/>
      <c r="AF163" s="524"/>
      <c r="AG163" s="524"/>
    </row>
    <row r="164" spans="21:33">
      <c r="U164" s="524"/>
      <c r="V164" s="524"/>
      <c r="W164" s="524"/>
      <c r="X164" s="524"/>
      <c r="Y164" s="524"/>
      <c r="Z164" s="131"/>
      <c r="AA164" s="131"/>
      <c r="AB164" s="526"/>
      <c r="AC164" s="524"/>
      <c r="AD164" s="524"/>
      <c r="AE164" s="524"/>
      <c r="AF164" s="524"/>
      <c r="AG164" s="524"/>
    </row>
    <row r="165" spans="21:33">
      <c r="U165" s="524"/>
      <c r="V165" s="524"/>
      <c r="W165" s="524"/>
      <c r="X165" s="524"/>
      <c r="Y165" s="524"/>
      <c r="Z165" s="131"/>
      <c r="AA165" s="131"/>
      <c r="AB165" s="526"/>
      <c r="AC165" s="524"/>
      <c r="AD165" s="524"/>
      <c r="AE165" s="524"/>
      <c r="AF165" s="524"/>
      <c r="AG165" s="524"/>
    </row>
    <row r="166" spans="21:33">
      <c r="U166" s="524"/>
      <c r="V166" s="524"/>
      <c r="W166" s="524"/>
      <c r="X166" s="524"/>
      <c r="Y166" s="524"/>
      <c r="Z166" s="131"/>
      <c r="AA166" s="131"/>
      <c r="AB166" s="526"/>
      <c r="AC166" s="524"/>
      <c r="AD166" s="524"/>
      <c r="AE166" s="524"/>
      <c r="AF166" s="524"/>
      <c r="AG166" s="524"/>
    </row>
    <row r="167" spans="21:33">
      <c r="U167" s="524"/>
      <c r="V167" s="524"/>
      <c r="W167" s="524"/>
      <c r="X167" s="524"/>
      <c r="Y167" s="524"/>
      <c r="Z167" s="131"/>
      <c r="AA167" s="131"/>
      <c r="AB167" s="526"/>
      <c r="AC167" s="524"/>
      <c r="AD167" s="524"/>
      <c r="AE167" s="524"/>
      <c r="AF167" s="524"/>
      <c r="AG167" s="524"/>
    </row>
    <row r="168" spans="21:33">
      <c r="U168" s="524"/>
      <c r="V168" s="524"/>
      <c r="W168" s="524"/>
      <c r="X168" s="524"/>
      <c r="Y168" s="524"/>
      <c r="Z168" s="131"/>
      <c r="AA168" s="131"/>
      <c r="AB168" s="526"/>
      <c r="AC168" s="524"/>
      <c r="AD168" s="524"/>
      <c r="AE168" s="524"/>
      <c r="AF168" s="524"/>
      <c r="AG168" s="524"/>
    </row>
    <row r="169" spans="21:33">
      <c r="U169" s="524"/>
      <c r="V169" s="524"/>
      <c r="W169" s="524"/>
      <c r="X169" s="524"/>
      <c r="Y169" s="524"/>
      <c r="Z169" s="131"/>
      <c r="AA169" s="131"/>
      <c r="AB169" s="526"/>
      <c r="AC169" s="524"/>
      <c r="AD169" s="524"/>
      <c r="AE169" s="524"/>
      <c r="AF169" s="524"/>
      <c r="AG169" s="524"/>
    </row>
    <row r="170" spans="21:33">
      <c r="U170" s="524"/>
      <c r="V170" s="524"/>
      <c r="W170" s="524"/>
      <c r="X170" s="524"/>
      <c r="Y170" s="524"/>
      <c r="Z170" s="131"/>
      <c r="AA170" s="131"/>
      <c r="AB170" s="526"/>
      <c r="AC170" s="524"/>
      <c r="AD170" s="524"/>
      <c r="AE170" s="524"/>
      <c r="AF170" s="524"/>
      <c r="AG170" s="524"/>
    </row>
    <row r="171" spans="21:33">
      <c r="U171" s="524"/>
      <c r="V171" s="524"/>
      <c r="W171" s="524"/>
      <c r="X171" s="524"/>
      <c r="Y171" s="524"/>
      <c r="Z171" s="131"/>
      <c r="AA171" s="131"/>
      <c r="AB171" s="526"/>
      <c r="AC171" s="524"/>
      <c r="AD171" s="524"/>
      <c r="AE171" s="524"/>
      <c r="AF171" s="524"/>
      <c r="AG171" s="524"/>
    </row>
    <row r="172" spans="21:33">
      <c r="U172" s="524"/>
      <c r="V172" s="524"/>
      <c r="W172" s="524"/>
      <c r="X172" s="524"/>
      <c r="Y172" s="524"/>
      <c r="Z172" s="131"/>
      <c r="AA172" s="131"/>
      <c r="AB172" s="526"/>
      <c r="AC172" s="524"/>
      <c r="AD172" s="524"/>
      <c r="AE172" s="524"/>
      <c r="AF172" s="524"/>
      <c r="AG172" s="524"/>
    </row>
    <row r="173" spans="21:33">
      <c r="U173" s="524"/>
      <c r="V173" s="524"/>
      <c r="W173" s="524"/>
      <c r="X173" s="524"/>
      <c r="Y173" s="524"/>
      <c r="Z173" s="131"/>
      <c r="AA173" s="131"/>
      <c r="AB173" s="526"/>
      <c r="AC173" s="524"/>
      <c r="AD173" s="524"/>
      <c r="AE173" s="524"/>
      <c r="AF173" s="524"/>
      <c r="AG173" s="524"/>
    </row>
    <row r="174" spans="21:33">
      <c r="U174" s="524"/>
      <c r="V174" s="524"/>
      <c r="W174" s="524"/>
      <c r="X174" s="524"/>
      <c r="Y174" s="524"/>
      <c r="Z174" s="131"/>
      <c r="AA174" s="131"/>
      <c r="AB174" s="526"/>
      <c r="AC174" s="524"/>
      <c r="AD174" s="524"/>
      <c r="AE174" s="524"/>
      <c r="AF174" s="524"/>
      <c r="AG174" s="524"/>
    </row>
    <row r="175" spans="21:33">
      <c r="U175" s="524"/>
      <c r="V175" s="524"/>
      <c r="W175" s="524"/>
      <c r="X175" s="524"/>
      <c r="Y175" s="524"/>
      <c r="Z175" s="131"/>
      <c r="AA175" s="131"/>
      <c r="AB175" s="526"/>
      <c r="AC175" s="524"/>
      <c r="AD175" s="524"/>
      <c r="AE175" s="524"/>
      <c r="AF175" s="524"/>
      <c r="AG175" s="524"/>
    </row>
    <row r="176" spans="21:33">
      <c r="U176" s="524"/>
      <c r="V176" s="524"/>
      <c r="W176" s="524"/>
      <c r="X176" s="524"/>
      <c r="Y176" s="524"/>
      <c r="Z176" s="131"/>
      <c r="AA176" s="131"/>
      <c r="AB176" s="526"/>
      <c r="AC176" s="524"/>
      <c r="AD176" s="524"/>
      <c r="AE176" s="524"/>
      <c r="AF176" s="524"/>
      <c r="AG176" s="524"/>
    </row>
    <row r="177" spans="21:33">
      <c r="U177" s="524"/>
      <c r="V177" s="524"/>
      <c r="W177" s="524"/>
      <c r="X177" s="524"/>
      <c r="Y177" s="524"/>
      <c r="Z177" s="131"/>
      <c r="AA177" s="131"/>
      <c r="AB177" s="526"/>
      <c r="AC177" s="524"/>
      <c r="AD177" s="524"/>
      <c r="AE177" s="524"/>
      <c r="AF177" s="524"/>
      <c r="AG177" s="524"/>
    </row>
    <row r="178" spans="21:33">
      <c r="U178" s="524"/>
      <c r="V178" s="524"/>
      <c r="W178" s="524"/>
      <c r="X178" s="524"/>
      <c r="Y178" s="524"/>
      <c r="Z178" s="131"/>
      <c r="AA178" s="131"/>
      <c r="AB178" s="526"/>
      <c r="AC178" s="524"/>
      <c r="AD178" s="524"/>
      <c r="AE178" s="524"/>
      <c r="AF178" s="524"/>
      <c r="AG178" s="524"/>
    </row>
    <row r="179" spans="21:33">
      <c r="U179" s="524"/>
      <c r="V179" s="524"/>
      <c r="W179" s="524"/>
      <c r="X179" s="524"/>
      <c r="Y179" s="524"/>
      <c r="Z179" s="131"/>
      <c r="AA179" s="131"/>
      <c r="AB179" s="526"/>
      <c r="AC179" s="524"/>
      <c r="AD179" s="524"/>
      <c r="AE179" s="524"/>
      <c r="AF179" s="524"/>
      <c r="AG179" s="524"/>
    </row>
    <row r="180" spans="21:33">
      <c r="U180" s="524"/>
      <c r="V180" s="524"/>
      <c r="W180" s="524"/>
      <c r="X180" s="524"/>
      <c r="Y180" s="524"/>
      <c r="Z180" s="131"/>
      <c r="AA180" s="131"/>
      <c r="AB180" s="526"/>
      <c r="AC180" s="524"/>
      <c r="AD180" s="524"/>
      <c r="AE180" s="524"/>
      <c r="AF180" s="524"/>
      <c r="AG180" s="524"/>
    </row>
    <row r="181" spans="21:33">
      <c r="U181" s="524"/>
      <c r="V181" s="524"/>
      <c r="W181" s="524"/>
      <c r="X181" s="524"/>
      <c r="Y181" s="524"/>
      <c r="Z181" s="131"/>
      <c r="AA181" s="131"/>
      <c r="AB181" s="526"/>
      <c r="AC181" s="524"/>
      <c r="AD181" s="524"/>
      <c r="AE181" s="524"/>
      <c r="AF181" s="524"/>
      <c r="AG181" s="524"/>
    </row>
    <row r="182" spans="21:33">
      <c r="U182" s="524"/>
      <c r="V182" s="524"/>
      <c r="W182" s="524"/>
      <c r="X182" s="524"/>
      <c r="Y182" s="524"/>
      <c r="Z182" s="131"/>
      <c r="AA182" s="131"/>
      <c r="AB182" s="526"/>
      <c r="AC182" s="524"/>
      <c r="AD182" s="524"/>
      <c r="AE182" s="524"/>
      <c r="AF182" s="524"/>
      <c r="AG182" s="524"/>
    </row>
    <row r="183" spans="21:33">
      <c r="U183" s="524"/>
      <c r="V183" s="524"/>
      <c r="W183" s="524"/>
      <c r="X183" s="524"/>
      <c r="Y183" s="524"/>
      <c r="Z183" s="131"/>
      <c r="AA183" s="131"/>
      <c r="AB183" s="526"/>
      <c r="AC183" s="524"/>
      <c r="AD183" s="524"/>
      <c r="AE183" s="524"/>
      <c r="AF183" s="524"/>
      <c r="AG183" s="524"/>
    </row>
    <row r="184" spans="21:33">
      <c r="U184" s="524"/>
      <c r="V184" s="524"/>
      <c r="W184" s="524"/>
      <c r="X184" s="524"/>
      <c r="Y184" s="524"/>
      <c r="Z184" s="131"/>
      <c r="AA184" s="131"/>
      <c r="AB184" s="526"/>
      <c r="AC184" s="524"/>
      <c r="AD184" s="524"/>
      <c r="AE184" s="524"/>
      <c r="AF184" s="524"/>
      <c r="AG184" s="524"/>
    </row>
    <row r="185" spans="21:33">
      <c r="U185" s="524"/>
      <c r="V185" s="524"/>
      <c r="W185" s="524"/>
      <c r="X185" s="524"/>
      <c r="Y185" s="524"/>
      <c r="Z185" s="131"/>
      <c r="AA185" s="131"/>
      <c r="AB185" s="526"/>
      <c r="AC185" s="524"/>
      <c r="AD185" s="524"/>
      <c r="AE185" s="524"/>
      <c r="AF185" s="524"/>
      <c r="AG185" s="524"/>
    </row>
    <row r="186" spans="21:33">
      <c r="U186" s="524"/>
      <c r="V186" s="524"/>
      <c r="W186" s="524"/>
      <c r="X186" s="524"/>
      <c r="Y186" s="524"/>
      <c r="Z186" s="131"/>
      <c r="AA186" s="131"/>
      <c r="AB186" s="526"/>
      <c r="AC186" s="524"/>
      <c r="AD186" s="524"/>
      <c r="AE186" s="524"/>
      <c r="AF186" s="524"/>
      <c r="AG186" s="524"/>
    </row>
    <row r="187" spans="21:33">
      <c r="U187" s="524"/>
      <c r="V187" s="524"/>
      <c r="W187" s="524"/>
      <c r="X187" s="524"/>
      <c r="Y187" s="524"/>
      <c r="Z187" s="131"/>
      <c r="AA187" s="131"/>
      <c r="AB187" s="526"/>
      <c r="AC187" s="524"/>
      <c r="AD187" s="524"/>
      <c r="AE187" s="524"/>
      <c r="AF187" s="524"/>
      <c r="AG187" s="524"/>
    </row>
    <row r="188" spans="21:33">
      <c r="U188" s="524"/>
      <c r="V188" s="524"/>
      <c r="W188" s="524"/>
      <c r="X188" s="524"/>
      <c r="Y188" s="524"/>
      <c r="Z188" s="131"/>
      <c r="AA188" s="131"/>
      <c r="AB188" s="526"/>
      <c r="AC188" s="524"/>
      <c r="AD188" s="524"/>
      <c r="AE188" s="524"/>
      <c r="AF188" s="524"/>
      <c r="AG188" s="524"/>
    </row>
    <row r="189" spans="21:33">
      <c r="U189" s="524"/>
      <c r="V189" s="524"/>
      <c r="W189" s="524"/>
      <c r="X189" s="524"/>
      <c r="Y189" s="524"/>
      <c r="Z189" s="131"/>
      <c r="AA189" s="131"/>
      <c r="AB189" s="526"/>
      <c r="AC189" s="524"/>
      <c r="AD189" s="524"/>
      <c r="AE189" s="524"/>
      <c r="AF189" s="524"/>
      <c r="AG189" s="524"/>
    </row>
    <row r="190" spans="21:33">
      <c r="U190" s="524"/>
      <c r="V190" s="524"/>
      <c r="W190" s="524"/>
      <c r="X190" s="524"/>
      <c r="Y190" s="524"/>
      <c r="Z190" s="131"/>
      <c r="AA190" s="131"/>
      <c r="AB190" s="526"/>
      <c r="AC190" s="524"/>
      <c r="AD190" s="524"/>
      <c r="AE190" s="524"/>
      <c r="AF190" s="524"/>
      <c r="AG190" s="524"/>
    </row>
    <row r="191" spans="21:33">
      <c r="U191" s="524"/>
      <c r="V191" s="524"/>
      <c r="W191" s="524"/>
      <c r="X191" s="524"/>
      <c r="Y191" s="524"/>
      <c r="Z191" s="131"/>
      <c r="AA191" s="131"/>
      <c r="AB191" s="526"/>
      <c r="AC191" s="524"/>
      <c r="AD191" s="524"/>
      <c r="AE191" s="524"/>
      <c r="AF191" s="524"/>
      <c r="AG191" s="524"/>
    </row>
    <row r="192" spans="21:33">
      <c r="U192" s="524"/>
      <c r="V192" s="524"/>
      <c r="W192" s="524"/>
      <c r="X192" s="524"/>
      <c r="Y192" s="524"/>
      <c r="Z192" s="131"/>
      <c r="AA192" s="131"/>
      <c r="AB192" s="526"/>
      <c r="AC192" s="524"/>
      <c r="AD192" s="524"/>
      <c r="AE192" s="524"/>
      <c r="AF192" s="524"/>
      <c r="AG192" s="524"/>
    </row>
    <row r="193" spans="21:33">
      <c r="U193" s="524"/>
      <c r="V193" s="524"/>
      <c r="W193" s="524"/>
      <c r="X193" s="524"/>
      <c r="Y193" s="524"/>
      <c r="Z193" s="131"/>
      <c r="AA193" s="131"/>
      <c r="AB193" s="526"/>
      <c r="AC193" s="524"/>
      <c r="AD193" s="524"/>
      <c r="AE193" s="524"/>
      <c r="AF193" s="524"/>
      <c r="AG193" s="524"/>
    </row>
    <row r="194" spans="21:33">
      <c r="U194" s="524"/>
      <c r="V194" s="524"/>
      <c r="W194" s="524"/>
      <c r="X194" s="524"/>
      <c r="Y194" s="524"/>
      <c r="Z194" s="131"/>
      <c r="AA194" s="131"/>
      <c r="AB194" s="526"/>
      <c r="AC194" s="524"/>
      <c r="AD194" s="524"/>
      <c r="AE194" s="524"/>
      <c r="AF194" s="524"/>
      <c r="AG194" s="524"/>
    </row>
    <row r="195" spans="21:33">
      <c r="U195" s="524"/>
      <c r="V195" s="524"/>
      <c r="W195" s="524"/>
      <c r="X195" s="524"/>
      <c r="Y195" s="524"/>
      <c r="Z195" s="131"/>
      <c r="AA195" s="131"/>
      <c r="AB195" s="526"/>
      <c r="AC195" s="524"/>
      <c r="AD195" s="524"/>
      <c r="AE195" s="524"/>
      <c r="AF195" s="524"/>
      <c r="AG195" s="524"/>
    </row>
    <row r="196" spans="21:33">
      <c r="U196" s="524"/>
      <c r="V196" s="524"/>
      <c r="W196" s="524"/>
      <c r="X196" s="524"/>
      <c r="Y196" s="524"/>
      <c r="Z196" s="131"/>
      <c r="AA196" s="131"/>
      <c r="AB196" s="526"/>
      <c r="AC196" s="524"/>
      <c r="AD196" s="524"/>
      <c r="AE196" s="524"/>
      <c r="AF196" s="524"/>
      <c r="AG196" s="524"/>
    </row>
    <row r="197" spans="21:33">
      <c r="U197" s="524"/>
      <c r="V197" s="524"/>
      <c r="W197" s="524"/>
      <c r="X197" s="524"/>
      <c r="Y197" s="524"/>
      <c r="Z197" s="131"/>
      <c r="AA197" s="131"/>
      <c r="AB197" s="526"/>
      <c r="AC197" s="524"/>
      <c r="AD197" s="524"/>
      <c r="AE197" s="524"/>
      <c r="AF197" s="524"/>
      <c r="AG197" s="524"/>
    </row>
    <row r="198" spans="21:33">
      <c r="U198" s="524"/>
      <c r="V198" s="524"/>
      <c r="W198" s="524"/>
      <c r="X198" s="524"/>
      <c r="Y198" s="524"/>
      <c r="Z198" s="131"/>
      <c r="AA198" s="131"/>
      <c r="AB198" s="526"/>
      <c r="AC198" s="524"/>
      <c r="AD198" s="524"/>
      <c r="AE198" s="524"/>
      <c r="AF198" s="524"/>
      <c r="AG198" s="524"/>
    </row>
    <row r="199" spans="21:33">
      <c r="U199" s="524"/>
      <c r="V199" s="524"/>
      <c r="W199" s="524"/>
      <c r="X199" s="524"/>
      <c r="Y199" s="524"/>
      <c r="Z199" s="131"/>
      <c r="AA199" s="131"/>
      <c r="AB199" s="526"/>
      <c r="AC199" s="524"/>
      <c r="AD199" s="524"/>
      <c r="AE199" s="524"/>
      <c r="AF199" s="524"/>
      <c r="AG199" s="524"/>
    </row>
    <row r="200" spans="21:33">
      <c r="U200" s="524"/>
      <c r="V200" s="524"/>
      <c r="W200" s="524"/>
      <c r="X200" s="524"/>
      <c r="Y200" s="524"/>
      <c r="Z200" s="131"/>
      <c r="AA200" s="131"/>
      <c r="AB200" s="526"/>
      <c r="AC200" s="524"/>
      <c r="AD200" s="524"/>
      <c r="AE200" s="524"/>
      <c r="AF200" s="524"/>
      <c r="AG200" s="524"/>
    </row>
    <row r="201" spans="21:33">
      <c r="U201" s="524"/>
      <c r="V201" s="524"/>
      <c r="W201" s="524"/>
      <c r="X201" s="524"/>
      <c r="Y201" s="524"/>
      <c r="Z201" s="131"/>
      <c r="AA201" s="131"/>
      <c r="AB201" s="526"/>
      <c r="AC201" s="524"/>
      <c r="AD201" s="524"/>
      <c r="AE201" s="524"/>
      <c r="AF201" s="524"/>
      <c r="AG201" s="524"/>
    </row>
    <row r="202" spans="21:33">
      <c r="U202" s="524"/>
      <c r="V202" s="524"/>
      <c r="W202" s="524"/>
      <c r="X202" s="524"/>
      <c r="Y202" s="524"/>
      <c r="Z202" s="131"/>
      <c r="AA202" s="131"/>
      <c r="AB202" s="526"/>
      <c r="AC202" s="524"/>
      <c r="AD202" s="524"/>
      <c r="AE202" s="524"/>
      <c r="AF202" s="524"/>
      <c r="AG202" s="524"/>
    </row>
    <row r="203" spans="21:33">
      <c r="U203" s="524"/>
      <c r="V203" s="524"/>
      <c r="W203" s="524"/>
      <c r="X203" s="524"/>
      <c r="Y203" s="524"/>
      <c r="Z203" s="131"/>
      <c r="AA203" s="131"/>
      <c r="AB203" s="526"/>
      <c r="AC203" s="524"/>
      <c r="AD203" s="524"/>
      <c r="AE203" s="524"/>
      <c r="AF203" s="524"/>
      <c r="AG203" s="524"/>
    </row>
    <row r="204" spans="21:33">
      <c r="U204" s="524"/>
      <c r="V204" s="524"/>
      <c r="W204" s="524"/>
      <c r="X204" s="524"/>
      <c r="Y204" s="524"/>
      <c r="Z204" s="131"/>
      <c r="AA204" s="131"/>
      <c r="AB204" s="526"/>
      <c r="AC204" s="524"/>
      <c r="AD204" s="524"/>
      <c r="AE204" s="524"/>
      <c r="AF204" s="524"/>
      <c r="AG204" s="524"/>
    </row>
    <row r="205" spans="21:33">
      <c r="U205" s="524"/>
      <c r="V205" s="524"/>
      <c r="W205" s="524"/>
      <c r="X205" s="524"/>
      <c r="Y205" s="524"/>
      <c r="Z205" s="131"/>
      <c r="AA205" s="131"/>
      <c r="AB205" s="526"/>
      <c r="AC205" s="524"/>
      <c r="AD205" s="524"/>
      <c r="AE205" s="524"/>
      <c r="AF205" s="524"/>
      <c r="AG205" s="524"/>
    </row>
    <row r="206" spans="21:33">
      <c r="U206" s="524"/>
      <c r="V206" s="524"/>
      <c r="W206" s="524"/>
      <c r="X206" s="524"/>
      <c r="Y206" s="524"/>
      <c r="Z206" s="131"/>
      <c r="AA206" s="131"/>
      <c r="AB206" s="526"/>
      <c r="AC206" s="524"/>
      <c r="AD206" s="524"/>
      <c r="AE206" s="524"/>
      <c r="AF206" s="524"/>
      <c r="AG206" s="524"/>
    </row>
    <row r="207" spans="21:33">
      <c r="U207" s="524"/>
      <c r="V207" s="524"/>
      <c r="W207" s="524"/>
      <c r="X207" s="524"/>
      <c r="Y207" s="524"/>
      <c r="Z207" s="131"/>
      <c r="AA207" s="131"/>
      <c r="AB207" s="526"/>
      <c r="AC207" s="524"/>
      <c r="AD207" s="524"/>
      <c r="AE207" s="524"/>
      <c r="AF207" s="524"/>
      <c r="AG207" s="524"/>
    </row>
    <row r="208" spans="21:33">
      <c r="U208" s="524"/>
      <c r="V208" s="524"/>
      <c r="W208" s="524"/>
      <c r="X208" s="524"/>
      <c r="Y208" s="524"/>
      <c r="Z208" s="131"/>
      <c r="AA208" s="131"/>
      <c r="AB208" s="526"/>
      <c r="AC208" s="524"/>
      <c r="AD208" s="524"/>
      <c r="AE208" s="524"/>
      <c r="AF208" s="524"/>
      <c r="AG208" s="524"/>
    </row>
    <row r="209" spans="21:33">
      <c r="U209" s="524"/>
      <c r="V209" s="524"/>
      <c r="W209" s="524"/>
      <c r="X209" s="524"/>
      <c r="Y209" s="524"/>
      <c r="Z209" s="131"/>
      <c r="AA209" s="131"/>
      <c r="AB209" s="526"/>
      <c r="AC209" s="524"/>
      <c r="AD209" s="524"/>
      <c r="AE209" s="524"/>
      <c r="AF209" s="524"/>
      <c r="AG209" s="524"/>
    </row>
    <row r="210" spans="21:33">
      <c r="U210" s="524"/>
      <c r="V210" s="524"/>
      <c r="W210" s="524"/>
      <c r="X210" s="524"/>
      <c r="Y210" s="524"/>
      <c r="Z210" s="131"/>
      <c r="AA210" s="131"/>
      <c r="AB210" s="526"/>
      <c r="AC210" s="524"/>
      <c r="AD210" s="524"/>
      <c r="AE210" s="524"/>
      <c r="AF210" s="524"/>
      <c r="AG210" s="524"/>
    </row>
    <row r="211" spans="21:33">
      <c r="U211" s="524"/>
      <c r="V211" s="524"/>
      <c r="W211" s="524"/>
      <c r="X211" s="524"/>
      <c r="Y211" s="524"/>
      <c r="Z211" s="131"/>
      <c r="AA211" s="131"/>
      <c r="AB211" s="526"/>
      <c r="AC211" s="524"/>
      <c r="AD211" s="524"/>
      <c r="AE211" s="524"/>
      <c r="AF211" s="524"/>
      <c r="AG211" s="524"/>
    </row>
    <row r="212" spans="21:33">
      <c r="U212" s="524"/>
      <c r="V212" s="524"/>
      <c r="W212" s="524"/>
      <c r="X212" s="524"/>
      <c r="Y212" s="524"/>
      <c r="Z212" s="131"/>
      <c r="AA212" s="131"/>
      <c r="AB212" s="526"/>
      <c r="AC212" s="524"/>
      <c r="AD212" s="524"/>
      <c r="AE212" s="524"/>
      <c r="AF212" s="524"/>
      <c r="AG212" s="524"/>
    </row>
    <row r="213" spans="21:33">
      <c r="U213" s="524"/>
      <c r="V213" s="524"/>
      <c r="W213" s="524"/>
      <c r="X213" s="524"/>
      <c r="Y213" s="524"/>
      <c r="Z213" s="131"/>
      <c r="AA213" s="131"/>
      <c r="AB213" s="526"/>
      <c r="AC213" s="524"/>
      <c r="AD213" s="524"/>
      <c r="AE213" s="524"/>
      <c r="AF213" s="524"/>
      <c r="AG213" s="524"/>
    </row>
    <row r="214" spans="21:33">
      <c r="U214" s="524"/>
      <c r="V214" s="524"/>
      <c r="W214" s="524"/>
      <c r="X214" s="524"/>
      <c r="Y214" s="524"/>
      <c r="Z214" s="131"/>
      <c r="AA214" s="131"/>
      <c r="AB214" s="526"/>
      <c r="AC214" s="524"/>
      <c r="AD214" s="524"/>
      <c r="AE214" s="524"/>
      <c r="AF214" s="524"/>
      <c r="AG214" s="524"/>
    </row>
    <row r="215" spans="21:33">
      <c r="U215" s="524"/>
      <c r="V215" s="524"/>
      <c r="W215" s="524"/>
      <c r="X215" s="524"/>
      <c r="Y215" s="524"/>
      <c r="Z215" s="131"/>
      <c r="AA215" s="131"/>
      <c r="AB215" s="526"/>
      <c r="AC215" s="524"/>
      <c r="AD215" s="524"/>
      <c r="AE215" s="524"/>
      <c r="AF215" s="524"/>
      <c r="AG215" s="524"/>
    </row>
    <row r="216" spans="21:33">
      <c r="U216" s="524"/>
      <c r="V216" s="524"/>
      <c r="W216" s="524"/>
      <c r="X216" s="524"/>
      <c r="Y216" s="524"/>
      <c r="Z216" s="131"/>
      <c r="AA216" s="131"/>
      <c r="AB216" s="526"/>
      <c r="AC216" s="524"/>
      <c r="AD216" s="524"/>
      <c r="AE216" s="524"/>
      <c r="AF216" s="524"/>
      <c r="AG216" s="524"/>
    </row>
    <row r="217" spans="21:33">
      <c r="U217" s="524"/>
      <c r="V217" s="524"/>
      <c r="W217" s="524"/>
      <c r="X217" s="524"/>
      <c r="Y217" s="524"/>
      <c r="Z217" s="131"/>
      <c r="AA217" s="131"/>
      <c r="AB217" s="526"/>
      <c r="AC217" s="524"/>
      <c r="AD217" s="524"/>
      <c r="AE217" s="524"/>
      <c r="AF217" s="524"/>
      <c r="AG217" s="524"/>
    </row>
    <row r="218" spans="21:33">
      <c r="U218" s="524"/>
      <c r="V218" s="524"/>
      <c r="W218" s="524"/>
      <c r="X218" s="524"/>
      <c r="Y218" s="524"/>
      <c r="Z218" s="131"/>
      <c r="AA218" s="131"/>
      <c r="AB218" s="526"/>
      <c r="AC218" s="524"/>
      <c r="AD218" s="524"/>
      <c r="AE218" s="524"/>
      <c r="AF218" s="524"/>
      <c r="AG218" s="524"/>
    </row>
    <row r="219" spans="21:33">
      <c r="U219" s="524"/>
      <c r="V219" s="524"/>
      <c r="W219" s="524"/>
      <c r="X219" s="524"/>
      <c r="Y219" s="524"/>
      <c r="Z219" s="131"/>
      <c r="AA219" s="131"/>
      <c r="AB219" s="526"/>
      <c r="AC219" s="524"/>
      <c r="AD219" s="524"/>
      <c r="AE219" s="524"/>
      <c r="AF219" s="524"/>
      <c r="AG219" s="524"/>
    </row>
    <row r="220" spans="21:33">
      <c r="U220" s="524"/>
      <c r="V220" s="524"/>
      <c r="W220" s="524"/>
      <c r="X220" s="524"/>
      <c r="Y220" s="524"/>
      <c r="Z220" s="131"/>
      <c r="AA220" s="131"/>
      <c r="AB220" s="526"/>
      <c r="AC220" s="524"/>
      <c r="AD220" s="524"/>
      <c r="AE220" s="524"/>
      <c r="AF220" s="524"/>
      <c r="AG220" s="524"/>
    </row>
    <row r="221" spans="21:33">
      <c r="U221" s="524"/>
      <c r="V221" s="524"/>
      <c r="W221" s="524"/>
      <c r="X221" s="524"/>
      <c r="Y221" s="524"/>
      <c r="Z221" s="131"/>
      <c r="AA221" s="131"/>
      <c r="AB221" s="526"/>
      <c r="AC221" s="524"/>
      <c r="AD221" s="524"/>
      <c r="AE221" s="524"/>
      <c r="AF221" s="524"/>
      <c r="AG221" s="524"/>
    </row>
    <row r="222" spans="21:33">
      <c r="U222" s="524"/>
      <c r="V222" s="524"/>
      <c r="W222" s="524"/>
      <c r="X222" s="524"/>
      <c r="Y222" s="524"/>
      <c r="Z222" s="131"/>
      <c r="AA222" s="131"/>
      <c r="AB222" s="526"/>
      <c r="AC222" s="524"/>
      <c r="AD222" s="524"/>
      <c r="AE222" s="524"/>
      <c r="AF222" s="524"/>
      <c r="AG222" s="524"/>
    </row>
    <row r="223" spans="21:33">
      <c r="U223" s="524"/>
      <c r="V223" s="524"/>
      <c r="W223" s="524"/>
      <c r="X223" s="524"/>
      <c r="Y223" s="524"/>
      <c r="Z223" s="131"/>
      <c r="AA223" s="131"/>
      <c r="AB223" s="526"/>
      <c r="AC223" s="524"/>
      <c r="AD223" s="524"/>
      <c r="AE223" s="524"/>
      <c r="AF223" s="524"/>
      <c r="AG223" s="524"/>
    </row>
    <row r="224" spans="21:33">
      <c r="U224" s="524"/>
      <c r="V224" s="524"/>
      <c r="W224" s="524"/>
      <c r="X224" s="524"/>
      <c r="Y224" s="524"/>
      <c r="Z224" s="131"/>
      <c r="AA224" s="131"/>
      <c r="AB224" s="526"/>
      <c r="AC224" s="524"/>
      <c r="AD224" s="524"/>
      <c r="AE224" s="524"/>
      <c r="AF224" s="524"/>
      <c r="AG224" s="524"/>
    </row>
    <row r="225" spans="21:33">
      <c r="U225" s="524"/>
      <c r="V225" s="524"/>
      <c r="W225" s="524"/>
      <c r="X225" s="524"/>
      <c r="Y225" s="524"/>
      <c r="Z225" s="131"/>
      <c r="AA225" s="131"/>
      <c r="AB225" s="526"/>
      <c r="AC225" s="524"/>
      <c r="AD225" s="524"/>
      <c r="AE225" s="524"/>
      <c r="AF225" s="524"/>
      <c r="AG225" s="524"/>
    </row>
    <row r="226" spans="21:33">
      <c r="U226" s="524"/>
      <c r="V226" s="524"/>
      <c r="W226" s="524"/>
      <c r="X226" s="524"/>
      <c r="Y226" s="524"/>
      <c r="Z226" s="131"/>
      <c r="AA226" s="131"/>
      <c r="AB226" s="526"/>
      <c r="AC226" s="524"/>
      <c r="AD226" s="524"/>
      <c r="AE226" s="524"/>
      <c r="AF226" s="524"/>
      <c r="AG226" s="524"/>
    </row>
    <row r="227" spans="21:33">
      <c r="U227" s="524"/>
      <c r="V227" s="524"/>
      <c r="W227" s="524"/>
      <c r="X227" s="524"/>
      <c r="Y227" s="524"/>
      <c r="Z227" s="131"/>
      <c r="AA227" s="131"/>
      <c r="AB227" s="526"/>
      <c r="AC227" s="524"/>
      <c r="AD227" s="524"/>
      <c r="AE227" s="524"/>
      <c r="AF227" s="524"/>
      <c r="AG227" s="524"/>
    </row>
    <row r="228" spans="21:33">
      <c r="U228" s="524"/>
      <c r="V228" s="524"/>
      <c r="W228" s="524"/>
      <c r="X228" s="524"/>
      <c r="Y228" s="524"/>
      <c r="Z228" s="131"/>
      <c r="AA228" s="131"/>
      <c r="AB228" s="526"/>
      <c r="AC228" s="524"/>
      <c r="AD228" s="524"/>
      <c r="AE228" s="524"/>
      <c r="AF228" s="524"/>
      <c r="AG228" s="524"/>
    </row>
    <row r="229" spans="21:33">
      <c r="U229" s="524"/>
      <c r="V229" s="524"/>
      <c r="W229" s="524"/>
      <c r="X229" s="524"/>
      <c r="Y229" s="524"/>
      <c r="Z229" s="131"/>
      <c r="AA229" s="131"/>
      <c r="AB229" s="526"/>
      <c r="AC229" s="524"/>
      <c r="AD229" s="524"/>
      <c r="AE229" s="524"/>
      <c r="AF229" s="524"/>
      <c r="AG229" s="524"/>
    </row>
    <row r="230" spans="21:33">
      <c r="U230" s="524"/>
      <c r="V230" s="524"/>
      <c r="W230" s="524"/>
      <c r="X230" s="524"/>
      <c r="Y230" s="524"/>
      <c r="Z230" s="131"/>
      <c r="AA230" s="131"/>
      <c r="AB230" s="526"/>
      <c r="AC230" s="524"/>
      <c r="AD230" s="524"/>
      <c r="AE230" s="524"/>
      <c r="AF230" s="524"/>
      <c r="AG230" s="524"/>
    </row>
    <row r="231" spans="21:33">
      <c r="U231" s="524"/>
      <c r="V231" s="524"/>
      <c r="W231" s="524"/>
      <c r="X231" s="524"/>
      <c r="Y231" s="524"/>
      <c r="Z231" s="131"/>
      <c r="AA231" s="131"/>
      <c r="AB231" s="526"/>
      <c r="AC231" s="524"/>
      <c r="AD231" s="524"/>
      <c r="AE231" s="524"/>
      <c r="AF231" s="524"/>
      <c r="AG231" s="524"/>
    </row>
    <row r="232" spans="21:33">
      <c r="U232" s="524"/>
      <c r="V232" s="524"/>
      <c r="W232" s="524"/>
      <c r="X232" s="524"/>
      <c r="Y232" s="524"/>
      <c r="Z232" s="131"/>
      <c r="AA232" s="131"/>
      <c r="AB232" s="526"/>
      <c r="AC232" s="524"/>
      <c r="AD232" s="524"/>
      <c r="AE232" s="524"/>
      <c r="AF232" s="524"/>
      <c r="AG232" s="524"/>
    </row>
    <row r="233" spans="21:33">
      <c r="U233" s="524"/>
      <c r="V233" s="524"/>
      <c r="W233" s="524"/>
      <c r="X233" s="524"/>
      <c r="Y233" s="524"/>
      <c r="Z233" s="131"/>
      <c r="AA233" s="131"/>
      <c r="AB233" s="526"/>
      <c r="AC233" s="524"/>
      <c r="AD233" s="524"/>
      <c r="AE233" s="524"/>
      <c r="AF233" s="524"/>
      <c r="AG233" s="524"/>
    </row>
    <row r="234" spans="21:33">
      <c r="U234" s="524"/>
      <c r="V234" s="524"/>
      <c r="W234" s="524"/>
      <c r="X234" s="524"/>
      <c r="Y234" s="524"/>
      <c r="Z234" s="131"/>
      <c r="AA234" s="131"/>
      <c r="AB234" s="526"/>
      <c r="AC234" s="524"/>
      <c r="AD234" s="524"/>
      <c r="AE234" s="524"/>
      <c r="AF234" s="524"/>
      <c r="AG234" s="524"/>
    </row>
    <row r="235" spans="21:33">
      <c r="U235" s="524"/>
      <c r="V235" s="524"/>
      <c r="W235" s="524"/>
      <c r="X235" s="524"/>
      <c r="Y235" s="524"/>
      <c r="Z235" s="131"/>
      <c r="AA235" s="131"/>
      <c r="AB235" s="526"/>
      <c r="AC235" s="524"/>
      <c r="AD235" s="524"/>
      <c r="AE235" s="524"/>
      <c r="AF235" s="524"/>
      <c r="AG235" s="524"/>
    </row>
    <row r="236" spans="21:33">
      <c r="U236" s="524"/>
      <c r="V236" s="524"/>
      <c r="W236" s="524"/>
      <c r="X236" s="524"/>
      <c r="Y236" s="524"/>
      <c r="Z236" s="131"/>
      <c r="AA236" s="131"/>
      <c r="AB236" s="526"/>
      <c r="AC236" s="524"/>
      <c r="AD236" s="524"/>
      <c r="AE236" s="524"/>
      <c r="AF236" s="524"/>
      <c r="AG236" s="524"/>
    </row>
    <row r="237" spans="21:33">
      <c r="U237" s="524"/>
      <c r="V237" s="524"/>
      <c r="W237" s="524"/>
      <c r="X237" s="524"/>
      <c r="Y237" s="524"/>
      <c r="Z237" s="131"/>
      <c r="AA237" s="131"/>
      <c r="AB237" s="526"/>
      <c r="AC237" s="524"/>
      <c r="AD237" s="524"/>
      <c r="AE237" s="524"/>
      <c r="AF237" s="524"/>
      <c r="AG237" s="524"/>
    </row>
    <row r="238" spans="21:33">
      <c r="U238" s="524"/>
      <c r="V238" s="524"/>
      <c r="W238" s="524"/>
      <c r="X238" s="524"/>
      <c r="Y238" s="524"/>
      <c r="Z238" s="131"/>
      <c r="AA238" s="131"/>
      <c r="AB238" s="526"/>
      <c r="AC238" s="524"/>
      <c r="AD238" s="524"/>
      <c r="AE238" s="524"/>
      <c r="AF238" s="524"/>
      <c r="AG238" s="524"/>
    </row>
    <row r="239" spans="21:33">
      <c r="U239" s="524"/>
      <c r="V239" s="524"/>
      <c r="W239" s="524"/>
      <c r="X239" s="524"/>
      <c r="Y239" s="524"/>
      <c r="Z239" s="131"/>
      <c r="AA239" s="131"/>
      <c r="AB239" s="526"/>
      <c r="AC239" s="524"/>
      <c r="AD239" s="524"/>
      <c r="AE239" s="524"/>
      <c r="AF239" s="524"/>
      <c r="AG239" s="524"/>
    </row>
    <row r="240" spans="21:33">
      <c r="U240" s="524"/>
      <c r="V240" s="524"/>
      <c r="W240" s="524"/>
      <c r="X240" s="524"/>
      <c r="Y240" s="524"/>
      <c r="Z240" s="131"/>
      <c r="AA240" s="131"/>
      <c r="AB240" s="526"/>
      <c r="AC240" s="524"/>
      <c r="AD240" s="524"/>
      <c r="AE240" s="524"/>
      <c r="AF240" s="524"/>
      <c r="AG240" s="524"/>
    </row>
    <row r="241" spans="21:33">
      <c r="U241" s="524"/>
      <c r="V241" s="524"/>
      <c r="W241" s="524"/>
      <c r="X241" s="524"/>
      <c r="Y241" s="524"/>
      <c r="Z241" s="131"/>
      <c r="AA241" s="131"/>
      <c r="AB241" s="526"/>
      <c r="AC241" s="524"/>
      <c r="AD241" s="524"/>
      <c r="AE241" s="524"/>
      <c r="AF241" s="524"/>
      <c r="AG241" s="524"/>
    </row>
    <row r="242" spans="21:33">
      <c r="U242" s="524"/>
      <c r="V242" s="524"/>
      <c r="W242" s="524"/>
      <c r="X242" s="524"/>
      <c r="Y242" s="524"/>
      <c r="Z242" s="131"/>
      <c r="AA242" s="131"/>
      <c r="AB242" s="526"/>
      <c r="AC242" s="524"/>
      <c r="AD242" s="524"/>
      <c r="AE242" s="524"/>
      <c r="AF242" s="524"/>
      <c r="AG242" s="524"/>
    </row>
    <row r="243" spans="21:33">
      <c r="U243" s="524"/>
      <c r="V243" s="524"/>
      <c r="W243" s="524"/>
      <c r="X243" s="524"/>
      <c r="Y243" s="524"/>
      <c r="Z243" s="131"/>
      <c r="AA243" s="131"/>
      <c r="AB243" s="526"/>
      <c r="AC243" s="524"/>
      <c r="AD243" s="524"/>
      <c r="AE243" s="524"/>
      <c r="AF243" s="524"/>
      <c r="AG243" s="524"/>
    </row>
    <row r="244" spans="21:33">
      <c r="U244" s="524"/>
      <c r="V244" s="524"/>
      <c r="W244" s="524"/>
      <c r="X244" s="524"/>
      <c r="Y244" s="524"/>
      <c r="Z244" s="131"/>
      <c r="AA244" s="131"/>
      <c r="AB244" s="526"/>
      <c r="AC244" s="524"/>
      <c r="AD244" s="524"/>
      <c r="AE244" s="524"/>
      <c r="AF244" s="524"/>
      <c r="AG244" s="524"/>
    </row>
    <row r="245" spans="21:33">
      <c r="U245" s="524"/>
      <c r="V245" s="524"/>
      <c r="W245" s="524"/>
      <c r="X245" s="524"/>
      <c r="Y245" s="524"/>
      <c r="Z245" s="131"/>
      <c r="AA245" s="131"/>
      <c r="AB245" s="526"/>
      <c r="AC245" s="524"/>
      <c r="AD245" s="524"/>
      <c r="AE245" s="524"/>
      <c r="AF245" s="524"/>
      <c r="AG245" s="524"/>
    </row>
    <row r="246" spans="21:33">
      <c r="U246" s="524"/>
      <c r="V246" s="524"/>
      <c r="W246" s="524"/>
      <c r="X246" s="524"/>
      <c r="Y246" s="524"/>
      <c r="Z246" s="131"/>
      <c r="AA246" s="131"/>
      <c r="AB246" s="526"/>
      <c r="AC246" s="524"/>
      <c r="AD246" s="524"/>
      <c r="AE246" s="524"/>
      <c r="AF246" s="524"/>
      <c r="AG246" s="524"/>
    </row>
    <row r="247" spans="21:33">
      <c r="U247" s="524"/>
      <c r="V247" s="524"/>
      <c r="W247" s="524"/>
      <c r="X247" s="524"/>
      <c r="Y247" s="524"/>
      <c r="Z247" s="131"/>
      <c r="AA247" s="131"/>
      <c r="AB247" s="526"/>
      <c r="AC247" s="524"/>
      <c r="AD247" s="524"/>
      <c r="AE247" s="524"/>
      <c r="AF247" s="524"/>
      <c r="AG247" s="524"/>
    </row>
    <row r="248" spans="21:33">
      <c r="U248" s="524"/>
      <c r="V248" s="524"/>
      <c r="W248" s="524"/>
      <c r="X248" s="524"/>
      <c r="Y248" s="524"/>
      <c r="Z248" s="131"/>
      <c r="AA248" s="131"/>
      <c r="AB248" s="526"/>
      <c r="AC248" s="524"/>
      <c r="AD248" s="524"/>
      <c r="AE248" s="524"/>
      <c r="AF248" s="524"/>
      <c r="AG248" s="524"/>
    </row>
    <row r="249" spans="21:33">
      <c r="U249" s="524"/>
      <c r="V249" s="524"/>
      <c r="W249" s="524"/>
      <c r="X249" s="524"/>
      <c r="Y249" s="524"/>
      <c r="Z249" s="131"/>
      <c r="AA249" s="131"/>
      <c r="AB249" s="526"/>
      <c r="AC249" s="524"/>
      <c r="AD249" s="524"/>
      <c r="AE249" s="524"/>
      <c r="AF249" s="524"/>
      <c r="AG249" s="524"/>
    </row>
    <row r="250" spans="21:33">
      <c r="U250" s="524"/>
      <c r="V250" s="524"/>
      <c r="W250" s="524"/>
      <c r="X250" s="524"/>
      <c r="Y250" s="524"/>
      <c r="Z250" s="131"/>
      <c r="AA250" s="131"/>
      <c r="AB250" s="526"/>
      <c r="AC250" s="524"/>
      <c r="AD250" s="524"/>
      <c r="AE250" s="524"/>
      <c r="AF250" s="524"/>
      <c r="AG250" s="524"/>
    </row>
    <row r="251" spans="21:33">
      <c r="U251" s="524"/>
      <c r="V251" s="524"/>
      <c r="W251" s="524"/>
      <c r="X251" s="524"/>
      <c r="Y251" s="524"/>
      <c r="Z251" s="131"/>
      <c r="AA251" s="131"/>
      <c r="AB251" s="526"/>
      <c r="AC251" s="524"/>
      <c r="AD251" s="524"/>
      <c r="AE251" s="524"/>
      <c r="AF251" s="524"/>
      <c r="AG251" s="524"/>
    </row>
    <row r="252" spans="21:33">
      <c r="U252" s="524"/>
      <c r="V252" s="524"/>
      <c r="W252" s="524"/>
      <c r="X252" s="524"/>
      <c r="Y252" s="524"/>
      <c r="Z252" s="131"/>
      <c r="AA252" s="131"/>
      <c r="AB252" s="526"/>
      <c r="AC252" s="524"/>
      <c r="AD252" s="524"/>
      <c r="AE252" s="524"/>
      <c r="AF252" s="524"/>
      <c r="AG252" s="524"/>
    </row>
    <row r="253" spans="21:33">
      <c r="U253" s="524"/>
      <c r="V253" s="524"/>
      <c r="W253" s="524"/>
      <c r="X253" s="524"/>
      <c r="Y253" s="524"/>
      <c r="Z253" s="131"/>
      <c r="AA253" s="131"/>
      <c r="AB253" s="526"/>
      <c r="AC253" s="524"/>
      <c r="AD253" s="524"/>
      <c r="AE253" s="524"/>
      <c r="AF253" s="524"/>
      <c r="AG253" s="524"/>
    </row>
    <row r="254" spans="21:33">
      <c r="U254" s="524"/>
      <c r="V254" s="524"/>
      <c r="W254" s="524"/>
      <c r="X254" s="524"/>
      <c r="Y254" s="524"/>
      <c r="Z254" s="131"/>
      <c r="AA254" s="131"/>
      <c r="AB254" s="526"/>
      <c r="AC254" s="524"/>
      <c r="AD254" s="524"/>
      <c r="AE254" s="524"/>
      <c r="AF254" s="524"/>
      <c r="AG254" s="524"/>
    </row>
    <row r="255" spans="21:33">
      <c r="U255" s="524"/>
      <c r="V255" s="524"/>
      <c r="W255" s="524"/>
      <c r="X255" s="524"/>
      <c r="Y255" s="524"/>
      <c r="Z255" s="131"/>
      <c r="AA255" s="131"/>
      <c r="AB255" s="526"/>
      <c r="AC255" s="524"/>
      <c r="AD255" s="524"/>
      <c r="AE255" s="524"/>
      <c r="AF255" s="524"/>
      <c r="AG255" s="524"/>
    </row>
    <row r="256" spans="21:33">
      <c r="U256" s="524"/>
      <c r="V256" s="524"/>
      <c r="W256" s="524"/>
      <c r="X256" s="524"/>
      <c r="Y256" s="524"/>
      <c r="Z256" s="131"/>
      <c r="AA256" s="131"/>
      <c r="AB256" s="526"/>
      <c r="AC256" s="524"/>
      <c r="AD256" s="524"/>
      <c r="AE256" s="524"/>
      <c r="AF256" s="524"/>
      <c r="AG256" s="524"/>
    </row>
    <row r="257" spans="21:33">
      <c r="U257" s="524"/>
      <c r="V257" s="524"/>
      <c r="W257" s="524"/>
      <c r="X257" s="524"/>
      <c r="Y257" s="524"/>
      <c r="Z257" s="131"/>
      <c r="AA257" s="131"/>
      <c r="AB257" s="526"/>
      <c r="AC257" s="524"/>
      <c r="AD257" s="524"/>
      <c r="AE257" s="524"/>
      <c r="AF257" s="524"/>
      <c r="AG257" s="524"/>
    </row>
    <row r="258" spans="21:33">
      <c r="U258" s="524"/>
      <c r="V258" s="524"/>
      <c r="W258" s="524"/>
      <c r="X258" s="524"/>
      <c r="Y258" s="524"/>
      <c r="Z258" s="131"/>
      <c r="AA258" s="131"/>
      <c r="AB258" s="526"/>
      <c r="AC258" s="524"/>
      <c r="AD258" s="524"/>
      <c r="AE258" s="524"/>
      <c r="AF258" s="524"/>
      <c r="AG258" s="524"/>
    </row>
    <row r="259" spans="21:33">
      <c r="U259" s="524"/>
      <c r="V259" s="524"/>
      <c r="W259" s="524"/>
      <c r="X259" s="524"/>
      <c r="Y259" s="524"/>
      <c r="Z259" s="131"/>
      <c r="AA259" s="131"/>
      <c r="AB259" s="526"/>
      <c r="AC259" s="524"/>
      <c r="AD259" s="524"/>
      <c r="AE259" s="524"/>
      <c r="AF259" s="524"/>
      <c r="AG259" s="524"/>
    </row>
    <row r="260" spans="21:33">
      <c r="U260" s="524"/>
      <c r="V260" s="524"/>
      <c r="W260" s="524"/>
      <c r="X260" s="524"/>
      <c r="Y260" s="524"/>
      <c r="Z260" s="131"/>
      <c r="AA260" s="131"/>
      <c r="AB260" s="526"/>
      <c r="AC260" s="524"/>
      <c r="AD260" s="524"/>
      <c r="AE260" s="524"/>
      <c r="AF260" s="524"/>
      <c r="AG260" s="524"/>
    </row>
    <row r="261" spans="21:33">
      <c r="U261" s="524"/>
      <c r="V261" s="524"/>
      <c r="W261" s="524"/>
      <c r="X261" s="524"/>
      <c r="Y261" s="524"/>
      <c r="Z261" s="131"/>
      <c r="AA261" s="131"/>
      <c r="AB261" s="526"/>
      <c r="AC261" s="524"/>
      <c r="AD261" s="524"/>
      <c r="AE261" s="524"/>
      <c r="AF261" s="524"/>
      <c r="AG261" s="524"/>
    </row>
    <row r="262" spans="21:33">
      <c r="U262" s="524"/>
      <c r="V262" s="524"/>
      <c r="W262" s="524"/>
      <c r="X262" s="524"/>
      <c r="Y262" s="524"/>
      <c r="Z262" s="131"/>
      <c r="AA262" s="131"/>
      <c r="AB262" s="526"/>
      <c r="AC262" s="524"/>
      <c r="AD262" s="524"/>
      <c r="AE262" s="524"/>
      <c r="AF262" s="524"/>
      <c r="AG262" s="524"/>
    </row>
    <row r="263" spans="21:33">
      <c r="U263" s="524"/>
      <c r="V263" s="524"/>
      <c r="W263" s="524"/>
      <c r="X263" s="524"/>
      <c r="Y263" s="524"/>
      <c r="Z263" s="131"/>
      <c r="AA263" s="131"/>
      <c r="AB263" s="526"/>
      <c r="AC263" s="524"/>
      <c r="AD263" s="524"/>
      <c r="AE263" s="524"/>
      <c r="AF263" s="524"/>
      <c r="AG263" s="524"/>
    </row>
    <row r="264" spans="21:33">
      <c r="U264" s="524"/>
      <c r="V264" s="524"/>
      <c r="W264" s="524"/>
      <c r="X264" s="524"/>
      <c r="Y264" s="524"/>
      <c r="Z264" s="131"/>
      <c r="AA264" s="131"/>
      <c r="AB264" s="526"/>
      <c r="AC264" s="524"/>
      <c r="AD264" s="524"/>
      <c r="AE264" s="524"/>
      <c r="AF264" s="524"/>
      <c r="AG264" s="524"/>
    </row>
    <row r="265" spans="21:33">
      <c r="U265" s="524"/>
      <c r="V265" s="524"/>
      <c r="W265" s="524"/>
      <c r="X265" s="524"/>
      <c r="Y265" s="524"/>
      <c r="Z265" s="131"/>
      <c r="AA265" s="131"/>
      <c r="AB265" s="526"/>
      <c r="AC265" s="524"/>
      <c r="AD265" s="524"/>
      <c r="AE265" s="524"/>
      <c r="AF265" s="524"/>
      <c r="AG265" s="524"/>
    </row>
    <row r="266" spans="21:33">
      <c r="U266" s="524"/>
      <c r="V266" s="524"/>
      <c r="W266" s="524"/>
      <c r="X266" s="524"/>
      <c r="Y266" s="524"/>
      <c r="Z266" s="131"/>
      <c r="AA266" s="131"/>
      <c r="AB266" s="526"/>
      <c r="AC266" s="524"/>
      <c r="AD266" s="524"/>
      <c r="AE266" s="524"/>
      <c r="AF266" s="524"/>
      <c r="AG266" s="524"/>
    </row>
    <row r="267" spans="21:33">
      <c r="U267" s="524"/>
      <c r="V267" s="524"/>
      <c r="W267" s="524"/>
      <c r="X267" s="524"/>
      <c r="Y267" s="524"/>
      <c r="Z267" s="131"/>
      <c r="AA267" s="131"/>
      <c r="AB267" s="526"/>
      <c r="AC267" s="524"/>
      <c r="AD267" s="524"/>
      <c r="AE267" s="524"/>
      <c r="AF267" s="524"/>
      <c r="AG267" s="524"/>
    </row>
    <row r="268" spans="21:33">
      <c r="U268" s="524"/>
      <c r="V268" s="524"/>
      <c r="W268" s="524"/>
      <c r="X268" s="524"/>
      <c r="Y268" s="524"/>
      <c r="Z268" s="131"/>
      <c r="AA268" s="131"/>
      <c r="AB268" s="526"/>
      <c r="AC268" s="524"/>
      <c r="AD268" s="524"/>
      <c r="AE268" s="524"/>
      <c r="AF268" s="524"/>
      <c r="AG268" s="524"/>
    </row>
    <row r="269" spans="21:33">
      <c r="U269" s="524"/>
      <c r="V269" s="524"/>
      <c r="W269" s="524"/>
      <c r="X269" s="524"/>
      <c r="Y269" s="524"/>
      <c r="Z269" s="131"/>
      <c r="AA269" s="131"/>
      <c r="AB269" s="526"/>
      <c r="AC269" s="524"/>
      <c r="AD269" s="524"/>
      <c r="AE269" s="524"/>
      <c r="AF269" s="524"/>
      <c r="AG269" s="524"/>
    </row>
    <row r="270" spans="21:33">
      <c r="U270" s="524"/>
      <c r="V270" s="524"/>
      <c r="W270" s="524"/>
      <c r="X270" s="524"/>
      <c r="Y270" s="524"/>
      <c r="Z270" s="131"/>
      <c r="AA270" s="131"/>
      <c r="AB270" s="526"/>
      <c r="AC270" s="524"/>
      <c r="AD270" s="524"/>
      <c r="AE270" s="524"/>
      <c r="AF270" s="524"/>
      <c r="AG270" s="524"/>
    </row>
    <row r="271" spans="21:33">
      <c r="U271" s="524"/>
      <c r="V271" s="524"/>
      <c r="W271" s="524"/>
      <c r="X271" s="524"/>
      <c r="Y271" s="524"/>
      <c r="Z271" s="131"/>
      <c r="AA271" s="131"/>
      <c r="AB271" s="526"/>
      <c r="AC271" s="524"/>
      <c r="AD271" s="524"/>
      <c r="AE271" s="524"/>
      <c r="AF271" s="524"/>
      <c r="AG271" s="524"/>
    </row>
    <row r="272" spans="21:33">
      <c r="U272" s="524"/>
      <c r="V272" s="524"/>
      <c r="W272" s="524"/>
      <c r="X272" s="524"/>
      <c r="Y272" s="524"/>
      <c r="Z272" s="131"/>
      <c r="AA272" s="131"/>
      <c r="AB272" s="526"/>
      <c r="AC272" s="524"/>
      <c r="AD272" s="524"/>
      <c r="AE272" s="524"/>
      <c r="AF272" s="524"/>
      <c r="AG272" s="524"/>
    </row>
    <row r="273" spans="21:33">
      <c r="U273" s="524"/>
      <c r="V273" s="524"/>
      <c r="W273" s="524"/>
      <c r="X273" s="524"/>
      <c r="Y273" s="524"/>
      <c r="Z273" s="131"/>
      <c r="AA273" s="131"/>
      <c r="AB273" s="526"/>
      <c r="AC273" s="524"/>
      <c r="AD273" s="524"/>
      <c r="AE273" s="524"/>
      <c r="AF273" s="524"/>
      <c r="AG273" s="524"/>
    </row>
    <row r="274" spans="21:33">
      <c r="U274" s="524"/>
      <c r="V274" s="524"/>
      <c r="W274" s="524"/>
      <c r="X274" s="524"/>
      <c r="Y274" s="524"/>
      <c r="Z274" s="131"/>
      <c r="AA274" s="131"/>
      <c r="AB274" s="526"/>
      <c r="AC274" s="524"/>
      <c r="AD274" s="524"/>
      <c r="AE274" s="524"/>
      <c r="AF274" s="524"/>
      <c r="AG274" s="524"/>
    </row>
    <row r="275" spans="21:33">
      <c r="U275" s="524"/>
      <c r="V275" s="524"/>
      <c r="W275" s="524"/>
      <c r="X275" s="524"/>
      <c r="Y275" s="524"/>
      <c r="Z275" s="131"/>
      <c r="AA275" s="131"/>
      <c r="AB275" s="526"/>
      <c r="AC275" s="524"/>
      <c r="AD275" s="524"/>
      <c r="AE275" s="524"/>
      <c r="AF275" s="524"/>
      <c r="AG275" s="524"/>
    </row>
    <row r="276" spans="21:33">
      <c r="U276" s="524"/>
      <c r="V276" s="524"/>
      <c r="W276" s="524"/>
      <c r="X276" s="524"/>
      <c r="Y276" s="524"/>
      <c r="Z276" s="131"/>
      <c r="AA276" s="131"/>
      <c r="AB276" s="526"/>
      <c r="AC276" s="524"/>
      <c r="AD276" s="524"/>
      <c r="AE276" s="524"/>
      <c r="AF276" s="524"/>
      <c r="AG276" s="524"/>
    </row>
    <row r="277" spans="21:33">
      <c r="U277" s="524"/>
      <c r="V277" s="524"/>
      <c r="W277" s="524"/>
      <c r="X277" s="524"/>
      <c r="Y277" s="524"/>
      <c r="Z277" s="131"/>
      <c r="AA277" s="131"/>
      <c r="AB277" s="526"/>
      <c r="AC277" s="524"/>
      <c r="AD277" s="524"/>
      <c r="AE277" s="524"/>
      <c r="AF277" s="524"/>
      <c r="AG277" s="524"/>
    </row>
    <row r="278" spans="21:33">
      <c r="U278" s="524"/>
      <c r="V278" s="524"/>
      <c r="W278" s="524"/>
      <c r="X278" s="524"/>
      <c r="Y278" s="524"/>
      <c r="Z278" s="131"/>
      <c r="AA278" s="131"/>
      <c r="AB278" s="526"/>
      <c r="AC278" s="524"/>
      <c r="AD278" s="524"/>
      <c r="AE278" s="524"/>
      <c r="AF278" s="524"/>
      <c r="AG278" s="524"/>
    </row>
    <row r="279" spans="21:33">
      <c r="U279" s="524"/>
      <c r="V279" s="524"/>
      <c r="W279" s="524"/>
      <c r="X279" s="524"/>
      <c r="Y279" s="524"/>
      <c r="Z279" s="131"/>
      <c r="AA279" s="131"/>
      <c r="AB279" s="526"/>
      <c r="AC279" s="524"/>
      <c r="AD279" s="524"/>
      <c r="AE279" s="524"/>
      <c r="AF279" s="524"/>
      <c r="AG279" s="524"/>
    </row>
    <row r="280" spans="21:33">
      <c r="U280" s="524"/>
      <c r="V280" s="524"/>
      <c r="W280" s="524"/>
      <c r="X280" s="524"/>
      <c r="Y280" s="524"/>
      <c r="Z280" s="131"/>
      <c r="AA280" s="131"/>
      <c r="AB280" s="526"/>
      <c r="AC280" s="524"/>
      <c r="AD280" s="524"/>
      <c r="AE280" s="524"/>
      <c r="AF280" s="524"/>
      <c r="AG280" s="524"/>
    </row>
    <row r="281" spans="21:33">
      <c r="U281" s="524"/>
      <c r="V281" s="524"/>
      <c r="W281" s="524"/>
      <c r="X281" s="524"/>
      <c r="Y281" s="524"/>
      <c r="Z281" s="131"/>
      <c r="AA281" s="131"/>
      <c r="AB281" s="526"/>
      <c r="AC281" s="524"/>
      <c r="AD281" s="524"/>
      <c r="AE281" s="524"/>
      <c r="AF281" s="524"/>
      <c r="AG281" s="524"/>
    </row>
    <row r="282" spans="21:33">
      <c r="U282" s="524"/>
      <c r="V282" s="524"/>
      <c r="W282" s="524"/>
      <c r="X282" s="524"/>
      <c r="Y282" s="524"/>
      <c r="Z282" s="131"/>
      <c r="AA282" s="131"/>
      <c r="AB282" s="526"/>
      <c r="AC282" s="524"/>
      <c r="AD282" s="524"/>
      <c r="AE282" s="524"/>
      <c r="AF282" s="524"/>
      <c r="AG282" s="524"/>
    </row>
    <row r="283" spans="21:33">
      <c r="U283" s="524"/>
      <c r="V283" s="524"/>
      <c r="W283" s="524"/>
      <c r="X283" s="524"/>
      <c r="Y283" s="524"/>
      <c r="Z283" s="131"/>
      <c r="AA283" s="131"/>
      <c r="AB283" s="526"/>
      <c r="AC283" s="524"/>
      <c r="AD283" s="524"/>
      <c r="AE283" s="524"/>
      <c r="AF283" s="524"/>
      <c r="AG283" s="524"/>
    </row>
    <row r="284" spans="21:33">
      <c r="U284" s="524"/>
      <c r="V284" s="524"/>
      <c r="W284" s="524"/>
      <c r="X284" s="524"/>
      <c r="Y284" s="524"/>
      <c r="Z284" s="131"/>
      <c r="AA284" s="131"/>
      <c r="AB284" s="526"/>
      <c r="AC284" s="524"/>
      <c r="AD284" s="524"/>
      <c r="AE284" s="524"/>
      <c r="AF284" s="524"/>
      <c r="AG284" s="524"/>
    </row>
    <row r="285" spans="21:33">
      <c r="U285" s="524"/>
      <c r="V285" s="524"/>
      <c r="W285" s="524"/>
      <c r="X285" s="524"/>
      <c r="Y285" s="524"/>
      <c r="Z285" s="131"/>
      <c r="AA285" s="131"/>
      <c r="AB285" s="526"/>
      <c r="AC285" s="524"/>
      <c r="AD285" s="524"/>
      <c r="AE285" s="524"/>
      <c r="AF285" s="524"/>
      <c r="AG285" s="524"/>
    </row>
    <row r="286" spans="21:33">
      <c r="U286" s="524"/>
      <c r="V286" s="524"/>
      <c r="W286" s="524"/>
      <c r="X286" s="524"/>
      <c r="Y286" s="524"/>
      <c r="Z286" s="131"/>
      <c r="AA286" s="131"/>
      <c r="AB286" s="526"/>
      <c r="AC286" s="524"/>
      <c r="AD286" s="524"/>
      <c r="AE286" s="524"/>
      <c r="AF286" s="524"/>
      <c r="AG286" s="524"/>
    </row>
    <row r="287" spans="21:33">
      <c r="U287" s="524"/>
      <c r="V287" s="524"/>
      <c r="W287" s="524"/>
      <c r="X287" s="524"/>
      <c r="Y287" s="524"/>
      <c r="Z287" s="131"/>
      <c r="AA287" s="131"/>
      <c r="AB287" s="526"/>
      <c r="AC287" s="524"/>
      <c r="AD287" s="524"/>
      <c r="AE287" s="524"/>
      <c r="AF287" s="524"/>
      <c r="AG287" s="524"/>
    </row>
    <row r="288" spans="21:33">
      <c r="U288" s="524"/>
      <c r="V288" s="524"/>
      <c r="W288" s="524"/>
      <c r="X288" s="524"/>
      <c r="Y288" s="524"/>
      <c r="Z288" s="131"/>
      <c r="AA288" s="131"/>
      <c r="AB288" s="526"/>
      <c r="AC288" s="524"/>
      <c r="AD288" s="524"/>
      <c r="AE288" s="524"/>
      <c r="AF288" s="524"/>
      <c r="AG288" s="524"/>
    </row>
    <row r="289" spans="21:33">
      <c r="U289" s="524"/>
      <c r="V289" s="524"/>
      <c r="W289" s="524"/>
      <c r="X289" s="524"/>
      <c r="Y289" s="524"/>
      <c r="Z289" s="131"/>
      <c r="AA289" s="131"/>
      <c r="AB289" s="526"/>
      <c r="AC289" s="524"/>
      <c r="AD289" s="524"/>
      <c r="AE289" s="524"/>
      <c r="AF289" s="524"/>
      <c r="AG289" s="524"/>
    </row>
    <row r="290" spans="21:33">
      <c r="U290" s="524"/>
      <c r="V290" s="524"/>
      <c r="W290" s="524"/>
      <c r="X290" s="524"/>
      <c r="Y290" s="524"/>
      <c r="Z290" s="131"/>
      <c r="AA290" s="131"/>
      <c r="AB290" s="526"/>
      <c r="AC290" s="524"/>
      <c r="AD290" s="524"/>
      <c r="AE290" s="524"/>
      <c r="AF290" s="524"/>
      <c r="AG290" s="524"/>
    </row>
    <row r="291" spans="21:33">
      <c r="U291" s="524"/>
      <c r="V291" s="524"/>
      <c r="W291" s="524"/>
      <c r="X291" s="524"/>
      <c r="Y291" s="524"/>
      <c r="Z291" s="131"/>
      <c r="AA291" s="131"/>
      <c r="AB291" s="526"/>
      <c r="AC291" s="524"/>
      <c r="AD291" s="524"/>
      <c r="AE291" s="524"/>
      <c r="AF291" s="524"/>
      <c r="AG291" s="524"/>
    </row>
    <row r="292" spans="21:33">
      <c r="U292" s="524"/>
      <c r="V292" s="524"/>
      <c r="W292" s="524"/>
      <c r="X292" s="524"/>
      <c r="Y292" s="524"/>
      <c r="Z292" s="131"/>
      <c r="AA292" s="131"/>
      <c r="AB292" s="526"/>
      <c r="AC292" s="524"/>
      <c r="AD292" s="524"/>
      <c r="AE292" s="524"/>
      <c r="AF292" s="524"/>
      <c r="AG292" s="524"/>
    </row>
    <row r="293" spans="21:33">
      <c r="U293" s="524"/>
      <c r="V293" s="524"/>
      <c r="W293" s="524"/>
      <c r="X293" s="524"/>
      <c r="Y293" s="524"/>
      <c r="Z293" s="131"/>
      <c r="AA293" s="131"/>
      <c r="AB293" s="526"/>
      <c r="AC293" s="524"/>
      <c r="AD293" s="524"/>
      <c r="AE293" s="524"/>
      <c r="AF293" s="524"/>
      <c r="AG293" s="524"/>
    </row>
    <row r="294" spans="21:33">
      <c r="U294" s="524"/>
      <c r="V294" s="524"/>
      <c r="W294" s="524"/>
      <c r="X294" s="524"/>
      <c r="Y294" s="524"/>
      <c r="Z294" s="131"/>
      <c r="AA294" s="131"/>
      <c r="AB294" s="526"/>
      <c r="AC294" s="524"/>
      <c r="AD294" s="524"/>
      <c r="AE294" s="524"/>
      <c r="AF294" s="524"/>
      <c r="AG294" s="524"/>
    </row>
    <row r="295" spans="21:33">
      <c r="U295" s="524"/>
      <c r="V295" s="524"/>
      <c r="W295" s="524"/>
      <c r="X295" s="524"/>
      <c r="Y295" s="524"/>
      <c r="Z295" s="131"/>
      <c r="AA295" s="131"/>
      <c r="AB295" s="526"/>
      <c r="AC295" s="524"/>
      <c r="AD295" s="524"/>
      <c r="AE295" s="524"/>
      <c r="AF295" s="524"/>
      <c r="AG295" s="524"/>
    </row>
    <row r="296" spans="21:33">
      <c r="U296" s="524"/>
      <c r="V296" s="524"/>
      <c r="W296" s="524"/>
      <c r="X296" s="524"/>
      <c r="Y296" s="524"/>
      <c r="Z296" s="131"/>
      <c r="AA296" s="131"/>
      <c r="AB296" s="526"/>
      <c r="AC296" s="524"/>
      <c r="AD296" s="524"/>
      <c r="AE296" s="524"/>
      <c r="AF296" s="524"/>
      <c r="AG296" s="524"/>
    </row>
    <row r="297" spans="21:33">
      <c r="U297" s="524"/>
      <c r="V297" s="524"/>
      <c r="W297" s="524"/>
      <c r="X297" s="524"/>
      <c r="Y297" s="524"/>
      <c r="Z297" s="131"/>
      <c r="AA297" s="131"/>
      <c r="AB297" s="526"/>
      <c r="AC297" s="524"/>
      <c r="AD297" s="524"/>
      <c r="AE297" s="524"/>
      <c r="AF297" s="524"/>
      <c r="AG297" s="524"/>
    </row>
    <row r="298" spans="21:33">
      <c r="U298" s="524"/>
      <c r="V298" s="524"/>
      <c r="W298" s="524"/>
      <c r="X298" s="524"/>
      <c r="Y298" s="524"/>
      <c r="Z298" s="131"/>
      <c r="AA298" s="131"/>
      <c r="AB298" s="526"/>
      <c r="AC298" s="524"/>
      <c r="AD298" s="524"/>
      <c r="AE298" s="524"/>
      <c r="AF298" s="524"/>
      <c r="AG298" s="524"/>
    </row>
    <row r="299" spans="21:33">
      <c r="U299" s="524"/>
      <c r="V299" s="524"/>
      <c r="W299" s="524"/>
      <c r="X299" s="524"/>
      <c r="Y299" s="524"/>
      <c r="Z299" s="131"/>
      <c r="AA299" s="131"/>
      <c r="AB299" s="526"/>
      <c r="AC299" s="524"/>
      <c r="AD299" s="524"/>
      <c r="AE299" s="524"/>
      <c r="AF299" s="524"/>
      <c r="AG299" s="524"/>
    </row>
    <row r="300" spans="21:33">
      <c r="U300" s="524"/>
      <c r="V300" s="524"/>
      <c r="W300" s="524"/>
      <c r="X300" s="524"/>
      <c r="Y300" s="524"/>
      <c r="Z300" s="131"/>
      <c r="AA300" s="131"/>
      <c r="AB300" s="526"/>
      <c r="AC300" s="524"/>
      <c r="AD300" s="524"/>
      <c r="AE300" s="524"/>
      <c r="AF300" s="524"/>
      <c r="AG300" s="524"/>
    </row>
    <row r="301" spans="21:33">
      <c r="U301" s="524"/>
      <c r="V301" s="524"/>
      <c r="W301" s="524"/>
      <c r="X301" s="524"/>
      <c r="Y301" s="524"/>
      <c r="Z301" s="131"/>
      <c r="AA301" s="131"/>
      <c r="AB301" s="526"/>
      <c r="AC301" s="524"/>
      <c r="AD301" s="524"/>
      <c r="AE301" s="524"/>
      <c r="AF301" s="524"/>
      <c r="AG301" s="524"/>
    </row>
    <row r="302" spans="21:33">
      <c r="U302" s="524"/>
      <c r="V302" s="524"/>
      <c r="W302" s="524"/>
      <c r="X302" s="524"/>
      <c r="Y302" s="524"/>
      <c r="Z302" s="131"/>
      <c r="AA302" s="131"/>
      <c r="AB302" s="526"/>
      <c r="AC302" s="524"/>
      <c r="AD302" s="524"/>
      <c r="AE302" s="524"/>
      <c r="AF302" s="524"/>
      <c r="AG302" s="524"/>
    </row>
    <row r="303" spans="21:33">
      <c r="U303" s="524"/>
      <c r="V303" s="524"/>
      <c r="W303" s="524"/>
      <c r="X303" s="524"/>
      <c r="Y303" s="524"/>
      <c r="Z303" s="131"/>
      <c r="AA303" s="131"/>
      <c r="AB303" s="526"/>
      <c r="AC303" s="524"/>
      <c r="AD303" s="524"/>
      <c r="AE303" s="524"/>
      <c r="AF303" s="524"/>
      <c r="AG303" s="524"/>
    </row>
    <row r="304" spans="21:33">
      <c r="U304" s="524"/>
      <c r="V304" s="524"/>
      <c r="W304" s="524"/>
      <c r="X304" s="524"/>
      <c r="Y304" s="524"/>
      <c r="Z304" s="131"/>
      <c r="AA304" s="131"/>
      <c r="AB304" s="526"/>
      <c r="AC304" s="524"/>
      <c r="AD304" s="524"/>
      <c r="AE304" s="524"/>
      <c r="AF304" s="524"/>
      <c r="AG304" s="524"/>
    </row>
    <row r="305" spans="21:33">
      <c r="U305" s="524"/>
      <c r="V305" s="524"/>
      <c r="W305" s="524"/>
      <c r="X305" s="524"/>
      <c r="Y305" s="524"/>
      <c r="Z305" s="131"/>
      <c r="AA305" s="131"/>
      <c r="AB305" s="526"/>
      <c r="AC305" s="524"/>
      <c r="AD305" s="524"/>
      <c r="AE305" s="524"/>
      <c r="AF305" s="524"/>
      <c r="AG305" s="524"/>
    </row>
    <row r="306" spans="21:33">
      <c r="U306" s="524"/>
      <c r="V306" s="524"/>
      <c r="W306" s="524"/>
      <c r="X306" s="524"/>
      <c r="Y306" s="524"/>
      <c r="Z306" s="131"/>
      <c r="AA306" s="131"/>
      <c r="AB306" s="526"/>
      <c r="AC306" s="524"/>
      <c r="AD306" s="524"/>
      <c r="AE306" s="524"/>
      <c r="AF306" s="524"/>
      <c r="AG306" s="524"/>
    </row>
    <row r="307" spans="21:33">
      <c r="U307" s="524"/>
      <c r="V307" s="524"/>
      <c r="W307" s="524"/>
      <c r="X307" s="524"/>
      <c r="Y307" s="524"/>
      <c r="Z307" s="131"/>
      <c r="AA307" s="131"/>
      <c r="AB307" s="526"/>
      <c r="AC307" s="524"/>
      <c r="AD307" s="524"/>
      <c r="AE307" s="524"/>
      <c r="AF307" s="524"/>
      <c r="AG307" s="524"/>
    </row>
    <row r="308" spans="21:33">
      <c r="U308" s="524"/>
      <c r="V308" s="524"/>
      <c r="W308" s="524"/>
      <c r="X308" s="524"/>
      <c r="Y308" s="524"/>
      <c r="Z308" s="131"/>
      <c r="AA308" s="131"/>
      <c r="AB308" s="526"/>
      <c r="AC308" s="524"/>
      <c r="AD308" s="524"/>
      <c r="AE308" s="524"/>
      <c r="AF308" s="524"/>
      <c r="AG308" s="524"/>
    </row>
    <row r="309" spans="21:33">
      <c r="U309" s="524"/>
      <c r="V309" s="524"/>
      <c r="W309" s="524"/>
      <c r="X309" s="524"/>
      <c r="Y309" s="524"/>
      <c r="Z309" s="131"/>
      <c r="AA309" s="131"/>
      <c r="AB309" s="526"/>
      <c r="AC309" s="524"/>
      <c r="AD309" s="524"/>
      <c r="AE309" s="524"/>
      <c r="AF309" s="524"/>
      <c r="AG309" s="524"/>
    </row>
    <row r="310" spans="21:33">
      <c r="U310" s="524"/>
      <c r="V310" s="524"/>
      <c r="W310" s="524"/>
      <c r="X310" s="524"/>
      <c r="Y310" s="524"/>
      <c r="Z310" s="131"/>
      <c r="AA310" s="131"/>
      <c r="AB310" s="526"/>
      <c r="AC310" s="524"/>
      <c r="AD310" s="524"/>
      <c r="AE310" s="524"/>
      <c r="AF310" s="524"/>
      <c r="AG310" s="524"/>
    </row>
    <row r="311" spans="21:33">
      <c r="U311" s="524"/>
      <c r="V311" s="524"/>
      <c r="W311" s="524"/>
      <c r="X311" s="524"/>
      <c r="Y311" s="524"/>
      <c r="Z311" s="131"/>
      <c r="AA311" s="131"/>
      <c r="AB311" s="526"/>
      <c r="AC311" s="524"/>
      <c r="AD311" s="524"/>
      <c r="AE311" s="524"/>
      <c r="AF311" s="524"/>
      <c r="AG311" s="524"/>
    </row>
    <row r="312" spans="21:33">
      <c r="U312" s="524"/>
      <c r="V312" s="524"/>
      <c r="W312" s="524"/>
      <c r="X312" s="524"/>
      <c r="Y312" s="524"/>
      <c r="Z312" s="131"/>
      <c r="AA312" s="131"/>
      <c r="AB312" s="526"/>
      <c r="AC312" s="524"/>
      <c r="AD312" s="524"/>
      <c r="AE312" s="524"/>
      <c r="AF312" s="524"/>
      <c r="AG312" s="524"/>
    </row>
    <row r="313" spans="21:33">
      <c r="U313" s="524"/>
      <c r="V313" s="524"/>
      <c r="W313" s="524"/>
      <c r="X313" s="524"/>
      <c r="Y313" s="524"/>
      <c r="Z313" s="131"/>
      <c r="AA313" s="131"/>
      <c r="AB313" s="526"/>
      <c r="AC313" s="524"/>
      <c r="AD313" s="524"/>
      <c r="AE313" s="524"/>
      <c r="AF313" s="524"/>
      <c r="AG313" s="524"/>
    </row>
    <row r="314" spans="21:33">
      <c r="U314" s="524"/>
      <c r="V314" s="524"/>
      <c r="W314" s="524"/>
      <c r="X314" s="524"/>
      <c r="Y314" s="524"/>
      <c r="Z314" s="131"/>
      <c r="AA314" s="131"/>
      <c r="AB314" s="526"/>
      <c r="AC314" s="524"/>
      <c r="AD314" s="524"/>
      <c r="AE314" s="524"/>
      <c r="AF314" s="524"/>
      <c r="AG314" s="524"/>
    </row>
    <row r="315" spans="21:33">
      <c r="U315" s="524"/>
      <c r="V315" s="524"/>
      <c r="W315" s="524"/>
      <c r="X315" s="524"/>
      <c r="Y315" s="524"/>
      <c r="Z315" s="131"/>
      <c r="AA315" s="131"/>
      <c r="AB315" s="526"/>
      <c r="AC315" s="524"/>
      <c r="AD315" s="524"/>
      <c r="AE315" s="524"/>
      <c r="AF315" s="524"/>
      <c r="AG315" s="524"/>
    </row>
    <row r="316" spans="21:33">
      <c r="U316" s="524"/>
      <c r="V316" s="524"/>
      <c r="W316" s="524"/>
      <c r="X316" s="524"/>
      <c r="Y316" s="524"/>
      <c r="Z316" s="131"/>
      <c r="AA316" s="131"/>
      <c r="AB316" s="526"/>
      <c r="AC316" s="524"/>
      <c r="AD316" s="524"/>
      <c r="AE316" s="524"/>
      <c r="AF316" s="524"/>
      <c r="AG316" s="524"/>
    </row>
    <row r="317" spans="21:33">
      <c r="U317" s="524"/>
      <c r="V317" s="524"/>
      <c r="W317" s="524"/>
      <c r="X317" s="524"/>
      <c r="Y317" s="524"/>
      <c r="Z317" s="131"/>
      <c r="AA317" s="131"/>
      <c r="AB317" s="526"/>
      <c r="AC317" s="524"/>
      <c r="AD317" s="524"/>
      <c r="AE317" s="524"/>
      <c r="AF317" s="524"/>
      <c r="AG317" s="524"/>
    </row>
    <row r="318" spans="21:33">
      <c r="U318" s="524"/>
      <c r="V318" s="524"/>
      <c r="W318" s="524"/>
      <c r="X318" s="524"/>
      <c r="Y318" s="524"/>
      <c r="Z318" s="131"/>
      <c r="AA318" s="131"/>
      <c r="AB318" s="526"/>
      <c r="AC318" s="524"/>
      <c r="AD318" s="524"/>
      <c r="AE318" s="524"/>
      <c r="AF318" s="524"/>
      <c r="AG318" s="524"/>
    </row>
    <row r="319" spans="21:33">
      <c r="U319" s="524"/>
      <c r="V319" s="524"/>
      <c r="W319" s="524"/>
      <c r="X319" s="524"/>
      <c r="Y319" s="524"/>
      <c r="Z319" s="131"/>
      <c r="AA319" s="131"/>
      <c r="AB319" s="526"/>
      <c r="AC319" s="524"/>
      <c r="AD319" s="524"/>
      <c r="AE319" s="524"/>
      <c r="AF319" s="524"/>
      <c r="AG319" s="524"/>
    </row>
    <row r="320" spans="21:33">
      <c r="U320" s="524"/>
      <c r="V320" s="524"/>
      <c r="W320" s="524"/>
      <c r="X320" s="524"/>
      <c r="Y320" s="524"/>
      <c r="Z320" s="131"/>
      <c r="AA320" s="131"/>
      <c r="AB320" s="526"/>
      <c r="AC320" s="524"/>
      <c r="AD320" s="524"/>
      <c r="AE320" s="524"/>
      <c r="AF320" s="524"/>
      <c r="AG320" s="524"/>
    </row>
    <row r="321" spans="21:33">
      <c r="U321" s="524"/>
      <c r="V321" s="524"/>
      <c r="W321" s="524"/>
      <c r="X321" s="524"/>
      <c r="Y321" s="524"/>
      <c r="Z321" s="131"/>
      <c r="AA321" s="131"/>
      <c r="AB321" s="526"/>
      <c r="AC321" s="524"/>
      <c r="AD321" s="524"/>
      <c r="AE321" s="524"/>
      <c r="AF321" s="524"/>
      <c r="AG321" s="524"/>
    </row>
    <row r="322" spans="21:33">
      <c r="U322" s="524"/>
      <c r="V322" s="524"/>
      <c r="W322" s="524"/>
      <c r="X322" s="524"/>
      <c r="Y322" s="524"/>
      <c r="Z322" s="131"/>
      <c r="AA322" s="131"/>
      <c r="AB322" s="526"/>
      <c r="AC322" s="524"/>
      <c r="AD322" s="524"/>
      <c r="AE322" s="524"/>
      <c r="AF322" s="524"/>
      <c r="AG322" s="524"/>
    </row>
    <row r="323" spans="21:33">
      <c r="U323" s="524"/>
      <c r="V323" s="524"/>
      <c r="W323" s="524"/>
      <c r="X323" s="524"/>
      <c r="Y323" s="524"/>
      <c r="Z323" s="131"/>
      <c r="AA323" s="131"/>
      <c r="AB323" s="526"/>
      <c r="AC323" s="524"/>
      <c r="AD323" s="524"/>
      <c r="AE323" s="524"/>
      <c r="AF323" s="524"/>
      <c r="AG323" s="524"/>
    </row>
    <row r="324" spans="21:33">
      <c r="U324" s="524"/>
      <c r="V324" s="524"/>
      <c r="W324" s="524"/>
      <c r="X324" s="524"/>
      <c r="Y324" s="524"/>
      <c r="Z324" s="131"/>
      <c r="AA324" s="131"/>
      <c r="AB324" s="526"/>
      <c r="AC324" s="524"/>
      <c r="AD324" s="524"/>
      <c r="AE324" s="524"/>
      <c r="AF324" s="524"/>
      <c r="AG324" s="524"/>
    </row>
    <row r="325" spans="21:33">
      <c r="U325" s="524"/>
      <c r="V325" s="524"/>
      <c r="W325" s="524"/>
      <c r="X325" s="524"/>
      <c r="Y325" s="524"/>
      <c r="Z325" s="131"/>
      <c r="AA325" s="131"/>
      <c r="AB325" s="526"/>
      <c r="AC325" s="524"/>
      <c r="AD325" s="524"/>
      <c r="AE325" s="524"/>
      <c r="AF325" s="524"/>
      <c r="AG325" s="524"/>
    </row>
    <row r="326" spans="21:33">
      <c r="U326" s="524"/>
      <c r="V326" s="524"/>
      <c r="W326" s="524"/>
      <c r="X326" s="524"/>
      <c r="Y326" s="524"/>
      <c r="Z326" s="131"/>
      <c r="AA326" s="131"/>
      <c r="AB326" s="526"/>
      <c r="AC326" s="524"/>
      <c r="AD326" s="524"/>
      <c r="AE326" s="524"/>
      <c r="AF326" s="524"/>
      <c r="AG326" s="524"/>
    </row>
    <row r="327" spans="21:33">
      <c r="U327" s="524"/>
      <c r="V327" s="524"/>
      <c r="W327" s="524"/>
      <c r="X327" s="524"/>
      <c r="Y327" s="524"/>
      <c r="Z327" s="131"/>
      <c r="AA327" s="131"/>
      <c r="AB327" s="526"/>
      <c r="AC327" s="524"/>
      <c r="AD327" s="524"/>
      <c r="AE327" s="524"/>
      <c r="AF327" s="524"/>
      <c r="AG327" s="524"/>
    </row>
    <row r="328" spans="21:33">
      <c r="U328" s="524"/>
      <c r="V328" s="524"/>
      <c r="W328" s="524"/>
      <c r="X328" s="524"/>
      <c r="Y328" s="524"/>
      <c r="Z328" s="131"/>
      <c r="AA328" s="131"/>
      <c r="AB328" s="526"/>
      <c r="AC328" s="524"/>
      <c r="AD328" s="524"/>
      <c r="AE328" s="524"/>
      <c r="AF328" s="524"/>
      <c r="AG328" s="524"/>
    </row>
    <row r="329" spans="21:33">
      <c r="U329" s="524"/>
      <c r="V329" s="524"/>
      <c r="W329" s="524"/>
      <c r="X329" s="524"/>
      <c r="Y329" s="524"/>
      <c r="Z329" s="131"/>
      <c r="AA329" s="131"/>
      <c r="AB329" s="526"/>
      <c r="AC329" s="524"/>
      <c r="AD329" s="524"/>
      <c r="AE329" s="524"/>
      <c r="AF329" s="524"/>
      <c r="AG329" s="524"/>
    </row>
    <row r="330" spans="21:33">
      <c r="U330" s="524"/>
      <c r="V330" s="524"/>
      <c r="W330" s="524"/>
      <c r="X330" s="524"/>
      <c r="Y330" s="524"/>
      <c r="Z330" s="131"/>
      <c r="AA330" s="131"/>
      <c r="AB330" s="526"/>
      <c r="AC330" s="524"/>
      <c r="AD330" s="524"/>
      <c r="AE330" s="524"/>
      <c r="AF330" s="524"/>
      <c r="AG330" s="524"/>
    </row>
    <row r="331" spans="21:33">
      <c r="U331" s="524"/>
      <c r="V331" s="524"/>
      <c r="W331" s="524"/>
      <c r="X331" s="524"/>
      <c r="Y331" s="524"/>
      <c r="Z331" s="131"/>
      <c r="AA331" s="131"/>
      <c r="AB331" s="526"/>
      <c r="AC331" s="524"/>
      <c r="AD331" s="524"/>
      <c r="AE331" s="524"/>
      <c r="AF331" s="524"/>
      <c r="AG331" s="524"/>
    </row>
    <row r="332" spans="21:33">
      <c r="U332" s="524"/>
      <c r="V332" s="524"/>
      <c r="W332" s="524"/>
      <c r="X332" s="524"/>
      <c r="Y332" s="524"/>
      <c r="Z332" s="131"/>
      <c r="AA332" s="131"/>
      <c r="AB332" s="526"/>
      <c r="AC332" s="524"/>
      <c r="AD332" s="524"/>
      <c r="AE332" s="524"/>
      <c r="AF332" s="524"/>
      <c r="AG332" s="524"/>
    </row>
    <row r="333" spans="21:33">
      <c r="U333" s="524"/>
      <c r="V333" s="524"/>
      <c r="W333" s="524"/>
      <c r="X333" s="524"/>
      <c r="Y333" s="524"/>
      <c r="Z333" s="131"/>
      <c r="AA333" s="131"/>
      <c r="AB333" s="526"/>
      <c r="AC333" s="524"/>
      <c r="AD333" s="524"/>
      <c r="AE333" s="524"/>
      <c r="AF333" s="524"/>
      <c r="AG333" s="524"/>
    </row>
    <row r="334" spans="21:33">
      <c r="U334" s="524"/>
      <c r="V334" s="524"/>
      <c r="W334" s="524"/>
      <c r="X334" s="524"/>
      <c r="Y334" s="524"/>
      <c r="Z334" s="131"/>
      <c r="AA334" s="131"/>
      <c r="AB334" s="526"/>
      <c r="AC334" s="524"/>
      <c r="AD334" s="524"/>
      <c r="AE334" s="524"/>
      <c r="AF334" s="524"/>
      <c r="AG334" s="524"/>
    </row>
    <row r="335" spans="21:33">
      <c r="U335" s="524"/>
      <c r="V335" s="524"/>
      <c r="W335" s="524"/>
      <c r="X335" s="524"/>
      <c r="Y335" s="524"/>
      <c r="Z335" s="131"/>
      <c r="AA335" s="131"/>
      <c r="AB335" s="526"/>
      <c r="AC335" s="524"/>
      <c r="AD335" s="524"/>
      <c r="AE335" s="524"/>
      <c r="AF335" s="524"/>
      <c r="AG335" s="524"/>
    </row>
    <row r="336" spans="21:33">
      <c r="U336" s="524"/>
      <c r="V336" s="524"/>
      <c r="W336" s="524"/>
      <c r="X336" s="524"/>
      <c r="Y336" s="524"/>
      <c r="Z336" s="131"/>
      <c r="AA336" s="131"/>
      <c r="AB336" s="526"/>
      <c r="AC336" s="524"/>
      <c r="AD336" s="524"/>
      <c r="AE336" s="524"/>
      <c r="AF336" s="524"/>
      <c r="AG336" s="524"/>
    </row>
    <row r="337" spans="21:33">
      <c r="U337" s="524"/>
      <c r="V337" s="524"/>
      <c r="W337" s="524"/>
      <c r="X337" s="524"/>
      <c r="Y337" s="524"/>
      <c r="Z337" s="131"/>
      <c r="AA337" s="131"/>
      <c r="AB337" s="526"/>
      <c r="AC337" s="524"/>
      <c r="AD337" s="524"/>
      <c r="AE337" s="524"/>
      <c r="AF337" s="524"/>
      <c r="AG337" s="524"/>
    </row>
    <row r="338" spans="21:33">
      <c r="U338" s="524"/>
      <c r="V338" s="524"/>
      <c r="W338" s="524"/>
      <c r="X338" s="524"/>
      <c r="Y338" s="524"/>
      <c r="Z338" s="131"/>
      <c r="AA338" s="131"/>
      <c r="AB338" s="526"/>
      <c r="AC338" s="524"/>
      <c r="AD338" s="524"/>
      <c r="AE338" s="524"/>
      <c r="AF338" s="524"/>
      <c r="AG338" s="524"/>
    </row>
    <row r="339" spans="21:33">
      <c r="U339" s="524"/>
      <c r="V339" s="524"/>
      <c r="W339" s="524"/>
      <c r="X339" s="524"/>
      <c r="Y339" s="524"/>
      <c r="Z339" s="131"/>
      <c r="AA339" s="131"/>
      <c r="AB339" s="526"/>
      <c r="AC339" s="524"/>
      <c r="AD339" s="524"/>
      <c r="AE339" s="524"/>
      <c r="AF339" s="524"/>
      <c r="AG339" s="524"/>
    </row>
    <row r="340" spans="21:33">
      <c r="U340" s="524"/>
      <c r="V340" s="524"/>
      <c r="W340" s="524"/>
      <c r="X340" s="524"/>
      <c r="Y340" s="524"/>
      <c r="Z340" s="131"/>
      <c r="AA340" s="131"/>
      <c r="AB340" s="526"/>
      <c r="AC340" s="524"/>
      <c r="AD340" s="524"/>
      <c r="AE340" s="524"/>
      <c r="AF340" s="524"/>
      <c r="AG340" s="524"/>
    </row>
    <row r="341" spans="21:33">
      <c r="U341" s="524"/>
      <c r="V341" s="524"/>
      <c r="W341" s="524"/>
      <c r="X341" s="524"/>
      <c r="Y341" s="524"/>
      <c r="Z341" s="131"/>
      <c r="AA341" s="131"/>
      <c r="AB341" s="526"/>
      <c r="AC341" s="524"/>
      <c r="AD341" s="524"/>
      <c r="AE341" s="524"/>
      <c r="AF341" s="524"/>
      <c r="AG341" s="524"/>
    </row>
    <row r="342" spans="21:33">
      <c r="U342" s="524"/>
      <c r="V342" s="524"/>
      <c r="W342" s="524"/>
      <c r="X342" s="524"/>
      <c r="Y342" s="524"/>
      <c r="Z342" s="131"/>
      <c r="AA342" s="131"/>
      <c r="AB342" s="526"/>
      <c r="AC342" s="524"/>
      <c r="AD342" s="524"/>
      <c r="AE342" s="524"/>
      <c r="AF342" s="524"/>
      <c r="AG342" s="524"/>
    </row>
    <row r="343" spans="21:33">
      <c r="U343" s="524"/>
      <c r="V343" s="524"/>
      <c r="W343" s="524"/>
      <c r="X343" s="524"/>
      <c r="Y343" s="524"/>
      <c r="Z343" s="131"/>
      <c r="AA343" s="131"/>
      <c r="AB343" s="526"/>
      <c r="AC343" s="524"/>
      <c r="AD343" s="524"/>
      <c r="AE343" s="524"/>
      <c r="AF343" s="524"/>
      <c r="AG343" s="524"/>
    </row>
    <row r="344" spans="21:33">
      <c r="U344" s="524"/>
      <c r="V344" s="524"/>
      <c r="W344" s="524"/>
      <c r="X344" s="524"/>
      <c r="Y344" s="524"/>
      <c r="Z344" s="131"/>
      <c r="AA344" s="131"/>
      <c r="AB344" s="526"/>
      <c r="AC344" s="524"/>
      <c r="AD344" s="524"/>
      <c r="AE344" s="524"/>
      <c r="AF344" s="524"/>
      <c r="AG344" s="524"/>
    </row>
    <row r="345" spans="21:33">
      <c r="U345" s="524"/>
      <c r="V345" s="524"/>
      <c r="W345" s="524"/>
      <c r="X345" s="524"/>
      <c r="Y345" s="524"/>
      <c r="Z345" s="131"/>
      <c r="AA345" s="131"/>
      <c r="AB345" s="526"/>
      <c r="AC345" s="524"/>
      <c r="AD345" s="524"/>
      <c r="AE345" s="524"/>
      <c r="AF345" s="524"/>
      <c r="AG345" s="524"/>
    </row>
    <row r="346" spans="21:33">
      <c r="U346" s="524"/>
      <c r="V346" s="524"/>
      <c r="W346" s="524"/>
      <c r="X346" s="524"/>
      <c r="Y346" s="524"/>
      <c r="Z346" s="131"/>
      <c r="AA346" s="131"/>
      <c r="AB346" s="526"/>
      <c r="AC346" s="524"/>
      <c r="AD346" s="524"/>
      <c r="AE346" s="524"/>
      <c r="AF346" s="524"/>
      <c r="AG346" s="524"/>
    </row>
    <row r="347" spans="21:33">
      <c r="U347" s="524"/>
      <c r="V347" s="524"/>
      <c r="W347" s="524"/>
      <c r="X347" s="524"/>
      <c r="Y347" s="524"/>
      <c r="Z347" s="131"/>
      <c r="AA347" s="131"/>
      <c r="AB347" s="526"/>
      <c r="AC347" s="524"/>
      <c r="AD347" s="524"/>
      <c r="AE347" s="524"/>
      <c r="AF347" s="524"/>
      <c r="AG347" s="524"/>
    </row>
    <row r="348" spans="21:33">
      <c r="U348" s="524"/>
      <c r="V348" s="524"/>
      <c r="W348" s="524"/>
      <c r="X348" s="524"/>
      <c r="Y348" s="524"/>
      <c r="Z348" s="131"/>
      <c r="AA348" s="131"/>
      <c r="AB348" s="526"/>
      <c r="AC348" s="524"/>
      <c r="AD348" s="524"/>
      <c r="AE348" s="524"/>
      <c r="AF348" s="524"/>
      <c r="AG348" s="524"/>
    </row>
    <row r="349" spans="21:33">
      <c r="U349" s="524"/>
      <c r="V349" s="524"/>
      <c r="W349" s="524"/>
      <c r="X349" s="524"/>
      <c r="Y349" s="524"/>
      <c r="Z349" s="131"/>
      <c r="AA349" s="131"/>
      <c r="AB349" s="526"/>
      <c r="AC349" s="524"/>
      <c r="AD349" s="524"/>
      <c r="AE349" s="524"/>
      <c r="AF349" s="524"/>
      <c r="AG349" s="524"/>
    </row>
    <row r="350" spans="21:33">
      <c r="U350" s="524"/>
      <c r="V350" s="524"/>
      <c r="W350" s="524"/>
      <c r="X350" s="524"/>
      <c r="Y350" s="524"/>
      <c r="Z350" s="131"/>
      <c r="AA350" s="131"/>
      <c r="AB350" s="526"/>
      <c r="AC350" s="524"/>
      <c r="AD350" s="524"/>
      <c r="AE350" s="524"/>
      <c r="AF350" s="524"/>
      <c r="AG350" s="524"/>
    </row>
    <row r="351" spans="21:33">
      <c r="U351" s="524"/>
      <c r="V351" s="524"/>
      <c r="W351" s="524"/>
      <c r="X351" s="524"/>
      <c r="Y351" s="524"/>
      <c r="Z351" s="131"/>
      <c r="AA351" s="131"/>
      <c r="AB351" s="526"/>
      <c r="AC351" s="524"/>
      <c r="AD351" s="524"/>
      <c r="AE351" s="524"/>
      <c r="AF351" s="524"/>
      <c r="AG351" s="524"/>
    </row>
    <row r="352" spans="21:33">
      <c r="U352" s="524"/>
      <c r="V352" s="524"/>
      <c r="W352" s="524"/>
      <c r="X352" s="524"/>
      <c r="Y352" s="524"/>
      <c r="Z352" s="131"/>
      <c r="AA352" s="131"/>
      <c r="AB352" s="526"/>
      <c r="AC352" s="524"/>
      <c r="AD352" s="524"/>
      <c r="AE352" s="524"/>
      <c r="AF352" s="524"/>
      <c r="AG352" s="524"/>
    </row>
    <row r="353" spans="21:33">
      <c r="U353" s="524"/>
      <c r="V353" s="524"/>
      <c r="W353" s="524"/>
      <c r="X353" s="524"/>
      <c r="Y353" s="524"/>
      <c r="Z353" s="131"/>
      <c r="AA353" s="131"/>
      <c r="AB353" s="526"/>
      <c r="AC353" s="524"/>
      <c r="AD353" s="524"/>
      <c r="AE353" s="524"/>
      <c r="AF353" s="524"/>
      <c r="AG353" s="524"/>
    </row>
    <row r="354" spans="21:33">
      <c r="U354" s="524"/>
      <c r="V354" s="524"/>
      <c r="W354" s="524"/>
      <c r="X354" s="524"/>
      <c r="Y354" s="524"/>
      <c r="Z354" s="131"/>
      <c r="AA354" s="131"/>
      <c r="AB354" s="526"/>
      <c r="AC354" s="524"/>
      <c r="AD354" s="524"/>
      <c r="AE354" s="524"/>
      <c r="AF354" s="524"/>
      <c r="AG354" s="524"/>
    </row>
    <row r="355" spans="21:33">
      <c r="U355" s="524"/>
      <c r="V355" s="524"/>
      <c r="W355" s="524"/>
      <c r="X355" s="524"/>
      <c r="Y355" s="524"/>
      <c r="Z355" s="131"/>
      <c r="AA355" s="131"/>
      <c r="AB355" s="526"/>
      <c r="AC355" s="524"/>
      <c r="AD355" s="524"/>
      <c r="AE355" s="524"/>
      <c r="AF355" s="524"/>
      <c r="AG355" s="524"/>
    </row>
    <row r="356" spans="21:33">
      <c r="U356" s="524"/>
      <c r="V356" s="524"/>
      <c r="W356" s="524"/>
      <c r="X356" s="524"/>
      <c r="Y356" s="524"/>
      <c r="Z356" s="131"/>
      <c r="AA356" s="131"/>
      <c r="AB356" s="526"/>
      <c r="AC356" s="524"/>
      <c r="AD356" s="524"/>
      <c r="AE356" s="524"/>
      <c r="AF356" s="524"/>
      <c r="AG356" s="524"/>
    </row>
    <row r="357" spans="21:33">
      <c r="U357" s="524"/>
      <c r="V357" s="524"/>
      <c r="W357" s="524"/>
      <c r="X357" s="524"/>
      <c r="Y357" s="524"/>
      <c r="Z357" s="131"/>
      <c r="AA357" s="131"/>
      <c r="AB357" s="526"/>
      <c r="AC357" s="524"/>
      <c r="AD357" s="524"/>
      <c r="AE357" s="524"/>
      <c r="AF357" s="524"/>
      <c r="AG357" s="524"/>
    </row>
    <row r="358" spans="21:33">
      <c r="U358" s="524"/>
      <c r="V358" s="524"/>
      <c r="W358" s="524"/>
      <c r="X358" s="524"/>
      <c r="Y358" s="524"/>
      <c r="Z358" s="131"/>
      <c r="AA358" s="131"/>
      <c r="AB358" s="526"/>
      <c r="AC358" s="524"/>
      <c r="AD358" s="524"/>
      <c r="AE358" s="524"/>
      <c r="AF358" s="524"/>
      <c r="AG358" s="524"/>
    </row>
    <row r="359" spans="21:33">
      <c r="U359" s="524"/>
      <c r="V359" s="524"/>
      <c r="W359" s="524"/>
      <c r="X359" s="524"/>
      <c r="Y359" s="524"/>
      <c r="Z359" s="131"/>
      <c r="AA359" s="131"/>
      <c r="AB359" s="526"/>
      <c r="AC359" s="524"/>
      <c r="AD359" s="524"/>
      <c r="AE359" s="524"/>
      <c r="AF359" s="524"/>
      <c r="AG359" s="524"/>
    </row>
    <row r="360" spans="21:33">
      <c r="U360" s="524"/>
      <c r="V360" s="524"/>
      <c r="W360" s="524"/>
      <c r="X360" s="524"/>
      <c r="Y360" s="524"/>
      <c r="Z360" s="131"/>
      <c r="AA360" s="131"/>
      <c r="AB360" s="526"/>
      <c r="AC360" s="524"/>
      <c r="AD360" s="524"/>
      <c r="AE360" s="524"/>
      <c r="AF360" s="524"/>
      <c r="AG360" s="524"/>
    </row>
    <row r="361" spans="21:33">
      <c r="U361" s="524"/>
      <c r="V361" s="524"/>
      <c r="W361" s="524"/>
      <c r="X361" s="524"/>
      <c r="Y361" s="524"/>
      <c r="Z361" s="131"/>
      <c r="AA361" s="131"/>
      <c r="AB361" s="526"/>
      <c r="AC361" s="524"/>
      <c r="AD361" s="524"/>
      <c r="AE361" s="524"/>
      <c r="AF361" s="524"/>
      <c r="AG361" s="524"/>
    </row>
    <row r="362" spans="21:33">
      <c r="U362" s="524"/>
      <c r="V362" s="524"/>
      <c r="W362" s="524"/>
      <c r="X362" s="524"/>
      <c r="Y362" s="524"/>
      <c r="Z362" s="131"/>
      <c r="AA362" s="131"/>
      <c r="AB362" s="526"/>
      <c r="AC362" s="524"/>
      <c r="AD362" s="524"/>
      <c r="AE362" s="524"/>
      <c r="AF362" s="524"/>
      <c r="AG362" s="524"/>
    </row>
    <row r="363" spans="21:33">
      <c r="U363" s="524"/>
      <c r="V363" s="524"/>
      <c r="W363" s="524"/>
      <c r="X363" s="524"/>
      <c r="Y363" s="524"/>
      <c r="Z363" s="131"/>
      <c r="AA363" s="131"/>
      <c r="AB363" s="526"/>
      <c r="AC363" s="524"/>
      <c r="AD363" s="524"/>
      <c r="AE363" s="524"/>
      <c r="AF363" s="524"/>
      <c r="AG363" s="524"/>
    </row>
    <row r="364" spans="21:33">
      <c r="U364" s="524"/>
      <c r="V364" s="524"/>
      <c r="W364" s="524"/>
      <c r="X364" s="524"/>
      <c r="Y364" s="524"/>
      <c r="Z364" s="131"/>
      <c r="AA364" s="131"/>
      <c r="AB364" s="526"/>
      <c r="AC364" s="524"/>
      <c r="AD364" s="524"/>
      <c r="AE364" s="524"/>
      <c r="AF364" s="524"/>
      <c r="AG364" s="524"/>
    </row>
    <row r="365" spans="21:33">
      <c r="U365" s="524"/>
      <c r="V365" s="524"/>
      <c r="W365" s="524"/>
      <c r="X365" s="524"/>
      <c r="Y365" s="524"/>
      <c r="Z365" s="131"/>
      <c r="AA365" s="131"/>
      <c r="AB365" s="526"/>
      <c r="AC365" s="524"/>
      <c r="AD365" s="524"/>
      <c r="AE365" s="524"/>
      <c r="AF365" s="524"/>
      <c r="AG365" s="524"/>
    </row>
    <row r="366" spans="21:33">
      <c r="U366" s="524"/>
      <c r="V366" s="524"/>
      <c r="W366" s="524"/>
      <c r="X366" s="524"/>
      <c r="Y366" s="524"/>
      <c r="Z366" s="131"/>
      <c r="AA366" s="131"/>
      <c r="AB366" s="526"/>
      <c r="AC366" s="524"/>
      <c r="AD366" s="524"/>
      <c r="AE366" s="524"/>
      <c r="AF366" s="524"/>
      <c r="AG366" s="524"/>
    </row>
    <row r="367" spans="21:33">
      <c r="U367" s="524"/>
      <c r="V367" s="524"/>
      <c r="W367" s="524"/>
      <c r="X367" s="524"/>
      <c r="Y367" s="524"/>
      <c r="Z367" s="131"/>
      <c r="AA367" s="131"/>
      <c r="AB367" s="526"/>
      <c r="AC367" s="524"/>
      <c r="AD367" s="524"/>
      <c r="AE367" s="524"/>
      <c r="AF367" s="524"/>
      <c r="AG367" s="524"/>
    </row>
    <row r="368" spans="21:33">
      <c r="U368" s="524"/>
      <c r="V368" s="524"/>
      <c r="W368" s="524"/>
      <c r="X368" s="524"/>
      <c r="Y368" s="524"/>
      <c r="Z368" s="131"/>
      <c r="AA368" s="131"/>
      <c r="AB368" s="526"/>
      <c r="AC368" s="524"/>
      <c r="AD368" s="524"/>
      <c r="AE368" s="524"/>
      <c r="AF368" s="524"/>
      <c r="AG368" s="524"/>
    </row>
    <row r="369" spans="21:33">
      <c r="U369" s="524"/>
      <c r="V369" s="524"/>
      <c r="W369" s="524"/>
      <c r="X369" s="524"/>
      <c r="Y369" s="524"/>
      <c r="Z369" s="131"/>
      <c r="AA369" s="131"/>
      <c r="AB369" s="526"/>
      <c r="AC369" s="524"/>
      <c r="AD369" s="524"/>
      <c r="AE369" s="524"/>
      <c r="AF369" s="524"/>
      <c r="AG369" s="524"/>
    </row>
    <row r="370" spans="21:33">
      <c r="U370" s="524"/>
      <c r="V370" s="524"/>
      <c r="W370" s="524"/>
      <c r="X370" s="524"/>
      <c r="Y370" s="524"/>
      <c r="Z370" s="131"/>
      <c r="AA370" s="131"/>
      <c r="AB370" s="526"/>
      <c r="AC370" s="524"/>
      <c r="AD370" s="524"/>
      <c r="AE370" s="524"/>
      <c r="AF370" s="524"/>
      <c r="AG370" s="524"/>
    </row>
    <row r="371" spans="21:33">
      <c r="U371" s="524"/>
      <c r="V371" s="524"/>
      <c r="W371" s="524"/>
      <c r="X371" s="524"/>
      <c r="Y371" s="524"/>
      <c r="Z371" s="131"/>
      <c r="AA371" s="131"/>
      <c r="AB371" s="526"/>
      <c r="AC371" s="524"/>
      <c r="AD371" s="524"/>
      <c r="AE371" s="524"/>
      <c r="AF371" s="524"/>
      <c r="AG371" s="524"/>
    </row>
    <row r="372" spans="21:33">
      <c r="U372" s="524"/>
      <c r="V372" s="524"/>
      <c r="W372" s="524"/>
      <c r="X372" s="524"/>
      <c r="Y372" s="524"/>
      <c r="Z372" s="131"/>
      <c r="AA372" s="131"/>
      <c r="AB372" s="526"/>
      <c r="AC372" s="524"/>
      <c r="AD372" s="524"/>
      <c r="AE372" s="524"/>
      <c r="AF372" s="524"/>
      <c r="AG372" s="524"/>
    </row>
    <row r="373" spans="21:33">
      <c r="U373" s="524"/>
      <c r="V373" s="524"/>
      <c r="W373" s="524"/>
      <c r="X373" s="524"/>
      <c r="Y373" s="524"/>
      <c r="Z373" s="131"/>
      <c r="AA373" s="131"/>
      <c r="AB373" s="526"/>
      <c r="AC373" s="524"/>
      <c r="AD373" s="524"/>
      <c r="AE373" s="524"/>
      <c r="AF373" s="524"/>
      <c r="AG373" s="524"/>
    </row>
    <row r="374" spans="21:33">
      <c r="U374" s="524"/>
      <c r="V374" s="524"/>
      <c r="W374" s="524"/>
      <c r="X374" s="524"/>
      <c r="Y374" s="524"/>
      <c r="Z374" s="131"/>
      <c r="AA374" s="131"/>
      <c r="AB374" s="526"/>
      <c r="AC374" s="524"/>
      <c r="AD374" s="524"/>
      <c r="AE374" s="524"/>
      <c r="AF374" s="524"/>
      <c r="AG374" s="524"/>
    </row>
    <row r="375" spans="21:33">
      <c r="U375" s="524"/>
      <c r="V375" s="524"/>
      <c r="W375" s="524"/>
      <c r="X375" s="524"/>
      <c r="Y375" s="524"/>
      <c r="Z375" s="131"/>
      <c r="AA375" s="131"/>
      <c r="AB375" s="526"/>
      <c r="AC375" s="524"/>
      <c r="AD375" s="524"/>
      <c r="AE375" s="524"/>
      <c r="AF375" s="524"/>
      <c r="AG375" s="524"/>
    </row>
    <row r="376" spans="21:33">
      <c r="U376" s="524"/>
      <c r="V376" s="524"/>
      <c r="W376" s="524"/>
      <c r="X376" s="524"/>
      <c r="Y376" s="524"/>
      <c r="Z376" s="131"/>
      <c r="AA376" s="131"/>
      <c r="AB376" s="526"/>
      <c r="AC376" s="524"/>
      <c r="AD376" s="524"/>
      <c r="AE376" s="524"/>
      <c r="AF376" s="524"/>
      <c r="AG376" s="524"/>
    </row>
    <row r="377" spans="21:33">
      <c r="U377" s="524"/>
      <c r="V377" s="524"/>
      <c r="W377" s="524"/>
      <c r="X377" s="524"/>
      <c r="Y377" s="524"/>
      <c r="Z377" s="131"/>
      <c r="AA377" s="131"/>
      <c r="AB377" s="526"/>
      <c r="AC377" s="524"/>
      <c r="AD377" s="524"/>
      <c r="AE377" s="524"/>
      <c r="AF377" s="524"/>
      <c r="AG377" s="524"/>
    </row>
    <row r="378" spans="21:33">
      <c r="U378" s="524"/>
      <c r="V378" s="524"/>
      <c r="W378" s="524"/>
      <c r="X378" s="524"/>
      <c r="Y378" s="524"/>
      <c r="Z378" s="131"/>
      <c r="AA378" s="131"/>
      <c r="AB378" s="526"/>
      <c r="AC378" s="524"/>
      <c r="AD378" s="524"/>
      <c r="AE378" s="524"/>
      <c r="AF378" s="524"/>
      <c r="AG378" s="524"/>
    </row>
    <row r="379" spans="21:33">
      <c r="U379" s="524"/>
      <c r="V379" s="524"/>
      <c r="W379" s="524"/>
      <c r="X379" s="524"/>
      <c r="Y379" s="524"/>
      <c r="Z379" s="131"/>
      <c r="AA379" s="131"/>
      <c r="AB379" s="526"/>
      <c r="AC379" s="524"/>
      <c r="AD379" s="524"/>
      <c r="AE379" s="524"/>
      <c r="AF379" s="524"/>
      <c r="AG379" s="524"/>
    </row>
    <row r="380" spans="21:33">
      <c r="U380" s="524"/>
      <c r="V380" s="524"/>
      <c r="W380" s="524"/>
      <c r="X380" s="524"/>
      <c r="Y380" s="524"/>
      <c r="Z380" s="131"/>
      <c r="AA380" s="131"/>
      <c r="AB380" s="526"/>
      <c r="AC380" s="524"/>
      <c r="AD380" s="524"/>
      <c r="AE380" s="524"/>
      <c r="AF380" s="524"/>
      <c r="AG380" s="524"/>
    </row>
    <row r="381" spans="21:33">
      <c r="U381" s="524"/>
      <c r="V381" s="524"/>
      <c r="W381" s="524"/>
      <c r="X381" s="524"/>
      <c r="Y381" s="524"/>
      <c r="Z381" s="131"/>
      <c r="AA381" s="131"/>
      <c r="AB381" s="526"/>
      <c r="AC381" s="524"/>
      <c r="AD381" s="524"/>
      <c r="AE381" s="524"/>
      <c r="AF381" s="524"/>
      <c r="AG381" s="524"/>
    </row>
    <row r="382" spans="21:33">
      <c r="U382" s="524"/>
      <c r="V382" s="524"/>
      <c r="W382" s="524"/>
      <c r="X382" s="524"/>
      <c r="Y382" s="524"/>
      <c r="Z382" s="131"/>
      <c r="AA382" s="131"/>
      <c r="AB382" s="526"/>
      <c r="AC382" s="524"/>
      <c r="AD382" s="524"/>
      <c r="AE382" s="524"/>
      <c r="AF382" s="524"/>
      <c r="AG382" s="524"/>
    </row>
    <row r="383" spans="21:33">
      <c r="U383" s="524"/>
      <c r="V383" s="524"/>
      <c r="W383" s="524"/>
      <c r="X383" s="524"/>
      <c r="Y383" s="524"/>
      <c r="Z383" s="131"/>
      <c r="AA383" s="131"/>
      <c r="AB383" s="526"/>
      <c r="AC383" s="524"/>
      <c r="AD383" s="524"/>
      <c r="AE383" s="524"/>
      <c r="AF383" s="524"/>
      <c r="AG383" s="524"/>
    </row>
    <row r="384" spans="21:33">
      <c r="U384" s="524"/>
      <c r="V384" s="524"/>
      <c r="W384" s="524"/>
      <c r="X384" s="524"/>
      <c r="Y384" s="524"/>
      <c r="Z384" s="131"/>
      <c r="AA384" s="131"/>
      <c r="AB384" s="526"/>
      <c r="AC384" s="524"/>
      <c r="AD384" s="524"/>
      <c r="AE384" s="524"/>
      <c r="AF384" s="524"/>
      <c r="AG384" s="524"/>
    </row>
    <row r="385" spans="21:33">
      <c r="U385" s="524"/>
      <c r="V385" s="524"/>
      <c r="W385" s="524"/>
      <c r="X385" s="524"/>
      <c r="Y385" s="524"/>
      <c r="Z385" s="131"/>
      <c r="AA385" s="131"/>
      <c r="AB385" s="526"/>
      <c r="AC385" s="524"/>
      <c r="AD385" s="524"/>
      <c r="AE385" s="524"/>
      <c r="AF385" s="524"/>
      <c r="AG385" s="524"/>
    </row>
    <row r="386" spans="21:33">
      <c r="U386" s="524"/>
      <c r="V386" s="524"/>
      <c r="W386" s="524"/>
      <c r="X386" s="524"/>
      <c r="Y386" s="524"/>
      <c r="Z386" s="131"/>
      <c r="AA386" s="131"/>
      <c r="AB386" s="526"/>
      <c r="AC386" s="524"/>
      <c r="AD386" s="524"/>
      <c r="AE386" s="524"/>
      <c r="AF386" s="524"/>
      <c r="AG386" s="524"/>
    </row>
    <row r="387" spans="21:33">
      <c r="U387" s="524"/>
      <c r="V387" s="524"/>
      <c r="W387" s="524"/>
      <c r="X387" s="524"/>
      <c r="Y387" s="524"/>
      <c r="Z387" s="131"/>
      <c r="AA387" s="131"/>
      <c r="AB387" s="526"/>
      <c r="AC387" s="524"/>
      <c r="AD387" s="524"/>
      <c r="AE387" s="524"/>
      <c r="AF387" s="524"/>
      <c r="AG387" s="524"/>
    </row>
    <row r="388" spans="21:33">
      <c r="U388" s="524"/>
      <c r="V388" s="524"/>
      <c r="W388" s="524"/>
      <c r="X388" s="524"/>
      <c r="Y388" s="524"/>
      <c r="Z388" s="131"/>
      <c r="AA388" s="131"/>
      <c r="AB388" s="526"/>
      <c r="AC388" s="524"/>
      <c r="AD388" s="524"/>
      <c r="AE388" s="524"/>
      <c r="AF388" s="524"/>
      <c r="AG388" s="524"/>
    </row>
    <row r="389" spans="21:33">
      <c r="U389" s="524"/>
      <c r="V389" s="524"/>
      <c r="W389" s="524"/>
      <c r="X389" s="524"/>
      <c r="Y389" s="524"/>
      <c r="Z389" s="131"/>
      <c r="AA389" s="131"/>
      <c r="AB389" s="526"/>
      <c r="AC389" s="524"/>
      <c r="AD389" s="524"/>
      <c r="AE389" s="524"/>
      <c r="AF389" s="524"/>
      <c r="AG389" s="524"/>
    </row>
    <row r="390" spans="21:33">
      <c r="U390" s="524"/>
      <c r="V390" s="524"/>
      <c r="W390" s="524"/>
      <c r="X390" s="524"/>
      <c r="Y390" s="524"/>
      <c r="Z390" s="131"/>
      <c r="AA390" s="131"/>
      <c r="AB390" s="526"/>
      <c r="AC390" s="524"/>
      <c r="AD390" s="524"/>
      <c r="AE390" s="524"/>
      <c r="AF390" s="524"/>
      <c r="AG390" s="524"/>
    </row>
    <row r="391" spans="21:33">
      <c r="U391" s="524"/>
      <c r="V391" s="524"/>
      <c r="W391" s="524"/>
      <c r="X391" s="524"/>
      <c r="Y391" s="524"/>
      <c r="Z391" s="131"/>
      <c r="AA391" s="131"/>
      <c r="AB391" s="526"/>
      <c r="AC391" s="524"/>
      <c r="AD391" s="524"/>
      <c r="AE391" s="524"/>
      <c r="AF391" s="524"/>
      <c r="AG391" s="524"/>
    </row>
    <row r="392" spans="21:33">
      <c r="U392" s="524"/>
      <c r="V392" s="524"/>
      <c r="W392" s="524"/>
      <c r="X392" s="524"/>
      <c r="Y392" s="524"/>
      <c r="Z392" s="131"/>
      <c r="AA392" s="131"/>
      <c r="AB392" s="526"/>
      <c r="AC392" s="524"/>
      <c r="AD392" s="524"/>
      <c r="AE392" s="524"/>
      <c r="AF392" s="524"/>
      <c r="AG392" s="524"/>
    </row>
    <row r="393" spans="21:33">
      <c r="U393" s="524"/>
      <c r="V393" s="524"/>
      <c r="W393" s="524"/>
      <c r="X393" s="524"/>
      <c r="Y393" s="524"/>
      <c r="Z393" s="131"/>
      <c r="AA393" s="131"/>
      <c r="AB393" s="526"/>
      <c r="AC393" s="524"/>
      <c r="AD393" s="524"/>
      <c r="AE393" s="524"/>
      <c r="AF393" s="524"/>
      <c r="AG393" s="524"/>
    </row>
    <row r="394" spans="21:33">
      <c r="U394" s="524"/>
      <c r="V394" s="524"/>
      <c r="W394" s="524"/>
      <c r="X394" s="524"/>
      <c r="Y394" s="524"/>
      <c r="Z394" s="131"/>
      <c r="AA394" s="131"/>
      <c r="AB394" s="526"/>
      <c r="AC394" s="524"/>
      <c r="AD394" s="524"/>
      <c r="AE394" s="524"/>
      <c r="AF394" s="524"/>
      <c r="AG394" s="524"/>
    </row>
    <row r="395" spans="21:33">
      <c r="U395" s="524"/>
      <c r="V395" s="524"/>
      <c r="W395" s="524"/>
      <c r="X395" s="524"/>
      <c r="Y395" s="524"/>
      <c r="Z395" s="131"/>
      <c r="AA395" s="131"/>
      <c r="AB395" s="526"/>
      <c r="AC395" s="524"/>
      <c r="AD395" s="524"/>
      <c r="AE395" s="524"/>
      <c r="AF395" s="524"/>
      <c r="AG395" s="524"/>
    </row>
    <row r="396" spans="21:33">
      <c r="U396" s="524"/>
      <c r="V396" s="524"/>
      <c r="W396" s="524"/>
      <c r="X396" s="524"/>
      <c r="Y396" s="524"/>
      <c r="Z396" s="131"/>
      <c r="AA396" s="131"/>
      <c r="AB396" s="526"/>
      <c r="AC396" s="524"/>
      <c r="AD396" s="524"/>
      <c r="AE396" s="524"/>
      <c r="AF396" s="524"/>
      <c r="AG396" s="524"/>
    </row>
    <row r="397" spans="21:33">
      <c r="U397" s="524"/>
      <c r="V397" s="524"/>
      <c r="W397" s="524"/>
      <c r="X397" s="524"/>
      <c r="Y397" s="524"/>
      <c r="Z397" s="131"/>
      <c r="AA397" s="131"/>
      <c r="AB397" s="526"/>
      <c r="AC397" s="524"/>
      <c r="AD397" s="524"/>
      <c r="AE397" s="524"/>
      <c r="AF397" s="524"/>
      <c r="AG397" s="524"/>
    </row>
    <row r="398" spans="21:33">
      <c r="U398" s="524"/>
      <c r="V398" s="524"/>
      <c r="W398" s="524"/>
      <c r="X398" s="524"/>
      <c r="Y398" s="524"/>
      <c r="Z398" s="131"/>
      <c r="AA398" s="131"/>
      <c r="AB398" s="526"/>
      <c r="AC398" s="524"/>
      <c r="AD398" s="524"/>
      <c r="AE398" s="524"/>
      <c r="AF398" s="524"/>
      <c r="AG398" s="524"/>
    </row>
    <row r="399" spans="21:33">
      <c r="U399" s="524"/>
      <c r="V399" s="524"/>
      <c r="W399" s="524"/>
      <c r="X399" s="524"/>
      <c r="Y399" s="524"/>
      <c r="Z399" s="131"/>
      <c r="AA399" s="131"/>
      <c r="AB399" s="526"/>
      <c r="AC399" s="524"/>
      <c r="AD399" s="524"/>
      <c r="AE399" s="524"/>
      <c r="AF399" s="524"/>
      <c r="AG399" s="524"/>
    </row>
    <row r="400" spans="21:33">
      <c r="U400" s="524"/>
      <c r="V400" s="524"/>
      <c r="W400" s="524"/>
      <c r="X400" s="524"/>
      <c r="Y400" s="524"/>
      <c r="Z400" s="131"/>
      <c r="AA400" s="131"/>
      <c r="AB400" s="526"/>
      <c r="AC400" s="524"/>
      <c r="AD400" s="524"/>
      <c r="AE400" s="524"/>
      <c r="AF400" s="524"/>
      <c r="AG400" s="524"/>
    </row>
    <row r="401" spans="21:33">
      <c r="U401" s="524"/>
      <c r="V401" s="524"/>
      <c r="W401" s="524"/>
      <c r="X401" s="524"/>
      <c r="Y401" s="524"/>
      <c r="Z401" s="131"/>
      <c r="AA401" s="131"/>
      <c r="AB401" s="526"/>
      <c r="AC401" s="524"/>
      <c r="AD401" s="524"/>
      <c r="AE401" s="524"/>
      <c r="AF401" s="524"/>
      <c r="AG401" s="524"/>
    </row>
    <row r="402" spans="21:33">
      <c r="U402" s="524"/>
      <c r="V402" s="524"/>
      <c r="W402" s="524"/>
      <c r="X402" s="524"/>
      <c r="Y402" s="524"/>
      <c r="Z402" s="131"/>
      <c r="AA402" s="131"/>
      <c r="AB402" s="526"/>
      <c r="AC402" s="524"/>
      <c r="AD402" s="524"/>
      <c r="AE402" s="524"/>
      <c r="AF402" s="524"/>
      <c r="AG402" s="524"/>
    </row>
    <row r="403" spans="21:33">
      <c r="U403" s="524"/>
      <c r="V403" s="524"/>
      <c r="W403" s="524"/>
      <c r="X403" s="524"/>
      <c r="Y403" s="524"/>
      <c r="Z403" s="131"/>
      <c r="AA403" s="131"/>
      <c r="AB403" s="526"/>
      <c r="AC403" s="524"/>
      <c r="AD403" s="524"/>
      <c r="AE403" s="524"/>
      <c r="AF403" s="524"/>
      <c r="AG403" s="524"/>
    </row>
    <row r="404" spans="21:33">
      <c r="U404" s="524"/>
      <c r="V404" s="524"/>
      <c r="W404" s="524"/>
      <c r="X404" s="524"/>
      <c r="Y404" s="524"/>
      <c r="Z404" s="131"/>
      <c r="AA404" s="131"/>
      <c r="AB404" s="526"/>
      <c r="AC404" s="524"/>
      <c r="AD404" s="524"/>
      <c r="AE404" s="524"/>
      <c r="AF404" s="524"/>
      <c r="AG404" s="524"/>
    </row>
    <row r="405" spans="21:33">
      <c r="U405" s="524"/>
      <c r="V405" s="524"/>
      <c r="W405" s="524"/>
      <c r="X405" s="524"/>
      <c r="Y405" s="524"/>
      <c r="Z405" s="131"/>
      <c r="AA405" s="131"/>
      <c r="AB405" s="526"/>
      <c r="AC405" s="524"/>
      <c r="AD405" s="524"/>
      <c r="AE405" s="524"/>
      <c r="AF405" s="524"/>
      <c r="AG405" s="524"/>
    </row>
    <row r="406" spans="21:33">
      <c r="U406" s="524"/>
      <c r="V406" s="524"/>
      <c r="W406" s="524"/>
      <c r="X406" s="524"/>
      <c r="Y406" s="524"/>
      <c r="Z406" s="131"/>
      <c r="AA406" s="131"/>
      <c r="AB406" s="526"/>
      <c r="AC406" s="524"/>
      <c r="AD406" s="524"/>
      <c r="AE406" s="524"/>
      <c r="AF406" s="524"/>
      <c r="AG406" s="524"/>
    </row>
    <row r="407" spans="21:33">
      <c r="U407" s="524"/>
      <c r="V407" s="524"/>
      <c r="W407" s="524"/>
      <c r="X407" s="524"/>
      <c r="Y407" s="524"/>
      <c r="Z407" s="131"/>
      <c r="AA407" s="131"/>
      <c r="AB407" s="526"/>
      <c r="AC407" s="524"/>
      <c r="AD407" s="524"/>
      <c r="AE407" s="524"/>
      <c r="AF407" s="524"/>
      <c r="AG407" s="524"/>
    </row>
    <row r="408" spans="21:33">
      <c r="U408" s="524"/>
      <c r="V408" s="524"/>
      <c r="W408" s="524"/>
      <c r="X408" s="524"/>
      <c r="Y408" s="524"/>
      <c r="Z408" s="131"/>
      <c r="AA408" s="131"/>
      <c r="AB408" s="526"/>
      <c r="AC408" s="524"/>
      <c r="AD408" s="524"/>
      <c r="AE408" s="524"/>
      <c r="AF408" s="524"/>
      <c r="AG408" s="524"/>
    </row>
    <row r="409" spans="21:33">
      <c r="U409" s="524"/>
      <c r="V409" s="524"/>
      <c r="W409" s="524"/>
      <c r="X409" s="524"/>
      <c r="Y409" s="524"/>
      <c r="Z409" s="131"/>
      <c r="AA409" s="131"/>
      <c r="AB409" s="526"/>
      <c r="AC409" s="524"/>
      <c r="AD409" s="524"/>
      <c r="AE409" s="524"/>
      <c r="AF409" s="524"/>
      <c r="AG409" s="524"/>
    </row>
    <row r="410" spans="21:33">
      <c r="U410" s="524"/>
      <c r="V410" s="524"/>
      <c r="W410" s="524"/>
      <c r="X410" s="524"/>
      <c r="Y410" s="524"/>
      <c r="Z410" s="131"/>
      <c r="AA410" s="131"/>
      <c r="AB410" s="526"/>
      <c r="AC410" s="524"/>
      <c r="AD410" s="524"/>
      <c r="AE410" s="524"/>
      <c r="AF410" s="524"/>
      <c r="AG410" s="524"/>
    </row>
    <row r="411" spans="21:33">
      <c r="U411" s="524"/>
      <c r="V411" s="524"/>
      <c r="W411" s="524"/>
      <c r="X411" s="524"/>
      <c r="Y411" s="524"/>
      <c r="Z411" s="131"/>
      <c r="AA411" s="131"/>
      <c r="AB411" s="526"/>
      <c r="AC411" s="524"/>
      <c r="AD411" s="524"/>
      <c r="AE411" s="524"/>
      <c r="AF411" s="524"/>
      <c r="AG411" s="524"/>
    </row>
    <row r="412" spans="21:33">
      <c r="U412" s="524"/>
      <c r="V412" s="524"/>
      <c r="W412" s="524"/>
      <c r="X412" s="524"/>
      <c r="Y412" s="524"/>
      <c r="Z412" s="131"/>
      <c r="AA412" s="131"/>
      <c r="AB412" s="526"/>
      <c r="AC412" s="524"/>
      <c r="AD412" s="524"/>
      <c r="AE412" s="524"/>
      <c r="AF412" s="524"/>
      <c r="AG412" s="524"/>
    </row>
    <row r="413" spans="21:33">
      <c r="U413" s="524"/>
      <c r="V413" s="524"/>
      <c r="W413" s="524"/>
      <c r="X413" s="524"/>
      <c r="Y413" s="524"/>
      <c r="Z413" s="131"/>
      <c r="AA413" s="131"/>
      <c r="AB413" s="526"/>
      <c r="AC413" s="524"/>
      <c r="AD413" s="524"/>
      <c r="AE413" s="524"/>
      <c r="AF413" s="524"/>
      <c r="AG413" s="524"/>
    </row>
    <row r="414" spans="21:33">
      <c r="U414" s="524"/>
      <c r="V414" s="524"/>
      <c r="W414" s="524"/>
      <c r="X414" s="524"/>
      <c r="Y414" s="524"/>
      <c r="Z414" s="131"/>
      <c r="AA414" s="131"/>
      <c r="AB414" s="526"/>
      <c r="AC414" s="524"/>
      <c r="AD414" s="524"/>
      <c r="AE414" s="524"/>
      <c r="AF414" s="524"/>
      <c r="AG414" s="524"/>
    </row>
    <row r="415" spans="21:33">
      <c r="U415" s="524"/>
      <c r="V415" s="524"/>
      <c r="W415" s="524"/>
      <c r="X415" s="524"/>
      <c r="Y415" s="524"/>
      <c r="Z415" s="131"/>
      <c r="AA415" s="131"/>
      <c r="AB415" s="526"/>
      <c r="AC415" s="524"/>
      <c r="AD415" s="524"/>
      <c r="AE415" s="524"/>
      <c r="AF415" s="524"/>
      <c r="AG415" s="524"/>
    </row>
    <row r="416" spans="21:33">
      <c r="U416" s="524"/>
      <c r="V416" s="524"/>
      <c r="W416" s="524"/>
      <c r="X416" s="524"/>
      <c r="Y416" s="524"/>
      <c r="Z416" s="131"/>
      <c r="AA416" s="131"/>
      <c r="AB416" s="526"/>
      <c r="AC416" s="524"/>
      <c r="AD416" s="524"/>
      <c r="AE416" s="524"/>
      <c r="AF416" s="524"/>
      <c r="AG416" s="524"/>
    </row>
    <row r="417" spans="21:33">
      <c r="U417" s="524"/>
      <c r="V417" s="524"/>
      <c r="W417" s="524"/>
      <c r="X417" s="524"/>
      <c r="Y417" s="524"/>
      <c r="Z417" s="131"/>
      <c r="AA417" s="131"/>
      <c r="AB417" s="526"/>
      <c r="AC417" s="524"/>
      <c r="AD417" s="524"/>
      <c r="AE417" s="524"/>
      <c r="AF417" s="524"/>
      <c r="AG417" s="524"/>
    </row>
    <row r="418" spans="21:33">
      <c r="U418" s="524"/>
      <c r="V418" s="524"/>
      <c r="W418" s="524"/>
      <c r="X418" s="524"/>
      <c r="Y418" s="524"/>
      <c r="Z418" s="131"/>
      <c r="AA418" s="131"/>
      <c r="AB418" s="526"/>
      <c r="AC418" s="524"/>
      <c r="AD418" s="524"/>
      <c r="AE418" s="524"/>
      <c r="AF418" s="524"/>
      <c r="AG418" s="524"/>
    </row>
    <row r="419" spans="21:33">
      <c r="U419" s="524"/>
      <c r="V419" s="524"/>
      <c r="W419" s="524"/>
      <c r="X419" s="524"/>
      <c r="Y419" s="524"/>
      <c r="Z419" s="131"/>
      <c r="AA419" s="131"/>
      <c r="AB419" s="526"/>
      <c r="AC419" s="524"/>
      <c r="AD419" s="524"/>
      <c r="AE419" s="524"/>
      <c r="AF419" s="524"/>
      <c r="AG419" s="524"/>
    </row>
    <row r="420" spans="21:33">
      <c r="U420" s="524"/>
      <c r="V420" s="524"/>
      <c r="W420" s="524"/>
      <c r="X420" s="524"/>
      <c r="Y420" s="524"/>
      <c r="Z420" s="131"/>
      <c r="AA420" s="131"/>
      <c r="AB420" s="526"/>
      <c r="AC420" s="524"/>
      <c r="AD420" s="524"/>
      <c r="AE420" s="524"/>
      <c r="AF420" s="524"/>
      <c r="AG420" s="524"/>
    </row>
    <row r="421" spans="21:33">
      <c r="U421" s="524"/>
      <c r="V421" s="524"/>
      <c r="W421" s="524"/>
      <c r="X421" s="524"/>
      <c r="Y421" s="524"/>
      <c r="Z421" s="131"/>
      <c r="AA421" s="131"/>
      <c r="AB421" s="526"/>
      <c r="AC421" s="524"/>
      <c r="AD421" s="524"/>
      <c r="AE421" s="524"/>
      <c r="AF421" s="524"/>
      <c r="AG421" s="524"/>
    </row>
    <row r="422" spans="21:33">
      <c r="U422" s="524"/>
      <c r="V422" s="524"/>
      <c r="W422" s="524"/>
      <c r="X422" s="524"/>
      <c r="Y422" s="524"/>
      <c r="Z422" s="131"/>
      <c r="AA422" s="131"/>
      <c r="AB422" s="526"/>
      <c r="AC422" s="524"/>
      <c r="AD422" s="524"/>
      <c r="AE422" s="524"/>
      <c r="AF422" s="524"/>
      <c r="AG422" s="524"/>
    </row>
    <row r="423" spans="21:33">
      <c r="U423" s="524"/>
      <c r="V423" s="524"/>
      <c r="W423" s="524"/>
      <c r="X423" s="524"/>
      <c r="Y423" s="524"/>
      <c r="Z423" s="131"/>
      <c r="AA423" s="131"/>
      <c r="AB423" s="526"/>
      <c r="AC423" s="524"/>
      <c r="AD423" s="524"/>
      <c r="AE423" s="524"/>
      <c r="AF423" s="524"/>
      <c r="AG423" s="524"/>
    </row>
    <row r="424" spans="21:33">
      <c r="U424" s="524"/>
      <c r="V424" s="524"/>
      <c r="W424" s="524"/>
      <c r="X424" s="524"/>
      <c r="Y424" s="524"/>
      <c r="Z424" s="131"/>
      <c r="AA424" s="131"/>
      <c r="AB424" s="526"/>
      <c r="AC424" s="524"/>
      <c r="AD424" s="524"/>
      <c r="AE424" s="524"/>
      <c r="AF424" s="524"/>
      <c r="AG424" s="524"/>
    </row>
    <row r="425" spans="21:33">
      <c r="U425" s="524"/>
      <c r="V425" s="524"/>
      <c r="W425" s="524"/>
      <c r="X425" s="524"/>
      <c r="Y425" s="524"/>
      <c r="Z425" s="131"/>
      <c r="AA425" s="131"/>
      <c r="AB425" s="526"/>
      <c r="AC425" s="524"/>
      <c r="AD425" s="524"/>
      <c r="AE425" s="524"/>
      <c r="AF425" s="524"/>
      <c r="AG425" s="524"/>
    </row>
    <row r="426" spans="21:33">
      <c r="U426" s="524"/>
      <c r="V426" s="524"/>
      <c r="W426" s="524"/>
      <c r="X426" s="524"/>
      <c r="Y426" s="524"/>
      <c r="Z426" s="131"/>
      <c r="AA426" s="131"/>
      <c r="AB426" s="526"/>
      <c r="AC426" s="524"/>
      <c r="AD426" s="524"/>
      <c r="AE426" s="524"/>
      <c r="AF426" s="524"/>
      <c r="AG426" s="524"/>
    </row>
    <row r="427" spans="21:33">
      <c r="U427" s="524"/>
      <c r="V427" s="524"/>
      <c r="W427" s="524"/>
      <c r="X427" s="524"/>
      <c r="Y427" s="524"/>
      <c r="Z427" s="131"/>
      <c r="AA427" s="131"/>
      <c r="AB427" s="526"/>
      <c r="AC427" s="524"/>
      <c r="AD427" s="524"/>
      <c r="AE427" s="524"/>
      <c r="AF427" s="524"/>
      <c r="AG427" s="524"/>
    </row>
    <row r="428" spans="21:33">
      <c r="U428" s="524"/>
      <c r="V428" s="524"/>
      <c r="W428" s="524"/>
      <c r="X428" s="524"/>
      <c r="Y428" s="524"/>
      <c r="Z428" s="131"/>
      <c r="AA428" s="131"/>
      <c r="AB428" s="526"/>
      <c r="AC428" s="524"/>
      <c r="AD428" s="524"/>
      <c r="AE428" s="524"/>
      <c r="AF428" s="524"/>
      <c r="AG428" s="524"/>
    </row>
    <row r="429" spans="21:33">
      <c r="U429" s="524"/>
      <c r="V429" s="524"/>
      <c r="W429" s="524"/>
      <c r="X429" s="524"/>
      <c r="Y429" s="524"/>
      <c r="Z429" s="131"/>
      <c r="AA429" s="131"/>
      <c r="AB429" s="526"/>
      <c r="AC429" s="524"/>
      <c r="AD429" s="524"/>
      <c r="AE429" s="524"/>
      <c r="AF429" s="524"/>
      <c r="AG429" s="524"/>
    </row>
    <row r="430" spans="21:33">
      <c r="U430" s="524"/>
      <c r="V430" s="524"/>
      <c r="W430" s="524"/>
      <c r="X430" s="524"/>
      <c r="Y430" s="524"/>
      <c r="Z430" s="131"/>
      <c r="AA430" s="131"/>
      <c r="AB430" s="526"/>
      <c r="AC430" s="524"/>
      <c r="AD430" s="524"/>
      <c r="AE430" s="524"/>
      <c r="AF430" s="524"/>
      <c r="AG430" s="524"/>
    </row>
    <row r="431" spans="21:33">
      <c r="U431" s="524"/>
      <c r="V431" s="524"/>
      <c r="W431" s="524"/>
      <c r="X431" s="524"/>
      <c r="Y431" s="524"/>
      <c r="Z431" s="131"/>
      <c r="AA431" s="131"/>
      <c r="AB431" s="526"/>
      <c r="AC431" s="524"/>
      <c r="AD431" s="524"/>
      <c r="AE431" s="524"/>
      <c r="AF431" s="524"/>
      <c r="AG431" s="524"/>
    </row>
    <row r="432" spans="21:33">
      <c r="U432" s="524"/>
      <c r="V432" s="524"/>
      <c r="W432" s="524"/>
      <c r="X432" s="524"/>
      <c r="Y432" s="524"/>
      <c r="Z432" s="131"/>
      <c r="AA432" s="131"/>
      <c r="AB432" s="526"/>
      <c r="AC432" s="524"/>
      <c r="AD432" s="524"/>
      <c r="AE432" s="524"/>
      <c r="AF432" s="524"/>
      <c r="AG432" s="524"/>
    </row>
    <row r="433" spans="21:33">
      <c r="U433" s="524"/>
      <c r="V433" s="524"/>
      <c r="W433" s="524"/>
      <c r="X433" s="524"/>
      <c r="Y433" s="524"/>
      <c r="Z433" s="131"/>
      <c r="AA433" s="131"/>
      <c r="AB433" s="526"/>
      <c r="AC433" s="524"/>
      <c r="AD433" s="524"/>
      <c r="AE433" s="524"/>
      <c r="AF433" s="524"/>
      <c r="AG433" s="524"/>
    </row>
    <row r="434" spans="21:33">
      <c r="U434" s="524"/>
      <c r="V434" s="524"/>
      <c r="W434" s="524"/>
      <c r="X434" s="524"/>
      <c r="Y434" s="524"/>
      <c r="Z434" s="131"/>
      <c r="AA434" s="131"/>
      <c r="AB434" s="526"/>
      <c r="AC434" s="524"/>
      <c r="AD434" s="524"/>
      <c r="AE434" s="524"/>
      <c r="AF434" s="524"/>
      <c r="AG434" s="524"/>
    </row>
    <row r="435" spans="21:33">
      <c r="U435" s="524"/>
      <c r="V435" s="524"/>
      <c r="W435" s="524"/>
      <c r="X435" s="524"/>
      <c r="Y435" s="524"/>
      <c r="Z435" s="131"/>
      <c r="AA435" s="131"/>
      <c r="AB435" s="526"/>
      <c r="AC435" s="524"/>
      <c r="AD435" s="524"/>
      <c r="AE435" s="524"/>
      <c r="AF435" s="524"/>
      <c r="AG435" s="524"/>
    </row>
    <row r="436" spans="21:33">
      <c r="U436" s="524"/>
      <c r="V436" s="524"/>
      <c r="W436" s="524"/>
      <c r="X436" s="524"/>
      <c r="Y436" s="524"/>
      <c r="Z436" s="131"/>
      <c r="AA436" s="131"/>
      <c r="AB436" s="526"/>
      <c r="AC436" s="524"/>
      <c r="AD436" s="524"/>
      <c r="AE436" s="524"/>
      <c r="AF436" s="524"/>
      <c r="AG436" s="524"/>
    </row>
    <row r="437" spans="21:33">
      <c r="U437" s="524"/>
      <c r="V437" s="524"/>
      <c r="W437" s="524"/>
      <c r="X437" s="524"/>
      <c r="Y437" s="524"/>
      <c r="Z437" s="131"/>
      <c r="AA437" s="131"/>
      <c r="AB437" s="526"/>
      <c r="AC437" s="524"/>
      <c r="AD437" s="524"/>
      <c r="AE437" s="524"/>
      <c r="AF437" s="524"/>
      <c r="AG437" s="524"/>
    </row>
    <row r="438" spans="21:33">
      <c r="U438" s="524"/>
      <c r="V438" s="524"/>
      <c r="W438" s="524"/>
      <c r="X438" s="524"/>
      <c r="Y438" s="524"/>
      <c r="Z438" s="131"/>
      <c r="AA438" s="131"/>
      <c r="AB438" s="526"/>
      <c r="AC438" s="524"/>
      <c r="AD438" s="524"/>
      <c r="AE438" s="524"/>
      <c r="AF438" s="524"/>
      <c r="AG438" s="524"/>
    </row>
    <row r="439" spans="21:33">
      <c r="U439" s="524"/>
      <c r="V439" s="524"/>
      <c r="W439" s="524"/>
      <c r="X439" s="524"/>
      <c r="Y439" s="524"/>
      <c r="Z439" s="131"/>
      <c r="AA439" s="131"/>
      <c r="AB439" s="526"/>
      <c r="AC439" s="524"/>
      <c r="AD439" s="524"/>
      <c r="AE439" s="524"/>
      <c r="AF439" s="524"/>
      <c r="AG439" s="524"/>
    </row>
    <row r="440" spans="21:33">
      <c r="U440" s="524"/>
      <c r="V440" s="524"/>
      <c r="W440" s="524"/>
      <c r="X440" s="524"/>
      <c r="Y440" s="524"/>
      <c r="Z440" s="131"/>
      <c r="AA440" s="131"/>
      <c r="AB440" s="526"/>
      <c r="AC440" s="524"/>
      <c r="AD440" s="524"/>
      <c r="AE440" s="524"/>
      <c r="AF440" s="524"/>
      <c r="AG440" s="524"/>
    </row>
    <row r="441" spans="21:33">
      <c r="U441" s="524"/>
      <c r="V441" s="524"/>
      <c r="W441" s="524"/>
      <c r="X441" s="524"/>
      <c r="Y441" s="524"/>
      <c r="Z441" s="131"/>
      <c r="AA441" s="131"/>
      <c r="AB441" s="526"/>
      <c r="AC441" s="524"/>
      <c r="AD441" s="524"/>
      <c r="AE441" s="524"/>
      <c r="AF441" s="524"/>
      <c r="AG441" s="524"/>
    </row>
    <row r="442" spans="21:33">
      <c r="U442" s="524"/>
      <c r="V442" s="524"/>
      <c r="W442" s="524"/>
      <c r="X442" s="524"/>
      <c r="Y442" s="524"/>
      <c r="Z442" s="131"/>
      <c r="AA442" s="131"/>
      <c r="AB442" s="526"/>
      <c r="AC442" s="524"/>
      <c r="AD442" s="524"/>
      <c r="AE442" s="524"/>
      <c r="AF442" s="524"/>
      <c r="AG442" s="524"/>
    </row>
    <row r="443" spans="21:33">
      <c r="U443" s="524"/>
      <c r="V443" s="524"/>
      <c r="W443" s="524"/>
      <c r="X443" s="524"/>
      <c r="Y443" s="524"/>
      <c r="Z443" s="131"/>
      <c r="AA443" s="131"/>
      <c r="AB443" s="526"/>
      <c r="AC443" s="524"/>
      <c r="AD443" s="524"/>
      <c r="AE443" s="524"/>
      <c r="AF443" s="524"/>
      <c r="AG443" s="524"/>
    </row>
    <row r="444" spans="21:33">
      <c r="U444" s="524"/>
      <c r="V444" s="524"/>
      <c r="W444" s="524"/>
      <c r="X444" s="524"/>
      <c r="Y444" s="524"/>
      <c r="Z444" s="131"/>
      <c r="AA444" s="131"/>
      <c r="AB444" s="526"/>
      <c r="AC444" s="524"/>
      <c r="AD444" s="524"/>
      <c r="AE444" s="524"/>
      <c r="AF444" s="524"/>
      <c r="AG444" s="524"/>
    </row>
    <row r="445" spans="21:33">
      <c r="U445" s="524"/>
      <c r="V445" s="524"/>
      <c r="W445" s="524"/>
      <c r="X445" s="524"/>
      <c r="Y445" s="524"/>
      <c r="Z445" s="131"/>
      <c r="AA445" s="131"/>
      <c r="AB445" s="526"/>
      <c r="AC445" s="524"/>
      <c r="AD445" s="524"/>
      <c r="AE445" s="524"/>
      <c r="AF445" s="524"/>
      <c r="AG445" s="524"/>
    </row>
    <row r="446" spans="21:33">
      <c r="U446" s="524"/>
      <c r="V446" s="524"/>
      <c r="W446" s="524"/>
      <c r="X446" s="524"/>
      <c r="Y446" s="524"/>
      <c r="Z446" s="131"/>
      <c r="AA446" s="131"/>
      <c r="AB446" s="526"/>
      <c r="AC446" s="524"/>
      <c r="AD446" s="524"/>
      <c r="AE446" s="524"/>
      <c r="AF446" s="524"/>
      <c r="AG446" s="524"/>
    </row>
    <row r="447" spans="21:33">
      <c r="U447" s="524"/>
      <c r="V447" s="524"/>
      <c r="W447" s="524"/>
      <c r="X447" s="524"/>
      <c r="Y447" s="524"/>
      <c r="Z447" s="131"/>
      <c r="AA447" s="131"/>
      <c r="AB447" s="526"/>
      <c r="AC447" s="524"/>
      <c r="AD447" s="524"/>
      <c r="AE447" s="524"/>
      <c r="AF447" s="524"/>
      <c r="AG447" s="524"/>
    </row>
    <row r="448" spans="21:33">
      <c r="U448" s="524"/>
      <c r="V448" s="524"/>
      <c r="W448" s="524"/>
      <c r="X448" s="524"/>
      <c r="Y448" s="524"/>
      <c r="Z448" s="131"/>
      <c r="AA448" s="131"/>
      <c r="AB448" s="526"/>
      <c r="AC448" s="524"/>
      <c r="AD448" s="524"/>
      <c r="AE448" s="524"/>
      <c r="AF448" s="524"/>
      <c r="AG448" s="524"/>
    </row>
    <row r="449" spans="21:33">
      <c r="U449" s="524"/>
      <c r="V449" s="524"/>
      <c r="W449" s="524"/>
      <c r="X449" s="524"/>
      <c r="Y449" s="524"/>
      <c r="Z449" s="131"/>
      <c r="AA449" s="131"/>
      <c r="AB449" s="526"/>
      <c r="AC449" s="524"/>
      <c r="AD449" s="524"/>
      <c r="AE449" s="524"/>
      <c r="AF449" s="524"/>
      <c r="AG449" s="524"/>
    </row>
    <row r="450" spans="21:33">
      <c r="U450" s="524"/>
      <c r="V450" s="524"/>
      <c r="W450" s="524"/>
      <c r="X450" s="524"/>
      <c r="Y450" s="524"/>
      <c r="Z450" s="131"/>
      <c r="AA450" s="131"/>
      <c r="AB450" s="526"/>
      <c r="AC450" s="524"/>
      <c r="AD450" s="524"/>
      <c r="AE450" s="524"/>
      <c r="AF450" s="524"/>
      <c r="AG450" s="524"/>
    </row>
    <row r="451" spans="21:33">
      <c r="U451" s="524"/>
      <c r="V451" s="524"/>
      <c r="W451" s="524"/>
      <c r="X451" s="524"/>
      <c r="Y451" s="524"/>
      <c r="Z451" s="131"/>
      <c r="AA451" s="131"/>
      <c r="AB451" s="526"/>
      <c r="AC451" s="524"/>
      <c r="AD451" s="524"/>
      <c r="AE451" s="524"/>
      <c r="AF451" s="524"/>
      <c r="AG451" s="524"/>
    </row>
    <row r="452" spans="21:33">
      <c r="U452" s="524"/>
      <c r="V452" s="524"/>
      <c r="W452" s="524"/>
      <c r="X452" s="524"/>
      <c r="Y452" s="524"/>
      <c r="Z452" s="131"/>
      <c r="AA452" s="131"/>
      <c r="AB452" s="526"/>
      <c r="AC452" s="524"/>
      <c r="AD452" s="524"/>
      <c r="AE452" s="524"/>
      <c r="AF452" s="524"/>
      <c r="AG452" s="524"/>
    </row>
    <row r="453" spans="21:33">
      <c r="U453" s="524"/>
      <c r="V453" s="524"/>
      <c r="W453" s="524"/>
      <c r="X453" s="524"/>
      <c r="Y453" s="524"/>
      <c r="Z453" s="131"/>
      <c r="AA453" s="131"/>
      <c r="AB453" s="526"/>
      <c r="AC453" s="524"/>
      <c r="AD453" s="524"/>
      <c r="AE453" s="524"/>
      <c r="AF453" s="524"/>
      <c r="AG453" s="524"/>
    </row>
    <row r="454" spans="21:33">
      <c r="U454" s="524"/>
      <c r="V454" s="524"/>
      <c r="W454" s="524"/>
      <c r="X454" s="524"/>
      <c r="Y454" s="524"/>
      <c r="Z454" s="131"/>
      <c r="AA454" s="131"/>
      <c r="AB454" s="526"/>
      <c r="AC454" s="524"/>
      <c r="AD454" s="524"/>
      <c r="AE454" s="524"/>
      <c r="AF454" s="524"/>
      <c r="AG454" s="524"/>
    </row>
    <row r="455" spans="21:33">
      <c r="U455" s="524"/>
      <c r="V455" s="524"/>
      <c r="W455" s="524"/>
      <c r="X455" s="524"/>
      <c r="Y455" s="524"/>
      <c r="Z455" s="131"/>
      <c r="AA455" s="131"/>
      <c r="AB455" s="526"/>
      <c r="AC455" s="524"/>
      <c r="AD455" s="524"/>
      <c r="AE455" s="524"/>
      <c r="AF455" s="524"/>
      <c r="AG455" s="524"/>
    </row>
    <row r="456" spans="21:33">
      <c r="U456" s="524"/>
      <c r="V456" s="524"/>
      <c r="W456" s="524"/>
      <c r="X456" s="524"/>
      <c r="Y456" s="524"/>
      <c r="Z456" s="131"/>
      <c r="AA456" s="131"/>
      <c r="AB456" s="526"/>
      <c r="AC456" s="524"/>
      <c r="AD456" s="524"/>
      <c r="AE456" s="524"/>
      <c r="AF456" s="524"/>
      <c r="AG456" s="524"/>
    </row>
    <row r="457" spans="21:33">
      <c r="U457" s="524"/>
      <c r="V457" s="524"/>
      <c r="W457" s="524"/>
      <c r="X457" s="524"/>
      <c r="Y457" s="524"/>
      <c r="Z457" s="131"/>
      <c r="AA457" s="131"/>
      <c r="AB457" s="526"/>
      <c r="AC457" s="524"/>
      <c r="AD457" s="524"/>
      <c r="AE457" s="524"/>
      <c r="AF457" s="524"/>
      <c r="AG457" s="524"/>
    </row>
    <row r="458" spans="21:33">
      <c r="U458" s="524"/>
      <c r="V458" s="524"/>
      <c r="W458" s="524"/>
      <c r="X458" s="524"/>
      <c r="Y458" s="524"/>
      <c r="Z458" s="131"/>
      <c r="AA458" s="131"/>
      <c r="AB458" s="526"/>
      <c r="AC458" s="524"/>
      <c r="AD458" s="524"/>
      <c r="AE458" s="524"/>
      <c r="AF458" s="524"/>
      <c r="AG458" s="524"/>
    </row>
    <row r="459" spans="21:33">
      <c r="U459" s="524"/>
      <c r="V459" s="524"/>
      <c r="W459" s="524"/>
      <c r="X459" s="524"/>
      <c r="Y459" s="524"/>
      <c r="Z459" s="131"/>
      <c r="AA459" s="131"/>
      <c r="AB459" s="526"/>
      <c r="AC459" s="524"/>
      <c r="AD459" s="524"/>
      <c r="AE459" s="524"/>
      <c r="AF459" s="524"/>
      <c r="AG459" s="524"/>
    </row>
    <row r="460" spans="21:33">
      <c r="U460" s="524"/>
      <c r="V460" s="524"/>
      <c r="W460" s="524"/>
      <c r="X460" s="524"/>
      <c r="Y460" s="524"/>
      <c r="Z460" s="131"/>
      <c r="AA460" s="131"/>
      <c r="AB460" s="526"/>
      <c r="AC460" s="524"/>
      <c r="AD460" s="524"/>
      <c r="AE460" s="524"/>
      <c r="AF460" s="524"/>
      <c r="AG460" s="524"/>
    </row>
    <row r="461" spans="21:33">
      <c r="U461" s="524"/>
      <c r="V461" s="524"/>
      <c r="W461" s="524"/>
      <c r="X461" s="524"/>
      <c r="Y461" s="524"/>
      <c r="Z461" s="131"/>
      <c r="AA461" s="131"/>
      <c r="AB461" s="526"/>
      <c r="AC461" s="524"/>
      <c r="AD461" s="524"/>
      <c r="AE461" s="524"/>
      <c r="AF461" s="524"/>
      <c r="AG461" s="524"/>
    </row>
    <row r="462" spans="21:33">
      <c r="U462" s="524"/>
      <c r="V462" s="524"/>
      <c r="W462" s="524"/>
      <c r="X462" s="524"/>
      <c r="Y462" s="524"/>
      <c r="Z462" s="131"/>
      <c r="AA462" s="131"/>
      <c r="AB462" s="526"/>
      <c r="AC462" s="524"/>
      <c r="AD462" s="524"/>
      <c r="AE462" s="524"/>
      <c r="AF462" s="524"/>
      <c r="AG462" s="524"/>
    </row>
    <row r="463" spans="21:33">
      <c r="U463" s="524"/>
      <c r="V463" s="524"/>
      <c r="W463" s="524"/>
      <c r="X463" s="524"/>
      <c r="Y463" s="524"/>
      <c r="Z463" s="131"/>
      <c r="AA463" s="131"/>
      <c r="AB463" s="526"/>
      <c r="AC463" s="524"/>
      <c r="AD463" s="524"/>
      <c r="AE463" s="524"/>
      <c r="AF463" s="524"/>
      <c r="AG463" s="524"/>
    </row>
    <row r="464" spans="21:33">
      <c r="U464" s="524"/>
      <c r="V464" s="524"/>
      <c r="W464" s="524"/>
      <c r="X464" s="524"/>
      <c r="Y464" s="524"/>
      <c r="Z464" s="131"/>
      <c r="AA464" s="131"/>
      <c r="AB464" s="526"/>
      <c r="AC464" s="524"/>
      <c r="AD464" s="524"/>
      <c r="AE464" s="524"/>
      <c r="AF464" s="524"/>
      <c r="AG464" s="524"/>
    </row>
    <row r="465" spans="21:33">
      <c r="U465" s="524"/>
      <c r="V465" s="524"/>
      <c r="W465" s="524"/>
      <c r="X465" s="524"/>
      <c r="Y465" s="524"/>
      <c r="Z465" s="131"/>
      <c r="AA465" s="131"/>
      <c r="AB465" s="526"/>
      <c r="AC465" s="524"/>
      <c r="AD465" s="524"/>
      <c r="AE465" s="524"/>
      <c r="AF465" s="524"/>
      <c r="AG465" s="524"/>
    </row>
    <row r="466" spans="21:33">
      <c r="U466" s="524"/>
      <c r="V466" s="524"/>
      <c r="W466" s="524"/>
      <c r="X466" s="524"/>
      <c r="Y466" s="524"/>
      <c r="Z466" s="131"/>
      <c r="AA466" s="131"/>
      <c r="AB466" s="526"/>
      <c r="AC466" s="524"/>
      <c r="AD466" s="524"/>
      <c r="AE466" s="524"/>
      <c r="AF466" s="524"/>
      <c r="AG466" s="524"/>
    </row>
    <row r="467" spans="21:33">
      <c r="U467" s="524"/>
      <c r="V467" s="524"/>
      <c r="W467" s="524"/>
      <c r="X467" s="524"/>
      <c r="Y467" s="524"/>
      <c r="Z467" s="131"/>
      <c r="AA467" s="131"/>
      <c r="AB467" s="526"/>
      <c r="AC467" s="524"/>
      <c r="AD467" s="524"/>
      <c r="AE467" s="524"/>
      <c r="AF467" s="524"/>
      <c r="AG467" s="524"/>
    </row>
    <row r="468" spans="21:33">
      <c r="U468" s="524"/>
      <c r="V468" s="524"/>
      <c r="W468" s="524"/>
      <c r="X468" s="524"/>
      <c r="Y468" s="524"/>
      <c r="Z468" s="131"/>
      <c r="AA468" s="131"/>
      <c r="AB468" s="526"/>
      <c r="AC468" s="524"/>
      <c r="AD468" s="524"/>
      <c r="AE468" s="524"/>
      <c r="AF468" s="524"/>
      <c r="AG468" s="524"/>
    </row>
    <row r="469" spans="21:33">
      <c r="U469" s="524"/>
      <c r="V469" s="524"/>
      <c r="W469" s="524"/>
      <c r="X469" s="524"/>
      <c r="Y469" s="524"/>
      <c r="Z469" s="131"/>
      <c r="AA469" s="131"/>
      <c r="AB469" s="526"/>
      <c r="AC469" s="524"/>
      <c r="AD469" s="524"/>
      <c r="AE469" s="524"/>
      <c r="AF469" s="524"/>
      <c r="AG469" s="524"/>
    </row>
    <row r="470" spans="21:33">
      <c r="U470" s="524"/>
      <c r="V470" s="524"/>
      <c r="W470" s="524"/>
      <c r="X470" s="524"/>
      <c r="Y470" s="524"/>
      <c r="Z470" s="131"/>
      <c r="AA470" s="131"/>
      <c r="AB470" s="526"/>
      <c r="AC470" s="524"/>
      <c r="AD470" s="524"/>
      <c r="AE470" s="524"/>
      <c r="AF470" s="524"/>
      <c r="AG470" s="524"/>
    </row>
    <row r="471" spans="21:33">
      <c r="U471" s="524"/>
      <c r="V471" s="524"/>
      <c r="W471" s="524"/>
      <c r="X471" s="524"/>
      <c r="Y471" s="524"/>
      <c r="Z471" s="131"/>
      <c r="AA471" s="131"/>
      <c r="AB471" s="526"/>
      <c r="AC471" s="524"/>
      <c r="AD471" s="524"/>
      <c r="AE471" s="524"/>
      <c r="AF471" s="524"/>
      <c r="AG471" s="524"/>
    </row>
    <row r="472" spans="21:33">
      <c r="U472" s="524"/>
      <c r="V472" s="524"/>
      <c r="W472" s="524"/>
      <c r="X472" s="524"/>
      <c r="Y472" s="524"/>
      <c r="Z472" s="131"/>
      <c r="AA472" s="131"/>
      <c r="AB472" s="526"/>
      <c r="AC472" s="524"/>
      <c r="AD472" s="524"/>
      <c r="AE472" s="524"/>
      <c r="AF472" s="524"/>
      <c r="AG472" s="524"/>
    </row>
    <row r="473" spans="21:33">
      <c r="U473" s="524"/>
      <c r="V473" s="524"/>
      <c r="W473" s="524"/>
      <c r="X473" s="524"/>
      <c r="Y473" s="524"/>
      <c r="Z473" s="131"/>
      <c r="AA473" s="131"/>
      <c r="AB473" s="526"/>
      <c r="AC473" s="524"/>
      <c r="AD473" s="524"/>
      <c r="AE473" s="524"/>
      <c r="AF473" s="524"/>
      <c r="AG473" s="524"/>
    </row>
    <row r="474" spans="21:33">
      <c r="U474" s="524"/>
      <c r="V474" s="524"/>
      <c r="W474" s="524"/>
      <c r="X474" s="524"/>
      <c r="Y474" s="524"/>
      <c r="Z474" s="131"/>
      <c r="AA474" s="131"/>
      <c r="AB474" s="526"/>
      <c r="AC474" s="524"/>
      <c r="AD474" s="524"/>
      <c r="AE474" s="524"/>
      <c r="AF474" s="524"/>
      <c r="AG474" s="524"/>
    </row>
    <row r="475" spans="21:33">
      <c r="U475" s="524"/>
      <c r="V475" s="524"/>
      <c r="W475" s="524"/>
      <c r="X475" s="524"/>
      <c r="Y475" s="524"/>
      <c r="Z475" s="131"/>
      <c r="AA475" s="131"/>
      <c r="AB475" s="526"/>
      <c r="AC475" s="524"/>
      <c r="AD475" s="524"/>
      <c r="AE475" s="524"/>
      <c r="AF475" s="524"/>
      <c r="AG475" s="524"/>
    </row>
    <row r="476" spans="21:33">
      <c r="U476" s="524"/>
      <c r="V476" s="524"/>
      <c r="W476" s="524"/>
      <c r="X476" s="524"/>
      <c r="Y476" s="524"/>
      <c r="Z476" s="131"/>
      <c r="AA476" s="131"/>
      <c r="AB476" s="526"/>
      <c r="AC476" s="524"/>
      <c r="AD476" s="524"/>
      <c r="AE476" s="524"/>
      <c r="AF476" s="524"/>
      <c r="AG476" s="524"/>
    </row>
    <row r="477" spans="21:33">
      <c r="U477" s="524"/>
      <c r="V477" s="524"/>
      <c r="W477" s="524"/>
      <c r="X477" s="524"/>
      <c r="Y477" s="524"/>
      <c r="Z477" s="131"/>
      <c r="AA477" s="131"/>
      <c r="AB477" s="526"/>
      <c r="AC477" s="524"/>
      <c r="AD477" s="524"/>
      <c r="AE477" s="524"/>
      <c r="AF477" s="524"/>
      <c r="AG477" s="524"/>
    </row>
    <row r="478" spans="21:33">
      <c r="U478" s="524"/>
      <c r="V478" s="524"/>
      <c r="W478" s="524"/>
      <c r="X478" s="524"/>
      <c r="Y478" s="524"/>
      <c r="Z478" s="131"/>
      <c r="AA478" s="131"/>
      <c r="AB478" s="526"/>
      <c r="AC478" s="524"/>
      <c r="AD478" s="524"/>
      <c r="AE478" s="524"/>
      <c r="AF478" s="524"/>
      <c r="AG478" s="524"/>
    </row>
    <row r="479" spans="21:33">
      <c r="U479" s="524"/>
      <c r="V479" s="524"/>
      <c r="W479" s="524"/>
      <c r="X479" s="524"/>
      <c r="Y479" s="524"/>
      <c r="Z479" s="131"/>
      <c r="AA479" s="131"/>
      <c r="AB479" s="526"/>
      <c r="AC479" s="524"/>
      <c r="AD479" s="524"/>
      <c r="AE479" s="524"/>
      <c r="AF479" s="524"/>
      <c r="AG479" s="524"/>
    </row>
    <row r="480" spans="21:33">
      <c r="U480" s="524"/>
      <c r="V480" s="524"/>
      <c r="W480" s="524"/>
      <c r="X480" s="524"/>
      <c r="Y480" s="524"/>
      <c r="Z480" s="131"/>
      <c r="AA480" s="131"/>
      <c r="AB480" s="526"/>
      <c r="AC480" s="524"/>
      <c r="AD480" s="524"/>
      <c r="AE480" s="524"/>
      <c r="AF480" s="524"/>
      <c r="AG480" s="524"/>
    </row>
    <row r="481" spans="21:33">
      <c r="U481" s="524"/>
      <c r="V481" s="524"/>
      <c r="W481" s="524"/>
      <c r="X481" s="524"/>
      <c r="Y481" s="524"/>
      <c r="Z481" s="131"/>
      <c r="AA481" s="131"/>
      <c r="AB481" s="526"/>
      <c r="AC481" s="524"/>
      <c r="AD481" s="524"/>
      <c r="AE481" s="524"/>
      <c r="AF481" s="524"/>
      <c r="AG481" s="524"/>
    </row>
    <row r="482" spans="21:33">
      <c r="U482" s="524"/>
      <c r="V482" s="524"/>
      <c r="W482" s="524"/>
      <c r="X482" s="524"/>
      <c r="Y482" s="524"/>
      <c r="Z482" s="131"/>
      <c r="AA482" s="131"/>
      <c r="AB482" s="526"/>
      <c r="AC482" s="524"/>
      <c r="AD482" s="524"/>
      <c r="AE482" s="524"/>
      <c r="AF482" s="524"/>
      <c r="AG482" s="524"/>
    </row>
    <row r="483" spans="21:33">
      <c r="U483" s="524"/>
      <c r="V483" s="524"/>
      <c r="W483" s="524"/>
      <c r="X483" s="524"/>
      <c r="Y483" s="524"/>
      <c r="Z483" s="131"/>
      <c r="AA483" s="131"/>
      <c r="AB483" s="526"/>
      <c r="AC483" s="524"/>
      <c r="AD483" s="524"/>
      <c r="AE483" s="524"/>
      <c r="AF483" s="524"/>
      <c r="AG483" s="524"/>
    </row>
    <row r="484" spans="21:33">
      <c r="U484" s="524"/>
      <c r="V484" s="524"/>
      <c r="W484" s="524"/>
      <c r="X484" s="524"/>
      <c r="Y484" s="524"/>
      <c r="Z484" s="131"/>
      <c r="AA484" s="131"/>
      <c r="AB484" s="526"/>
      <c r="AC484" s="524"/>
      <c r="AD484" s="524"/>
      <c r="AE484" s="524"/>
      <c r="AF484" s="524"/>
      <c r="AG484" s="524"/>
    </row>
    <row r="485" spans="21:33">
      <c r="U485" s="524"/>
      <c r="V485" s="524"/>
      <c r="W485" s="524"/>
      <c r="X485" s="524"/>
      <c r="Y485" s="524"/>
      <c r="Z485" s="131"/>
      <c r="AA485" s="131"/>
      <c r="AB485" s="526"/>
      <c r="AC485" s="524"/>
      <c r="AD485" s="524"/>
      <c r="AE485" s="524"/>
      <c r="AF485" s="524"/>
      <c r="AG485" s="524"/>
    </row>
    <row r="486" spans="21:33">
      <c r="U486" s="524"/>
      <c r="V486" s="524"/>
      <c r="W486" s="524"/>
      <c r="X486" s="524"/>
      <c r="Y486" s="524"/>
      <c r="Z486" s="131"/>
      <c r="AA486" s="131"/>
      <c r="AB486" s="526"/>
      <c r="AC486" s="524"/>
      <c r="AD486" s="524"/>
      <c r="AE486" s="524"/>
      <c r="AF486" s="524"/>
      <c r="AG486" s="524"/>
    </row>
    <row r="487" spans="21:33">
      <c r="U487" s="524"/>
      <c r="V487" s="524"/>
      <c r="W487" s="524"/>
      <c r="X487" s="524"/>
      <c r="Y487" s="524"/>
      <c r="Z487" s="131"/>
      <c r="AA487" s="131"/>
      <c r="AB487" s="526"/>
      <c r="AC487" s="524"/>
      <c r="AD487" s="524"/>
      <c r="AE487" s="524"/>
      <c r="AF487" s="524"/>
      <c r="AG487" s="524"/>
    </row>
    <row r="488" spans="21:33">
      <c r="U488" s="524"/>
      <c r="V488" s="524"/>
      <c r="W488" s="524"/>
      <c r="X488" s="524"/>
      <c r="Y488" s="524"/>
      <c r="Z488" s="131"/>
      <c r="AA488" s="131"/>
      <c r="AB488" s="526"/>
      <c r="AC488" s="524"/>
      <c r="AD488" s="524"/>
      <c r="AE488" s="524"/>
      <c r="AF488" s="524"/>
      <c r="AG488" s="524"/>
    </row>
    <row r="489" spans="21:33">
      <c r="U489" s="524"/>
      <c r="V489" s="524"/>
      <c r="W489" s="524"/>
      <c r="X489" s="524"/>
      <c r="Y489" s="524"/>
      <c r="Z489" s="131"/>
      <c r="AA489" s="131"/>
      <c r="AB489" s="526"/>
      <c r="AC489" s="524"/>
      <c r="AD489" s="524"/>
      <c r="AE489" s="524"/>
      <c r="AF489" s="524"/>
      <c r="AG489" s="524"/>
    </row>
    <row r="490" spans="21:33">
      <c r="U490" s="524"/>
      <c r="V490" s="524"/>
      <c r="W490" s="524"/>
      <c r="X490" s="524"/>
      <c r="Y490" s="524"/>
      <c r="Z490" s="131"/>
      <c r="AA490" s="131"/>
      <c r="AB490" s="526"/>
      <c r="AC490" s="524"/>
      <c r="AD490" s="524"/>
      <c r="AE490" s="524"/>
      <c r="AF490" s="524"/>
      <c r="AG490" s="524"/>
    </row>
    <row r="491" spans="21:33">
      <c r="U491" s="524"/>
      <c r="V491" s="524"/>
      <c r="W491" s="524"/>
      <c r="X491" s="524"/>
      <c r="Y491" s="524"/>
      <c r="Z491" s="131"/>
      <c r="AA491" s="131"/>
      <c r="AB491" s="526"/>
      <c r="AC491" s="524"/>
      <c r="AD491" s="524"/>
      <c r="AE491" s="524"/>
      <c r="AF491" s="524"/>
      <c r="AG491" s="524"/>
    </row>
    <row r="492" spans="21:33">
      <c r="U492" s="524"/>
      <c r="V492" s="524"/>
      <c r="W492" s="524"/>
      <c r="X492" s="524"/>
      <c r="Y492" s="524"/>
      <c r="Z492" s="131"/>
      <c r="AA492" s="131"/>
      <c r="AB492" s="526"/>
      <c r="AC492" s="524"/>
      <c r="AD492" s="524"/>
      <c r="AE492" s="524"/>
      <c r="AF492" s="524"/>
      <c r="AG492" s="524"/>
    </row>
    <row r="493" spans="21:33">
      <c r="U493" s="524"/>
      <c r="V493" s="524"/>
      <c r="W493" s="524"/>
      <c r="X493" s="524"/>
      <c r="Y493" s="524"/>
      <c r="Z493" s="131"/>
      <c r="AA493" s="131"/>
      <c r="AB493" s="526"/>
      <c r="AC493" s="524"/>
      <c r="AD493" s="524"/>
      <c r="AE493" s="524"/>
      <c r="AF493" s="524"/>
      <c r="AG493" s="524"/>
    </row>
    <row r="494" spans="21:33">
      <c r="U494" s="524"/>
      <c r="V494" s="524"/>
      <c r="W494" s="524"/>
      <c r="X494" s="524"/>
      <c r="Y494" s="524"/>
      <c r="Z494" s="131"/>
      <c r="AA494" s="131"/>
      <c r="AB494" s="526"/>
      <c r="AC494" s="524"/>
      <c r="AD494" s="524"/>
      <c r="AE494" s="524"/>
      <c r="AF494" s="524"/>
      <c r="AG494" s="524"/>
    </row>
    <row r="495" spans="21:33">
      <c r="U495" s="524"/>
      <c r="V495" s="524"/>
      <c r="W495" s="524"/>
      <c r="X495" s="524"/>
      <c r="Y495" s="524"/>
      <c r="Z495" s="131"/>
      <c r="AA495" s="131"/>
      <c r="AB495" s="526"/>
      <c r="AC495" s="524"/>
      <c r="AD495" s="524"/>
      <c r="AE495" s="524"/>
      <c r="AF495" s="524"/>
      <c r="AG495" s="524"/>
    </row>
    <row r="496" spans="21:33">
      <c r="U496" s="524"/>
      <c r="V496" s="524"/>
      <c r="W496" s="524"/>
      <c r="X496" s="524"/>
      <c r="Y496" s="524"/>
      <c r="Z496" s="131"/>
      <c r="AA496" s="131"/>
      <c r="AB496" s="526"/>
      <c r="AC496" s="524"/>
      <c r="AD496" s="524"/>
      <c r="AE496" s="524"/>
      <c r="AF496" s="524"/>
      <c r="AG496" s="524"/>
    </row>
    <row r="497" spans="21:33">
      <c r="U497" s="524"/>
      <c r="V497" s="524"/>
      <c r="W497" s="524"/>
      <c r="X497" s="524"/>
      <c r="Y497" s="524"/>
      <c r="Z497" s="131"/>
      <c r="AA497" s="131"/>
      <c r="AB497" s="526"/>
      <c r="AC497" s="524"/>
      <c r="AD497" s="524"/>
      <c r="AE497" s="524"/>
      <c r="AF497" s="524"/>
      <c r="AG497" s="524"/>
    </row>
    <row r="498" spans="21:33">
      <c r="U498" s="524"/>
      <c r="V498" s="524"/>
      <c r="W498" s="524"/>
      <c r="X498" s="524"/>
      <c r="Y498" s="524"/>
      <c r="Z498" s="131"/>
      <c r="AA498" s="131"/>
      <c r="AB498" s="526"/>
      <c r="AC498" s="524"/>
      <c r="AD498" s="524"/>
      <c r="AE498" s="524"/>
      <c r="AF498" s="524"/>
      <c r="AG498" s="524"/>
    </row>
    <row r="499" spans="21:33">
      <c r="U499" s="524"/>
      <c r="V499" s="524"/>
      <c r="W499" s="524"/>
      <c r="X499" s="524"/>
      <c r="Y499" s="524"/>
      <c r="Z499" s="131"/>
      <c r="AA499" s="131"/>
      <c r="AB499" s="526"/>
      <c r="AC499" s="524"/>
      <c r="AD499" s="524"/>
      <c r="AE499" s="524"/>
      <c r="AF499" s="524"/>
      <c r="AG499" s="524"/>
    </row>
    <row r="500" spans="21:33">
      <c r="U500" s="524"/>
      <c r="V500" s="524"/>
      <c r="W500" s="524"/>
      <c r="X500" s="524"/>
      <c r="Y500" s="524"/>
      <c r="Z500" s="131"/>
      <c r="AA500" s="131"/>
      <c r="AB500" s="526"/>
      <c r="AC500" s="524"/>
      <c r="AD500" s="524"/>
      <c r="AE500" s="524"/>
      <c r="AF500" s="524"/>
      <c r="AG500" s="524"/>
    </row>
    <row r="501" spans="21:33">
      <c r="U501" s="524"/>
      <c r="V501" s="524"/>
      <c r="W501" s="524"/>
      <c r="X501" s="524"/>
      <c r="Y501" s="524"/>
      <c r="Z501" s="131"/>
      <c r="AA501" s="131"/>
      <c r="AB501" s="526"/>
      <c r="AC501" s="524"/>
      <c r="AD501" s="524"/>
      <c r="AE501" s="524"/>
      <c r="AF501" s="524"/>
      <c r="AG501" s="524"/>
    </row>
    <row r="502" spans="21:33">
      <c r="U502" s="524"/>
      <c r="V502" s="524"/>
      <c r="W502" s="524"/>
      <c r="X502" s="524"/>
      <c r="Y502" s="524"/>
      <c r="Z502" s="131"/>
      <c r="AA502" s="131"/>
      <c r="AB502" s="526"/>
      <c r="AC502" s="524"/>
      <c r="AD502" s="524"/>
      <c r="AE502" s="524"/>
      <c r="AF502" s="524"/>
      <c r="AG502" s="524"/>
    </row>
    <row r="503" spans="21:33">
      <c r="U503" s="524"/>
      <c r="V503" s="524"/>
      <c r="W503" s="524"/>
      <c r="X503" s="524"/>
      <c r="Y503" s="524"/>
      <c r="Z503" s="131"/>
      <c r="AA503" s="131"/>
      <c r="AB503" s="526"/>
      <c r="AC503" s="524"/>
      <c r="AD503" s="524"/>
      <c r="AE503" s="524"/>
      <c r="AF503" s="524"/>
      <c r="AG503" s="524"/>
    </row>
    <row r="504" spans="21:33">
      <c r="U504" s="524"/>
      <c r="V504" s="524"/>
      <c r="W504" s="524"/>
      <c r="X504" s="524"/>
      <c r="Y504" s="524"/>
      <c r="Z504" s="131"/>
      <c r="AA504" s="131"/>
      <c r="AB504" s="526"/>
      <c r="AC504" s="524"/>
      <c r="AD504" s="524"/>
      <c r="AE504" s="524"/>
      <c r="AF504" s="524"/>
      <c r="AG504" s="524"/>
    </row>
    <row r="505" spans="21:33">
      <c r="U505" s="524"/>
      <c r="V505" s="524"/>
      <c r="W505" s="524"/>
      <c r="X505" s="524"/>
      <c r="Y505" s="524"/>
      <c r="Z505" s="131"/>
      <c r="AA505" s="131"/>
      <c r="AB505" s="526"/>
      <c r="AC505" s="524"/>
      <c r="AD505" s="524"/>
      <c r="AE505" s="524"/>
      <c r="AF505" s="524"/>
      <c r="AG505" s="524"/>
    </row>
    <row r="506" spans="21:33">
      <c r="U506" s="524"/>
      <c r="V506" s="524"/>
      <c r="W506" s="524"/>
      <c r="X506" s="524"/>
      <c r="Y506" s="524"/>
      <c r="Z506" s="131"/>
      <c r="AA506" s="131"/>
      <c r="AB506" s="526"/>
      <c r="AC506" s="524"/>
      <c r="AD506" s="524"/>
      <c r="AE506" s="524"/>
      <c r="AF506" s="524"/>
      <c r="AG506" s="524"/>
    </row>
    <row r="507" spans="21:33">
      <c r="U507" s="524"/>
      <c r="V507" s="524"/>
      <c r="W507" s="524"/>
      <c r="X507" s="524"/>
      <c r="Y507" s="524"/>
      <c r="Z507" s="131"/>
      <c r="AA507" s="131"/>
      <c r="AB507" s="526"/>
      <c r="AC507" s="524"/>
      <c r="AD507" s="524"/>
      <c r="AE507" s="524"/>
      <c r="AF507" s="524"/>
      <c r="AG507" s="524"/>
    </row>
    <row r="508" spans="21:33">
      <c r="U508" s="524"/>
      <c r="V508" s="524"/>
      <c r="W508" s="524"/>
      <c r="X508" s="524"/>
      <c r="Y508" s="524"/>
      <c r="Z508" s="131"/>
      <c r="AA508" s="131"/>
      <c r="AB508" s="526"/>
      <c r="AC508" s="524"/>
      <c r="AD508" s="524"/>
      <c r="AE508" s="524"/>
      <c r="AF508" s="524"/>
      <c r="AG508" s="524"/>
    </row>
    <row r="509" spans="21:33">
      <c r="U509" s="524"/>
      <c r="V509" s="524"/>
      <c r="W509" s="524"/>
      <c r="X509" s="524"/>
      <c r="Y509" s="524"/>
      <c r="Z509" s="131"/>
      <c r="AA509" s="131"/>
      <c r="AB509" s="526"/>
      <c r="AC509" s="524"/>
      <c r="AD509" s="524"/>
      <c r="AE509" s="524"/>
      <c r="AF509" s="524"/>
      <c r="AG509" s="524"/>
    </row>
    <row r="510" spans="21:33">
      <c r="U510" s="524"/>
      <c r="V510" s="524"/>
      <c r="W510" s="524"/>
      <c r="X510" s="524"/>
      <c r="Y510" s="524"/>
      <c r="Z510" s="131"/>
      <c r="AA510" s="131"/>
      <c r="AB510" s="526"/>
      <c r="AC510" s="524"/>
      <c r="AD510" s="524"/>
      <c r="AE510" s="524"/>
      <c r="AF510" s="524"/>
      <c r="AG510" s="524"/>
    </row>
    <row r="511" spans="21:33">
      <c r="U511" s="524"/>
      <c r="V511" s="524"/>
      <c r="W511" s="524"/>
      <c r="X511" s="524"/>
      <c r="Y511" s="524"/>
      <c r="Z511" s="131"/>
      <c r="AA511" s="131"/>
      <c r="AB511" s="526"/>
      <c r="AC511" s="524"/>
      <c r="AD511" s="524"/>
      <c r="AE511" s="524"/>
      <c r="AF511" s="524"/>
      <c r="AG511" s="524"/>
    </row>
    <row r="512" spans="21:33">
      <c r="U512" s="524"/>
      <c r="V512" s="524"/>
      <c r="W512" s="524"/>
      <c r="X512" s="524"/>
      <c r="Y512" s="524"/>
      <c r="Z512" s="131"/>
      <c r="AA512" s="131"/>
      <c r="AB512" s="526"/>
      <c r="AC512" s="524"/>
      <c r="AD512" s="524"/>
      <c r="AE512" s="524"/>
      <c r="AF512" s="524"/>
      <c r="AG512" s="524"/>
    </row>
    <row r="513" spans="21:33">
      <c r="U513" s="524"/>
      <c r="V513" s="524"/>
      <c r="W513" s="524"/>
      <c r="X513" s="524"/>
      <c r="Y513" s="524"/>
      <c r="Z513" s="131"/>
      <c r="AA513" s="131"/>
      <c r="AB513" s="526"/>
      <c r="AC513" s="524"/>
      <c r="AD513" s="524"/>
      <c r="AE513" s="524"/>
      <c r="AF513" s="524"/>
      <c r="AG513" s="524"/>
    </row>
    <row r="514" spans="21:33">
      <c r="U514" s="524"/>
      <c r="V514" s="524"/>
      <c r="W514" s="524"/>
      <c r="X514" s="524"/>
      <c r="Y514" s="524"/>
      <c r="Z514" s="131"/>
      <c r="AA514" s="131"/>
      <c r="AB514" s="526"/>
      <c r="AC514" s="524"/>
      <c r="AD514" s="524"/>
      <c r="AE514" s="524"/>
      <c r="AF514" s="524"/>
      <c r="AG514" s="524"/>
    </row>
    <row r="515" spans="21:33">
      <c r="U515" s="524"/>
      <c r="V515" s="524"/>
      <c r="W515" s="524"/>
      <c r="X515" s="524"/>
      <c r="Y515" s="524"/>
      <c r="Z515" s="131"/>
      <c r="AA515" s="131"/>
      <c r="AB515" s="526"/>
      <c r="AC515" s="524"/>
      <c r="AD515" s="524"/>
      <c r="AE515" s="524"/>
      <c r="AF515" s="524"/>
      <c r="AG515" s="524"/>
    </row>
    <row r="516" spans="21:33">
      <c r="U516" s="524"/>
      <c r="V516" s="524"/>
      <c r="W516" s="524"/>
      <c r="X516" s="524"/>
      <c r="Y516" s="524"/>
      <c r="Z516" s="131"/>
      <c r="AA516" s="131"/>
      <c r="AB516" s="526"/>
      <c r="AC516" s="524"/>
      <c r="AD516" s="524"/>
      <c r="AE516" s="524"/>
      <c r="AF516" s="524"/>
      <c r="AG516" s="524"/>
    </row>
    <row r="517" spans="21:33">
      <c r="U517" s="524"/>
      <c r="V517" s="524"/>
      <c r="W517" s="524"/>
      <c r="X517" s="524"/>
      <c r="Y517" s="524"/>
      <c r="Z517" s="131"/>
      <c r="AA517" s="131"/>
      <c r="AB517" s="526"/>
      <c r="AC517" s="524"/>
      <c r="AD517" s="524"/>
      <c r="AE517" s="524"/>
      <c r="AF517" s="524"/>
      <c r="AG517" s="524"/>
    </row>
    <row r="518" spans="21:33">
      <c r="U518" s="524"/>
      <c r="V518" s="524"/>
      <c r="W518" s="524"/>
      <c r="X518" s="524"/>
      <c r="Y518" s="524"/>
      <c r="Z518" s="131"/>
      <c r="AA518" s="131"/>
      <c r="AB518" s="526"/>
      <c r="AC518" s="524"/>
      <c r="AD518" s="524"/>
      <c r="AE518" s="524"/>
      <c r="AF518" s="524"/>
      <c r="AG518" s="524"/>
    </row>
    <row r="519" spans="21:33">
      <c r="U519" s="524"/>
      <c r="V519" s="524"/>
      <c r="W519" s="524"/>
      <c r="X519" s="524"/>
      <c r="Y519" s="524"/>
      <c r="Z519" s="131"/>
      <c r="AA519" s="131"/>
      <c r="AB519" s="526"/>
      <c r="AC519" s="524"/>
      <c r="AD519" s="524"/>
      <c r="AE519" s="524"/>
      <c r="AF519" s="524"/>
      <c r="AG519" s="524"/>
    </row>
    <row r="520" spans="21:33">
      <c r="U520" s="524"/>
      <c r="V520" s="524"/>
      <c r="W520" s="524"/>
      <c r="X520" s="524"/>
      <c r="Y520" s="524"/>
      <c r="Z520" s="131"/>
      <c r="AA520" s="131"/>
      <c r="AB520" s="526"/>
      <c r="AC520" s="524"/>
      <c r="AD520" s="524"/>
      <c r="AE520" s="524"/>
      <c r="AF520" s="524"/>
      <c r="AG520" s="524"/>
    </row>
    <row r="521" spans="21:33">
      <c r="U521" s="524"/>
      <c r="V521" s="524"/>
      <c r="W521" s="524"/>
      <c r="X521" s="524"/>
      <c r="Y521" s="524"/>
      <c r="Z521" s="131"/>
      <c r="AA521" s="131"/>
      <c r="AB521" s="526"/>
      <c r="AC521" s="524"/>
      <c r="AD521" s="524"/>
      <c r="AE521" s="524"/>
      <c r="AF521" s="524"/>
      <c r="AG521" s="524"/>
    </row>
    <row r="522" spans="21:33">
      <c r="U522" s="524"/>
      <c r="V522" s="524"/>
      <c r="W522" s="524"/>
      <c r="X522" s="524"/>
      <c r="Y522" s="524"/>
      <c r="Z522" s="131"/>
      <c r="AA522" s="131"/>
      <c r="AB522" s="526"/>
      <c r="AC522" s="524"/>
      <c r="AD522" s="524"/>
      <c r="AE522" s="524"/>
      <c r="AF522" s="524"/>
      <c r="AG522" s="524"/>
    </row>
    <row r="523" spans="21:33">
      <c r="U523" s="524"/>
      <c r="V523" s="524"/>
      <c r="W523" s="524"/>
      <c r="X523" s="524"/>
      <c r="Y523" s="524"/>
      <c r="Z523" s="131"/>
      <c r="AA523" s="131"/>
      <c r="AB523" s="526"/>
      <c r="AC523" s="524"/>
      <c r="AD523" s="524"/>
      <c r="AE523" s="524"/>
      <c r="AF523" s="524"/>
      <c r="AG523" s="524"/>
    </row>
    <row r="524" spans="21:33">
      <c r="U524" s="524"/>
      <c r="V524" s="524"/>
      <c r="W524" s="524"/>
      <c r="X524" s="524"/>
      <c r="Y524" s="524"/>
      <c r="Z524" s="131"/>
      <c r="AA524" s="131"/>
      <c r="AB524" s="526"/>
      <c r="AC524" s="524"/>
      <c r="AD524" s="524"/>
      <c r="AE524" s="524"/>
      <c r="AF524" s="524"/>
      <c r="AG524" s="524"/>
    </row>
    <row r="525" spans="21:33">
      <c r="U525" s="524"/>
      <c r="V525" s="524"/>
      <c r="W525" s="524"/>
      <c r="X525" s="524"/>
      <c r="Y525" s="524"/>
      <c r="Z525" s="131"/>
      <c r="AA525" s="131"/>
      <c r="AB525" s="526"/>
      <c r="AC525" s="524"/>
      <c r="AD525" s="524"/>
      <c r="AE525" s="524"/>
      <c r="AF525" s="524"/>
      <c r="AG525" s="524"/>
    </row>
    <row r="526" spans="21:33">
      <c r="U526" s="524"/>
      <c r="V526" s="524"/>
      <c r="W526" s="524"/>
      <c r="X526" s="524"/>
      <c r="Y526" s="524"/>
      <c r="Z526" s="131"/>
      <c r="AA526" s="131"/>
      <c r="AB526" s="526"/>
      <c r="AC526" s="524"/>
      <c r="AD526" s="524"/>
      <c r="AE526" s="524"/>
      <c r="AF526" s="524"/>
      <c r="AG526" s="524"/>
    </row>
    <row r="527" spans="21:33">
      <c r="U527" s="524"/>
      <c r="V527" s="524"/>
      <c r="W527" s="524"/>
      <c r="X527" s="524"/>
      <c r="Y527" s="524"/>
      <c r="Z527" s="131"/>
      <c r="AA527" s="131"/>
      <c r="AB527" s="526"/>
      <c r="AC527" s="524"/>
      <c r="AD527" s="524"/>
      <c r="AE527" s="524"/>
      <c r="AF527" s="524"/>
      <c r="AG527" s="524"/>
    </row>
    <row r="528" spans="21:33">
      <c r="U528" s="524"/>
      <c r="V528" s="524"/>
      <c r="W528" s="524"/>
      <c r="X528" s="524"/>
      <c r="Y528" s="524"/>
      <c r="Z528" s="131"/>
      <c r="AA528" s="131"/>
      <c r="AB528" s="526"/>
      <c r="AC528" s="524"/>
      <c r="AD528" s="524"/>
      <c r="AE528" s="524"/>
      <c r="AF528" s="524"/>
      <c r="AG528" s="524"/>
    </row>
    <row r="529" spans="21:33">
      <c r="U529" s="524"/>
      <c r="V529" s="524"/>
      <c r="W529" s="524"/>
      <c r="X529" s="524"/>
      <c r="Y529" s="524"/>
      <c r="Z529" s="131"/>
      <c r="AA529" s="131"/>
      <c r="AB529" s="526"/>
      <c r="AC529" s="524"/>
      <c r="AD529" s="524"/>
      <c r="AE529" s="524"/>
      <c r="AF529" s="524"/>
      <c r="AG529" s="524"/>
    </row>
    <row r="530" spans="21:33">
      <c r="U530" s="524"/>
      <c r="V530" s="524"/>
      <c r="W530" s="524"/>
      <c r="X530" s="524"/>
      <c r="Y530" s="524"/>
      <c r="Z530" s="131"/>
      <c r="AA530" s="131"/>
      <c r="AB530" s="526"/>
      <c r="AC530" s="524"/>
      <c r="AD530" s="524"/>
      <c r="AE530" s="524"/>
      <c r="AF530" s="524"/>
      <c r="AG530" s="524"/>
    </row>
    <row r="531" spans="21:33">
      <c r="U531" s="524"/>
      <c r="V531" s="524"/>
      <c r="W531" s="524"/>
      <c r="X531" s="524"/>
      <c r="Y531" s="524"/>
      <c r="Z531" s="131"/>
      <c r="AA531" s="131"/>
      <c r="AB531" s="526"/>
      <c r="AC531" s="524"/>
      <c r="AD531" s="524"/>
      <c r="AE531" s="524"/>
      <c r="AF531" s="524"/>
      <c r="AG531" s="524"/>
    </row>
    <row r="532" spans="21:33">
      <c r="U532" s="524"/>
      <c r="V532" s="524"/>
      <c r="W532" s="524"/>
      <c r="X532" s="524"/>
      <c r="Y532" s="524"/>
      <c r="Z532" s="131"/>
      <c r="AA532" s="131"/>
      <c r="AB532" s="526"/>
      <c r="AC532" s="524"/>
      <c r="AD532" s="524"/>
      <c r="AE532" s="524"/>
      <c r="AF532" s="524"/>
      <c r="AG532" s="524"/>
    </row>
    <row r="533" spans="21:33">
      <c r="U533" s="524"/>
      <c r="V533" s="524"/>
      <c r="W533" s="524"/>
      <c r="X533" s="524"/>
      <c r="Y533" s="524"/>
      <c r="Z533" s="131"/>
      <c r="AA533" s="131"/>
      <c r="AB533" s="526"/>
      <c r="AC533" s="524"/>
      <c r="AD533" s="524"/>
      <c r="AE533" s="524"/>
      <c r="AF533" s="524"/>
      <c r="AG533" s="524"/>
    </row>
    <row r="534" spans="21:33">
      <c r="U534" s="524"/>
      <c r="V534" s="524"/>
      <c r="W534" s="524"/>
      <c r="X534" s="524"/>
      <c r="Y534" s="524"/>
      <c r="Z534" s="131"/>
      <c r="AA534" s="131"/>
      <c r="AB534" s="526"/>
      <c r="AC534" s="524"/>
      <c r="AD534" s="524"/>
      <c r="AE534" s="524"/>
      <c r="AF534" s="524"/>
      <c r="AG534" s="524"/>
    </row>
    <row r="535" spans="21:33">
      <c r="U535" s="524"/>
      <c r="V535" s="524"/>
      <c r="W535" s="524"/>
      <c r="X535" s="524"/>
      <c r="Y535" s="524"/>
      <c r="Z535" s="131"/>
      <c r="AA535" s="131"/>
      <c r="AB535" s="526"/>
      <c r="AC535" s="524"/>
      <c r="AD535" s="524"/>
      <c r="AE535" s="524"/>
      <c r="AF535" s="524"/>
      <c r="AG535" s="524"/>
    </row>
    <row r="536" spans="21:33">
      <c r="U536" s="524"/>
      <c r="V536" s="524"/>
      <c r="W536" s="524"/>
      <c r="X536" s="524"/>
      <c r="Y536" s="524"/>
      <c r="Z536" s="131"/>
      <c r="AA536" s="131"/>
      <c r="AB536" s="526"/>
      <c r="AC536" s="524"/>
      <c r="AD536" s="524"/>
      <c r="AE536" s="524"/>
      <c r="AF536" s="524"/>
      <c r="AG536" s="524"/>
    </row>
    <row r="537" spans="21:33">
      <c r="U537" s="524"/>
      <c r="V537" s="524"/>
      <c r="W537" s="524"/>
      <c r="X537" s="524"/>
      <c r="Y537" s="524"/>
      <c r="Z537" s="131"/>
      <c r="AA537" s="131"/>
      <c r="AB537" s="526"/>
      <c r="AC537" s="524"/>
      <c r="AD537" s="524"/>
      <c r="AE537" s="524"/>
      <c r="AF537" s="524"/>
      <c r="AG537" s="524"/>
    </row>
    <row r="538" spans="21:33">
      <c r="U538" s="524"/>
      <c r="V538" s="524"/>
      <c r="W538" s="524"/>
      <c r="X538" s="524"/>
      <c r="Y538" s="524"/>
      <c r="Z538" s="131"/>
      <c r="AA538" s="131"/>
      <c r="AB538" s="526"/>
      <c r="AC538" s="524"/>
      <c r="AD538" s="524"/>
      <c r="AE538" s="524"/>
      <c r="AF538" s="524"/>
      <c r="AG538" s="524"/>
    </row>
    <row r="539" spans="21:33">
      <c r="U539" s="524"/>
      <c r="V539" s="524"/>
      <c r="W539" s="524"/>
      <c r="X539" s="524"/>
      <c r="Y539" s="524"/>
      <c r="Z539" s="131"/>
      <c r="AA539" s="131"/>
      <c r="AB539" s="526"/>
      <c r="AC539" s="524"/>
      <c r="AD539" s="524"/>
      <c r="AE539" s="524"/>
      <c r="AF539" s="524"/>
      <c r="AG539" s="524"/>
    </row>
    <row r="540" spans="21:33">
      <c r="U540" s="524"/>
      <c r="V540" s="524"/>
      <c r="W540" s="524"/>
      <c r="X540" s="524"/>
      <c r="Y540" s="524"/>
      <c r="Z540" s="131"/>
      <c r="AA540" s="131"/>
      <c r="AB540" s="526"/>
      <c r="AC540" s="524"/>
      <c r="AD540" s="524"/>
      <c r="AE540" s="524"/>
      <c r="AF540" s="524"/>
      <c r="AG540" s="524"/>
    </row>
    <row r="541" spans="21:33">
      <c r="U541" s="524"/>
      <c r="V541" s="524"/>
      <c r="W541" s="524"/>
      <c r="X541" s="524"/>
      <c r="Y541" s="524"/>
      <c r="Z541" s="131"/>
      <c r="AA541" s="131"/>
      <c r="AB541" s="526"/>
      <c r="AC541" s="524"/>
      <c r="AD541" s="524"/>
      <c r="AE541" s="524"/>
      <c r="AF541" s="524"/>
      <c r="AG541" s="524"/>
    </row>
    <row r="542" spans="21:33">
      <c r="U542" s="524"/>
      <c r="V542" s="524"/>
      <c r="W542" s="524"/>
      <c r="X542" s="524"/>
      <c r="Y542" s="524"/>
      <c r="Z542" s="131"/>
      <c r="AA542" s="131"/>
      <c r="AB542" s="526"/>
      <c r="AC542" s="524"/>
      <c r="AD542" s="524"/>
      <c r="AE542" s="524"/>
      <c r="AF542" s="524"/>
      <c r="AG542" s="524"/>
    </row>
    <row r="543" spans="21:33">
      <c r="U543" s="524"/>
      <c r="V543" s="524"/>
      <c r="W543" s="524"/>
      <c r="X543" s="524"/>
      <c r="Y543" s="524"/>
      <c r="Z543" s="131"/>
      <c r="AA543" s="131"/>
      <c r="AB543" s="526"/>
      <c r="AC543" s="524"/>
      <c r="AD543" s="524"/>
      <c r="AE543" s="524"/>
      <c r="AF543" s="524"/>
      <c r="AG543" s="524"/>
    </row>
    <row r="544" spans="21:33">
      <c r="U544" s="524"/>
      <c r="V544" s="524"/>
      <c r="W544" s="524"/>
      <c r="X544" s="524"/>
      <c r="Y544" s="524"/>
      <c r="Z544" s="131"/>
      <c r="AA544" s="131"/>
      <c r="AB544" s="526"/>
      <c r="AC544" s="524"/>
      <c r="AD544" s="524"/>
      <c r="AE544" s="524"/>
      <c r="AF544" s="524"/>
      <c r="AG544" s="524"/>
    </row>
    <row r="545" spans="21:33">
      <c r="U545" s="524"/>
      <c r="V545" s="524"/>
      <c r="W545" s="524"/>
      <c r="X545" s="524"/>
      <c r="Y545" s="524"/>
      <c r="Z545" s="131"/>
      <c r="AA545" s="131"/>
      <c r="AB545" s="526"/>
      <c r="AC545" s="524"/>
      <c r="AD545" s="524"/>
      <c r="AE545" s="524"/>
      <c r="AF545" s="524"/>
      <c r="AG545" s="524"/>
    </row>
    <row r="546" spans="21:33">
      <c r="U546" s="524"/>
      <c r="V546" s="524"/>
      <c r="W546" s="524"/>
      <c r="X546" s="524"/>
      <c r="Y546" s="524"/>
      <c r="Z546" s="131"/>
      <c r="AA546" s="131"/>
      <c r="AB546" s="526"/>
      <c r="AC546" s="524"/>
      <c r="AD546" s="524"/>
      <c r="AE546" s="524"/>
      <c r="AF546" s="524"/>
      <c r="AG546" s="524"/>
    </row>
    <row r="547" spans="21:33">
      <c r="U547" s="524"/>
      <c r="V547" s="524"/>
      <c r="W547" s="524"/>
      <c r="X547" s="524"/>
      <c r="Y547" s="524"/>
      <c r="Z547" s="131"/>
      <c r="AA547" s="131"/>
      <c r="AB547" s="526"/>
      <c r="AC547" s="524"/>
      <c r="AD547" s="524"/>
      <c r="AE547" s="524"/>
      <c r="AF547" s="524"/>
      <c r="AG547" s="524"/>
    </row>
    <row r="548" spans="21:33">
      <c r="U548" s="524"/>
      <c r="V548" s="524"/>
      <c r="W548" s="524"/>
      <c r="X548" s="524"/>
      <c r="Y548" s="524"/>
      <c r="Z548" s="131"/>
      <c r="AA548" s="131"/>
      <c r="AB548" s="526"/>
      <c r="AC548" s="524"/>
      <c r="AD548" s="524"/>
      <c r="AE548" s="524"/>
      <c r="AF548" s="524"/>
      <c r="AG548" s="524"/>
    </row>
    <row r="549" spans="21:33">
      <c r="U549" s="524"/>
      <c r="V549" s="524"/>
      <c r="W549" s="524"/>
      <c r="X549" s="524"/>
      <c r="Y549" s="524"/>
      <c r="Z549" s="131"/>
      <c r="AA549" s="131"/>
      <c r="AB549" s="526"/>
      <c r="AC549" s="524"/>
      <c r="AD549" s="524"/>
      <c r="AE549" s="524"/>
      <c r="AF549" s="524"/>
      <c r="AG549" s="524"/>
    </row>
    <row r="550" spans="21:33">
      <c r="U550" s="524"/>
      <c r="V550" s="524"/>
      <c r="W550" s="524"/>
      <c r="X550" s="524"/>
      <c r="Y550" s="524"/>
      <c r="Z550" s="131"/>
      <c r="AA550" s="131"/>
      <c r="AB550" s="526"/>
      <c r="AC550" s="524"/>
      <c r="AD550" s="524"/>
      <c r="AE550" s="524"/>
      <c r="AF550" s="524"/>
      <c r="AG550" s="524"/>
    </row>
    <row r="551" spans="21:33">
      <c r="U551" s="524"/>
      <c r="V551" s="524"/>
      <c r="W551" s="524"/>
      <c r="X551" s="524"/>
      <c r="Y551" s="524"/>
      <c r="Z551" s="131"/>
      <c r="AA551" s="131"/>
      <c r="AB551" s="526"/>
      <c r="AC551" s="524"/>
      <c r="AD551" s="524"/>
      <c r="AE551" s="524"/>
      <c r="AF551" s="524"/>
      <c r="AG551" s="524"/>
    </row>
    <row r="552" spans="21:33">
      <c r="U552" s="524"/>
      <c r="V552" s="524"/>
      <c r="W552" s="524"/>
      <c r="X552" s="524"/>
      <c r="Y552" s="524"/>
      <c r="Z552" s="131"/>
      <c r="AA552" s="131"/>
      <c r="AB552" s="526"/>
      <c r="AC552" s="524"/>
      <c r="AD552" s="524"/>
      <c r="AE552" s="524"/>
      <c r="AF552" s="524"/>
      <c r="AG552" s="524"/>
    </row>
    <row r="553" spans="21:33">
      <c r="U553" s="524"/>
      <c r="V553" s="524"/>
      <c r="W553" s="524"/>
      <c r="X553" s="524"/>
      <c r="Y553" s="524"/>
      <c r="Z553" s="131"/>
      <c r="AA553" s="131"/>
      <c r="AB553" s="526"/>
      <c r="AC553" s="524"/>
      <c r="AD553" s="524"/>
      <c r="AE553" s="524"/>
      <c r="AF553" s="524"/>
      <c r="AG553" s="524"/>
    </row>
    <row r="554" spans="21:33">
      <c r="U554" s="524"/>
      <c r="V554" s="524"/>
      <c r="W554" s="524"/>
      <c r="X554" s="524"/>
      <c r="Y554" s="524"/>
      <c r="Z554" s="131"/>
      <c r="AA554" s="131"/>
      <c r="AB554" s="526"/>
      <c r="AC554" s="524"/>
      <c r="AD554" s="524"/>
      <c r="AE554" s="524"/>
      <c r="AF554" s="524"/>
      <c r="AG554" s="524"/>
    </row>
    <row r="555" spans="21:33">
      <c r="U555" s="524"/>
      <c r="V555" s="524"/>
      <c r="W555" s="524"/>
      <c r="X555" s="524"/>
      <c r="Y555" s="524"/>
      <c r="Z555" s="131"/>
      <c r="AA555" s="131"/>
      <c r="AB555" s="526"/>
      <c r="AC555" s="524"/>
      <c r="AD555" s="524"/>
      <c r="AE555" s="524"/>
      <c r="AF555" s="524"/>
      <c r="AG555" s="524"/>
    </row>
    <row r="556" spans="21:33">
      <c r="U556" s="524"/>
      <c r="V556" s="524"/>
      <c r="W556" s="524"/>
      <c r="X556" s="524"/>
      <c r="Y556" s="524"/>
      <c r="Z556" s="131"/>
      <c r="AA556" s="131"/>
      <c r="AB556" s="526"/>
      <c r="AC556" s="524"/>
      <c r="AD556" s="524"/>
      <c r="AE556" s="524"/>
      <c r="AF556" s="524"/>
      <c r="AG556" s="524"/>
    </row>
    <row r="557" spans="21:33">
      <c r="U557" s="524"/>
      <c r="V557" s="524"/>
      <c r="W557" s="524"/>
      <c r="X557" s="524"/>
      <c r="Y557" s="524"/>
      <c r="Z557" s="131"/>
      <c r="AA557" s="131"/>
      <c r="AB557" s="526"/>
      <c r="AC557" s="524"/>
      <c r="AD557" s="524"/>
      <c r="AE557" s="524"/>
      <c r="AF557" s="524"/>
      <c r="AG557" s="524"/>
    </row>
    <row r="558" spans="21:33">
      <c r="U558" s="524"/>
      <c r="V558" s="524"/>
      <c r="W558" s="524"/>
      <c r="X558" s="524"/>
      <c r="Y558" s="524"/>
      <c r="Z558" s="131"/>
      <c r="AA558" s="131"/>
      <c r="AB558" s="526"/>
      <c r="AC558" s="524"/>
      <c r="AD558" s="524"/>
      <c r="AE558" s="524"/>
      <c r="AF558" s="524"/>
      <c r="AG558" s="524"/>
    </row>
    <row r="559" spans="21:33">
      <c r="U559" s="524"/>
      <c r="V559" s="524"/>
      <c r="W559" s="524"/>
      <c r="X559" s="524"/>
      <c r="Y559" s="524"/>
      <c r="Z559" s="131"/>
      <c r="AA559" s="131"/>
      <c r="AB559" s="526"/>
      <c r="AC559" s="524"/>
      <c r="AD559" s="524"/>
      <c r="AE559" s="524"/>
      <c r="AF559" s="524"/>
      <c r="AG559" s="524"/>
    </row>
    <row r="560" spans="21:33">
      <c r="U560" s="524"/>
      <c r="V560" s="524"/>
      <c r="W560" s="524"/>
      <c r="X560" s="524"/>
      <c r="Y560" s="524"/>
      <c r="Z560" s="131"/>
      <c r="AA560" s="131"/>
      <c r="AB560" s="526"/>
      <c r="AC560" s="524"/>
      <c r="AD560" s="524"/>
      <c r="AE560" s="524"/>
      <c r="AF560" s="524"/>
      <c r="AG560" s="524"/>
    </row>
    <row r="561" spans="21:33">
      <c r="U561" s="524"/>
      <c r="V561" s="524"/>
      <c r="W561" s="524"/>
      <c r="X561" s="524"/>
      <c r="Y561" s="524"/>
      <c r="Z561" s="131"/>
      <c r="AA561" s="131"/>
      <c r="AB561" s="526"/>
      <c r="AC561" s="524"/>
      <c r="AD561" s="524"/>
      <c r="AE561" s="524"/>
      <c r="AF561" s="524"/>
      <c r="AG561" s="524"/>
    </row>
    <row r="562" spans="21:33">
      <c r="U562" s="524"/>
      <c r="V562" s="524"/>
      <c r="W562" s="524"/>
      <c r="X562" s="524"/>
      <c r="Y562" s="524"/>
      <c r="Z562" s="131"/>
      <c r="AA562" s="131"/>
      <c r="AB562" s="526"/>
      <c r="AC562" s="524"/>
      <c r="AD562" s="524"/>
      <c r="AE562" s="524"/>
      <c r="AF562" s="524"/>
      <c r="AG562" s="524"/>
    </row>
    <row r="563" spans="21:33">
      <c r="U563" s="524"/>
      <c r="V563" s="524"/>
      <c r="W563" s="524"/>
      <c r="X563" s="524"/>
      <c r="Y563" s="524"/>
      <c r="Z563" s="131"/>
      <c r="AA563" s="131"/>
      <c r="AB563" s="526"/>
      <c r="AC563" s="524"/>
      <c r="AD563" s="524"/>
      <c r="AE563" s="524"/>
      <c r="AF563" s="524"/>
      <c r="AG563" s="524"/>
    </row>
    <row r="564" spans="21:33">
      <c r="U564" s="524"/>
      <c r="V564" s="524"/>
      <c r="W564" s="524"/>
      <c r="X564" s="524"/>
      <c r="Y564" s="524"/>
      <c r="Z564" s="131"/>
      <c r="AA564" s="131"/>
      <c r="AB564" s="526"/>
      <c r="AC564" s="524"/>
      <c r="AD564" s="524"/>
      <c r="AE564" s="524"/>
      <c r="AF564" s="524"/>
      <c r="AG564" s="524"/>
    </row>
    <row r="565" spans="21:33">
      <c r="U565" s="524"/>
      <c r="V565" s="524"/>
      <c r="W565" s="524"/>
      <c r="X565" s="524"/>
      <c r="Y565" s="524"/>
      <c r="Z565" s="131"/>
      <c r="AA565" s="131"/>
      <c r="AB565" s="526"/>
      <c r="AC565" s="524"/>
      <c r="AD565" s="524"/>
      <c r="AE565" s="524"/>
      <c r="AF565" s="524"/>
      <c r="AG565" s="524"/>
    </row>
    <row r="566" spans="21:33">
      <c r="U566" s="524"/>
      <c r="V566" s="524"/>
      <c r="W566" s="524"/>
      <c r="X566" s="524"/>
      <c r="Y566" s="524"/>
      <c r="Z566" s="131"/>
      <c r="AA566" s="131"/>
      <c r="AB566" s="526"/>
      <c r="AC566" s="524"/>
      <c r="AD566" s="524"/>
      <c r="AE566" s="524"/>
      <c r="AF566" s="524"/>
      <c r="AG566" s="524"/>
    </row>
    <row r="567" spans="21:33">
      <c r="U567" s="524"/>
      <c r="V567" s="524"/>
      <c r="W567" s="524"/>
      <c r="X567" s="524"/>
      <c r="Y567" s="524"/>
      <c r="Z567" s="131"/>
      <c r="AA567" s="131"/>
      <c r="AB567" s="526"/>
      <c r="AC567" s="524"/>
      <c r="AD567" s="524"/>
      <c r="AE567" s="524"/>
      <c r="AF567" s="524"/>
      <c r="AG567" s="524"/>
    </row>
    <row r="568" spans="21:33">
      <c r="U568" s="524"/>
      <c r="V568" s="524"/>
      <c r="W568" s="524"/>
      <c r="X568" s="524"/>
      <c r="Y568" s="524"/>
      <c r="Z568" s="131"/>
      <c r="AA568" s="131"/>
      <c r="AB568" s="526"/>
      <c r="AC568" s="524"/>
      <c r="AD568" s="524"/>
      <c r="AE568" s="524"/>
      <c r="AF568" s="524"/>
      <c r="AG568" s="524"/>
    </row>
    <row r="569" spans="21:33">
      <c r="U569" s="524"/>
      <c r="V569" s="524"/>
      <c r="W569" s="524"/>
      <c r="X569" s="524"/>
      <c r="Y569" s="524"/>
      <c r="Z569" s="131"/>
      <c r="AA569" s="131"/>
      <c r="AB569" s="526"/>
      <c r="AC569" s="524"/>
      <c r="AD569" s="524"/>
      <c r="AE569" s="524"/>
      <c r="AF569" s="524"/>
      <c r="AG569" s="524"/>
    </row>
    <row r="570" spans="21:33">
      <c r="U570" s="524"/>
      <c r="V570" s="524"/>
      <c r="W570" s="524"/>
      <c r="X570" s="524"/>
      <c r="Y570" s="524"/>
      <c r="Z570" s="131"/>
      <c r="AA570" s="131"/>
      <c r="AB570" s="526"/>
      <c r="AC570" s="524"/>
      <c r="AD570" s="524"/>
      <c r="AE570" s="524"/>
      <c r="AF570" s="524"/>
      <c r="AG570" s="524"/>
    </row>
    <row r="571" spans="21:33">
      <c r="U571" s="524"/>
      <c r="V571" s="524"/>
      <c r="W571" s="524"/>
      <c r="X571" s="524"/>
      <c r="Y571" s="524"/>
      <c r="Z571" s="131"/>
      <c r="AA571" s="131"/>
      <c r="AB571" s="526"/>
      <c r="AC571" s="524"/>
      <c r="AD571" s="524"/>
      <c r="AE571" s="524"/>
      <c r="AF571" s="524"/>
      <c r="AG571" s="524"/>
    </row>
    <row r="572" spans="21:33">
      <c r="U572" s="524"/>
      <c r="V572" s="524"/>
      <c r="W572" s="524"/>
      <c r="X572" s="524"/>
      <c r="Y572" s="524"/>
      <c r="Z572" s="131"/>
      <c r="AA572" s="131"/>
      <c r="AB572" s="526"/>
      <c r="AC572" s="524"/>
      <c r="AD572" s="524"/>
      <c r="AE572" s="524"/>
      <c r="AF572" s="524"/>
      <c r="AG572" s="524"/>
    </row>
    <row r="573" spans="21:33">
      <c r="U573" s="524"/>
      <c r="V573" s="524"/>
      <c r="W573" s="524"/>
      <c r="X573" s="524"/>
      <c r="Y573" s="524"/>
      <c r="Z573" s="131"/>
      <c r="AA573" s="131"/>
      <c r="AB573" s="526"/>
      <c r="AC573" s="524"/>
      <c r="AD573" s="524"/>
      <c r="AE573" s="524"/>
      <c r="AF573" s="524"/>
      <c r="AG573" s="524"/>
    </row>
    <row r="574" spans="21:33">
      <c r="U574" s="524"/>
      <c r="V574" s="524"/>
      <c r="W574" s="524"/>
      <c r="X574" s="524"/>
      <c r="Y574" s="524"/>
      <c r="Z574" s="131"/>
      <c r="AA574" s="131"/>
      <c r="AB574" s="526"/>
      <c r="AC574" s="524"/>
      <c r="AD574" s="524"/>
      <c r="AE574" s="524"/>
      <c r="AF574" s="524"/>
      <c r="AG574" s="524"/>
    </row>
    <row r="575" spans="21:33">
      <c r="U575" s="524"/>
      <c r="V575" s="524"/>
      <c r="W575" s="524"/>
      <c r="X575" s="524"/>
      <c r="Y575" s="524"/>
      <c r="Z575" s="131"/>
      <c r="AA575" s="131"/>
      <c r="AB575" s="526"/>
      <c r="AC575" s="524"/>
      <c r="AD575" s="524"/>
      <c r="AE575" s="524"/>
      <c r="AF575" s="524"/>
      <c r="AG575" s="524"/>
    </row>
    <row r="576" spans="21:33">
      <c r="U576" s="524"/>
      <c r="V576" s="524"/>
      <c r="W576" s="524"/>
      <c r="X576" s="524"/>
      <c r="Y576" s="524"/>
      <c r="Z576" s="131"/>
      <c r="AA576" s="131"/>
      <c r="AB576" s="526"/>
      <c r="AC576" s="524"/>
      <c r="AD576" s="524"/>
      <c r="AE576" s="524"/>
      <c r="AF576" s="524"/>
      <c r="AG576" s="524"/>
    </row>
    <row r="577" spans="21:33">
      <c r="U577" s="524"/>
      <c r="V577" s="524"/>
      <c r="W577" s="524"/>
      <c r="X577" s="524"/>
      <c r="Y577" s="524"/>
      <c r="Z577" s="131"/>
      <c r="AA577" s="131"/>
      <c r="AB577" s="526"/>
      <c r="AC577" s="524"/>
      <c r="AD577" s="524"/>
      <c r="AE577" s="524"/>
      <c r="AF577" s="524"/>
      <c r="AG577" s="524"/>
    </row>
    <row r="578" spans="21:33">
      <c r="U578" s="524"/>
      <c r="V578" s="524"/>
      <c r="W578" s="524"/>
      <c r="X578" s="524"/>
      <c r="Y578" s="524"/>
      <c r="Z578" s="131"/>
      <c r="AA578" s="131"/>
      <c r="AB578" s="526"/>
      <c r="AC578" s="524"/>
      <c r="AD578" s="524"/>
      <c r="AE578" s="524"/>
      <c r="AF578" s="524"/>
      <c r="AG578" s="524"/>
    </row>
    <row r="579" spans="21:33">
      <c r="U579" s="524"/>
      <c r="V579" s="524"/>
      <c r="W579" s="524"/>
      <c r="X579" s="524"/>
      <c r="Y579" s="524"/>
      <c r="Z579" s="131"/>
      <c r="AA579" s="131"/>
      <c r="AB579" s="526"/>
      <c r="AC579" s="524"/>
      <c r="AD579" s="524"/>
      <c r="AE579" s="524"/>
      <c r="AF579" s="524"/>
      <c r="AG579" s="524"/>
    </row>
    <row r="580" spans="21:33">
      <c r="U580" s="524"/>
      <c r="V580" s="524"/>
      <c r="W580" s="524"/>
      <c r="X580" s="524"/>
      <c r="Y580" s="524"/>
      <c r="Z580" s="131"/>
      <c r="AA580" s="131"/>
      <c r="AB580" s="526"/>
      <c r="AC580" s="524"/>
      <c r="AD580" s="524"/>
      <c r="AE580" s="524"/>
      <c r="AF580" s="524"/>
      <c r="AG580" s="524"/>
    </row>
    <row r="581" spans="21:33">
      <c r="U581" s="524"/>
      <c r="V581" s="524"/>
      <c r="W581" s="524"/>
      <c r="X581" s="524"/>
      <c r="Y581" s="524"/>
      <c r="Z581" s="131"/>
      <c r="AA581" s="131"/>
      <c r="AB581" s="526"/>
      <c r="AC581" s="524"/>
      <c r="AD581" s="524"/>
      <c r="AE581" s="524"/>
      <c r="AF581" s="524"/>
      <c r="AG581" s="524"/>
    </row>
    <row r="582" spans="21:33">
      <c r="U582" s="524"/>
      <c r="V582" s="524"/>
      <c r="W582" s="524"/>
      <c r="X582" s="524"/>
      <c r="Y582" s="524"/>
      <c r="Z582" s="131"/>
      <c r="AA582" s="131"/>
      <c r="AB582" s="526"/>
      <c r="AC582" s="524"/>
      <c r="AD582" s="524"/>
      <c r="AE582" s="524"/>
      <c r="AF582" s="524"/>
      <c r="AG582" s="524"/>
    </row>
    <row r="583" spans="21:33">
      <c r="U583" s="524"/>
      <c r="V583" s="524"/>
      <c r="W583" s="524"/>
      <c r="X583" s="524"/>
      <c r="Y583" s="524"/>
      <c r="Z583" s="131"/>
      <c r="AA583" s="131"/>
      <c r="AB583" s="526"/>
      <c r="AC583" s="524"/>
      <c r="AD583" s="524"/>
      <c r="AE583" s="524"/>
      <c r="AF583" s="524"/>
      <c r="AG583" s="524"/>
    </row>
    <row r="584" spans="21:33">
      <c r="U584" s="524"/>
      <c r="V584" s="524"/>
      <c r="W584" s="524"/>
      <c r="X584" s="524"/>
      <c r="Y584" s="524"/>
      <c r="Z584" s="131"/>
      <c r="AA584" s="131"/>
      <c r="AB584" s="526"/>
      <c r="AC584" s="524"/>
      <c r="AD584" s="524"/>
      <c r="AE584" s="524"/>
      <c r="AF584" s="524"/>
      <c r="AG584" s="524"/>
    </row>
    <row r="585" spans="21:33">
      <c r="U585" s="524"/>
      <c r="V585" s="524"/>
      <c r="W585" s="524"/>
      <c r="X585" s="524"/>
      <c r="Y585" s="524"/>
      <c r="Z585" s="131"/>
      <c r="AA585" s="131"/>
      <c r="AB585" s="526"/>
      <c r="AC585" s="524"/>
      <c r="AD585" s="524"/>
      <c r="AE585" s="524"/>
      <c r="AF585" s="524"/>
      <c r="AG585" s="524"/>
    </row>
    <row r="586" spans="21:33">
      <c r="U586" s="524"/>
      <c r="V586" s="524"/>
      <c r="W586" s="524"/>
      <c r="X586" s="524"/>
      <c r="Y586" s="524"/>
      <c r="Z586" s="131"/>
      <c r="AA586" s="131"/>
      <c r="AB586" s="526"/>
      <c r="AC586" s="524"/>
      <c r="AD586" s="524"/>
      <c r="AE586" s="524"/>
      <c r="AF586" s="524"/>
      <c r="AG586" s="524"/>
    </row>
    <row r="587" spans="21:33">
      <c r="U587" s="524"/>
      <c r="V587" s="524"/>
      <c r="W587" s="524"/>
      <c r="X587" s="524"/>
      <c r="Y587" s="524"/>
      <c r="Z587" s="131"/>
      <c r="AA587" s="131"/>
      <c r="AB587" s="526"/>
      <c r="AC587" s="524"/>
      <c r="AD587" s="524"/>
      <c r="AE587" s="524"/>
      <c r="AF587" s="524"/>
      <c r="AG587" s="524"/>
    </row>
    <row r="588" spans="21:33">
      <c r="U588" s="524"/>
      <c r="V588" s="524"/>
      <c r="W588" s="524"/>
      <c r="X588" s="524"/>
      <c r="Y588" s="524"/>
      <c r="Z588" s="131"/>
      <c r="AA588" s="131"/>
      <c r="AB588" s="526"/>
      <c r="AC588" s="524"/>
      <c r="AD588" s="524"/>
      <c r="AE588" s="524"/>
      <c r="AF588" s="524"/>
      <c r="AG588" s="524"/>
    </row>
    <row r="589" spans="21:33">
      <c r="U589" s="524"/>
      <c r="V589" s="524"/>
      <c r="W589" s="524"/>
      <c r="X589" s="524"/>
      <c r="Y589" s="524"/>
      <c r="Z589" s="131"/>
      <c r="AA589" s="131"/>
      <c r="AB589" s="526"/>
      <c r="AC589" s="524"/>
      <c r="AD589" s="524"/>
      <c r="AE589" s="524"/>
      <c r="AF589" s="524"/>
      <c r="AG589" s="524"/>
    </row>
    <row r="590" spans="21:33">
      <c r="U590" s="524"/>
      <c r="V590" s="524"/>
      <c r="W590" s="524"/>
      <c r="X590" s="524"/>
      <c r="Y590" s="524"/>
      <c r="Z590" s="131"/>
      <c r="AA590" s="131"/>
      <c r="AB590" s="526"/>
      <c r="AC590" s="524"/>
      <c r="AD590" s="524"/>
      <c r="AE590" s="524"/>
      <c r="AF590" s="524"/>
      <c r="AG590" s="524"/>
    </row>
    <row r="591" spans="21:33">
      <c r="U591" s="524"/>
      <c r="V591" s="524"/>
      <c r="W591" s="524"/>
      <c r="X591" s="524"/>
      <c r="Y591" s="524"/>
      <c r="Z591" s="131"/>
      <c r="AA591" s="131"/>
      <c r="AB591" s="526"/>
      <c r="AC591" s="524"/>
      <c r="AD591" s="524"/>
      <c r="AE591" s="524"/>
      <c r="AF591" s="524"/>
      <c r="AG591" s="524"/>
    </row>
    <row r="592" spans="21:33">
      <c r="U592" s="524"/>
      <c r="V592" s="524"/>
      <c r="W592" s="524"/>
      <c r="X592" s="524"/>
      <c r="Y592" s="524"/>
      <c r="Z592" s="131"/>
      <c r="AA592" s="131"/>
      <c r="AB592" s="526"/>
      <c r="AC592" s="524"/>
      <c r="AD592" s="524"/>
      <c r="AE592" s="524"/>
      <c r="AF592" s="524"/>
      <c r="AG592" s="524"/>
    </row>
    <row r="593" spans="21:33">
      <c r="U593" s="524"/>
      <c r="V593" s="524"/>
      <c r="W593" s="524"/>
      <c r="X593" s="524"/>
      <c r="Y593" s="524"/>
      <c r="Z593" s="131"/>
      <c r="AA593" s="131"/>
      <c r="AB593" s="526"/>
      <c r="AC593" s="524"/>
      <c r="AD593" s="524"/>
      <c r="AE593" s="524"/>
      <c r="AF593" s="524"/>
      <c r="AG593" s="524"/>
    </row>
    <row r="594" spans="21:33">
      <c r="U594" s="524"/>
      <c r="V594" s="524"/>
      <c r="W594" s="524"/>
      <c r="X594" s="524"/>
      <c r="Y594" s="524"/>
      <c r="Z594" s="131"/>
      <c r="AA594" s="131"/>
      <c r="AB594" s="526"/>
      <c r="AC594" s="524"/>
      <c r="AD594" s="524"/>
      <c r="AE594" s="524"/>
      <c r="AF594" s="524"/>
      <c r="AG594" s="524"/>
    </row>
    <row r="595" spans="21:33">
      <c r="U595" s="524"/>
      <c r="V595" s="524"/>
      <c r="W595" s="524"/>
      <c r="X595" s="524"/>
      <c r="Y595" s="524"/>
      <c r="Z595" s="131"/>
      <c r="AA595" s="131"/>
      <c r="AB595" s="526"/>
      <c r="AC595" s="524"/>
      <c r="AD595" s="524"/>
      <c r="AE595" s="524"/>
      <c r="AF595" s="524"/>
      <c r="AG595" s="524"/>
    </row>
    <row r="596" spans="21:33">
      <c r="U596" s="524"/>
      <c r="V596" s="524"/>
      <c r="W596" s="524"/>
      <c r="X596" s="524"/>
      <c r="Y596" s="524"/>
      <c r="Z596" s="131"/>
      <c r="AA596" s="131"/>
      <c r="AB596" s="526"/>
      <c r="AC596" s="524"/>
      <c r="AD596" s="524"/>
      <c r="AE596" s="524"/>
      <c r="AF596" s="524"/>
      <c r="AG596" s="524"/>
    </row>
    <row r="597" spans="21:33">
      <c r="U597" s="524"/>
      <c r="V597" s="524"/>
      <c r="W597" s="524"/>
      <c r="X597" s="524"/>
      <c r="Y597" s="524"/>
      <c r="Z597" s="131"/>
      <c r="AA597" s="131"/>
      <c r="AB597" s="526"/>
      <c r="AC597" s="524"/>
      <c r="AD597" s="524"/>
      <c r="AE597" s="524"/>
      <c r="AF597" s="524"/>
      <c r="AG597" s="524"/>
    </row>
    <row r="598" spans="21:33">
      <c r="U598" s="524"/>
      <c r="V598" s="524"/>
      <c r="W598" s="524"/>
      <c r="X598" s="524"/>
      <c r="Y598" s="524"/>
      <c r="Z598" s="131"/>
      <c r="AA598" s="131"/>
      <c r="AB598" s="526"/>
      <c r="AC598" s="524"/>
      <c r="AD598" s="524"/>
      <c r="AE598" s="524"/>
      <c r="AF598" s="524"/>
      <c r="AG598" s="524"/>
    </row>
    <row r="599" spans="21:33">
      <c r="U599" s="524"/>
      <c r="V599" s="524"/>
      <c r="W599" s="524"/>
      <c r="X599" s="524"/>
      <c r="Y599" s="524"/>
      <c r="Z599" s="131"/>
      <c r="AA599" s="131"/>
      <c r="AB599" s="526"/>
      <c r="AC599" s="524"/>
      <c r="AD599" s="524"/>
      <c r="AE599" s="524"/>
      <c r="AF599" s="524"/>
      <c r="AG599" s="524"/>
    </row>
    <row r="600" spans="21:33">
      <c r="U600" s="524"/>
      <c r="V600" s="524"/>
      <c r="W600" s="524"/>
      <c r="X600" s="524"/>
      <c r="Y600" s="524"/>
      <c r="Z600" s="131"/>
      <c r="AA600" s="131"/>
      <c r="AB600" s="526"/>
      <c r="AC600" s="524"/>
      <c r="AD600" s="524"/>
      <c r="AE600" s="524"/>
      <c r="AF600" s="524"/>
      <c r="AG600" s="524"/>
    </row>
    <row r="601" spans="21:33">
      <c r="U601" s="524"/>
      <c r="V601" s="524"/>
      <c r="W601" s="524"/>
      <c r="X601" s="524"/>
      <c r="Y601" s="524"/>
      <c r="Z601" s="131"/>
      <c r="AA601" s="131"/>
      <c r="AB601" s="526"/>
      <c r="AC601" s="524"/>
      <c r="AD601" s="524"/>
      <c r="AE601" s="524"/>
      <c r="AF601" s="524"/>
      <c r="AG601" s="524"/>
    </row>
    <row r="602" spans="21:33">
      <c r="U602" s="524"/>
      <c r="V602" s="524"/>
      <c r="W602" s="524"/>
      <c r="X602" s="524"/>
      <c r="Y602" s="524"/>
      <c r="Z602" s="131"/>
      <c r="AA602" s="131"/>
      <c r="AB602" s="526"/>
      <c r="AC602" s="524"/>
      <c r="AD602" s="524"/>
      <c r="AE602" s="524"/>
      <c r="AF602" s="524"/>
      <c r="AG602" s="524"/>
    </row>
    <row r="603" spans="21:33">
      <c r="U603" s="524"/>
      <c r="V603" s="524"/>
      <c r="W603" s="524"/>
      <c r="X603" s="524"/>
      <c r="Y603" s="524"/>
      <c r="Z603" s="131"/>
      <c r="AA603" s="131"/>
      <c r="AB603" s="526"/>
      <c r="AC603" s="524"/>
      <c r="AD603" s="524"/>
      <c r="AE603" s="524"/>
      <c r="AF603" s="524"/>
      <c r="AG603" s="524"/>
    </row>
    <row r="604" spans="21:33">
      <c r="U604" s="524"/>
      <c r="V604" s="524"/>
      <c r="W604" s="524"/>
      <c r="X604" s="524"/>
      <c r="Y604" s="524"/>
      <c r="Z604" s="131"/>
      <c r="AA604" s="131"/>
      <c r="AB604" s="526"/>
      <c r="AC604" s="524"/>
      <c r="AD604" s="524"/>
      <c r="AE604" s="524"/>
      <c r="AF604" s="524"/>
      <c r="AG604" s="524"/>
    </row>
    <row r="605" spans="21:33">
      <c r="U605" s="524"/>
      <c r="V605" s="524"/>
      <c r="W605" s="524"/>
      <c r="X605" s="524"/>
      <c r="Y605" s="524"/>
      <c r="Z605" s="131"/>
      <c r="AA605" s="131"/>
      <c r="AB605" s="526"/>
      <c r="AC605" s="524"/>
      <c r="AD605" s="524"/>
      <c r="AE605" s="524"/>
      <c r="AF605" s="524"/>
      <c r="AG605" s="524"/>
    </row>
    <row r="606" spans="21:33">
      <c r="U606" s="524"/>
      <c r="V606" s="524"/>
      <c r="W606" s="524"/>
      <c r="X606" s="524"/>
      <c r="Y606" s="524"/>
      <c r="Z606" s="131"/>
      <c r="AA606" s="131"/>
      <c r="AB606" s="526"/>
      <c r="AC606" s="524"/>
      <c r="AD606" s="524"/>
      <c r="AE606" s="524"/>
      <c r="AF606" s="524"/>
      <c r="AG606" s="524"/>
    </row>
    <row r="607" spans="21:33">
      <c r="U607" s="524"/>
      <c r="V607" s="524"/>
      <c r="W607" s="524"/>
      <c r="X607" s="524"/>
      <c r="Y607" s="524"/>
      <c r="Z607" s="131"/>
      <c r="AA607" s="131"/>
      <c r="AB607" s="526"/>
      <c r="AC607" s="524"/>
      <c r="AD607" s="524"/>
      <c r="AE607" s="524"/>
      <c r="AF607" s="524"/>
      <c r="AG607" s="524"/>
    </row>
    <row r="608" spans="21:33">
      <c r="U608" s="524"/>
      <c r="V608" s="524"/>
      <c r="W608" s="524"/>
      <c r="X608" s="524"/>
      <c r="Y608" s="524"/>
      <c r="Z608" s="131"/>
      <c r="AA608" s="131"/>
      <c r="AB608" s="526"/>
      <c r="AC608" s="524"/>
      <c r="AD608" s="524"/>
      <c r="AE608" s="524"/>
      <c r="AF608" s="524"/>
      <c r="AG608" s="524"/>
    </row>
    <row r="609" spans="21:33">
      <c r="U609" s="524"/>
      <c r="V609" s="524"/>
      <c r="W609" s="524"/>
      <c r="X609" s="524"/>
      <c r="Y609" s="524"/>
      <c r="Z609" s="131"/>
      <c r="AA609" s="131"/>
      <c r="AB609" s="526"/>
      <c r="AC609" s="524"/>
      <c r="AD609" s="524"/>
      <c r="AE609" s="524"/>
      <c r="AF609" s="524"/>
      <c r="AG609" s="524"/>
    </row>
    <row r="610" spans="21:33">
      <c r="U610" s="524"/>
      <c r="V610" s="524"/>
      <c r="W610" s="524"/>
      <c r="X610" s="524"/>
      <c r="Y610" s="524"/>
      <c r="Z610" s="131"/>
      <c r="AA610" s="131"/>
      <c r="AB610" s="526"/>
      <c r="AC610" s="524"/>
      <c r="AD610" s="524"/>
      <c r="AE610" s="524"/>
      <c r="AF610" s="524"/>
      <c r="AG610" s="524"/>
    </row>
    <row r="611" spans="21:33">
      <c r="U611" s="524"/>
      <c r="V611" s="524"/>
      <c r="W611" s="524"/>
      <c r="X611" s="524"/>
      <c r="Y611" s="524"/>
      <c r="Z611" s="131"/>
      <c r="AA611" s="131"/>
      <c r="AB611" s="526"/>
      <c r="AC611" s="524"/>
      <c r="AD611" s="524"/>
      <c r="AE611" s="524"/>
      <c r="AF611" s="524"/>
      <c r="AG611" s="524"/>
    </row>
    <row r="612" spans="21:33">
      <c r="U612" s="524"/>
      <c r="V612" s="524"/>
      <c r="W612" s="524"/>
      <c r="X612" s="524"/>
      <c r="Y612" s="524"/>
      <c r="Z612" s="131"/>
      <c r="AA612" s="131"/>
      <c r="AB612" s="526"/>
      <c r="AC612" s="524"/>
      <c r="AD612" s="524"/>
      <c r="AE612" s="524"/>
      <c r="AF612" s="524"/>
      <c r="AG612" s="524"/>
    </row>
    <row r="613" spans="21:33">
      <c r="U613" s="524"/>
      <c r="V613" s="524"/>
      <c r="W613" s="524"/>
      <c r="X613" s="524"/>
      <c r="Y613" s="524"/>
      <c r="Z613" s="131"/>
      <c r="AA613" s="131"/>
      <c r="AB613" s="526"/>
      <c r="AC613" s="524"/>
      <c r="AD613" s="524"/>
      <c r="AE613" s="524"/>
      <c r="AF613" s="524"/>
      <c r="AG613" s="524"/>
    </row>
    <row r="614" spans="21:33">
      <c r="U614" s="524"/>
      <c r="V614" s="524"/>
      <c r="W614" s="524"/>
      <c r="X614" s="524"/>
      <c r="Y614" s="524"/>
      <c r="Z614" s="131"/>
      <c r="AA614" s="131"/>
      <c r="AB614" s="526"/>
      <c r="AC614" s="524"/>
      <c r="AD614" s="524"/>
      <c r="AE614" s="524"/>
      <c r="AF614" s="524"/>
      <c r="AG614" s="524"/>
    </row>
    <row r="615" spans="21:33">
      <c r="U615" s="524"/>
      <c r="V615" s="524"/>
      <c r="W615" s="524"/>
      <c r="X615" s="524"/>
      <c r="Y615" s="524"/>
      <c r="Z615" s="131"/>
      <c r="AA615" s="131"/>
      <c r="AB615" s="526"/>
      <c r="AC615" s="524"/>
      <c r="AD615" s="524"/>
      <c r="AE615" s="524"/>
      <c r="AF615" s="524"/>
      <c r="AG615" s="524"/>
    </row>
    <row r="616" spans="21:33">
      <c r="U616" s="524"/>
      <c r="V616" s="524"/>
      <c r="W616" s="524"/>
      <c r="X616" s="524"/>
      <c r="Y616" s="524"/>
      <c r="Z616" s="131"/>
      <c r="AA616" s="131"/>
      <c r="AB616" s="526"/>
      <c r="AC616" s="524"/>
      <c r="AD616" s="524"/>
      <c r="AE616" s="524"/>
      <c r="AF616" s="524"/>
      <c r="AG616" s="524"/>
    </row>
    <row r="617" spans="21:33">
      <c r="U617" s="524"/>
      <c r="V617" s="524"/>
      <c r="W617" s="524"/>
      <c r="X617" s="524"/>
      <c r="Y617" s="524"/>
      <c r="Z617" s="131"/>
      <c r="AA617" s="131"/>
      <c r="AB617" s="526"/>
      <c r="AC617" s="524"/>
      <c r="AD617" s="524"/>
      <c r="AE617" s="524"/>
      <c r="AF617" s="524"/>
      <c r="AG617" s="524"/>
    </row>
    <row r="618" spans="21:33">
      <c r="U618" s="524"/>
      <c r="V618" s="524"/>
      <c r="W618" s="524"/>
      <c r="X618" s="524"/>
      <c r="Y618" s="524"/>
      <c r="Z618" s="131"/>
      <c r="AA618" s="131"/>
      <c r="AB618" s="526"/>
      <c r="AC618" s="524"/>
      <c r="AD618" s="524"/>
      <c r="AE618" s="524"/>
      <c r="AF618" s="524"/>
      <c r="AG618" s="524"/>
    </row>
    <row r="619" spans="21:33">
      <c r="U619" s="524"/>
      <c r="V619" s="524"/>
      <c r="W619" s="524"/>
      <c r="X619" s="524"/>
      <c r="Y619" s="524"/>
      <c r="Z619" s="131"/>
      <c r="AA619" s="131"/>
      <c r="AB619" s="526"/>
      <c r="AC619" s="524"/>
      <c r="AD619" s="524"/>
      <c r="AE619" s="524"/>
      <c r="AF619" s="524"/>
      <c r="AG619" s="524"/>
    </row>
    <row r="620" spans="21:33">
      <c r="U620" s="524"/>
      <c r="V620" s="524"/>
      <c r="W620" s="524"/>
      <c r="X620" s="524"/>
      <c r="Y620" s="524"/>
      <c r="Z620" s="131"/>
      <c r="AA620" s="131"/>
      <c r="AB620" s="526"/>
      <c r="AC620" s="524"/>
      <c r="AD620" s="524"/>
      <c r="AE620" s="524"/>
      <c r="AF620" s="524"/>
      <c r="AG620" s="524"/>
    </row>
    <row r="621" spans="21:33">
      <c r="U621" s="524"/>
      <c r="V621" s="524"/>
      <c r="W621" s="524"/>
      <c r="X621" s="524"/>
      <c r="Y621" s="524"/>
      <c r="Z621" s="131"/>
      <c r="AA621" s="131"/>
      <c r="AB621" s="526"/>
      <c r="AC621" s="524"/>
      <c r="AD621" s="524"/>
      <c r="AE621" s="524"/>
      <c r="AF621" s="524"/>
      <c r="AG621" s="524"/>
    </row>
    <row r="622" spans="21:33">
      <c r="U622" s="524"/>
      <c r="V622" s="524"/>
      <c r="W622" s="524"/>
      <c r="X622" s="524"/>
      <c r="Y622" s="524"/>
      <c r="Z622" s="131"/>
      <c r="AA622" s="131"/>
      <c r="AB622" s="526"/>
      <c r="AC622" s="524"/>
      <c r="AD622" s="524"/>
      <c r="AE622" s="524"/>
      <c r="AF622" s="524"/>
      <c r="AG622" s="524"/>
    </row>
    <row r="623" spans="21:33">
      <c r="U623" s="524"/>
      <c r="V623" s="524"/>
      <c r="W623" s="524"/>
      <c r="X623" s="524"/>
      <c r="Y623" s="524"/>
      <c r="Z623" s="131"/>
      <c r="AA623" s="131"/>
      <c r="AB623" s="526"/>
      <c r="AC623" s="524"/>
      <c r="AD623" s="524"/>
      <c r="AE623" s="524"/>
      <c r="AF623" s="524"/>
      <c r="AG623" s="524"/>
    </row>
    <row r="624" spans="21:33">
      <c r="U624" s="524"/>
      <c r="V624" s="524"/>
      <c r="W624" s="524"/>
      <c r="X624" s="524"/>
      <c r="Y624" s="524"/>
      <c r="Z624" s="131"/>
      <c r="AA624" s="131"/>
      <c r="AB624" s="526"/>
      <c r="AC624" s="524"/>
      <c r="AD624" s="524"/>
      <c r="AE624" s="524"/>
      <c r="AF624" s="524"/>
      <c r="AG624" s="524"/>
    </row>
    <row r="625" spans="21:33">
      <c r="U625" s="524"/>
      <c r="V625" s="524"/>
      <c r="W625" s="524"/>
      <c r="X625" s="524"/>
      <c r="Y625" s="524"/>
      <c r="Z625" s="131"/>
      <c r="AA625" s="131"/>
      <c r="AB625" s="526"/>
      <c r="AC625" s="524"/>
      <c r="AD625" s="524"/>
      <c r="AE625" s="524"/>
      <c r="AF625" s="524"/>
      <c r="AG625" s="524"/>
    </row>
    <row r="626" spans="21:33">
      <c r="U626" s="524"/>
      <c r="V626" s="524"/>
      <c r="W626" s="524"/>
      <c r="X626" s="524"/>
      <c r="Y626" s="524"/>
      <c r="Z626" s="131"/>
      <c r="AA626" s="131"/>
      <c r="AB626" s="526"/>
      <c r="AC626" s="524"/>
      <c r="AD626" s="524"/>
      <c r="AE626" s="524"/>
      <c r="AF626" s="524"/>
      <c r="AG626" s="524"/>
    </row>
    <row r="627" spans="21:33">
      <c r="U627" s="524"/>
      <c r="V627" s="524"/>
      <c r="W627" s="524"/>
      <c r="X627" s="524"/>
      <c r="Y627" s="524"/>
      <c r="Z627" s="131"/>
      <c r="AA627" s="131"/>
      <c r="AB627" s="526"/>
      <c r="AC627" s="524"/>
      <c r="AD627" s="524"/>
      <c r="AE627" s="524"/>
      <c r="AF627" s="524"/>
      <c r="AG627" s="524"/>
    </row>
    <row r="628" spans="21:33">
      <c r="U628" s="524"/>
      <c r="V628" s="524"/>
      <c r="W628" s="524"/>
      <c r="X628" s="524"/>
      <c r="Y628" s="524"/>
      <c r="Z628" s="131"/>
      <c r="AA628" s="131"/>
      <c r="AB628" s="526"/>
      <c r="AC628" s="524"/>
      <c r="AD628" s="524"/>
      <c r="AE628" s="524"/>
      <c r="AF628" s="524"/>
      <c r="AG628" s="524"/>
    </row>
    <row r="629" spans="21:33">
      <c r="U629" s="524"/>
      <c r="V629" s="524"/>
      <c r="W629" s="524"/>
      <c r="X629" s="524"/>
      <c r="Y629" s="524"/>
      <c r="Z629" s="131"/>
      <c r="AA629" s="131"/>
      <c r="AB629" s="526"/>
      <c r="AC629" s="524"/>
      <c r="AD629" s="524"/>
      <c r="AE629" s="524"/>
      <c r="AF629" s="524"/>
      <c r="AG629" s="524"/>
    </row>
    <row r="630" spans="21:33">
      <c r="U630" s="524"/>
      <c r="V630" s="524"/>
      <c r="W630" s="524"/>
      <c r="X630" s="524"/>
      <c r="Y630" s="524"/>
      <c r="Z630" s="131"/>
      <c r="AA630" s="131"/>
      <c r="AB630" s="526"/>
      <c r="AC630" s="524"/>
      <c r="AD630" s="524"/>
      <c r="AE630" s="524"/>
      <c r="AF630" s="524"/>
      <c r="AG630" s="524"/>
    </row>
    <row r="631" spans="21:33">
      <c r="U631" s="524"/>
      <c r="V631" s="524"/>
      <c r="W631" s="524"/>
      <c r="X631" s="524"/>
      <c r="Y631" s="524"/>
      <c r="Z631" s="131"/>
      <c r="AA631" s="131"/>
      <c r="AB631" s="526"/>
      <c r="AC631" s="524"/>
      <c r="AD631" s="524"/>
      <c r="AE631" s="524"/>
      <c r="AF631" s="524"/>
      <c r="AG631" s="524"/>
    </row>
    <row r="632" spans="21:33">
      <c r="U632" s="524"/>
      <c r="V632" s="524"/>
      <c r="W632" s="524"/>
      <c r="X632" s="524"/>
      <c r="Y632" s="524"/>
      <c r="Z632" s="131"/>
      <c r="AA632" s="131"/>
      <c r="AB632" s="526"/>
      <c r="AC632" s="524"/>
      <c r="AD632" s="524"/>
      <c r="AE632" s="524"/>
      <c r="AF632" s="524"/>
      <c r="AG632" s="524"/>
    </row>
    <row r="633" spans="21:33">
      <c r="U633" s="524"/>
      <c r="V633" s="524"/>
      <c r="W633" s="524"/>
      <c r="X633" s="524"/>
      <c r="Y633" s="524"/>
      <c r="Z633" s="131"/>
      <c r="AA633" s="131"/>
      <c r="AB633" s="526"/>
      <c r="AC633" s="524"/>
      <c r="AD633" s="524"/>
      <c r="AE633" s="524"/>
      <c r="AF633" s="524"/>
      <c r="AG633" s="524"/>
    </row>
    <row r="634" spans="21:33">
      <c r="U634" s="524"/>
      <c r="V634" s="524"/>
      <c r="W634" s="524"/>
      <c r="X634" s="524"/>
      <c r="Y634" s="524"/>
      <c r="Z634" s="131"/>
      <c r="AA634" s="131"/>
      <c r="AB634" s="526"/>
      <c r="AC634" s="524"/>
      <c r="AD634" s="524"/>
      <c r="AE634" s="524"/>
      <c r="AF634" s="524"/>
      <c r="AG634" s="524"/>
    </row>
    <row r="635" spans="21:33">
      <c r="U635" s="524"/>
      <c r="V635" s="524"/>
      <c r="W635" s="524"/>
      <c r="X635" s="524"/>
      <c r="Y635" s="524"/>
      <c r="Z635" s="131"/>
      <c r="AA635" s="131"/>
      <c r="AB635" s="526"/>
      <c r="AC635" s="524"/>
      <c r="AD635" s="524"/>
      <c r="AE635" s="524"/>
      <c r="AF635" s="524"/>
      <c r="AG635" s="524"/>
    </row>
    <row r="636" spans="21:33">
      <c r="U636" s="524"/>
      <c r="V636" s="524"/>
      <c r="W636" s="524"/>
      <c r="X636" s="524"/>
      <c r="Y636" s="524"/>
      <c r="Z636" s="131"/>
      <c r="AA636" s="131"/>
      <c r="AB636" s="526"/>
      <c r="AC636" s="524"/>
      <c r="AD636" s="524"/>
      <c r="AE636" s="524"/>
      <c r="AF636" s="524"/>
      <c r="AG636" s="524"/>
    </row>
    <row r="637" spans="21:33">
      <c r="U637" s="524"/>
      <c r="V637" s="524"/>
      <c r="W637" s="524"/>
      <c r="X637" s="524"/>
      <c r="Y637" s="524"/>
      <c r="Z637" s="131"/>
      <c r="AA637" s="131"/>
      <c r="AB637" s="526"/>
      <c r="AC637" s="524"/>
      <c r="AD637" s="524"/>
      <c r="AE637" s="524"/>
      <c r="AF637" s="524"/>
      <c r="AG637" s="524"/>
    </row>
    <row r="638" spans="21:33">
      <c r="U638" s="524"/>
      <c r="V638" s="524"/>
      <c r="W638" s="524"/>
      <c r="X638" s="524"/>
      <c r="Y638" s="524"/>
      <c r="Z638" s="131"/>
      <c r="AA638" s="131"/>
      <c r="AB638" s="526"/>
      <c r="AC638" s="524"/>
      <c r="AD638" s="524"/>
      <c r="AE638" s="524"/>
      <c r="AF638" s="524"/>
      <c r="AG638" s="524"/>
    </row>
    <row r="639" spans="21:33">
      <c r="U639" s="524"/>
      <c r="V639" s="524"/>
      <c r="W639" s="524"/>
      <c r="X639" s="524"/>
      <c r="Y639" s="524"/>
      <c r="Z639" s="131"/>
      <c r="AA639" s="131"/>
      <c r="AB639" s="526"/>
      <c r="AC639" s="524"/>
      <c r="AD639" s="524"/>
      <c r="AE639" s="524"/>
      <c r="AF639" s="524"/>
      <c r="AG639" s="524"/>
    </row>
    <row r="640" spans="21:33">
      <c r="U640" s="524"/>
      <c r="V640" s="524"/>
      <c r="W640" s="524"/>
      <c r="X640" s="524"/>
      <c r="Y640" s="524"/>
      <c r="Z640" s="131"/>
      <c r="AA640" s="131"/>
      <c r="AB640" s="526"/>
      <c r="AC640" s="524"/>
      <c r="AD640" s="524"/>
      <c r="AE640" s="524"/>
      <c r="AF640" s="524"/>
      <c r="AG640" s="524"/>
    </row>
    <row r="641" spans="21:33">
      <c r="U641" s="524"/>
      <c r="V641" s="524"/>
      <c r="W641" s="524"/>
      <c r="X641" s="524"/>
      <c r="Y641" s="524"/>
      <c r="Z641" s="131"/>
      <c r="AA641" s="131"/>
      <c r="AB641" s="526"/>
      <c r="AC641" s="524"/>
      <c r="AD641" s="524"/>
      <c r="AE641" s="524"/>
      <c r="AF641" s="524"/>
      <c r="AG641" s="524"/>
    </row>
    <row r="642" spans="21:33">
      <c r="U642" s="524"/>
      <c r="V642" s="524"/>
      <c r="W642" s="524"/>
      <c r="X642" s="524"/>
      <c r="Y642" s="524"/>
      <c r="Z642" s="131"/>
      <c r="AA642" s="131"/>
      <c r="AB642" s="526"/>
      <c r="AC642" s="524"/>
      <c r="AD642" s="524"/>
      <c r="AE642" s="524"/>
      <c r="AF642" s="524"/>
      <c r="AG642" s="524"/>
    </row>
    <row r="643" spans="21:33">
      <c r="U643" s="524"/>
      <c r="V643" s="524"/>
      <c r="W643" s="524"/>
      <c r="X643" s="524"/>
      <c r="Y643" s="524"/>
      <c r="Z643" s="131"/>
      <c r="AA643" s="131"/>
      <c r="AB643" s="526"/>
      <c r="AC643" s="524"/>
      <c r="AD643" s="524"/>
      <c r="AE643" s="524"/>
      <c r="AF643" s="524"/>
      <c r="AG643" s="524"/>
    </row>
    <row r="644" spans="21:33">
      <c r="U644" s="524"/>
      <c r="V644" s="524"/>
      <c r="W644" s="524"/>
      <c r="X644" s="524"/>
      <c r="Y644" s="524"/>
      <c r="Z644" s="131"/>
      <c r="AA644" s="131"/>
      <c r="AB644" s="526"/>
      <c r="AC644" s="524"/>
      <c r="AD644" s="524"/>
      <c r="AE644" s="524"/>
      <c r="AF644" s="524"/>
      <c r="AG644" s="524"/>
    </row>
    <row r="645" spans="21:33">
      <c r="U645" s="524"/>
      <c r="V645" s="524"/>
      <c r="W645" s="524"/>
      <c r="X645" s="524"/>
      <c r="Y645" s="524"/>
      <c r="Z645" s="131"/>
      <c r="AA645" s="131"/>
      <c r="AB645" s="526"/>
      <c r="AC645" s="524"/>
      <c r="AD645" s="524"/>
      <c r="AE645" s="524"/>
      <c r="AF645" s="524"/>
      <c r="AG645" s="524"/>
    </row>
    <row r="646" spans="21:33">
      <c r="U646" s="524"/>
      <c r="V646" s="524"/>
      <c r="W646" s="524"/>
      <c r="X646" s="524"/>
      <c r="Y646" s="524"/>
      <c r="Z646" s="131"/>
      <c r="AA646" s="131"/>
      <c r="AB646" s="526"/>
      <c r="AC646" s="524"/>
      <c r="AD646" s="524"/>
      <c r="AE646" s="524"/>
      <c r="AF646" s="524"/>
      <c r="AG646" s="524"/>
    </row>
    <row r="647" spans="21:33">
      <c r="U647" s="524"/>
      <c r="V647" s="524"/>
      <c r="W647" s="524"/>
      <c r="X647" s="524"/>
      <c r="Y647" s="524"/>
      <c r="Z647" s="131"/>
      <c r="AA647" s="131"/>
      <c r="AB647" s="526"/>
      <c r="AC647" s="524"/>
      <c r="AD647" s="524"/>
      <c r="AE647" s="524"/>
      <c r="AF647" s="524"/>
      <c r="AG647" s="524"/>
    </row>
    <row r="648" spans="21:33">
      <c r="U648" s="524"/>
      <c r="V648" s="524"/>
      <c r="W648" s="524"/>
      <c r="X648" s="524"/>
      <c r="Y648" s="524"/>
      <c r="Z648" s="131"/>
      <c r="AA648" s="131"/>
      <c r="AB648" s="526"/>
      <c r="AC648" s="524"/>
      <c r="AD648" s="524"/>
      <c r="AE648" s="524"/>
      <c r="AF648" s="524"/>
      <c r="AG648" s="524"/>
    </row>
    <row r="649" spans="21:33">
      <c r="U649" s="524"/>
      <c r="V649" s="524"/>
      <c r="W649" s="524"/>
      <c r="X649" s="524"/>
      <c r="Y649" s="524"/>
      <c r="Z649" s="131"/>
      <c r="AA649" s="131"/>
      <c r="AB649" s="526"/>
      <c r="AC649" s="524"/>
      <c r="AD649" s="524"/>
      <c r="AE649" s="524"/>
      <c r="AF649" s="524"/>
      <c r="AG649" s="524"/>
    </row>
    <row r="650" spans="21:33">
      <c r="U650" s="524"/>
      <c r="V650" s="524"/>
      <c r="W650" s="524"/>
      <c r="X650" s="524"/>
      <c r="Y650" s="524"/>
      <c r="Z650" s="131"/>
      <c r="AA650" s="131"/>
      <c r="AB650" s="526"/>
      <c r="AC650" s="524"/>
      <c r="AD650" s="524"/>
      <c r="AE650" s="524"/>
      <c r="AF650" s="524"/>
      <c r="AG650" s="524"/>
    </row>
    <row r="651" spans="21:33">
      <c r="U651" s="524"/>
      <c r="V651" s="524"/>
      <c r="W651" s="524"/>
      <c r="X651" s="524"/>
      <c r="Y651" s="524"/>
      <c r="Z651" s="131"/>
      <c r="AA651" s="131"/>
      <c r="AB651" s="526"/>
      <c r="AC651" s="524"/>
      <c r="AD651" s="524"/>
      <c r="AE651" s="524"/>
      <c r="AF651" s="524"/>
      <c r="AG651" s="524"/>
    </row>
    <row r="652" spans="21:33">
      <c r="U652" s="524"/>
      <c r="V652" s="524"/>
      <c r="W652" s="524"/>
      <c r="X652" s="524"/>
      <c r="Y652" s="524"/>
      <c r="Z652" s="131"/>
      <c r="AA652" s="131"/>
      <c r="AB652" s="526"/>
      <c r="AC652" s="524"/>
      <c r="AD652" s="524"/>
      <c r="AE652" s="524"/>
      <c r="AF652" s="524"/>
      <c r="AG652" s="524"/>
    </row>
    <row r="653" spans="21:33">
      <c r="U653" s="524"/>
      <c r="V653" s="524"/>
      <c r="W653" s="524"/>
      <c r="X653" s="524"/>
      <c r="Y653" s="524"/>
      <c r="Z653" s="131"/>
      <c r="AA653" s="131"/>
      <c r="AB653" s="526"/>
      <c r="AC653" s="524"/>
      <c r="AD653" s="524"/>
      <c r="AE653" s="524"/>
      <c r="AF653" s="524"/>
      <c r="AG653" s="524"/>
    </row>
    <row r="654" spans="21:33">
      <c r="U654" s="524"/>
      <c r="V654" s="524"/>
      <c r="W654" s="524"/>
      <c r="X654" s="524"/>
      <c r="Y654" s="524"/>
      <c r="Z654" s="131"/>
      <c r="AA654" s="131"/>
      <c r="AB654" s="526"/>
      <c r="AC654" s="524"/>
      <c r="AD654" s="524"/>
      <c r="AE654" s="524"/>
      <c r="AF654" s="524"/>
      <c r="AG654" s="524"/>
    </row>
    <row r="655" spans="21:33">
      <c r="U655" s="524"/>
      <c r="V655" s="524"/>
      <c r="W655" s="524"/>
      <c r="X655" s="524"/>
      <c r="Y655" s="524"/>
      <c r="Z655" s="131"/>
      <c r="AA655" s="131"/>
      <c r="AB655" s="526"/>
      <c r="AC655" s="524"/>
      <c r="AD655" s="524"/>
      <c r="AE655" s="524"/>
      <c r="AF655" s="524"/>
      <c r="AG655" s="524"/>
    </row>
    <row r="656" spans="21:33">
      <c r="U656" s="524"/>
      <c r="V656" s="524"/>
      <c r="W656" s="524"/>
      <c r="X656" s="524"/>
      <c r="Y656" s="524"/>
      <c r="Z656" s="131"/>
      <c r="AA656" s="131"/>
      <c r="AB656" s="526"/>
      <c r="AC656" s="524"/>
      <c r="AD656" s="524"/>
      <c r="AE656" s="524"/>
      <c r="AF656" s="524"/>
      <c r="AG656" s="524"/>
    </row>
    <row r="657" spans="21:33">
      <c r="U657" s="524"/>
      <c r="V657" s="524"/>
      <c r="W657" s="524"/>
      <c r="X657" s="524"/>
      <c r="Y657" s="524"/>
      <c r="Z657" s="131"/>
      <c r="AA657" s="131"/>
      <c r="AB657" s="526"/>
      <c r="AC657" s="524"/>
      <c r="AD657" s="524"/>
      <c r="AE657" s="524"/>
      <c r="AF657" s="524"/>
      <c r="AG657" s="524"/>
    </row>
    <row r="658" spans="21:33">
      <c r="U658" s="524"/>
      <c r="V658" s="524"/>
      <c r="W658" s="524"/>
      <c r="X658" s="524"/>
      <c r="Y658" s="524"/>
      <c r="Z658" s="131"/>
      <c r="AA658" s="131"/>
      <c r="AB658" s="526"/>
      <c r="AC658" s="524"/>
      <c r="AD658" s="524"/>
      <c r="AE658" s="524"/>
      <c r="AF658" s="524"/>
      <c r="AG658" s="524"/>
    </row>
    <row r="659" spans="21:33">
      <c r="U659" s="524"/>
      <c r="V659" s="524"/>
      <c r="W659" s="524"/>
      <c r="X659" s="524"/>
      <c r="Y659" s="524"/>
      <c r="Z659" s="131"/>
      <c r="AA659" s="131"/>
      <c r="AB659" s="526"/>
      <c r="AC659" s="524"/>
      <c r="AD659" s="524"/>
      <c r="AE659" s="524"/>
      <c r="AF659" s="524"/>
      <c r="AG659" s="524"/>
    </row>
    <row r="660" spans="21:33">
      <c r="U660" s="524"/>
      <c r="V660" s="524"/>
      <c r="W660" s="524"/>
      <c r="X660" s="524"/>
      <c r="Y660" s="524"/>
      <c r="Z660" s="131"/>
      <c r="AA660" s="131"/>
      <c r="AB660" s="526"/>
      <c r="AC660" s="524"/>
      <c r="AD660" s="524"/>
      <c r="AE660" s="524"/>
      <c r="AF660" s="524"/>
      <c r="AG660" s="524"/>
    </row>
    <row r="661" spans="21:33">
      <c r="U661" s="524"/>
      <c r="V661" s="524"/>
      <c r="W661" s="524"/>
      <c r="X661" s="524"/>
      <c r="Y661" s="524"/>
      <c r="Z661" s="131"/>
      <c r="AA661" s="131"/>
      <c r="AB661" s="526"/>
      <c r="AC661" s="524"/>
      <c r="AD661" s="524"/>
      <c r="AE661" s="524"/>
      <c r="AF661" s="524"/>
      <c r="AG661" s="524"/>
    </row>
    <row r="662" spans="21:33">
      <c r="U662" s="524"/>
      <c r="V662" s="524"/>
      <c r="W662" s="524"/>
      <c r="X662" s="524"/>
      <c r="Y662" s="524"/>
      <c r="Z662" s="131"/>
      <c r="AA662" s="131"/>
      <c r="AB662" s="526"/>
      <c r="AC662" s="524"/>
      <c r="AD662" s="524"/>
      <c r="AE662" s="524"/>
      <c r="AF662" s="524"/>
      <c r="AG662" s="524"/>
    </row>
    <row r="663" spans="21:33">
      <c r="U663" s="524"/>
      <c r="V663" s="524"/>
      <c r="W663" s="524"/>
      <c r="X663" s="524"/>
      <c r="Y663" s="524"/>
      <c r="Z663" s="131"/>
      <c r="AA663" s="131"/>
      <c r="AB663" s="526"/>
      <c r="AC663" s="524"/>
      <c r="AD663" s="524"/>
      <c r="AE663" s="524"/>
      <c r="AF663" s="524"/>
      <c r="AG663" s="524"/>
    </row>
    <row r="664" spans="21:33">
      <c r="U664" s="524"/>
      <c r="V664" s="524"/>
      <c r="W664" s="524"/>
      <c r="X664" s="524"/>
      <c r="Y664" s="524"/>
      <c r="Z664" s="131"/>
      <c r="AA664" s="131"/>
      <c r="AB664" s="526"/>
      <c r="AC664" s="524"/>
      <c r="AD664" s="524"/>
      <c r="AE664" s="524"/>
      <c r="AF664" s="524"/>
      <c r="AG664" s="524"/>
    </row>
    <row r="665" spans="21:33">
      <c r="U665" s="524"/>
      <c r="V665" s="524"/>
      <c r="W665" s="524"/>
      <c r="X665" s="524"/>
      <c r="Y665" s="524"/>
      <c r="Z665" s="131"/>
      <c r="AA665" s="131"/>
      <c r="AB665" s="526"/>
      <c r="AC665" s="524"/>
      <c r="AD665" s="524"/>
      <c r="AE665" s="524"/>
      <c r="AF665" s="524"/>
      <c r="AG665" s="524"/>
    </row>
    <row r="666" spans="21:33">
      <c r="U666" s="524"/>
      <c r="V666" s="524"/>
      <c r="W666" s="524"/>
      <c r="X666" s="524"/>
      <c r="Y666" s="524"/>
      <c r="Z666" s="131"/>
      <c r="AA666" s="131"/>
      <c r="AB666" s="526"/>
      <c r="AC666" s="524"/>
      <c r="AD666" s="524"/>
      <c r="AE666" s="524"/>
      <c r="AF666" s="524"/>
      <c r="AG666" s="524"/>
    </row>
    <row r="667" spans="21:33">
      <c r="U667" s="524"/>
      <c r="V667" s="524"/>
      <c r="W667" s="524"/>
      <c r="X667" s="524"/>
      <c r="Y667" s="524"/>
      <c r="Z667" s="131"/>
      <c r="AA667" s="131"/>
      <c r="AB667" s="526"/>
      <c r="AC667" s="524"/>
      <c r="AD667" s="524"/>
      <c r="AE667" s="524"/>
      <c r="AF667" s="524"/>
      <c r="AG667" s="524"/>
    </row>
    <row r="668" spans="21:33">
      <c r="U668" s="524"/>
      <c r="V668" s="524"/>
      <c r="W668" s="524"/>
      <c r="X668" s="524"/>
      <c r="Y668" s="524"/>
      <c r="Z668" s="131"/>
      <c r="AA668" s="131"/>
      <c r="AB668" s="526"/>
      <c r="AC668" s="524"/>
      <c r="AD668" s="524"/>
      <c r="AE668" s="524"/>
      <c r="AF668" s="524"/>
      <c r="AG668" s="524"/>
    </row>
    <row r="669" spans="21:33">
      <c r="U669" s="524"/>
      <c r="V669" s="524"/>
      <c r="W669" s="524"/>
      <c r="X669" s="524"/>
      <c r="Y669" s="524"/>
      <c r="Z669" s="131"/>
      <c r="AA669" s="131"/>
      <c r="AB669" s="526"/>
      <c r="AC669" s="524"/>
      <c r="AD669" s="524"/>
      <c r="AE669" s="524"/>
      <c r="AF669" s="524"/>
      <c r="AG669" s="524"/>
    </row>
    <row r="670" spans="21:33">
      <c r="U670" s="524"/>
      <c r="V670" s="524"/>
      <c r="W670" s="524"/>
      <c r="X670" s="524"/>
      <c r="Y670" s="524"/>
      <c r="Z670" s="131"/>
      <c r="AA670" s="131"/>
      <c r="AB670" s="526"/>
      <c r="AC670" s="524"/>
      <c r="AD670" s="524"/>
      <c r="AE670" s="524"/>
      <c r="AF670" s="524"/>
      <c r="AG670" s="524"/>
    </row>
    <row r="671" spans="21:33">
      <c r="U671" s="524"/>
      <c r="V671" s="524"/>
      <c r="W671" s="524"/>
      <c r="X671" s="524"/>
      <c r="Y671" s="524"/>
      <c r="Z671" s="131"/>
      <c r="AA671" s="131"/>
      <c r="AB671" s="526"/>
      <c r="AC671" s="524"/>
      <c r="AD671" s="524"/>
      <c r="AE671" s="524"/>
      <c r="AF671" s="524"/>
      <c r="AG671" s="524"/>
    </row>
    <row r="672" spans="21:33">
      <c r="U672" s="524"/>
      <c r="V672" s="524"/>
      <c r="W672" s="524"/>
      <c r="X672" s="524"/>
      <c r="Y672" s="524"/>
      <c r="Z672" s="131"/>
      <c r="AA672" s="131"/>
      <c r="AB672" s="526"/>
      <c r="AC672" s="524"/>
      <c r="AD672" s="524"/>
      <c r="AE672" s="524"/>
      <c r="AF672" s="524"/>
      <c r="AG672" s="524"/>
    </row>
    <row r="673" spans="21:33">
      <c r="U673" s="524"/>
      <c r="V673" s="524"/>
      <c r="W673" s="524"/>
      <c r="X673" s="524"/>
      <c r="Y673" s="524"/>
      <c r="Z673" s="131"/>
      <c r="AA673" s="131"/>
      <c r="AB673" s="526"/>
      <c r="AC673" s="524"/>
      <c r="AD673" s="524"/>
      <c r="AE673" s="524"/>
      <c r="AF673" s="524"/>
      <c r="AG673" s="524"/>
    </row>
    <row r="674" spans="21:33">
      <c r="U674" s="524"/>
      <c r="V674" s="524"/>
      <c r="W674" s="524"/>
      <c r="X674" s="524"/>
      <c r="Y674" s="524"/>
      <c r="Z674" s="131"/>
      <c r="AA674" s="131"/>
      <c r="AB674" s="526"/>
      <c r="AC674" s="524"/>
      <c r="AD674" s="524"/>
      <c r="AE674" s="524"/>
      <c r="AF674" s="524"/>
      <c r="AG674" s="524"/>
    </row>
    <row r="675" spans="21:33">
      <c r="U675" s="524"/>
      <c r="V675" s="524"/>
      <c r="W675" s="524"/>
      <c r="X675" s="524"/>
      <c r="Y675" s="524"/>
      <c r="Z675" s="131"/>
      <c r="AA675" s="131"/>
      <c r="AB675" s="526"/>
      <c r="AC675" s="524"/>
      <c r="AD675" s="524"/>
      <c r="AE675" s="524"/>
      <c r="AF675" s="524"/>
      <c r="AG675" s="524"/>
    </row>
    <row r="676" spans="21:33">
      <c r="U676" s="524"/>
      <c r="V676" s="524"/>
      <c r="W676" s="524"/>
      <c r="X676" s="524"/>
      <c r="Y676" s="524"/>
      <c r="Z676" s="131"/>
      <c r="AA676" s="131"/>
      <c r="AB676" s="526"/>
      <c r="AC676" s="524"/>
      <c r="AD676" s="524"/>
      <c r="AE676" s="524"/>
      <c r="AF676" s="524"/>
      <c r="AG676" s="524"/>
    </row>
    <row r="677" spans="21:33">
      <c r="U677" s="524"/>
      <c r="V677" s="524"/>
      <c r="W677" s="524"/>
      <c r="X677" s="524"/>
      <c r="Y677" s="524"/>
      <c r="Z677" s="131"/>
      <c r="AA677" s="131"/>
      <c r="AB677" s="526"/>
      <c r="AC677" s="524"/>
      <c r="AD677" s="524"/>
      <c r="AE677" s="524"/>
      <c r="AF677" s="524"/>
      <c r="AG677" s="524"/>
    </row>
    <row r="678" spans="21:33">
      <c r="U678" s="524"/>
      <c r="V678" s="524"/>
      <c r="W678" s="524"/>
      <c r="X678" s="524"/>
      <c r="Y678" s="524"/>
      <c r="Z678" s="131"/>
      <c r="AA678" s="131"/>
      <c r="AB678" s="526"/>
      <c r="AC678" s="524"/>
      <c r="AD678" s="524"/>
      <c r="AE678" s="524"/>
      <c r="AF678" s="524"/>
      <c r="AG678" s="524"/>
    </row>
    <row r="679" spans="21:33">
      <c r="U679" s="524"/>
      <c r="V679" s="524"/>
      <c r="W679" s="524"/>
      <c r="X679" s="524"/>
      <c r="Y679" s="524"/>
      <c r="Z679" s="131"/>
      <c r="AA679" s="131"/>
      <c r="AB679" s="526"/>
      <c r="AC679" s="524"/>
      <c r="AD679" s="524"/>
      <c r="AE679" s="524"/>
      <c r="AF679" s="524"/>
      <c r="AG679" s="524"/>
    </row>
    <row r="680" spans="21:33">
      <c r="U680" s="524"/>
      <c r="V680" s="524"/>
      <c r="W680" s="524"/>
      <c r="X680" s="524"/>
      <c r="Y680" s="524"/>
      <c r="Z680" s="131"/>
      <c r="AA680" s="131"/>
      <c r="AB680" s="526"/>
      <c r="AC680" s="524"/>
      <c r="AD680" s="524"/>
      <c r="AE680" s="524"/>
      <c r="AF680" s="524"/>
      <c r="AG680" s="524"/>
    </row>
    <row r="681" spans="21:33">
      <c r="U681" s="524"/>
      <c r="V681" s="524"/>
      <c r="W681" s="524"/>
      <c r="X681" s="524"/>
      <c r="Y681" s="524"/>
      <c r="Z681" s="131"/>
      <c r="AA681" s="131"/>
      <c r="AB681" s="526"/>
      <c r="AC681" s="524"/>
      <c r="AD681" s="524"/>
      <c r="AE681" s="524"/>
      <c r="AF681" s="524"/>
      <c r="AG681" s="524"/>
    </row>
    <row r="682" spans="21:33">
      <c r="U682" s="524"/>
      <c r="V682" s="524"/>
      <c r="W682" s="524"/>
      <c r="X682" s="524"/>
      <c r="Y682" s="524"/>
      <c r="Z682" s="131"/>
      <c r="AA682" s="131"/>
      <c r="AB682" s="526"/>
      <c r="AC682" s="524"/>
      <c r="AD682" s="524"/>
      <c r="AE682" s="524"/>
      <c r="AF682" s="524"/>
      <c r="AG682" s="524"/>
    </row>
    <row r="683" spans="21:33">
      <c r="U683" s="524"/>
      <c r="V683" s="524"/>
      <c r="W683" s="524"/>
      <c r="X683" s="524"/>
      <c r="Y683" s="524"/>
      <c r="Z683" s="131"/>
      <c r="AA683" s="131"/>
      <c r="AB683" s="526"/>
      <c r="AC683" s="524"/>
      <c r="AD683" s="524"/>
      <c r="AE683" s="524"/>
      <c r="AF683" s="524"/>
      <c r="AG683" s="524"/>
    </row>
    <row r="684" spans="21:33">
      <c r="U684" s="524"/>
      <c r="V684" s="524"/>
      <c r="W684" s="524"/>
      <c r="X684" s="524"/>
      <c r="Y684" s="524"/>
      <c r="Z684" s="131"/>
      <c r="AA684" s="131"/>
      <c r="AB684" s="526"/>
      <c r="AC684" s="524"/>
      <c r="AD684" s="524"/>
      <c r="AE684" s="524"/>
      <c r="AF684" s="524"/>
      <c r="AG684" s="524"/>
    </row>
    <row r="685" spans="21:33">
      <c r="U685" s="524"/>
      <c r="V685" s="524"/>
      <c r="W685" s="524"/>
      <c r="X685" s="524"/>
      <c r="Y685" s="524"/>
      <c r="Z685" s="131"/>
      <c r="AA685" s="131"/>
      <c r="AB685" s="526"/>
      <c r="AC685" s="524"/>
      <c r="AD685" s="524"/>
      <c r="AE685" s="524"/>
      <c r="AF685" s="524"/>
      <c r="AG685" s="524"/>
    </row>
    <row r="686" spans="21:33">
      <c r="U686" s="524"/>
      <c r="V686" s="524"/>
      <c r="W686" s="524"/>
      <c r="X686" s="524"/>
      <c r="Y686" s="524"/>
      <c r="Z686" s="131"/>
      <c r="AA686" s="131"/>
      <c r="AB686" s="526"/>
      <c r="AC686" s="524"/>
      <c r="AD686" s="524"/>
      <c r="AE686" s="524"/>
      <c r="AF686" s="524"/>
      <c r="AG686" s="524"/>
    </row>
    <row r="687" spans="21:33">
      <c r="U687" s="524"/>
      <c r="V687" s="524"/>
      <c r="W687" s="524"/>
      <c r="X687" s="524"/>
      <c r="Y687" s="524"/>
      <c r="Z687" s="131"/>
      <c r="AA687" s="131"/>
      <c r="AB687" s="526"/>
      <c r="AC687" s="524"/>
      <c r="AD687" s="524"/>
      <c r="AE687" s="524"/>
      <c r="AF687" s="524"/>
      <c r="AG687" s="524"/>
    </row>
    <row r="688" spans="21:33">
      <c r="U688" s="524"/>
      <c r="V688" s="524"/>
      <c r="W688" s="524"/>
      <c r="X688" s="524"/>
      <c r="Y688" s="524"/>
      <c r="Z688" s="131"/>
      <c r="AA688" s="131"/>
      <c r="AB688" s="526"/>
      <c r="AC688" s="524"/>
      <c r="AD688" s="524"/>
      <c r="AE688" s="524"/>
      <c r="AF688" s="524"/>
      <c r="AG688" s="524"/>
    </row>
    <row r="689" spans="21:33">
      <c r="U689" s="524"/>
      <c r="V689" s="524"/>
      <c r="W689" s="524"/>
      <c r="X689" s="524"/>
      <c r="Y689" s="524"/>
      <c r="Z689" s="131"/>
      <c r="AA689" s="131"/>
      <c r="AB689" s="526"/>
      <c r="AC689" s="524"/>
      <c r="AD689" s="524"/>
      <c r="AE689" s="524"/>
      <c r="AF689" s="524"/>
      <c r="AG689" s="524"/>
    </row>
    <row r="690" spans="21:33">
      <c r="U690" s="524"/>
      <c r="V690" s="524"/>
      <c r="W690" s="524"/>
      <c r="X690" s="524"/>
      <c r="Y690" s="524"/>
      <c r="Z690" s="131"/>
      <c r="AA690" s="131"/>
      <c r="AB690" s="526"/>
      <c r="AC690" s="524"/>
      <c r="AD690" s="524"/>
      <c r="AE690" s="524"/>
      <c r="AF690" s="524"/>
      <c r="AG690" s="524"/>
    </row>
    <row r="691" spans="21:33">
      <c r="U691" s="524"/>
      <c r="V691" s="524"/>
      <c r="W691" s="524"/>
      <c r="X691" s="524"/>
      <c r="Y691" s="524"/>
      <c r="Z691" s="131"/>
      <c r="AA691" s="131"/>
      <c r="AB691" s="526"/>
      <c r="AC691" s="524"/>
      <c r="AD691" s="524"/>
      <c r="AE691" s="524"/>
      <c r="AF691" s="524"/>
      <c r="AG691" s="524"/>
    </row>
    <row r="692" spans="21:33">
      <c r="U692" s="524"/>
      <c r="V692" s="524"/>
      <c r="W692" s="524"/>
      <c r="X692" s="524"/>
      <c r="Y692" s="524"/>
      <c r="Z692" s="131"/>
      <c r="AA692" s="131"/>
      <c r="AB692" s="526"/>
      <c r="AC692" s="524"/>
      <c r="AD692" s="524"/>
      <c r="AE692" s="524"/>
      <c r="AF692" s="524"/>
      <c r="AG692" s="524"/>
    </row>
    <row r="693" spans="21:33">
      <c r="U693" s="524"/>
      <c r="V693" s="524"/>
      <c r="W693" s="524"/>
      <c r="X693" s="524"/>
      <c r="Y693" s="524"/>
      <c r="Z693" s="131"/>
      <c r="AA693" s="131"/>
      <c r="AB693" s="526"/>
      <c r="AC693" s="524"/>
      <c r="AD693" s="524"/>
      <c r="AE693" s="524"/>
      <c r="AF693" s="524"/>
      <c r="AG693" s="524"/>
    </row>
  </sheetData>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4"/>
  <sheetViews>
    <sheetView zoomScaleNormal="100" workbookViewId="0">
      <selection activeCell="S8" sqref="S8"/>
    </sheetView>
  </sheetViews>
  <sheetFormatPr defaultColWidth="8.7109375" defaultRowHeight="12.75"/>
  <cols>
    <col min="1" max="1" width="34.28515625" style="53" customWidth="1"/>
    <col min="2" max="3" width="11" style="155" customWidth="1"/>
    <col min="4" max="4" width="10" style="155" customWidth="1"/>
    <col min="5" max="6" width="11.140625" style="155" customWidth="1"/>
    <col min="7" max="7" width="10" style="155" customWidth="1"/>
    <col min="8" max="16384" width="8.7109375" style="155"/>
  </cols>
  <sheetData>
    <row r="1" spans="1:9" s="53" customFormat="1" ht="15.75">
      <c r="A1" s="174" t="s">
        <v>1001</v>
      </c>
      <c r="B1" s="174"/>
      <c r="C1" s="174"/>
      <c r="D1" s="174"/>
      <c r="E1" s="174"/>
      <c r="F1" s="174"/>
      <c r="G1" s="174"/>
    </row>
    <row r="2" spans="1:9" s="53" customFormat="1" ht="10.5" customHeight="1">
      <c r="A2" s="499" t="s">
        <v>1000</v>
      </c>
      <c r="B2" s="499"/>
      <c r="C2" s="499"/>
      <c r="D2" s="499"/>
      <c r="E2" s="499"/>
      <c r="F2" s="499"/>
      <c r="G2" s="499"/>
    </row>
    <row r="3" spans="1:9" s="53" customFormat="1" ht="10.5" customHeight="1">
      <c r="A3" s="173"/>
      <c r="B3" s="172"/>
      <c r="C3" s="172"/>
      <c r="D3" s="172"/>
      <c r="E3" s="172"/>
      <c r="F3" s="172"/>
      <c r="G3" s="172"/>
    </row>
    <row r="4" spans="1:9" s="168" customFormat="1" ht="14.25" customHeight="1">
      <c r="A4" s="171"/>
      <c r="B4" s="500" t="s">
        <v>1036</v>
      </c>
      <c r="C4" s="501"/>
      <c r="D4" s="501"/>
      <c r="E4" s="500" t="s">
        <v>1035</v>
      </c>
      <c r="F4" s="501"/>
      <c r="G4" s="501"/>
    </row>
    <row r="5" spans="1:9" s="168" customFormat="1" ht="26.25" customHeight="1">
      <c r="A5" s="170"/>
      <c r="B5" s="169" t="s">
        <v>996</v>
      </c>
      <c r="C5" s="169" t="s">
        <v>1034</v>
      </c>
      <c r="D5" s="169" t="s">
        <v>1033</v>
      </c>
      <c r="E5" s="169" t="s">
        <v>996</v>
      </c>
      <c r="F5" s="169" t="s">
        <v>1034</v>
      </c>
      <c r="G5" s="169" t="s">
        <v>1033</v>
      </c>
    </row>
    <row r="6" spans="1:9" s="19" customFormat="1" ht="12.75" customHeight="1">
      <c r="A6" s="67" t="s">
        <v>191</v>
      </c>
      <c r="B6" s="76">
        <v>1541259</v>
      </c>
      <c r="C6" s="77">
        <v>1041310</v>
      </c>
      <c r="D6" s="77">
        <v>499949</v>
      </c>
      <c r="E6" s="76">
        <v>1545205</v>
      </c>
      <c r="F6" s="77">
        <v>1043414</v>
      </c>
      <c r="G6" s="68">
        <v>501791</v>
      </c>
      <c r="H6" s="57"/>
      <c r="I6" s="57"/>
    </row>
    <row r="7" spans="1:9" ht="12.75" customHeight="1">
      <c r="A7" s="67" t="s">
        <v>190</v>
      </c>
      <c r="B7" s="76">
        <v>1182682</v>
      </c>
      <c r="C7" s="77">
        <v>833197</v>
      </c>
      <c r="D7" s="77">
        <v>349485</v>
      </c>
      <c r="E7" s="76">
        <v>1187587</v>
      </c>
      <c r="F7" s="77">
        <v>836510</v>
      </c>
      <c r="G7" s="68">
        <v>351077</v>
      </c>
      <c r="H7" s="57"/>
      <c r="I7" s="57"/>
    </row>
    <row r="8" spans="1:9" ht="12.75" customHeight="1">
      <c r="A8" s="67" t="s">
        <v>189</v>
      </c>
      <c r="B8" s="76">
        <v>1342099</v>
      </c>
      <c r="C8" s="77">
        <v>1049234</v>
      </c>
      <c r="D8" s="77">
        <v>292865</v>
      </c>
      <c r="E8" s="76">
        <v>1350257</v>
      </c>
      <c r="F8" s="77">
        <v>1056050</v>
      </c>
      <c r="G8" s="68">
        <v>294207</v>
      </c>
      <c r="H8" s="57"/>
      <c r="I8" s="57"/>
    </row>
    <row r="9" spans="1:9" ht="12.75" customHeight="1">
      <c r="A9" s="67" t="s">
        <v>188</v>
      </c>
      <c r="B9" s="76">
        <v>2305608</v>
      </c>
      <c r="C9" s="77">
        <v>1567046</v>
      </c>
      <c r="D9" s="77">
        <v>738562</v>
      </c>
      <c r="E9" s="76">
        <v>2314906</v>
      </c>
      <c r="F9" s="77">
        <v>1573230</v>
      </c>
      <c r="G9" s="68">
        <v>741676</v>
      </c>
      <c r="H9" s="57"/>
      <c r="I9" s="57"/>
    </row>
    <row r="10" spans="1:9" ht="12.75" customHeight="1">
      <c r="A10" s="67" t="s">
        <v>187</v>
      </c>
      <c r="B10" s="76">
        <v>987032</v>
      </c>
      <c r="C10" s="77">
        <v>807364</v>
      </c>
      <c r="D10" s="77">
        <v>179668</v>
      </c>
      <c r="E10" s="76">
        <v>992083</v>
      </c>
      <c r="F10" s="77">
        <v>811071</v>
      </c>
      <c r="G10" s="68">
        <v>181012</v>
      </c>
      <c r="H10" s="57"/>
      <c r="I10" s="57"/>
    </row>
    <row r="11" spans="1:9" ht="12.75" customHeight="1">
      <c r="A11" s="67" t="s">
        <v>186</v>
      </c>
      <c r="B11" s="76">
        <v>1000980</v>
      </c>
      <c r="C11" s="77">
        <v>758763</v>
      </c>
      <c r="D11" s="77">
        <v>242217</v>
      </c>
      <c r="E11" s="76">
        <v>1001777</v>
      </c>
      <c r="F11" s="77">
        <v>759641</v>
      </c>
      <c r="G11" s="68">
        <v>242136</v>
      </c>
      <c r="H11" s="57"/>
      <c r="I11" s="57"/>
    </row>
    <row r="12" spans="1:9" ht="12.75" customHeight="1">
      <c r="A12" s="67" t="s">
        <v>185</v>
      </c>
      <c r="B12" s="76">
        <v>628423</v>
      </c>
      <c r="C12" s="77">
        <v>459063</v>
      </c>
      <c r="D12" s="77">
        <v>169360</v>
      </c>
      <c r="E12" s="76">
        <v>630904</v>
      </c>
      <c r="F12" s="77">
        <v>459878</v>
      </c>
      <c r="G12" s="68">
        <v>171026</v>
      </c>
      <c r="H12" s="57"/>
      <c r="I12" s="57"/>
    </row>
    <row r="13" spans="1:9" ht="12.75" customHeight="1">
      <c r="A13" s="67" t="s">
        <v>184</v>
      </c>
      <c r="B13" s="76">
        <v>1096488</v>
      </c>
      <c r="C13" s="77">
        <v>752748</v>
      </c>
      <c r="D13" s="77">
        <v>343740</v>
      </c>
      <c r="E13" s="76">
        <v>1100248</v>
      </c>
      <c r="F13" s="77">
        <v>754606</v>
      </c>
      <c r="G13" s="68">
        <v>345642</v>
      </c>
      <c r="H13" s="57"/>
      <c r="I13" s="57"/>
    </row>
    <row r="14" spans="1:9" ht="12.75" customHeight="1">
      <c r="A14" s="67" t="s">
        <v>183</v>
      </c>
      <c r="B14" s="76">
        <v>1128192</v>
      </c>
      <c r="C14" s="77">
        <v>729043</v>
      </c>
      <c r="D14" s="77">
        <v>399149</v>
      </c>
      <c r="E14" s="76">
        <v>1133782</v>
      </c>
      <c r="F14" s="77">
        <v>732726</v>
      </c>
      <c r="G14" s="68">
        <v>401056</v>
      </c>
      <c r="H14" s="57"/>
      <c r="I14" s="57"/>
    </row>
    <row r="15" spans="1:9" ht="12.75" customHeight="1">
      <c r="A15" s="67" t="s">
        <v>182</v>
      </c>
      <c r="B15" s="76">
        <v>7708499</v>
      </c>
      <c r="C15" s="77">
        <v>6296406</v>
      </c>
      <c r="D15" s="77">
        <v>1412093</v>
      </c>
      <c r="E15" s="76">
        <v>7699681</v>
      </c>
      <c r="F15" s="77">
        <v>6277244</v>
      </c>
      <c r="G15" s="68">
        <v>1422437</v>
      </c>
      <c r="H15" s="57"/>
      <c r="I15" s="57"/>
    </row>
    <row r="16" spans="1:9" ht="12.75" customHeight="1">
      <c r="A16" s="67" t="s">
        <v>181</v>
      </c>
      <c r="B16" s="76">
        <v>724686</v>
      </c>
      <c r="C16" s="77">
        <v>483431</v>
      </c>
      <c r="D16" s="77">
        <v>241255</v>
      </c>
      <c r="E16" s="76">
        <v>729092</v>
      </c>
      <c r="F16" s="77">
        <v>486616</v>
      </c>
      <c r="G16" s="68">
        <v>242476</v>
      </c>
      <c r="H16" s="57"/>
      <c r="I16" s="57"/>
    </row>
    <row r="17" spans="1:13" ht="13.5" customHeight="1">
      <c r="A17" s="67" t="s">
        <v>180</v>
      </c>
      <c r="B17" s="76">
        <v>1098257</v>
      </c>
      <c r="C17" s="77">
        <v>793275</v>
      </c>
      <c r="D17" s="77">
        <v>304982</v>
      </c>
      <c r="E17" s="76">
        <v>1103552</v>
      </c>
      <c r="F17" s="77">
        <v>796951</v>
      </c>
      <c r="G17" s="68">
        <v>306601</v>
      </c>
      <c r="H17" s="57"/>
      <c r="I17" s="57"/>
    </row>
    <row r="18" spans="1:13" ht="13.5" customHeight="1">
      <c r="A18" s="67" t="s">
        <v>179</v>
      </c>
      <c r="B18" s="76">
        <v>921127</v>
      </c>
      <c r="C18" s="77">
        <v>663281</v>
      </c>
      <c r="D18" s="77">
        <v>257846</v>
      </c>
      <c r="E18" s="76">
        <v>928008</v>
      </c>
      <c r="F18" s="77">
        <v>667319</v>
      </c>
      <c r="G18" s="68">
        <v>260689</v>
      </c>
      <c r="H18" s="57"/>
      <c r="I18" s="57"/>
    </row>
    <row r="19" spans="1:13" ht="13.5" customHeight="1">
      <c r="A19" s="67" t="s">
        <v>178</v>
      </c>
      <c r="B19" s="76">
        <v>994420</v>
      </c>
      <c r="C19" s="77">
        <v>611901</v>
      </c>
      <c r="D19" s="77">
        <v>382519</v>
      </c>
      <c r="E19" s="76">
        <v>1000584</v>
      </c>
      <c r="F19" s="77">
        <v>614959</v>
      </c>
      <c r="G19" s="68">
        <v>385625</v>
      </c>
      <c r="H19" s="57"/>
      <c r="I19" s="57"/>
    </row>
    <row r="20" spans="1:13" ht="13.5" customHeight="1">
      <c r="A20" s="67" t="s">
        <v>177</v>
      </c>
      <c r="B20" s="76">
        <v>1245619</v>
      </c>
      <c r="C20" s="77">
        <v>950071</v>
      </c>
      <c r="D20" s="77">
        <v>295548</v>
      </c>
      <c r="E20" s="76">
        <v>1252999</v>
      </c>
      <c r="F20" s="77">
        <v>954859</v>
      </c>
      <c r="G20" s="68">
        <v>298140</v>
      </c>
      <c r="H20" s="57"/>
      <c r="I20" s="57"/>
    </row>
    <row r="21" spans="1:13" ht="13.5" customHeight="1">
      <c r="A21" s="67" t="s">
        <v>176</v>
      </c>
      <c r="B21" s="76">
        <v>1449115</v>
      </c>
      <c r="C21" s="77">
        <v>1082882</v>
      </c>
      <c r="D21" s="77">
        <v>366233</v>
      </c>
      <c r="E21" s="76">
        <v>1457621</v>
      </c>
      <c r="F21" s="77">
        <v>1089932</v>
      </c>
      <c r="G21" s="68">
        <v>367689</v>
      </c>
      <c r="H21" s="57"/>
      <c r="I21" s="57"/>
      <c r="M21" s="155" t="s">
        <v>993</v>
      </c>
    </row>
    <row r="22" spans="1:13" ht="13.5" customHeight="1">
      <c r="A22" s="67" t="s">
        <v>175</v>
      </c>
      <c r="B22" s="76">
        <v>1241424</v>
      </c>
      <c r="C22" s="77">
        <v>1011966</v>
      </c>
      <c r="D22" s="77">
        <v>229458</v>
      </c>
      <c r="E22" s="76">
        <v>1247407</v>
      </c>
      <c r="F22" s="77">
        <v>1017355</v>
      </c>
      <c r="G22" s="68">
        <v>230052</v>
      </c>
      <c r="H22" s="57"/>
      <c r="I22" s="57"/>
    </row>
    <row r="23" spans="1:13" ht="13.5" customHeight="1">
      <c r="A23" s="67" t="s">
        <v>174</v>
      </c>
      <c r="B23" s="76">
        <v>12655050</v>
      </c>
      <c r="C23" s="77">
        <v>12455682</v>
      </c>
      <c r="D23" s="77">
        <v>199368</v>
      </c>
      <c r="E23" s="76">
        <v>12666565</v>
      </c>
      <c r="F23" s="77">
        <v>12468082</v>
      </c>
      <c r="G23" s="68">
        <v>198483</v>
      </c>
      <c r="H23" s="57"/>
      <c r="I23" s="57"/>
    </row>
    <row r="24" spans="1:13" s="19" customFormat="1" ht="15" customHeight="1">
      <c r="A24" s="67" t="s">
        <v>173</v>
      </c>
      <c r="B24" s="76">
        <v>609071</v>
      </c>
      <c r="C24" s="77">
        <v>494545</v>
      </c>
      <c r="D24" s="77">
        <v>114526</v>
      </c>
      <c r="E24" s="76">
        <v>611567</v>
      </c>
      <c r="F24" s="77">
        <v>495941</v>
      </c>
      <c r="G24" s="68">
        <v>115626</v>
      </c>
      <c r="H24" s="57"/>
      <c r="I24" s="57"/>
    </row>
    <row r="25" spans="1:13" ht="13.15" customHeight="1">
      <c r="A25" s="67" t="s">
        <v>172</v>
      </c>
      <c r="B25" s="76">
        <v>813590</v>
      </c>
      <c r="C25" s="77">
        <v>637072</v>
      </c>
      <c r="D25" s="77">
        <v>176518</v>
      </c>
      <c r="E25" s="76">
        <v>817032</v>
      </c>
      <c r="F25" s="77">
        <v>639397</v>
      </c>
      <c r="G25" s="68">
        <v>177635</v>
      </c>
      <c r="H25" s="57"/>
      <c r="I25" s="57"/>
    </row>
    <row r="26" spans="1:13" ht="12.75" customHeight="1">
      <c r="A26" s="177" t="s">
        <v>1010</v>
      </c>
      <c r="B26" s="82">
        <v>44389</v>
      </c>
      <c r="C26" s="81">
        <v>32948</v>
      </c>
      <c r="D26" s="81">
        <v>11441</v>
      </c>
      <c r="E26" s="82">
        <v>44250</v>
      </c>
      <c r="F26" s="81">
        <v>32743</v>
      </c>
      <c r="G26" s="80">
        <v>11507</v>
      </c>
      <c r="H26" s="57"/>
      <c r="I26" s="57"/>
    </row>
    <row r="27" spans="1:13" ht="13.15" customHeight="1">
      <c r="A27" s="109" t="s">
        <v>171</v>
      </c>
      <c r="B27" s="82">
        <v>1082662</v>
      </c>
      <c r="C27" s="81">
        <v>855948</v>
      </c>
      <c r="D27" s="81">
        <v>226714</v>
      </c>
      <c r="E27" s="82">
        <v>1087543</v>
      </c>
      <c r="F27" s="81">
        <v>858358</v>
      </c>
      <c r="G27" s="80">
        <v>229185</v>
      </c>
      <c r="H27" s="57"/>
      <c r="I27" s="57"/>
    </row>
    <row r="28" spans="1:13" ht="13.5" customHeight="1">
      <c r="A28" s="67" t="s">
        <v>169</v>
      </c>
      <c r="B28" s="76">
        <v>1151042</v>
      </c>
      <c r="C28" s="77">
        <v>837220</v>
      </c>
      <c r="D28" s="77">
        <v>313822</v>
      </c>
      <c r="E28" s="76">
        <v>1155744</v>
      </c>
      <c r="F28" s="77">
        <v>840131</v>
      </c>
      <c r="G28" s="68">
        <v>315613</v>
      </c>
      <c r="H28" s="57"/>
      <c r="I28" s="57"/>
    </row>
    <row r="29" spans="1:13" ht="13.5" customHeight="1">
      <c r="A29" s="67" t="s">
        <v>168</v>
      </c>
      <c r="B29" s="76">
        <v>1018624</v>
      </c>
      <c r="C29" s="77">
        <v>792070</v>
      </c>
      <c r="D29" s="77">
        <v>226554</v>
      </c>
      <c r="E29" s="76">
        <v>1015568</v>
      </c>
      <c r="F29" s="77">
        <v>789191</v>
      </c>
      <c r="G29" s="68">
        <v>226377</v>
      </c>
      <c r="H29" s="57"/>
      <c r="I29" s="57"/>
    </row>
    <row r="30" spans="1:13" ht="13.5" customHeight="1">
      <c r="A30" s="67" t="s">
        <v>167</v>
      </c>
      <c r="B30" s="76">
        <v>1892711</v>
      </c>
      <c r="C30" s="77">
        <v>1274208</v>
      </c>
      <c r="D30" s="77">
        <v>618503</v>
      </c>
      <c r="E30" s="76">
        <v>1884292</v>
      </c>
      <c r="F30" s="77">
        <v>1267229</v>
      </c>
      <c r="G30" s="68">
        <v>617063</v>
      </c>
      <c r="H30" s="57"/>
      <c r="I30" s="57"/>
    </row>
    <row r="31" spans="1:13" ht="13.5" customHeight="1">
      <c r="A31" s="67" t="s">
        <v>166</v>
      </c>
      <c r="B31" s="76">
        <v>732864</v>
      </c>
      <c r="C31" s="77">
        <v>675190</v>
      </c>
      <c r="D31" s="77">
        <v>57674</v>
      </c>
      <c r="E31" s="76">
        <v>737134</v>
      </c>
      <c r="F31" s="77">
        <v>679298</v>
      </c>
      <c r="G31" s="68">
        <v>57836</v>
      </c>
      <c r="H31" s="57"/>
      <c r="I31" s="57"/>
    </row>
    <row r="32" spans="1:13" ht="13.5" customHeight="1">
      <c r="A32" s="67" t="s">
        <v>165</v>
      </c>
      <c r="B32" s="76">
        <v>592415</v>
      </c>
      <c r="C32" s="77">
        <v>424638</v>
      </c>
      <c r="D32" s="77">
        <v>167777</v>
      </c>
      <c r="E32" s="76">
        <v>594461</v>
      </c>
      <c r="F32" s="77">
        <v>425610</v>
      </c>
      <c r="G32" s="68">
        <v>168851</v>
      </c>
      <c r="H32" s="57"/>
      <c r="I32" s="57"/>
    </row>
    <row r="33" spans="1:9" ht="13.5" customHeight="1">
      <c r="A33" s="67" t="s">
        <v>164</v>
      </c>
      <c r="B33" s="76">
        <v>620249</v>
      </c>
      <c r="C33" s="77">
        <v>440010</v>
      </c>
      <c r="D33" s="77">
        <v>180239</v>
      </c>
      <c r="E33" s="76">
        <v>623182</v>
      </c>
      <c r="F33" s="77">
        <v>441880</v>
      </c>
      <c r="G33" s="68">
        <v>181302</v>
      </c>
      <c r="H33" s="57"/>
      <c r="I33" s="57"/>
    </row>
    <row r="34" spans="1:9" ht="13.5" customHeight="1">
      <c r="A34" s="109" t="s">
        <v>1009</v>
      </c>
      <c r="B34" s="165">
        <v>5384342</v>
      </c>
      <c r="C34" s="164">
        <v>5384342</v>
      </c>
      <c r="D34" s="167">
        <v>0</v>
      </c>
      <c r="E34" s="165">
        <v>5391203</v>
      </c>
      <c r="F34" s="164">
        <v>5391203</v>
      </c>
      <c r="G34" s="166">
        <v>0</v>
      </c>
      <c r="H34" s="57"/>
      <c r="I34" s="57"/>
    </row>
    <row r="35" spans="1:9" s="19" customFormat="1" ht="13.5" customHeight="1">
      <c r="A35" s="109" t="s">
        <v>195</v>
      </c>
      <c r="B35" s="76">
        <v>463167</v>
      </c>
      <c r="C35" s="77">
        <v>217846</v>
      </c>
      <c r="D35" s="77">
        <v>245321</v>
      </c>
      <c r="E35" s="76">
        <v>463128</v>
      </c>
      <c r="F35" s="77">
        <v>218414</v>
      </c>
      <c r="G35" s="68">
        <v>244714</v>
      </c>
      <c r="H35" s="57"/>
      <c r="I35" s="57"/>
    </row>
    <row r="36" spans="1:9" ht="13.5" customHeight="1">
      <c r="A36" s="67" t="s">
        <v>163</v>
      </c>
      <c r="B36" s="76">
        <v>269984</v>
      </c>
      <c r="C36" s="77">
        <v>124616</v>
      </c>
      <c r="D36" s="77">
        <v>145368</v>
      </c>
      <c r="E36" s="76">
        <v>270560</v>
      </c>
      <c r="F36" s="77">
        <v>124539</v>
      </c>
      <c r="G36" s="68">
        <v>146021</v>
      </c>
      <c r="H36" s="57"/>
      <c r="I36" s="57"/>
    </row>
    <row r="37" spans="1:9" ht="13.5" customHeight="1">
      <c r="A37" s="67" t="s">
        <v>162</v>
      </c>
      <c r="B37" s="76">
        <v>1901578</v>
      </c>
      <c r="C37" s="77">
        <v>966232</v>
      </c>
      <c r="D37" s="77">
        <v>935346</v>
      </c>
      <c r="E37" s="76">
        <v>1907100</v>
      </c>
      <c r="F37" s="77">
        <v>970720</v>
      </c>
      <c r="G37" s="68">
        <v>936380</v>
      </c>
      <c r="H37" s="57"/>
      <c r="I37" s="57"/>
    </row>
    <row r="38" spans="1:9" ht="13.5" customHeight="1">
      <c r="A38" s="67" t="s">
        <v>161</v>
      </c>
      <c r="B38" s="76">
        <v>5683947</v>
      </c>
      <c r="C38" s="77">
        <v>3159354</v>
      </c>
      <c r="D38" s="77">
        <v>2524593</v>
      </c>
      <c r="E38" s="76">
        <v>5679704</v>
      </c>
      <c r="F38" s="77">
        <v>3150431</v>
      </c>
      <c r="G38" s="68">
        <v>2529273</v>
      </c>
      <c r="H38" s="57"/>
      <c r="I38" s="57"/>
    </row>
    <row r="39" spans="1:9" ht="13.5" customHeight="1">
      <c r="A39" s="67" t="s">
        <v>160</v>
      </c>
      <c r="B39" s="76">
        <v>997778</v>
      </c>
      <c r="C39" s="77">
        <v>664210</v>
      </c>
      <c r="D39" s="77">
        <v>333568</v>
      </c>
      <c r="E39" s="76">
        <v>1001780</v>
      </c>
      <c r="F39" s="77">
        <v>667595</v>
      </c>
      <c r="G39" s="68">
        <v>334185</v>
      </c>
      <c r="H39" s="57"/>
      <c r="I39" s="57"/>
    </row>
    <row r="40" spans="1:9" ht="13.5" customHeight="1">
      <c r="A40" s="67" t="s">
        <v>159</v>
      </c>
      <c r="B40" s="76">
        <v>2474556</v>
      </c>
      <c r="C40" s="77">
        <v>1915787</v>
      </c>
      <c r="D40" s="77">
        <v>558769</v>
      </c>
      <c r="E40" s="76">
        <v>2482796</v>
      </c>
      <c r="F40" s="77">
        <v>1920501</v>
      </c>
      <c r="G40" s="68">
        <v>562295</v>
      </c>
      <c r="H40" s="57"/>
      <c r="I40" s="57"/>
    </row>
    <row r="41" spans="1:9" ht="13.5" customHeight="1">
      <c r="A41" s="67" t="s">
        <v>158</v>
      </c>
      <c r="B41" s="76">
        <v>4181486</v>
      </c>
      <c r="C41" s="77">
        <v>2850790</v>
      </c>
      <c r="D41" s="77">
        <v>1330696</v>
      </c>
      <c r="E41" s="76">
        <v>4189653</v>
      </c>
      <c r="F41" s="77">
        <v>2856839</v>
      </c>
      <c r="G41" s="68">
        <v>1332814</v>
      </c>
      <c r="H41" s="57"/>
      <c r="I41" s="57"/>
    </row>
    <row r="42" spans="1:9" ht="13.5" customHeight="1">
      <c r="A42" s="67" t="s">
        <v>157</v>
      </c>
      <c r="B42" s="76">
        <v>509992</v>
      </c>
      <c r="C42" s="77">
        <v>479394</v>
      </c>
      <c r="D42" s="77">
        <v>30598</v>
      </c>
      <c r="E42" s="76">
        <v>479565</v>
      </c>
      <c r="F42" s="77">
        <v>449084</v>
      </c>
      <c r="G42" s="68">
        <v>30481</v>
      </c>
      <c r="H42" s="57"/>
      <c r="I42" s="57"/>
    </row>
    <row r="43" spans="1:9" s="19" customFormat="1" ht="13.5" customHeight="1">
      <c r="A43" s="67" t="s">
        <v>156</v>
      </c>
      <c r="B43" s="76">
        <v>3133303</v>
      </c>
      <c r="C43" s="77">
        <v>1419922</v>
      </c>
      <c r="D43" s="77">
        <v>1713381</v>
      </c>
      <c r="E43" s="76">
        <v>3122080</v>
      </c>
      <c r="F43" s="77">
        <v>1414676</v>
      </c>
      <c r="G43" s="68">
        <v>1707404</v>
      </c>
      <c r="H43" s="57"/>
      <c r="I43" s="57"/>
    </row>
    <row r="44" spans="1:9" ht="13.5" customHeight="1">
      <c r="A44" s="67" t="s">
        <v>155</v>
      </c>
      <c r="B44" s="76">
        <v>515564</v>
      </c>
      <c r="C44" s="77">
        <v>287222</v>
      </c>
      <c r="D44" s="77">
        <v>228342</v>
      </c>
      <c r="E44" s="76">
        <v>511313</v>
      </c>
      <c r="F44" s="77">
        <v>284685</v>
      </c>
      <c r="G44" s="68">
        <v>226628</v>
      </c>
      <c r="H44" s="57"/>
      <c r="I44" s="57"/>
    </row>
    <row r="45" spans="1:9" ht="13.5" customHeight="1">
      <c r="A45" s="67" t="s">
        <v>154</v>
      </c>
      <c r="B45" s="76">
        <v>869191</v>
      </c>
      <c r="C45" s="77">
        <v>452074</v>
      </c>
      <c r="D45" s="77">
        <v>417117</v>
      </c>
      <c r="E45" s="76">
        <v>868771</v>
      </c>
      <c r="F45" s="77">
        <v>452084</v>
      </c>
      <c r="G45" s="68">
        <v>416687</v>
      </c>
      <c r="H45" s="57"/>
      <c r="I45" s="57"/>
    </row>
    <row r="46" spans="1:9" ht="13.5" customHeight="1">
      <c r="A46" s="67" t="s">
        <v>153</v>
      </c>
      <c r="B46" s="76">
        <v>465357</v>
      </c>
      <c r="C46" s="77">
        <v>199645</v>
      </c>
      <c r="D46" s="77">
        <v>265712</v>
      </c>
      <c r="E46" s="76">
        <v>465443</v>
      </c>
      <c r="F46" s="77">
        <v>199638</v>
      </c>
      <c r="G46" s="68">
        <v>265805</v>
      </c>
      <c r="H46" s="57"/>
      <c r="I46" s="57"/>
    </row>
    <row r="47" spans="1:9" ht="13.5" customHeight="1">
      <c r="A47" s="109" t="s">
        <v>1016</v>
      </c>
      <c r="B47" s="76">
        <v>693098</v>
      </c>
      <c r="C47" s="77">
        <v>445605</v>
      </c>
      <c r="D47" s="77">
        <v>247493</v>
      </c>
      <c r="E47" s="76">
        <v>694967</v>
      </c>
      <c r="F47" s="77">
        <v>446953</v>
      </c>
      <c r="G47" s="68">
        <v>248014</v>
      </c>
      <c r="H47" s="57"/>
      <c r="I47" s="57"/>
    </row>
    <row r="48" spans="1:9" ht="15.75" customHeight="1">
      <c r="A48" s="67" t="s">
        <v>152</v>
      </c>
      <c r="B48" s="76">
        <v>1497992</v>
      </c>
      <c r="C48" s="77">
        <v>569730</v>
      </c>
      <c r="D48" s="77">
        <v>928262</v>
      </c>
      <c r="E48" s="76">
        <v>1488359</v>
      </c>
      <c r="F48" s="77">
        <v>557569</v>
      </c>
      <c r="G48" s="68">
        <v>930790</v>
      </c>
      <c r="H48" s="57"/>
      <c r="I48" s="57"/>
    </row>
    <row r="49" spans="1:9" s="19" customFormat="1" ht="13.5" customHeight="1">
      <c r="A49" s="62" t="s">
        <v>151</v>
      </c>
      <c r="B49" s="76">
        <v>2792796</v>
      </c>
      <c r="C49" s="77">
        <v>1652707</v>
      </c>
      <c r="D49" s="77">
        <v>1140089</v>
      </c>
      <c r="E49" s="76">
        <v>2798184</v>
      </c>
      <c r="F49" s="77">
        <v>1654133</v>
      </c>
      <c r="G49" s="68">
        <v>1144051</v>
      </c>
      <c r="H49" s="57"/>
      <c r="I49" s="57"/>
    </row>
    <row r="50" spans="1:9" s="19" customFormat="1" ht="18">
      <c r="A50" s="67" t="s">
        <v>150</v>
      </c>
      <c r="B50" s="76">
        <v>4013786</v>
      </c>
      <c r="C50" s="77">
        <v>2510951</v>
      </c>
      <c r="D50" s="77">
        <v>1502835</v>
      </c>
      <c r="E50" s="76">
        <v>4025968</v>
      </c>
      <c r="F50" s="77">
        <v>2516395</v>
      </c>
      <c r="G50" s="68">
        <v>1509573</v>
      </c>
      <c r="H50" s="57"/>
      <c r="I50" s="57"/>
    </row>
    <row r="51" spans="1:9" ht="15.75" customHeight="1">
      <c r="A51" s="67" t="s">
        <v>149</v>
      </c>
      <c r="B51" s="76">
        <v>675332</v>
      </c>
      <c r="C51" s="77">
        <v>455577</v>
      </c>
      <c r="D51" s="77">
        <v>219755</v>
      </c>
      <c r="E51" s="76">
        <v>677375</v>
      </c>
      <c r="F51" s="77">
        <v>455551</v>
      </c>
      <c r="G51" s="68">
        <v>221824</v>
      </c>
      <c r="H51" s="57"/>
      <c r="I51" s="57"/>
    </row>
    <row r="52" spans="1:9" ht="15.75" customHeight="1">
      <c r="A52" s="67" t="s">
        <v>148</v>
      </c>
      <c r="B52" s="76">
        <v>778965</v>
      </c>
      <c r="C52" s="77">
        <v>498861</v>
      </c>
      <c r="D52" s="77">
        <v>280104</v>
      </c>
      <c r="E52" s="76">
        <v>784581</v>
      </c>
      <c r="F52" s="77">
        <v>501697</v>
      </c>
      <c r="G52" s="68">
        <v>282884</v>
      </c>
      <c r="H52" s="57"/>
      <c r="I52" s="57"/>
    </row>
    <row r="53" spans="1:9" ht="15.75" customHeight="1">
      <c r="A53" s="109" t="s">
        <v>196</v>
      </c>
      <c r="B53" s="76">
        <v>3894120</v>
      </c>
      <c r="C53" s="77">
        <v>2994450</v>
      </c>
      <c r="D53" s="77">
        <v>899670</v>
      </c>
      <c r="E53" s="76">
        <v>3898504</v>
      </c>
      <c r="F53" s="77">
        <v>2998313</v>
      </c>
      <c r="G53" s="68">
        <v>900191</v>
      </c>
      <c r="H53" s="57"/>
      <c r="I53" s="57"/>
    </row>
    <row r="54" spans="1:9" ht="15.75" customHeight="1">
      <c r="A54" s="67" t="s">
        <v>147</v>
      </c>
      <c r="B54" s="76">
        <v>1493356</v>
      </c>
      <c r="C54" s="77">
        <v>988602</v>
      </c>
      <c r="D54" s="77">
        <v>504754</v>
      </c>
      <c r="E54" s="76">
        <v>1497156</v>
      </c>
      <c r="F54" s="77">
        <v>990390</v>
      </c>
      <c r="G54" s="68">
        <v>506766</v>
      </c>
      <c r="H54" s="57"/>
      <c r="I54" s="57"/>
    </row>
    <row r="55" spans="1:9" ht="15.75" customHeight="1">
      <c r="A55" s="109" t="s">
        <v>1011</v>
      </c>
      <c r="B55" s="76">
        <v>1207875</v>
      </c>
      <c r="C55" s="77">
        <v>768955</v>
      </c>
      <c r="D55" s="77">
        <v>438920</v>
      </c>
      <c r="E55" s="76">
        <v>1212847</v>
      </c>
      <c r="F55" s="77">
        <v>770445</v>
      </c>
      <c r="G55" s="68">
        <v>442402</v>
      </c>
      <c r="H55" s="57"/>
      <c r="I55" s="57"/>
    </row>
    <row r="56" spans="1:9" ht="15.75" customHeight="1">
      <c r="A56" s="67" t="s">
        <v>146</v>
      </c>
      <c r="B56" s="76">
        <v>2579261</v>
      </c>
      <c r="C56" s="77">
        <v>1957552</v>
      </c>
      <c r="D56" s="77">
        <v>621709</v>
      </c>
      <c r="E56" s="76">
        <v>2589261</v>
      </c>
      <c r="F56" s="77">
        <v>1965272</v>
      </c>
      <c r="G56" s="68">
        <v>623989</v>
      </c>
      <c r="H56" s="57"/>
      <c r="I56" s="57"/>
    </row>
    <row r="57" spans="1:9" ht="15.75" customHeight="1">
      <c r="A57" s="67" t="s">
        <v>145</v>
      </c>
      <c r="B57" s="76">
        <v>1250173</v>
      </c>
      <c r="C57" s="77">
        <v>977563</v>
      </c>
      <c r="D57" s="77">
        <v>272610</v>
      </c>
      <c r="E57" s="76">
        <v>1256287</v>
      </c>
      <c r="F57" s="77">
        <v>979591</v>
      </c>
      <c r="G57" s="68">
        <v>276696</v>
      </c>
      <c r="H57" s="57"/>
      <c r="I57" s="57"/>
    </row>
    <row r="58" spans="1:9" ht="15.75" customHeight="1">
      <c r="A58" s="67" t="s">
        <v>144</v>
      </c>
      <c r="B58" s="76">
        <v>3176552</v>
      </c>
      <c r="C58" s="77">
        <v>2534833</v>
      </c>
      <c r="D58" s="77">
        <v>641719</v>
      </c>
      <c r="E58" s="76">
        <v>3189749</v>
      </c>
      <c r="F58" s="77">
        <v>2543696</v>
      </c>
      <c r="G58" s="68">
        <v>646053</v>
      </c>
      <c r="H58" s="57"/>
      <c r="I58" s="57"/>
    </row>
    <row r="59" spans="1:9" ht="15.75" customHeight="1">
      <c r="A59" s="67" t="s">
        <v>143</v>
      </c>
      <c r="B59" s="76">
        <v>1942915</v>
      </c>
      <c r="C59" s="77">
        <v>1182109</v>
      </c>
      <c r="D59" s="77">
        <v>760806</v>
      </c>
      <c r="E59" s="76">
        <v>1949875</v>
      </c>
      <c r="F59" s="77">
        <v>1184339</v>
      </c>
      <c r="G59" s="68">
        <v>765536</v>
      </c>
      <c r="H59" s="57"/>
      <c r="I59" s="57"/>
    </row>
    <row r="60" spans="1:9" ht="15.75" customHeight="1">
      <c r="A60" s="67" t="s">
        <v>142</v>
      </c>
      <c r="B60" s="76">
        <v>1290898</v>
      </c>
      <c r="C60" s="77">
        <v>892116</v>
      </c>
      <c r="D60" s="77">
        <v>398782</v>
      </c>
      <c r="E60" s="76">
        <v>1298230</v>
      </c>
      <c r="F60" s="77">
        <v>896013</v>
      </c>
      <c r="G60" s="68">
        <v>402217</v>
      </c>
      <c r="H60" s="57"/>
      <c r="I60" s="57"/>
    </row>
    <row r="61" spans="1:9" ht="15.75" customHeight="1">
      <c r="A61" s="67" t="s">
        <v>141</v>
      </c>
      <c r="B61" s="76">
        <v>3154164</v>
      </c>
      <c r="C61" s="77">
        <v>2514764</v>
      </c>
      <c r="D61" s="77">
        <v>639400</v>
      </c>
      <c r="E61" s="76">
        <v>3166848</v>
      </c>
      <c r="F61" s="77">
        <v>2526073</v>
      </c>
      <c r="G61" s="68">
        <v>640775</v>
      </c>
      <c r="H61" s="57"/>
      <c r="I61" s="57"/>
    </row>
    <row r="62" spans="1:9" ht="15.75" customHeight="1">
      <c r="A62" s="67" t="s">
        <v>140</v>
      </c>
      <c r="B62" s="76">
        <v>2395111</v>
      </c>
      <c r="C62" s="77">
        <v>1813408</v>
      </c>
      <c r="D62" s="77">
        <v>581703</v>
      </c>
      <c r="E62" s="76">
        <v>2408503</v>
      </c>
      <c r="F62" s="77">
        <v>1822124</v>
      </c>
      <c r="G62" s="68">
        <v>586379</v>
      </c>
      <c r="H62" s="57"/>
      <c r="I62" s="57"/>
    </row>
    <row r="63" spans="1:9" ht="15.75" customHeight="1">
      <c r="A63" s="67" t="s">
        <v>139</v>
      </c>
      <c r="B63" s="165">
        <v>1218319</v>
      </c>
      <c r="C63" s="164">
        <v>927075</v>
      </c>
      <c r="D63" s="164">
        <v>291244</v>
      </c>
      <c r="E63" s="165">
        <v>1224071</v>
      </c>
      <c r="F63" s="164">
        <v>929891</v>
      </c>
      <c r="G63" s="156">
        <v>294180</v>
      </c>
      <c r="H63" s="57"/>
      <c r="I63" s="57"/>
    </row>
    <row r="64" spans="1:9" s="19" customFormat="1" ht="17.25" customHeight="1">
      <c r="A64" s="67" t="s">
        <v>138</v>
      </c>
      <c r="B64" s="76">
        <v>818570</v>
      </c>
      <c r="C64" s="77">
        <v>510098</v>
      </c>
      <c r="D64" s="77">
        <v>308472</v>
      </c>
      <c r="E64" s="76">
        <v>822868</v>
      </c>
      <c r="F64" s="77">
        <v>512280</v>
      </c>
      <c r="G64" s="68">
        <v>310588</v>
      </c>
      <c r="H64" s="57"/>
      <c r="I64" s="57"/>
    </row>
    <row r="65" spans="1:9" ht="17.25" customHeight="1">
      <c r="A65" s="67" t="s">
        <v>137</v>
      </c>
      <c r="B65" s="76">
        <v>4290067</v>
      </c>
      <c r="C65" s="77">
        <v>3650725</v>
      </c>
      <c r="D65" s="77">
        <v>639342</v>
      </c>
      <c r="E65" s="76">
        <v>4300374</v>
      </c>
      <c r="F65" s="77">
        <v>3657720</v>
      </c>
      <c r="G65" s="68">
        <v>642654</v>
      </c>
      <c r="H65" s="57"/>
      <c r="I65" s="57"/>
    </row>
    <row r="66" spans="1:9" ht="26.25" customHeight="1">
      <c r="A66" s="109" t="s">
        <v>1012</v>
      </c>
      <c r="B66" s="82">
        <v>1687654</v>
      </c>
      <c r="C66" s="81">
        <v>1563020</v>
      </c>
      <c r="D66" s="81">
        <v>124634</v>
      </c>
      <c r="E66" s="82">
        <v>1681165</v>
      </c>
      <c r="F66" s="81">
        <v>1556167</v>
      </c>
      <c r="G66" s="80">
        <v>124998</v>
      </c>
      <c r="H66" s="57"/>
      <c r="I66" s="57"/>
    </row>
    <row r="67" spans="1:9" ht="18">
      <c r="A67" s="109" t="s">
        <v>1013</v>
      </c>
      <c r="B67" s="76">
        <v>547010</v>
      </c>
      <c r="C67" s="77">
        <v>459078</v>
      </c>
      <c r="D67" s="77">
        <v>87932</v>
      </c>
      <c r="E67" s="76">
        <v>545727</v>
      </c>
      <c r="F67" s="77">
        <v>458078</v>
      </c>
      <c r="G67" s="68">
        <v>87649</v>
      </c>
      <c r="H67" s="57"/>
      <c r="I67" s="57"/>
    </row>
    <row r="68" spans="1:9" ht="18">
      <c r="A68" s="67" t="s">
        <v>136</v>
      </c>
      <c r="B68" s="76">
        <v>1543389</v>
      </c>
      <c r="C68" s="77">
        <v>1045906</v>
      </c>
      <c r="D68" s="77">
        <v>497483</v>
      </c>
      <c r="E68" s="76">
        <v>1540403</v>
      </c>
      <c r="F68" s="77">
        <v>1041669</v>
      </c>
      <c r="G68" s="68">
        <v>498734</v>
      </c>
      <c r="H68" s="57"/>
      <c r="I68" s="57"/>
    </row>
    <row r="69" spans="1:9" ht="18">
      <c r="A69" s="67" t="s">
        <v>134</v>
      </c>
      <c r="B69" s="76">
        <v>3442810</v>
      </c>
      <c r="C69" s="69">
        <v>2846995</v>
      </c>
      <c r="D69" s="68">
        <v>595815</v>
      </c>
      <c r="E69" s="69">
        <v>3454589</v>
      </c>
      <c r="F69" s="69">
        <v>2856565</v>
      </c>
      <c r="G69" s="68">
        <v>598024</v>
      </c>
      <c r="H69" s="57"/>
      <c r="I69" s="57"/>
    </row>
    <row r="70" spans="1:9" s="19" customFormat="1" ht="17.25" customHeight="1">
      <c r="A70" s="67" t="s">
        <v>133</v>
      </c>
      <c r="B70" s="163">
        <v>220954</v>
      </c>
      <c r="C70" s="69">
        <v>64504</v>
      </c>
      <c r="D70" s="68">
        <v>156450</v>
      </c>
      <c r="E70" s="162">
        <v>220568</v>
      </c>
      <c r="F70" s="69">
        <v>64484</v>
      </c>
      <c r="G70" s="68">
        <v>156084</v>
      </c>
      <c r="H70" s="57"/>
      <c r="I70" s="57"/>
    </row>
    <row r="71" spans="1:9" ht="13.5" customHeight="1">
      <c r="A71" s="67" t="s">
        <v>132</v>
      </c>
      <c r="B71" s="161">
        <v>330368</v>
      </c>
      <c r="C71" s="69">
        <v>179471</v>
      </c>
      <c r="D71" s="68">
        <v>150897</v>
      </c>
      <c r="E71" s="160">
        <v>328875</v>
      </c>
      <c r="F71" s="69">
        <v>178618</v>
      </c>
      <c r="G71" s="68">
        <v>150257</v>
      </c>
      <c r="H71" s="57"/>
      <c r="I71" s="57"/>
    </row>
    <row r="72" spans="1:9" ht="13.5" customHeight="1">
      <c r="A72" s="67" t="s">
        <v>131</v>
      </c>
      <c r="B72" s="161">
        <v>532036</v>
      </c>
      <c r="C72" s="69">
        <v>372203</v>
      </c>
      <c r="D72" s="68">
        <v>159833</v>
      </c>
      <c r="E72" s="160">
        <v>533149</v>
      </c>
      <c r="F72" s="69">
        <v>372630</v>
      </c>
      <c r="G72" s="68">
        <v>160519</v>
      </c>
      <c r="H72" s="57"/>
      <c r="I72" s="57"/>
    </row>
    <row r="73" spans="1:9" ht="13.5" customHeight="1">
      <c r="A73" s="67" t="s">
        <v>130</v>
      </c>
      <c r="B73" s="161">
        <v>2296353</v>
      </c>
      <c r="C73" s="69">
        <v>1312993</v>
      </c>
      <c r="D73" s="68">
        <v>983360</v>
      </c>
      <c r="E73" s="160">
        <v>2306753</v>
      </c>
      <c r="F73" s="69">
        <v>1316278</v>
      </c>
      <c r="G73" s="68">
        <v>990475</v>
      </c>
      <c r="H73" s="57"/>
      <c r="I73" s="57"/>
    </row>
    <row r="74" spans="1:9" ht="13.5" customHeight="1">
      <c r="A74" s="67" t="s">
        <v>129</v>
      </c>
      <c r="B74" s="161">
        <v>2855899</v>
      </c>
      <c r="C74" s="69">
        <v>2217054</v>
      </c>
      <c r="D74" s="68">
        <v>638845</v>
      </c>
      <c r="E74" s="160">
        <v>2861077</v>
      </c>
      <c r="F74" s="69">
        <v>2219640</v>
      </c>
      <c r="G74" s="68">
        <v>641437</v>
      </c>
      <c r="H74" s="57"/>
      <c r="I74" s="57"/>
    </row>
    <row r="75" spans="1:9" ht="13.5" customHeight="1">
      <c r="A75" s="67" t="s">
        <v>128</v>
      </c>
      <c r="B75" s="161">
        <v>2375021</v>
      </c>
      <c r="C75" s="69">
        <v>1851196</v>
      </c>
      <c r="D75" s="68">
        <v>523825</v>
      </c>
      <c r="E75" s="160">
        <v>2383107</v>
      </c>
      <c r="F75" s="69">
        <v>1859038</v>
      </c>
      <c r="G75" s="68">
        <v>524069</v>
      </c>
      <c r="H75" s="57"/>
      <c r="I75" s="57"/>
    </row>
    <row r="76" spans="1:9" ht="13.5" customHeight="1">
      <c r="A76" s="109" t="s">
        <v>197</v>
      </c>
      <c r="B76" s="161">
        <v>2633446</v>
      </c>
      <c r="C76" s="69">
        <v>2266449</v>
      </c>
      <c r="D76" s="68">
        <v>366997</v>
      </c>
      <c r="E76" s="160">
        <v>2645650</v>
      </c>
      <c r="F76" s="69">
        <v>2276843</v>
      </c>
      <c r="G76" s="68">
        <v>368807</v>
      </c>
      <c r="H76" s="57"/>
      <c r="I76" s="57"/>
    </row>
    <row r="77" spans="1:9" ht="13.5" customHeight="1">
      <c r="A77" s="67" t="s">
        <v>127</v>
      </c>
      <c r="B77" s="161">
        <v>2785836</v>
      </c>
      <c r="C77" s="69">
        <v>2207966</v>
      </c>
      <c r="D77" s="68">
        <v>577870</v>
      </c>
      <c r="E77" s="160">
        <v>2792003</v>
      </c>
      <c r="F77" s="69">
        <v>2212161</v>
      </c>
      <c r="G77" s="68">
        <v>579842</v>
      </c>
      <c r="H77" s="57"/>
      <c r="I77" s="57"/>
    </row>
    <row r="78" spans="1:9" ht="13.5" customHeight="1">
      <c r="A78" s="67" t="s">
        <v>126</v>
      </c>
      <c r="B78" s="161">
        <v>1903675</v>
      </c>
      <c r="C78" s="69">
        <v>1388531</v>
      </c>
      <c r="D78" s="68">
        <v>515144</v>
      </c>
      <c r="E78" s="160">
        <v>1915170</v>
      </c>
      <c r="F78" s="69">
        <v>1396707</v>
      </c>
      <c r="G78" s="68">
        <v>518463</v>
      </c>
      <c r="H78" s="57"/>
      <c r="I78" s="57"/>
    </row>
    <row r="79" spans="1:9" ht="13.5" customHeight="1">
      <c r="A79" s="67" t="s">
        <v>125</v>
      </c>
      <c r="B79" s="161">
        <v>1070339</v>
      </c>
      <c r="C79" s="69">
        <v>771542</v>
      </c>
      <c r="D79" s="68">
        <v>298797</v>
      </c>
      <c r="E79" s="160">
        <v>1074805</v>
      </c>
      <c r="F79" s="69">
        <v>776500</v>
      </c>
      <c r="G79" s="68">
        <v>298305</v>
      </c>
      <c r="H79" s="57"/>
      <c r="I79" s="57"/>
    </row>
    <row r="80" spans="1:9" ht="18">
      <c r="A80" s="67" t="s">
        <v>124</v>
      </c>
      <c r="B80" s="161">
        <v>985431</v>
      </c>
      <c r="C80" s="69">
        <v>582600</v>
      </c>
      <c r="D80" s="68">
        <v>402831</v>
      </c>
      <c r="E80" s="160">
        <v>985684</v>
      </c>
      <c r="F80" s="69">
        <v>583287</v>
      </c>
      <c r="G80" s="68">
        <v>402397</v>
      </c>
      <c r="H80" s="57"/>
      <c r="I80" s="57"/>
    </row>
    <row r="81" spans="1:9" ht="14.25" customHeight="1">
      <c r="A81" s="67" t="s">
        <v>123</v>
      </c>
      <c r="B81" s="161">
        <v>981971</v>
      </c>
      <c r="C81" s="69">
        <v>651070</v>
      </c>
      <c r="D81" s="68">
        <v>330901</v>
      </c>
      <c r="E81" s="160">
        <v>976983</v>
      </c>
      <c r="F81" s="69">
        <v>646889</v>
      </c>
      <c r="G81" s="68">
        <v>330094</v>
      </c>
      <c r="H81" s="57"/>
      <c r="I81" s="57"/>
    </row>
    <row r="82" spans="1:9" s="19" customFormat="1" ht="14.25" customHeight="1">
      <c r="A82" s="67" t="s">
        <v>122</v>
      </c>
      <c r="B82" s="161">
        <v>1053485</v>
      </c>
      <c r="C82" s="69">
        <v>720040</v>
      </c>
      <c r="D82" s="68">
        <v>333445</v>
      </c>
      <c r="E82" s="160">
        <v>1056592</v>
      </c>
      <c r="F82" s="69">
        <v>721290</v>
      </c>
      <c r="G82" s="68">
        <v>335302</v>
      </c>
      <c r="H82" s="57"/>
      <c r="I82" s="57"/>
    </row>
    <row r="83" spans="1:9" ht="14.25" customHeight="1">
      <c r="A83" s="67" t="s">
        <v>121</v>
      </c>
      <c r="B83" s="161">
        <v>311667</v>
      </c>
      <c r="C83" s="69">
        <v>245188</v>
      </c>
      <c r="D83" s="68">
        <v>66479</v>
      </c>
      <c r="E83" s="160">
        <v>312342</v>
      </c>
      <c r="F83" s="69">
        <v>245398</v>
      </c>
      <c r="G83" s="68">
        <v>66944</v>
      </c>
      <c r="H83" s="57"/>
      <c r="I83" s="57"/>
    </row>
    <row r="84" spans="1:9" ht="14.25" customHeight="1">
      <c r="A84" s="67" t="s">
        <v>120</v>
      </c>
      <c r="B84" s="161">
        <v>1877844</v>
      </c>
      <c r="C84" s="69">
        <v>1453396</v>
      </c>
      <c r="D84" s="68">
        <v>424448</v>
      </c>
      <c r="E84" s="160">
        <v>1886856</v>
      </c>
      <c r="F84" s="69">
        <v>1460085</v>
      </c>
      <c r="G84" s="68">
        <v>426771</v>
      </c>
      <c r="H84" s="57"/>
      <c r="I84" s="57"/>
    </row>
    <row r="85" spans="1:9" ht="14.25" customHeight="1">
      <c r="A85" s="67" t="s">
        <v>119</v>
      </c>
      <c r="B85" s="161">
        <v>1301127</v>
      </c>
      <c r="C85" s="69">
        <v>1068308</v>
      </c>
      <c r="D85" s="68">
        <v>232819</v>
      </c>
      <c r="E85" s="160">
        <v>1308385</v>
      </c>
      <c r="F85" s="69">
        <v>1074147</v>
      </c>
      <c r="G85" s="68">
        <v>234238</v>
      </c>
      <c r="H85" s="57"/>
      <c r="I85" s="57"/>
    </row>
    <row r="86" spans="1:9" ht="14.25" customHeight="1">
      <c r="A86" s="67" t="s">
        <v>118</v>
      </c>
      <c r="B86" s="161">
        <v>781846</v>
      </c>
      <c r="C86" s="69">
        <v>530465</v>
      </c>
      <c r="D86" s="68">
        <v>251381</v>
      </c>
      <c r="E86" s="160">
        <v>785945</v>
      </c>
      <c r="F86" s="69">
        <v>532808</v>
      </c>
      <c r="G86" s="68">
        <v>253137</v>
      </c>
      <c r="H86" s="57"/>
      <c r="I86" s="57"/>
    </row>
    <row r="87" spans="1:9" ht="14.25" customHeight="1">
      <c r="A87" s="67" t="s">
        <v>117</v>
      </c>
      <c r="B87" s="161">
        <v>139034</v>
      </c>
      <c r="C87" s="69">
        <v>133607</v>
      </c>
      <c r="D87" s="68">
        <v>5427</v>
      </c>
      <c r="E87" s="160">
        <v>139592</v>
      </c>
      <c r="F87" s="69">
        <v>134124</v>
      </c>
      <c r="G87" s="68">
        <v>5468</v>
      </c>
      <c r="H87" s="57"/>
      <c r="I87" s="57"/>
    </row>
    <row r="88" spans="1:9" ht="14.25" customHeight="1">
      <c r="A88" s="67" t="s">
        <v>116</v>
      </c>
      <c r="B88" s="161">
        <v>485621</v>
      </c>
      <c r="C88" s="69">
        <v>400322</v>
      </c>
      <c r="D88" s="68">
        <v>85299</v>
      </c>
      <c r="E88" s="160">
        <v>486939</v>
      </c>
      <c r="F88" s="69">
        <v>401192</v>
      </c>
      <c r="G88" s="68">
        <v>85747</v>
      </c>
      <c r="H88" s="57"/>
      <c r="I88" s="57"/>
    </row>
    <row r="89" spans="1:9" ht="14.25" customHeight="1">
      <c r="A89" s="109" t="s">
        <v>1014</v>
      </c>
      <c r="B89" s="161">
        <v>156500</v>
      </c>
      <c r="C89" s="69">
        <v>106873</v>
      </c>
      <c r="D89" s="68">
        <v>49627</v>
      </c>
      <c r="E89" s="160">
        <v>157402</v>
      </c>
      <c r="F89" s="69">
        <v>107777</v>
      </c>
      <c r="G89" s="68">
        <v>49625</v>
      </c>
      <c r="H89" s="57"/>
      <c r="I89" s="57"/>
    </row>
    <row r="90" spans="1:9" ht="14.25" customHeight="1">
      <c r="A90" s="109" t="s">
        <v>1015</v>
      </c>
      <c r="B90" s="159">
        <v>49527</v>
      </c>
      <c r="C90" s="157">
        <v>35242</v>
      </c>
      <c r="D90" s="156">
        <v>14285</v>
      </c>
      <c r="E90" s="158">
        <v>49908</v>
      </c>
      <c r="F90" s="157">
        <v>35608</v>
      </c>
      <c r="G90" s="156">
        <v>14300</v>
      </c>
      <c r="H90" s="57"/>
      <c r="I90" s="57"/>
    </row>
    <row r="91" spans="1:9">
      <c r="A91" s="54"/>
      <c r="B91" s="440">
        <f>AVERAGE(B6:B90)/1000</f>
        <v>1719.6590000000001</v>
      </c>
      <c r="C91" s="55"/>
    </row>
    <row r="92" spans="1:9">
      <c r="A92" s="54"/>
      <c r="B92" s="56"/>
      <c r="C92" s="56"/>
      <c r="D92" s="56"/>
      <c r="E92" s="56"/>
      <c r="F92" s="56"/>
      <c r="G92" s="56"/>
    </row>
    <row r="93" spans="1:9">
      <c r="A93" s="54"/>
      <c r="B93" s="56"/>
      <c r="C93" s="56"/>
      <c r="D93" s="56"/>
      <c r="E93" s="56"/>
      <c r="F93" s="56"/>
      <c r="G93" s="56"/>
    </row>
    <row r="94" spans="1:9">
      <c r="A94" s="54"/>
      <c r="B94" s="56"/>
      <c r="C94" s="56"/>
      <c r="D94" s="56"/>
      <c r="E94" s="56"/>
      <c r="F94" s="56"/>
      <c r="G94" s="56"/>
    </row>
    <row r="95" spans="1:9">
      <c r="A95" s="54"/>
      <c r="B95" s="56"/>
      <c r="C95" s="56"/>
      <c r="D95" s="56"/>
      <c r="E95" s="56"/>
      <c r="F95" s="56"/>
      <c r="G95" s="56"/>
    </row>
    <row r="96" spans="1:9">
      <c r="A96" s="54"/>
      <c r="B96" s="56"/>
      <c r="C96" s="56"/>
      <c r="D96" s="56"/>
      <c r="E96" s="56"/>
      <c r="F96" s="56"/>
      <c r="G96" s="56"/>
    </row>
    <row r="97" spans="1:7">
      <c r="A97" s="54"/>
      <c r="B97" s="56"/>
      <c r="C97" s="56"/>
      <c r="D97" s="56"/>
      <c r="E97" s="56"/>
      <c r="F97" s="56"/>
      <c r="G97" s="56"/>
    </row>
    <row r="98" spans="1:7">
      <c r="A98" s="54"/>
      <c r="B98" s="56"/>
      <c r="C98" s="56"/>
      <c r="D98" s="56"/>
      <c r="E98" s="56"/>
      <c r="F98" s="56"/>
      <c r="G98" s="56"/>
    </row>
    <row r="99" spans="1:7">
      <c r="A99" s="54"/>
      <c r="B99" s="56"/>
      <c r="C99" s="56"/>
      <c r="D99" s="56"/>
      <c r="E99" s="56"/>
      <c r="F99" s="56"/>
      <c r="G99" s="56"/>
    </row>
    <row r="100" spans="1:7">
      <c r="A100" s="54"/>
      <c r="B100" s="56"/>
      <c r="C100" s="56"/>
      <c r="D100" s="56"/>
      <c r="E100" s="56"/>
      <c r="F100" s="56"/>
      <c r="G100" s="56"/>
    </row>
    <row r="101" spans="1:7">
      <c r="A101" s="54"/>
      <c r="B101" s="55"/>
      <c r="C101" s="55"/>
    </row>
    <row r="102" spans="1:7">
      <c r="A102" s="54"/>
      <c r="B102" s="55"/>
      <c r="C102" s="55"/>
    </row>
    <row r="103" spans="1:7">
      <c r="A103" s="54"/>
      <c r="B103" s="55"/>
      <c r="C103" s="55"/>
    </row>
    <row r="104" spans="1:7">
      <c r="A104" s="54"/>
      <c r="B104" s="55"/>
      <c r="C104" s="55"/>
    </row>
    <row r="105" spans="1:7">
      <c r="A105" s="54"/>
      <c r="B105" s="55"/>
      <c r="C105" s="55"/>
    </row>
    <row r="106" spans="1:7">
      <c r="A106" s="54"/>
      <c r="B106" s="55"/>
      <c r="C106" s="55"/>
    </row>
    <row r="107" spans="1:7">
      <c r="A107" s="54"/>
      <c r="B107" s="55"/>
      <c r="C107" s="55"/>
    </row>
    <row r="108" spans="1:7">
      <c r="A108" s="54"/>
      <c r="B108" s="55"/>
      <c r="C108" s="55"/>
    </row>
    <row r="109" spans="1:7">
      <c r="A109" s="54"/>
      <c r="B109" s="55"/>
      <c r="C109" s="55"/>
    </row>
    <row r="110" spans="1:7">
      <c r="A110" s="54"/>
      <c r="B110" s="55"/>
      <c r="C110" s="55"/>
    </row>
    <row r="111" spans="1:7">
      <c r="A111" s="54"/>
      <c r="B111" s="55"/>
      <c r="C111" s="55"/>
    </row>
    <row r="112" spans="1:7">
      <c r="A112" s="54"/>
      <c r="B112" s="55"/>
      <c r="C112" s="55"/>
    </row>
    <row r="113" spans="1:3">
      <c r="A113" s="54"/>
      <c r="B113" s="55"/>
      <c r="C113" s="55"/>
    </row>
    <row r="114" spans="1:3">
      <c r="A114" s="54"/>
      <c r="B114" s="55"/>
      <c r="C114" s="55"/>
    </row>
    <row r="115" spans="1:3">
      <c r="A115" s="54"/>
      <c r="B115" s="55"/>
      <c r="C115" s="55"/>
    </row>
    <row r="116" spans="1:3">
      <c r="A116" s="54"/>
      <c r="B116" s="55"/>
      <c r="C116" s="55"/>
    </row>
    <row r="117" spans="1:3">
      <c r="A117" s="54"/>
      <c r="B117" s="55"/>
      <c r="C117" s="55"/>
    </row>
    <row r="118" spans="1:3">
      <c r="A118" s="54"/>
      <c r="B118" s="55"/>
      <c r="C118" s="55"/>
    </row>
    <row r="119" spans="1:3">
      <c r="A119" s="54"/>
      <c r="B119" s="55"/>
      <c r="C119" s="55"/>
    </row>
    <row r="120" spans="1:3">
      <c r="A120" s="54"/>
      <c r="B120" s="55"/>
      <c r="C120" s="55"/>
    </row>
    <row r="121" spans="1:3">
      <c r="A121" s="54"/>
      <c r="B121" s="55"/>
      <c r="C121" s="55"/>
    </row>
    <row r="122" spans="1:3">
      <c r="A122" s="54"/>
      <c r="B122" s="55"/>
      <c r="C122" s="55"/>
    </row>
    <row r="123" spans="1:3">
      <c r="A123" s="54"/>
      <c r="B123" s="55"/>
      <c r="C123" s="55"/>
    </row>
    <row r="124" spans="1:3">
      <c r="A124" s="54"/>
      <c r="B124" s="55"/>
      <c r="C124" s="55"/>
    </row>
    <row r="125" spans="1:3">
      <c r="A125" s="54"/>
      <c r="B125" s="55"/>
      <c r="C125" s="55"/>
    </row>
    <row r="126" spans="1:3">
      <c r="A126" s="54"/>
      <c r="B126" s="55"/>
      <c r="C126" s="55"/>
    </row>
    <row r="127" spans="1:3">
      <c r="A127" s="54"/>
      <c r="B127" s="55"/>
      <c r="C127" s="55"/>
    </row>
    <row r="128" spans="1:3">
      <c r="A128" s="54"/>
      <c r="B128" s="55"/>
      <c r="C128" s="55"/>
    </row>
    <row r="129" spans="1:3">
      <c r="A129" s="54"/>
      <c r="B129" s="55"/>
      <c r="C129" s="55"/>
    </row>
    <row r="130" spans="1:3">
      <c r="A130" s="54"/>
      <c r="B130" s="55"/>
      <c r="C130" s="55"/>
    </row>
    <row r="131" spans="1:3">
      <c r="A131" s="54"/>
      <c r="B131" s="55"/>
      <c r="C131" s="55"/>
    </row>
    <row r="132" spans="1:3">
      <c r="A132" s="54"/>
      <c r="B132" s="55"/>
      <c r="C132" s="55"/>
    </row>
    <row r="133" spans="1:3">
      <c r="A133" s="54"/>
      <c r="B133" s="55"/>
      <c r="C133" s="55"/>
    </row>
    <row r="134" spans="1:3">
      <c r="A134" s="54"/>
      <c r="B134" s="55"/>
      <c r="C134" s="55"/>
    </row>
    <row r="135" spans="1:3">
      <c r="A135" s="54"/>
      <c r="B135" s="55"/>
      <c r="C135" s="55"/>
    </row>
    <row r="136" spans="1:3">
      <c r="A136" s="54"/>
      <c r="B136" s="55"/>
      <c r="C136" s="55"/>
    </row>
    <row r="137" spans="1:3">
      <c r="A137" s="54"/>
      <c r="B137" s="55"/>
      <c r="C137" s="55"/>
    </row>
    <row r="138" spans="1:3">
      <c r="A138" s="54"/>
      <c r="B138" s="55"/>
      <c r="C138" s="55"/>
    </row>
    <row r="139" spans="1:3">
      <c r="A139" s="54"/>
      <c r="B139" s="55"/>
      <c r="C139" s="55"/>
    </row>
    <row r="140" spans="1:3">
      <c r="A140" s="54"/>
      <c r="B140" s="55"/>
      <c r="C140" s="55"/>
    </row>
    <row r="141" spans="1:3">
      <c r="A141" s="54"/>
      <c r="B141" s="55"/>
      <c r="C141" s="55"/>
    </row>
    <row r="142" spans="1:3">
      <c r="A142" s="54"/>
      <c r="B142" s="55"/>
      <c r="C142" s="55"/>
    </row>
    <row r="143" spans="1:3">
      <c r="A143" s="54"/>
      <c r="B143" s="55"/>
      <c r="C143" s="55"/>
    </row>
    <row r="144" spans="1:3">
      <c r="A144" s="54"/>
      <c r="B144" s="55"/>
      <c r="C144" s="55"/>
    </row>
    <row r="145" spans="1:3">
      <c r="A145" s="54"/>
      <c r="B145" s="55"/>
      <c r="C145" s="55"/>
    </row>
    <row r="146" spans="1:3">
      <c r="A146" s="54"/>
      <c r="B146" s="55"/>
      <c r="C146" s="55"/>
    </row>
    <row r="147" spans="1:3">
      <c r="A147" s="54"/>
      <c r="B147" s="55"/>
      <c r="C147" s="55"/>
    </row>
    <row r="148" spans="1:3">
      <c r="A148" s="54"/>
      <c r="B148" s="55"/>
      <c r="C148" s="55"/>
    </row>
    <row r="149" spans="1:3">
      <c r="A149" s="54"/>
      <c r="B149" s="55"/>
      <c r="C149" s="55"/>
    </row>
    <row r="150" spans="1:3">
      <c r="A150" s="54"/>
      <c r="B150" s="55"/>
      <c r="C150" s="55"/>
    </row>
    <row r="151" spans="1:3">
      <c r="A151" s="54"/>
      <c r="B151" s="55"/>
      <c r="C151" s="55"/>
    </row>
    <row r="152" spans="1:3">
      <c r="A152" s="54"/>
      <c r="B152" s="55"/>
      <c r="C152" s="55"/>
    </row>
    <row r="153" spans="1:3">
      <c r="A153" s="54"/>
      <c r="B153" s="55"/>
      <c r="C153" s="55"/>
    </row>
    <row r="154" spans="1:3">
      <c r="A154" s="54"/>
      <c r="B154" s="55"/>
      <c r="C154" s="55"/>
    </row>
    <row r="155" spans="1:3">
      <c r="A155" s="54"/>
      <c r="B155" s="55"/>
      <c r="C155" s="55"/>
    </row>
    <row r="156" spans="1:3">
      <c r="A156" s="54"/>
      <c r="B156" s="55"/>
      <c r="C156" s="55"/>
    </row>
    <row r="157" spans="1:3">
      <c r="A157" s="54"/>
      <c r="B157" s="55"/>
      <c r="C157" s="55"/>
    </row>
    <row r="158" spans="1:3">
      <c r="A158" s="54"/>
      <c r="B158" s="55"/>
      <c r="C158" s="55"/>
    </row>
    <row r="159" spans="1:3">
      <c r="A159" s="54"/>
      <c r="B159" s="53"/>
      <c r="C159" s="53"/>
    </row>
    <row r="160" spans="1:3">
      <c r="A160" s="54"/>
      <c r="B160" s="53"/>
      <c r="C160" s="53"/>
    </row>
    <row r="161" spans="1:3">
      <c r="A161" s="54"/>
      <c r="B161" s="53"/>
      <c r="C161" s="53"/>
    </row>
    <row r="162" spans="1:3">
      <c r="A162" s="54"/>
      <c r="B162" s="53"/>
      <c r="C162" s="53"/>
    </row>
    <row r="163" spans="1:3">
      <c r="A163" s="54"/>
      <c r="B163" s="53"/>
      <c r="C163" s="53"/>
    </row>
    <row r="164" spans="1:3">
      <c r="A164" s="54"/>
      <c r="B164" s="53"/>
      <c r="C164" s="53"/>
    </row>
    <row r="165" spans="1:3">
      <c r="A165" s="54"/>
      <c r="B165" s="53"/>
      <c r="C165" s="53"/>
    </row>
    <row r="166" spans="1:3">
      <c r="A166" s="54"/>
      <c r="B166" s="53"/>
      <c r="C166" s="53"/>
    </row>
    <row r="167" spans="1:3">
      <c r="A167" s="54"/>
      <c r="B167" s="53"/>
      <c r="C167" s="53"/>
    </row>
    <row r="168" spans="1:3">
      <c r="A168" s="54"/>
      <c r="B168" s="53"/>
      <c r="C168" s="53"/>
    </row>
    <row r="169" spans="1:3">
      <c r="A169" s="54"/>
      <c r="B169" s="53"/>
      <c r="C169" s="53"/>
    </row>
    <row r="170" spans="1:3">
      <c r="A170" s="54"/>
      <c r="B170" s="53"/>
      <c r="C170" s="53"/>
    </row>
    <row r="171" spans="1:3">
      <c r="A171" s="54"/>
      <c r="B171" s="53"/>
      <c r="C171" s="53"/>
    </row>
    <row r="172" spans="1:3">
      <c r="A172" s="54"/>
      <c r="B172" s="53"/>
      <c r="C172" s="53"/>
    </row>
    <row r="173" spans="1:3">
      <c r="A173" s="54"/>
      <c r="B173" s="53"/>
      <c r="C173" s="53"/>
    </row>
    <row r="174" spans="1:3">
      <c r="A174" s="54"/>
      <c r="B174" s="53"/>
      <c r="C174" s="53"/>
    </row>
    <row r="175" spans="1:3">
      <c r="A175" s="54"/>
      <c r="B175" s="53"/>
      <c r="C175" s="53"/>
    </row>
    <row r="176" spans="1:3">
      <c r="A176" s="54"/>
      <c r="B176" s="53"/>
      <c r="C176" s="53"/>
    </row>
    <row r="177" spans="1:3">
      <c r="A177" s="54"/>
      <c r="B177" s="53"/>
      <c r="C177" s="53"/>
    </row>
    <row r="178" spans="1:3">
      <c r="A178" s="54"/>
      <c r="B178" s="53"/>
      <c r="C178" s="53"/>
    </row>
    <row r="179" spans="1:3">
      <c r="A179" s="54"/>
      <c r="B179" s="53"/>
      <c r="C179" s="53"/>
    </row>
    <row r="180" spans="1:3">
      <c r="A180" s="54"/>
      <c r="B180" s="53"/>
      <c r="C180" s="53"/>
    </row>
    <row r="181" spans="1:3">
      <c r="A181" s="54"/>
      <c r="B181" s="53"/>
      <c r="C181" s="53"/>
    </row>
    <row r="182" spans="1:3">
      <c r="A182" s="54"/>
      <c r="B182" s="53"/>
      <c r="C182" s="53"/>
    </row>
    <row r="183" spans="1:3">
      <c r="A183" s="54"/>
      <c r="B183" s="53"/>
      <c r="C183" s="53"/>
    </row>
    <row r="184" spans="1:3">
      <c r="A184" s="54"/>
      <c r="B184" s="53"/>
      <c r="C184" s="53"/>
    </row>
    <row r="185" spans="1:3">
      <c r="A185" s="54"/>
      <c r="B185" s="53"/>
      <c r="C185" s="53"/>
    </row>
    <row r="186" spans="1:3">
      <c r="A186" s="54"/>
      <c r="B186" s="53"/>
      <c r="C186" s="53"/>
    </row>
    <row r="187" spans="1:3">
      <c r="A187" s="54"/>
      <c r="B187" s="53"/>
      <c r="C187" s="53"/>
    </row>
    <row r="188" spans="1:3">
      <c r="A188" s="54"/>
      <c r="B188" s="53"/>
      <c r="C188" s="53"/>
    </row>
    <row r="189" spans="1:3">
      <c r="A189" s="54"/>
      <c r="B189" s="53"/>
      <c r="C189" s="53"/>
    </row>
    <row r="190" spans="1:3">
      <c r="A190" s="54"/>
      <c r="B190" s="53"/>
      <c r="C190" s="53"/>
    </row>
    <row r="191" spans="1:3">
      <c r="A191" s="54"/>
      <c r="B191" s="53"/>
      <c r="C191" s="53"/>
    </row>
    <row r="192" spans="1:3">
      <c r="A192" s="54"/>
      <c r="B192" s="53"/>
      <c r="C192" s="53"/>
    </row>
    <row r="193" spans="1:3">
      <c r="A193" s="54"/>
      <c r="B193" s="53"/>
      <c r="C193" s="53"/>
    </row>
    <row r="194" spans="1:3">
      <c r="A194" s="54"/>
      <c r="B194" s="53"/>
      <c r="C194" s="53"/>
    </row>
    <row r="195" spans="1:3">
      <c r="A195" s="54"/>
      <c r="B195" s="53"/>
      <c r="C195" s="53"/>
    </row>
    <row r="196" spans="1:3">
      <c r="A196" s="54"/>
      <c r="B196" s="53"/>
      <c r="C196" s="53"/>
    </row>
    <row r="197" spans="1:3">
      <c r="A197" s="54"/>
      <c r="B197" s="53"/>
      <c r="C197" s="53"/>
    </row>
    <row r="198" spans="1:3">
      <c r="A198" s="54"/>
      <c r="B198" s="53"/>
      <c r="C198" s="53"/>
    </row>
    <row r="199" spans="1:3">
      <c r="A199" s="54"/>
      <c r="B199" s="53"/>
      <c r="C199" s="53"/>
    </row>
    <row r="200" spans="1:3">
      <c r="A200" s="54"/>
      <c r="B200" s="53"/>
      <c r="C200" s="53"/>
    </row>
    <row r="201" spans="1:3">
      <c r="A201" s="54"/>
      <c r="B201" s="53"/>
      <c r="C201" s="53"/>
    </row>
    <row r="202" spans="1:3">
      <c r="A202" s="54"/>
      <c r="B202" s="53"/>
      <c r="C202" s="53"/>
    </row>
    <row r="203" spans="1:3">
      <c r="A203" s="54"/>
      <c r="B203" s="53"/>
      <c r="C203" s="53"/>
    </row>
    <row r="204" spans="1:3">
      <c r="A204" s="54"/>
      <c r="B204" s="53"/>
      <c r="C204" s="53"/>
    </row>
    <row r="205" spans="1:3">
      <c r="A205" s="54"/>
      <c r="B205" s="53"/>
      <c r="C205" s="53"/>
    </row>
    <row r="206" spans="1:3">
      <c r="A206" s="54"/>
      <c r="B206" s="53"/>
      <c r="C206" s="53"/>
    </row>
    <row r="207" spans="1:3">
      <c r="A207" s="54"/>
      <c r="B207" s="53"/>
      <c r="C207" s="53"/>
    </row>
    <row r="208" spans="1:3">
      <c r="A208" s="54"/>
      <c r="B208" s="53"/>
      <c r="C208" s="53"/>
    </row>
    <row r="209" spans="1:3">
      <c r="A209" s="54"/>
      <c r="B209" s="53"/>
      <c r="C209" s="53"/>
    </row>
    <row r="210" spans="1:3">
      <c r="A210" s="54"/>
      <c r="B210" s="53"/>
      <c r="C210" s="53"/>
    </row>
    <row r="211" spans="1:3">
      <c r="A211" s="54"/>
      <c r="B211" s="53"/>
      <c r="C211" s="53"/>
    </row>
    <row r="212" spans="1:3">
      <c r="A212" s="54"/>
      <c r="B212" s="53"/>
      <c r="C212" s="53"/>
    </row>
    <row r="213" spans="1:3">
      <c r="A213" s="54"/>
      <c r="B213" s="53"/>
      <c r="C213" s="53"/>
    </row>
    <row r="214" spans="1:3">
      <c r="A214" s="54"/>
      <c r="B214" s="53"/>
      <c r="C214" s="53"/>
    </row>
    <row r="215" spans="1:3">
      <c r="A215" s="54"/>
      <c r="B215" s="53"/>
      <c r="C215" s="53"/>
    </row>
    <row r="216" spans="1:3">
      <c r="A216" s="54"/>
      <c r="B216" s="53"/>
      <c r="C216" s="53"/>
    </row>
    <row r="217" spans="1:3">
      <c r="A217" s="54"/>
      <c r="B217" s="53"/>
      <c r="C217" s="53"/>
    </row>
    <row r="218" spans="1:3">
      <c r="A218" s="54"/>
      <c r="B218" s="53"/>
      <c r="C218" s="53"/>
    </row>
    <row r="219" spans="1:3">
      <c r="A219" s="54"/>
      <c r="B219" s="53"/>
      <c r="C219" s="53"/>
    </row>
    <row r="220" spans="1:3">
      <c r="A220" s="54"/>
      <c r="B220" s="53"/>
      <c r="C220" s="53"/>
    </row>
    <row r="221" spans="1:3">
      <c r="A221" s="54"/>
      <c r="B221" s="53"/>
      <c r="C221" s="53"/>
    </row>
    <row r="222" spans="1:3">
      <c r="A222" s="54"/>
      <c r="B222" s="53"/>
      <c r="C222" s="53"/>
    </row>
    <row r="223" spans="1:3">
      <c r="A223" s="54"/>
      <c r="B223" s="53"/>
      <c r="C223" s="53"/>
    </row>
    <row r="224" spans="1:3">
      <c r="A224" s="54"/>
      <c r="B224" s="53"/>
      <c r="C224" s="53"/>
    </row>
    <row r="225" spans="1:3">
      <c r="A225" s="54"/>
      <c r="B225" s="53"/>
      <c r="C225" s="53"/>
    </row>
    <row r="226" spans="1:3">
      <c r="A226" s="54"/>
      <c r="B226" s="53"/>
      <c r="C226" s="53"/>
    </row>
    <row r="227" spans="1:3">
      <c r="A227" s="54"/>
      <c r="B227" s="53"/>
      <c r="C227" s="53"/>
    </row>
    <row r="228" spans="1:3">
      <c r="A228" s="54"/>
      <c r="B228" s="53"/>
      <c r="C228" s="53"/>
    </row>
    <row r="229" spans="1:3">
      <c r="A229" s="54"/>
      <c r="B229" s="53"/>
      <c r="C229" s="53"/>
    </row>
    <row r="230" spans="1:3">
      <c r="A230" s="54"/>
      <c r="B230" s="53"/>
      <c r="C230" s="53"/>
    </row>
    <row r="231" spans="1:3">
      <c r="A231" s="54"/>
      <c r="B231" s="53"/>
      <c r="C231" s="53"/>
    </row>
    <row r="232" spans="1:3">
      <c r="A232" s="54"/>
      <c r="B232" s="53"/>
      <c r="C232" s="53"/>
    </row>
    <row r="233" spans="1:3">
      <c r="A233" s="54"/>
      <c r="B233" s="53"/>
      <c r="C233" s="53"/>
    </row>
    <row r="234" spans="1:3">
      <c r="A234" s="54"/>
      <c r="B234" s="53"/>
      <c r="C234" s="53"/>
    </row>
    <row r="235" spans="1:3">
      <c r="A235" s="54"/>
      <c r="B235" s="53"/>
      <c r="C235" s="53"/>
    </row>
    <row r="236" spans="1:3">
      <c r="A236" s="54"/>
      <c r="B236" s="53"/>
      <c r="C236" s="53"/>
    </row>
    <row r="237" spans="1:3">
      <c r="A237" s="54"/>
      <c r="B237" s="53"/>
      <c r="C237" s="53"/>
    </row>
    <row r="238" spans="1:3">
      <c r="A238" s="54"/>
      <c r="B238" s="53"/>
      <c r="C238" s="53"/>
    </row>
    <row r="239" spans="1:3">
      <c r="A239" s="54"/>
      <c r="B239" s="53"/>
      <c r="C239" s="53"/>
    </row>
    <row r="240" spans="1:3">
      <c r="A240" s="54"/>
      <c r="B240" s="53"/>
      <c r="C240" s="53"/>
    </row>
    <row r="241" spans="1:3">
      <c r="A241" s="54"/>
      <c r="B241" s="53"/>
      <c r="C241" s="53"/>
    </row>
    <row r="242" spans="1:3">
      <c r="A242" s="54"/>
      <c r="B242" s="53"/>
      <c r="C242" s="53"/>
    </row>
    <row r="243" spans="1:3">
      <c r="A243" s="54"/>
      <c r="B243" s="53"/>
      <c r="C243" s="53"/>
    </row>
    <row r="244" spans="1:3">
      <c r="A244" s="54"/>
      <c r="B244" s="53"/>
      <c r="C244" s="53"/>
    </row>
    <row r="245" spans="1:3">
      <c r="A245" s="54"/>
      <c r="B245" s="53"/>
      <c r="C245" s="53"/>
    </row>
    <row r="246" spans="1:3">
      <c r="B246" s="53"/>
      <c r="C246" s="53"/>
    </row>
    <row r="247" spans="1:3">
      <c r="B247" s="53"/>
      <c r="C247" s="53"/>
    </row>
    <row r="248" spans="1:3">
      <c r="B248" s="53"/>
      <c r="C248" s="53"/>
    </row>
    <row r="249" spans="1:3">
      <c r="B249" s="53"/>
      <c r="C249" s="53"/>
    </row>
    <row r="250" spans="1:3">
      <c r="B250" s="53"/>
      <c r="C250" s="53"/>
    </row>
    <row r="251" spans="1:3">
      <c r="B251" s="53"/>
      <c r="C251" s="53"/>
    </row>
    <row r="252" spans="1:3">
      <c r="B252" s="53"/>
      <c r="C252" s="53"/>
    </row>
    <row r="253" spans="1:3">
      <c r="B253" s="53"/>
      <c r="C253" s="53"/>
    </row>
    <row r="254" spans="1:3">
      <c r="B254" s="53"/>
      <c r="C254" s="53"/>
    </row>
    <row r="255" spans="1:3">
      <c r="B255" s="53"/>
      <c r="C255" s="53"/>
    </row>
    <row r="256" spans="1:3">
      <c r="B256" s="53"/>
      <c r="C256" s="53"/>
    </row>
    <row r="257" spans="2:3">
      <c r="B257" s="53"/>
      <c r="C257" s="53"/>
    </row>
    <row r="258" spans="2:3">
      <c r="B258" s="53"/>
      <c r="C258" s="53"/>
    </row>
    <row r="259" spans="2:3">
      <c r="B259" s="53"/>
      <c r="C259" s="53"/>
    </row>
    <row r="260" spans="2:3">
      <c r="B260" s="53"/>
      <c r="C260" s="53"/>
    </row>
    <row r="261" spans="2:3">
      <c r="B261" s="53"/>
      <c r="C261" s="53"/>
    </row>
    <row r="262" spans="2:3">
      <c r="B262" s="53"/>
      <c r="C262" s="53"/>
    </row>
    <row r="263" spans="2:3">
      <c r="B263" s="53"/>
      <c r="C263" s="53"/>
    </row>
    <row r="264" spans="2:3">
      <c r="B264" s="53"/>
      <c r="C264" s="53"/>
    </row>
    <row r="265" spans="2:3">
      <c r="B265" s="53"/>
      <c r="C265" s="53"/>
    </row>
    <row r="266" spans="2:3">
      <c r="B266" s="53"/>
      <c r="C266" s="53"/>
    </row>
    <row r="267" spans="2:3">
      <c r="B267" s="53"/>
      <c r="C267" s="53"/>
    </row>
    <row r="268" spans="2:3">
      <c r="B268" s="53"/>
      <c r="C268" s="53"/>
    </row>
    <row r="269" spans="2:3">
      <c r="B269" s="53"/>
      <c r="C269" s="53"/>
    </row>
    <row r="270" spans="2:3">
      <c r="B270" s="53"/>
      <c r="C270" s="53"/>
    </row>
    <row r="271" spans="2:3">
      <c r="B271" s="53"/>
      <c r="C271" s="53"/>
    </row>
    <row r="272" spans="2:3">
      <c r="B272" s="53"/>
      <c r="C272" s="53"/>
    </row>
    <row r="273" spans="2:3">
      <c r="B273" s="53"/>
      <c r="C273" s="53"/>
    </row>
    <row r="274" spans="2:3">
      <c r="B274" s="53"/>
      <c r="C274" s="53"/>
    </row>
    <row r="275" spans="2:3">
      <c r="B275" s="53"/>
      <c r="C275" s="53"/>
    </row>
    <row r="276" spans="2:3">
      <c r="B276" s="53"/>
      <c r="C276" s="53"/>
    </row>
    <row r="277" spans="2:3">
      <c r="B277" s="53"/>
      <c r="C277" s="53"/>
    </row>
    <row r="278" spans="2:3">
      <c r="B278" s="53"/>
      <c r="C278" s="53"/>
    </row>
    <row r="279" spans="2:3">
      <c r="B279" s="53"/>
      <c r="C279" s="53"/>
    </row>
    <row r="280" spans="2:3">
      <c r="B280" s="53"/>
      <c r="C280" s="53"/>
    </row>
    <row r="281" spans="2:3">
      <c r="B281" s="53"/>
      <c r="C281" s="53"/>
    </row>
    <row r="282" spans="2:3">
      <c r="B282" s="53"/>
      <c r="C282" s="53"/>
    </row>
    <row r="283" spans="2:3">
      <c r="B283" s="53"/>
      <c r="C283" s="53"/>
    </row>
    <row r="284" spans="2:3">
      <c r="B284" s="53"/>
      <c r="C284" s="53"/>
    </row>
    <row r="285" spans="2:3">
      <c r="B285" s="53"/>
      <c r="C285" s="53"/>
    </row>
    <row r="286" spans="2:3">
      <c r="B286" s="53"/>
      <c r="C286" s="53"/>
    </row>
    <row r="287" spans="2:3">
      <c r="B287" s="53"/>
      <c r="C287" s="53"/>
    </row>
    <row r="288" spans="2:3">
      <c r="B288" s="53"/>
      <c r="C288" s="53"/>
    </row>
    <row r="289" spans="2:3">
      <c r="B289" s="53"/>
      <c r="C289" s="53"/>
    </row>
    <row r="290" spans="2:3">
      <c r="B290" s="53"/>
      <c r="C290" s="53"/>
    </row>
    <row r="291" spans="2:3">
      <c r="B291" s="53"/>
      <c r="C291" s="53"/>
    </row>
    <row r="292" spans="2:3">
      <c r="B292" s="53"/>
      <c r="C292" s="53"/>
    </row>
    <row r="293" spans="2:3">
      <c r="B293" s="53"/>
      <c r="C293" s="53"/>
    </row>
    <row r="294" spans="2:3">
      <c r="B294" s="53"/>
      <c r="C294" s="53"/>
    </row>
    <row r="295" spans="2:3">
      <c r="B295" s="53"/>
      <c r="C295" s="53"/>
    </row>
    <row r="296" spans="2:3">
      <c r="B296" s="53"/>
      <c r="C296" s="53"/>
    </row>
    <row r="297" spans="2:3">
      <c r="B297" s="53"/>
      <c r="C297" s="53"/>
    </row>
    <row r="298" spans="2:3">
      <c r="B298" s="53"/>
      <c r="C298" s="53"/>
    </row>
    <row r="299" spans="2:3">
      <c r="B299" s="53"/>
      <c r="C299" s="53"/>
    </row>
    <row r="300" spans="2:3">
      <c r="B300" s="53"/>
      <c r="C300" s="53"/>
    </row>
    <row r="301" spans="2:3">
      <c r="B301" s="53"/>
      <c r="C301" s="53"/>
    </row>
    <row r="302" spans="2:3">
      <c r="B302" s="53"/>
      <c r="C302" s="53"/>
    </row>
    <row r="303" spans="2:3">
      <c r="B303" s="53"/>
      <c r="C303" s="53"/>
    </row>
    <row r="304" spans="2:3">
      <c r="B304" s="53"/>
      <c r="C304" s="53"/>
    </row>
    <row r="305" spans="2:3">
      <c r="B305" s="53"/>
      <c r="C305" s="53"/>
    </row>
    <row r="306" spans="2:3">
      <c r="B306" s="53"/>
      <c r="C306" s="53"/>
    </row>
    <row r="307" spans="2:3">
      <c r="B307" s="53"/>
      <c r="C307" s="53"/>
    </row>
    <row r="308" spans="2:3">
      <c r="B308" s="53"/>
      <c r="C308" s="53"/>
    </row>
    <row r="309" spans="2:3">
      <c r="B309" s="53"/>
      <c r="C309" s="53"/>
    </row>
    <row r="310" spans="2:3">
      <c r="B310" s="53"/>
      <c r="C310" s="53"/>
    </row>
    <row r="311" spans="2:3">
      <c r="B311" s="53"/>
      <c r="C311" s="53"/>
    </row>
    <row r="312" spans="2:3">
      <c r="B312" s="53"/>
      <c r="C312" s="53"/>
    </row>
    <row r="313" spans="2:3">
      <c r="B313" s="53"/>
      <c r="C313" s="53"/>
    </row>
    <row r="314" spans="2:3">
      <c r="B314" s="53"/>
      <c r="C314" s="53"/>
    </row>
    <row r="315" spans="2:3">
      <c r="B315" s="53"/>
      <c r="C315" s="53"/>
    </row>
    <row r="316" spans="2:3">
      <c r="B316" s="53"/>
      <c r="C316" s="53"/>
    </row>
    <row r="317" spans="2:3">
      <c r="B317" s="53"/>
      <c r="C317" s="53"/>
    </row>
    <row r="318" spans="2:3">
      <c r="B318" s="53"/>
      <c r="C318" s="53"/>
    </row>
    <row r="319" spans="2:3">
      <c r="B319" s="53"/>
      <c r="C319" s="53"/>
    </row>
    <row r="320" spans="2:3">
      <c r="B320" s="53"/>
      <c r="C320" s="53"/>
    </row>
    <row r="321" spans="2:3">
      <c r="B321" s="53"/>
      <c r="C321" s="53"/>
    </row>
    <row r="322" spans="2:3">
      <c r="B322" s="53"/>
      <c r="C322" s="53"/>
    </row>
    <row r="323" spans="2:3">
      <c r="B323" s="53"/>
      <c r="C323" s="53"/>
    </row>
    <row r="324" spans="2:3">
      <c r="B324" s="53"/>
      <c r="C324" s="53"/>
    </row>
  </sheetData>
  <mergeCells count="3">
    <mergeCell ref="A2:G2"/>
    <mergeCell ref="B4:D4"/>
    <mergeCell ref="E4:G4"/>
  </mergeCells>
  <printOptions verticalCentered="1"/>
  <pageMargins left="0.23622047244094491" right="0.23622047244094491" top="0.55118110236220474" bottom="0.55118110236220474" header="0.31496062992125984" footer="0.31496062992125984"/>
  <pageSetup paperSize="9" firstPageNumber="3" orientation="portrait" useFirstPageNumber="1" r:id="rId1"/>
  <headerFooter alignWithMargins="0">
    <oddHeader>&amp;C&amp;P</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5"/>
  <sheetViews>
    <sheetView topLeftCell="A58" zoomScaleNormal="100" workbookViewId="0">
      <selection activeCell="B92" sqref="B92"/>
    </sheetView>
  </sheetViews>
  <sheetFormatPr defaultColWidth="8.7109375" defaultRowHeight="12.75"/>
  <cols>
    <col min="1" max="1" width="31" style="53" customWidth="1"/>
    <col min="2" max="3" width="11" style="16" customWidth="1"/>
    <col min="4" max="4" width="11.42578125" style="16" customWidth="1"/>
    <col min="5" max="6" width="11.140625" style="16" customWidth="1"/>
    <col min="7" max="7" width="10" style="16" customWidth="1"/>
    <col min="8" max="16384" width="8.7109375" style="16"/>
  </cols>
  <sheetData>
    <row r="1" spans="1:9" s="53" customFormat="1" ht="15.75">
      <c r="A1" s="100" t="s">
        <v>1001</v>
      </c>
      <c r="B1" s="100"/>
      <c r="C1" s="100"/>
      <c r="D1" s="100"/>
      <c r="E1" s="100"/>
      <c r="F1" s="100"/>
      <c r="G1" s="100"/>
    </row>
    <row r="2" spans="1:9" s="53" customFormat="1" ht="10.5" customHeight="1">
      <c r="A2" s="502" t="s">
        <v>1000</v>
      </c>
      <c r="B2" s="502"/>
      <c r="C2" s="502"/>
      <c r="D2" s="502"/>
      <c r="E2" s="502"/>
      <c r="F2" s="502"/>
      <c r="G2" s="502"/>
    </row>
    <row r="3" spans="1:9" s="53" customFormat="1" ht="5.25" customHeight="1">
      <c r="A3" s="99"/>
      <c r="B3" s="98"/>
      <c r="C3" s="98"/>
      <c r="D3" s="98"/>
      <c r="E3" s="98"/>
      <c r="F3" s="98"/>
      <c r="G3" s="98"/>
    </row>
    <row r="4" spans="1:9" ht="14.25" customHeight="1">
      <c r="A4" s="97"/>
      <c r="B4" s="507" t="s">
        <v>999</v>
      </c>
      <c r="C4" s="508"/>
      <c r="D4" s="508"/>
      <c r="E4" s="507" t="s">
        <v>998</v>
      </c>
      <c r="F4" s="508"/>
      <c r="G4" s="508"/>
    </row>
    <row r="5" spans="1:9" ht="14.25" customHeight="1">
      <c r="A5" s="96" t="s">
        <v>997</v>
      </c>
      <c r="B5" s="505" t="s">
        <v>996</v>
      </c>
      <c r="C5" s="503" t="s">
        <v>9</v>
      </c>
      <c r="D5" s="504"/>
      <c r="E5" s="505" t="s">
        <v>996</v>
      </c>
      <c r="F5" s="503" t="s">
        <v>9</v>
      </c>
      <c r="G5" s="504"/>
    </row>
    <row r="6" spans="1:9" ht="13.5" customHeight="1">
      <c r="A6" s="95"/>
      <c r="B6" s="506"/>
      <c r="C6" s="94" t="s">
        <v>995</v>
      </c>
      <c r="D6" s="94" t="s">
        <v>994</v>
      </c>
      <c r="E6" s="506"/>
      <c r="F6" s="94" t="s">
        <v>995</v>
      </c>
      <c r="G6" s="94" t="s">
        <v>994</v>
      </c>
    </row>
    <row r="7" spans="1:9" ht="13.5" customHeight="1">
      <c r="A7" s="67" t="s">
        <v>191</v>
      </c>
      <c r="B7" s="85">
        <v>1549151</v>
      </c>
      <c r="C7" s="84">
        <v>1045518</v>
      </c>
      <c r="D7" s="84">
        <v>503633</v>
      </c>
      <c r="E7" s="85">
        <v>1548284</v>
      </c>
      <c r="F7" s="84">
        <v>1044655</v>
      </c>
      <c r="G7" s="63">
        <v>503629</v>
      </c>
      <c r="H7" s="57"/>
      <c r="I7" s="57"/>
    </row>
    <row r="8" spans="1:9" ht="13.5" customHeight="1">
      <c r="A8" s="67" t="s">
        <v>190</v>
      </c>
      <c r="B8" s="85">
        <v>1192491</v>
      </c>
      <c r="C8" s="84">
        <v>839822</v>
      </c>
      <c r="D8" s="84">
        <v>352669</v>
      </c>
      <c r="E8" s="85">
        <v>1196339</v>
      </c>
      <c r="F8" s="84">
        <v>842487</v>
      </c>
      <c r="G8" s="63">
        <v>353852</v>
      </c>
      <c r="H8" s="57"/>
      <c r="I8" s="57"/>
    </row>
    <row r="9" spans="1:9" ht="13.5" customHeight="1">
      <c r="A9" s="67" t="s">
        <v>189</v>
      </c>
      <c r="B9" s="85">
        <v>1358416</v>
      </c>
      <c r="C9" s="84">
        <v>1062867</v>
      </c>
      <c r="D9" s="84">
        <v>295549</v>
      </c>
      <c r="E9" s="85">
        <v>1362110</v>
      </c>
      <c r="F9" s="84">
        <v>1065852</v>
      </c>
      <c r="G9" s="63">
        <v>296258</v>
      </c>
      <c r="H9" s="57"/>
      <c r="I9" s="57"/>
    </row>
    <row r="10" spans="1:9" ht="13.5" customHeight="1">
      <c r="A10" s="67" t="s">
        <v>188</v>
      </c>
      <c r="B10" s="85">
        <v>2324205</v>
      </c>
      <c r="C10" s="84">
        <v>1579415</v>
      </c>
      <c r="D10" s="84">
        <v>744790</v>
      </c>
      <c r="E10" s="85">
        <v>2326013</v>
      </c>
      <c r="F10" s="84">
        <v>1579010</v>
      </c>
      <c r="G10" s="63">
        <v>747003</v>
      </c>
      <c r="H10" s="57"/>
      <c r="I10" s="57"/>
    </row>
    <row r="11" spans="1:9" ht="13.5" customHeight="1">
      <c r="A11" s="67" t="s">
        <v>187</v>
      </c>
      <c r="B11" s="85">
        <v>997135</v>
      </c>
      <c r="C11" s="84">
        <v>814778</v>
      </c>
      <c r="D11" s="84">
        <v>182357</v>
      </c>
      <c r="E11" s="85">
        <v>1000658</v>
      </c>
      <c r="F11" s="84">
        <v>817121</v>
      </c>
      <c r="G11" s="63">
        <v>183537</v>
      </c>
      <c r="H11" s="57"/>
      <c r="I11" s="57"/>
    </row>
    <row r="12" spans="1:9" ht="13.5" customHeight="1">
      <c r="A12" s="67" t="s">
        <v>186</v>
      </c>
      <c r="B12" s="85">
        <v>1002575</v>
      </c>
      <c r="C12" s="84">
        <v>760520</v>
      </c>
      <c r="D12" s="84">
        <v>242055</v>
      </c>
      <c r="E12" s="85">
        <v>1005978</v>
      </c>
      <c r="F12" s="84">
        <v>763642</v>
      </c>
      <c r="G12" s="63">
        <v>242336</v>
      </c>
      <c r="H12" s="57"/>
      <c r="I12" s="57"/>
    </row>
    <row r="13" spans="1:9" ht="13.5" customHeight="1">
      <c r="A13" s="67" t="s">
        <v>185</v>
      </c>
      <c r="B13" s="85">
        <v>633385</v>
      </c>
      <c r="C13" s="84">
        <v>460694</v>
      </c>
      <c r="D13" s="84">
        <v>172691</v>
      </c>
      <c r="E13" s="85">
        <v>635326</v>
      </c>
      <c r="F13" s="84">
        <v>461111</v>
      </c>
      <c r="G13" s="63">
        <v>174215</v>
      </c>
      <c r="H13" s="57"/>
      <c r="I13" s="57"/>
    </row>
    <row r="14" spans="1:9" ht="13.5" customHeight="1">
      <c r="A14" s="67" t="s">
        <v>184</v>
      </c>
      <c r="B14" s="85">
        <v>1104008</v>
      </c>
      <c r="C14" s="84">
        <v>756464</v>
      </c>
      <c r="D14" s="84">
        <v>347544</v>
      </c>
      <c r="E14" s="85">
        <v>1105524</v>
      </c>
      <c r="F14" s="84">
        <v>755691</v>
      </c>
      <c r="G14" s="63">
        <v>349833</v>
      </c>
      <c r="H14" s="57"/>
      <c r="I14" s="57"/>
    </row>
    <row r="15" spans="1:9" ht="13.5" customHeight="1">
      <c r="A15" s="67" t="s">
        <v>183</v>
      </c>
      <c r="B15" s="85">
        <v>1139371</v>
      </c>
      <c r="C15" s="84">
        <v>736408</v>
      </c>
      <c r="D15" s="84">
        <v>402963</v>
      </c>
      <c r="E15" s="85">
        <v>1141703</v>
      </c>
      <c r="F15" s="84">
        <v>737340</v>
      </c>
      <c r="G15" s="63">
        <v>404363</v>
      </c>
      <c r="H15" s="57"/>
      <c r="I15" s="57"/>
    </row>
    <row r="16" spans="1:9" ht="13.5" customHeight="1">
      <c r="A16" s="67" t="s">
        <v>182</v>
      </c>
      <c r="B16" s="85">
        <v>7690863</v>
      </c>
      <c r="C16" s="84">
        <v>6258082</v>
      </c>
      <c r="D16" s="84">
        <v>1432781</v>
      </c>
      <c r="E16" s="85">
        <v>7645255</v>
      </c>
      <c r="F16" s="84">
        <v>6224733</v>
      </c>
      <c r="G16" s="63">
        <v>1420522</v>
      </c>
      <c r="H16" s="57"/>
      <c r="I16" s="57"/>
    </row>
    <row r="17" spans="1:13" ht="13.5" customHeight="1">
      <c r="A17" s="67" t="s">
        <v>181</v>
      </c>
      <c r="B17" s="85">
        <v>733498</v>
      </c>
      <c r="C17" s="84">
        <v>489801</v>
      </c>
      <c r="D17" s="84">
        <v>243697</v>
      </c>
      <c r="E17" s="85">
        <v>736483</v>
      </c>
      <c r="F17" s="84">
        <v>491837</v>
      </c>
      <c r="G17" s="63">
        <v>244646</v>
      </c>
      <c r="H17" s="57"/>
      <c r="I17" s="57"/>
    </row>
    <row r="18" spans="1:13" ht="13.5" customHeight="1">
      <c r="A18" s="67" t="s">
        <v>180</v>
      </c>
      <c r="B18" s="85">
        <v>1108847</v>
      </c>
      <c r="C18" s="84">
        <v>800626</v>
      </c>
      <c r="D18" s="84">
        <v>308221</v>
      </c>
      <c r="E18" s="85">
        <v>1111492</v>
      </c>
      <c r="F18" s="84">
        <v>802165</v>
      </c>
      <c r="G18" s="63">
        <v>309327</v>
      </c>
      <c r="H18" s="57"/>
      <c r="I18" s="57"/>
    </row>
    <row r="19" spans="1:13" ht="13.5" customHeight="1">
      <c r="A19" s="67" t="s">
        <v>179</v>
      </c>
      <c r="B19" s="85">
        <v>934889</v>
      </c>
      <c r="C19" s="84">
        <v>671357</v>
      </c>
      <c r="D19" s="84">
        <v>263532</v>
      </c>
      <c r="E19" s="85">
        <v>938626</v>
      </c>
      <c r="F19" s="84">
        <v>674188</v>
      </c>
      <c r="G19" s="63">
        <v>264438</v>
      </c>
      <c r="H19" s="57"/>
      <c r="I19" s="57"/>
    </row>
    <row r="20" spans="1:13" ht="13.5" customHeight="1">
      <c r="A20" s="67" t="s">
        <v>178</v>
      </c>
      <c r="B20" s="85">
        <v>1006748</v>
      </c>
      <c r="C20" s="84">
        <v>618017</v>
      </c>
      <c r="D20" s="84">
        <v>388731</v>
      </c>
      <c r="E20" s="85">
        <v>1011357</v>
      </c>
      <c r="F20" s="84">
        <v>619503</v>
      </c>
      <c r="G20" s="63">
        <v>391854</v>
      </c>
      <c r="H20" s="57"/>
      <c r="I20" s="57"/>
    </row>
    <row r="21" spans="1:13" ht="13.5" customHeight="1">
      <c r="A21" s="67" t="s">
        <v>177</v>
      </c>
      <c r="B21" s="85">
        <v>1260379</v>
      </c>
      <c r="C21" s="84">
        <v>959646</v>
      </c>
      <c r="D21" s="84">
        <v>300733</v>
      </c>
      <c r="E21" s="85">
        <v>1265007</v>
      </c>
      <c r="F21" s="84">
        <v>962238</v>
      </c>
      <c r="G21" s="63">
        <v>302769</v>
      </c>
      <c r="H21" s="57"/>
      <c r="I21" s="57"/>
      <c r="M21" s="16" t="s">
        <v>993</v>
      </c>
    </row>
    <row r="22" spans="1:13" ht="13.5" customHeight="1">
      <c r="A22" s="67" t="s">
        <v>176</v>
      </c>
      <c r="B22" s="85">
        <v>1466127</v>
      </c>
      <c r="C22" s="84">
        <v>1096983</v>
      </c>
      <c r="D22" s="84">
        <v>369144</v>
      </c>
      <c r="E22" s="85">
        <v>1472472</v>
      </c>
      <c r="F22" s="84">
        <v>1101748</v>
      </c>
      <c r="G22" s="63">
        <v>370724</v>
      </c>
      <c r="H22" s="57"/>
      <c r="I22" s="57"/>
    </row>
    <row r="23" spans="1:13" ht="13.5" customHeight="1">
      <c r="A23" s="67" t="s">
        <v>175</v>
      </c>
      <c r="B23" s="85">
        <v>1253389</v>
      </c>
      <c r="C23" s="84">
        <v>1022743</v>
      </c>
      <c r="D23" s="84">
        <v>230646</v>
      </c>
      <c r="E23" s="85">
        <v>1256501</v>
      </c>
      <c r="F23" s="84">
        <v>1025232</v>
      </c>
      <c r="G23" s="63">
        <v>231269</v>
      </c>
      <c r="H23" s="57"/>
      <c r="I23" s="57"/>
    </row>
    <row r="24" spans="1:13" ht="12" customHeight="1">
      <c r="A24" s="67" t="s">
        <v>174</v>
      </c>
      <c r="B24" s="85">
        <v>12678079</v>
      </c>
      <c r="C24" s="84">
        <v>12480481</v>
      </c>
      <c r="D24" s="84">
        <v>197598</v>
      </c>
      <c r="E24" s="85">
        <v>12646679</v>
      </c>
      <c r="F24" s="84">
        <v>12456506</v>
      </c>
      <c r="G24" s="63">
        <v>190173</v>
      </c>
      <c r="H24" s="57"/>
      <c r="I24" s="57"/>
    </row>
    <row r="25" spans="1:13" ht="13.15" customHeight="1">
      <c r="A25" s="67" t="s">
        <v>173</v>
      </c>
      <c r="B25" s="85">
        <v>614064</v>
      </c>
      <c r="C25" s="84">
        <v>497337</v>
      </c>
      <c r="D25" s="84">
        <v>116727</v>
      </c>
      <c r="E25" s="85">
        <v>616060</v>
      </c>
      <c r="F25" s="84">
        <v>498083</v>
      </c>
      <c r="G25" s="63">
        <v>117977</v>
      </c>
      <c r="H25" s="57"/>
      <c r="I25" s="57"/>
    </row>
    <row r="26" spans="1:13" ht="13.15" customHeight="1">
      <c r="A26" s="67" t="s">
        <v>172</v>
      </c>
      <c r="B26" s="85">
        <v>820473</v>
      </c>
      <c r="C26" s="84">
        <v>641721</v>
      </c>
      <c r="D26" s="84">
        <v>178752</v>
      </c>
      <c r="E26" s="85">
        <v>825354</v>
      </c>
      <c r="F26" s="84">
        <v>645586</v>
      </c>
      <c r="G26" s="63">
        <v>179768</v>
      </c>
      <c r="H26" s="57"/>
      <c r="I26" s="57"/>
    </row>
    <row r="27" spans="1:13" ht="13.15" customHeight="1">
      <c r="A27" s="177" t="s">
        <v>1010</v>
      </c>
      <c r="B27" s="93">
        <v>44111</v>
      </c>
      <c r="C27" s="92">
        <v>32538</v>
      </c>
      <c r="D27" s="92">
        <v>11573</v>
      </c>
      <c r="E27" s="93">
        <v>43970</v>
      </c>
      <c r="F27" s="92">
        <v>32323</v>
      </c>
      <c r="G27" s="91">
        <v>11647</v>
      </c>
      <c r="H27" s="57"/>
      <c r="I27" s="57"/>
    </row>
    <row r="28" spans="1:13" ht="21.75" customHeight="1">
      <c r="A28" s="109" t="s">
        <v>171</v>
      </c>
      <c r="B28" s="93">
        <v>1092424</v>
      </c>
      <c r="C28" s="92">
        <v>860768</v>
      </c>
      <c r="D28" s="92">
        <v>231656</v>
      </c>
      <c r="E28" s="93">
        <v>1096357</v>
      </c>
      <c r="F28" s="92">
        <v>862364</v>
      </c>
      <c r="G28" s="91">
        <v>233993</v>
      </c>
      <c r="H28" s="57"/>
      <c r="I28" s="57"/>
    </row>
    <row r="29" spans="1:13" ht="11.25" customHeight="1">
      <c r="A29" s="67" t="s">
        <v>169</v>
      </c>
      <c r="B29" s="85">
        <v>1160445</v>
      </c>
      <c r="C29" s="84">
        <v>843041</v>
      </c>
      <c r="D29" s="84">
        <v>317404</v>
      </c>
      <c r="E29" s="85">
        <v>1164079</v>
      </c>
      <c r="F29" s="84">
        <v>845356</v>
      </c>
      <c r="G29" s="63">
        <v>318723</v>
      </c>
      <c r="H29" s="57"/>
      <c r="I29" s="57"/>
    </row>
    <row r="30" spans="1:13" ht="11.25" customHeight="1">
      <c r="A30" s="67" t="s">
        <v>168</v>
      </c>
      <c r="B30" s="85">
        <v>1012512</v>
      </c>
      <c r="C30" s="84">
        <v>786313</v>
      </c>
      <c r="D30" s="84">
        <v>226199</v>
      </c>
      <c r="E30" s="85">
        <v>1007349</v>
      </c>
      <c r="F30" s="84">
        <v>782682</v>
      </c>
      <c r="G30" s="63">
        <v>224667</v>
      </c>
      <c r="H30" s="57"/>
      <c r="I30" s="57"/>
    </row>
    <row r="31" spans="1:13" ht="11.25" customHeight="1">
      <c r="A31" s="67" t="s">
        <v>167</v>
      </c>
      <c r="B31" s="85">
        <v>1875872</v>
      </c>
      <c r="C31" s="84">
        <v>1260249</v>
      </c>
      <c r="D31" s="84">
        <v>615623</v>
      </c>
      <c r="E31" s="85">
        <v>1861870</v>
      </c>
      <c r="F31" s="84">
        <v>1224552</v>
      </c>
      <c r="G31" s="63">
        <v>637318</v>
      </c>
      <c r="H31" s="57"/>
      <c r="I31" s="57"/>
    </row>
    <row r="32" spans="1:13" ht="11.25" customHeight="1">
      <c r="A32" s="67" t="s">
        <v>166</v>
      </c>
      <c r="B32" s="85">
        <v>741404</v>
      </c>
      <c r="C32" s="84">
        <v>683407</v>
      </c>
      <c r="D32" s="84">
        <v>57997</v>
      </c>
      <c r="E32" s="85">
        <v>744730</v>
      </c>
      <c r="F32" s="84">
        <v>686688</v>
      </c>
      <c r="G32" s="63">
        <v>58042</v>
      </c>
      <c r="H32" s="57"/>
      <c r="I32" s="57"/>
    </row>
    <row r="33" spans="1:9" ht="11.25" customHeight="1">
      <c r="A33" s="67" t="s">
        <v>165</v>
      </c>
      <c r="B33" s="85">
        <v>596508</v>
      </c>
      <c r="C33" s="84">
        <v>426582</v>
      </c>
      <c r="D33" s="84">
        <v>169926</v>
      </c>
      <c r="E33" s="85">
        <v>598402</v>
      </c>
      <c r="F33" s="84">
        <v>427408</v>
      </c>
      <c r="G33" s="63">
        <v>170994</v>
      </c>
      <c r="H33" s="57"/>
      <c r="I33" s="57"/>
    </row>
    <row r="34" spans="1:9" ht="11.25" customHeight="1">
      <c r="A34" s="67" t="s">
        <v>164</v>
      </c>
      <c r="B34" s="85">
        <v>626115</v>
      </c>
      <c r="C34" s="84">
        <v>443751</v>
      </c>
      <c r="D34" s="84">
        <v>182364</v>
      </c>
      <c r="E34" s="85">
        <v>627883</v>
      </c>
      <c r="F34" s="84">
        <v>445768</v>
      </c>
      <c r="G34" s="63">
        <v>182115</v>
      </c>
      <c r="H34" s="57"/>
      <c r="I34" s="57"/>
    </row>
    <row r="35" spans="1:9" ht="11.25" customHeight="1">
      <c r="A35" s="109" t="s">
        <v>1009</v>
      </c>
      <c r="B35" s="85">
        <v>5398064</v>
      </c>
      <c r="C35" s="84">
        <v>5398064</v>
      </c>
      <c r="D35" s="90">
        <v>0</v>
      </c>
      <c r="E35" s="85">
        <v>5390977</v>
      </c>
      <c r="F35" s="84">
        <v>5390977</v>
      </c>
      <c r="G35" s="89">
        <v>0</v>
      </c>
      <c r="H35" s="57"/>
      <c r="I35" s="57"/>
    </row>
    <row r="36" spans="1:9" ht="13.5" customHeight="1">
      <c r="A36" s="109" t="s">
        <v>195</v>
      </c>
      <c r="B36" s="85">
        <v>463088</v>
      </c>
      <c r="C36" s="84">
        <v>218981</v>
      </c>
      <c r="D36" s="84">
        <v>244107</v>
      </c>
      <c r="E36" s="85">
        <v>458916</v>
      </c>
      <c r="F36" s="84">
        <v>216566</v>
      </c>
      <c r="G36" s="63">
        <v>242350</v>
      </c>
      <c r="H36" s="57"/>
      <c r="I36" s="57"/>
    </row>
    <row r="37" spans="1:9" ht="13.5" customHeight="1">
      <c r="A37" s="67" t="s">
        <v>163</v>
      </c>
      <c r="B37" s="85">
        <v>271135</v>
      </c>
      <c r="C37" s="84">
        <v>124462</v>
      </c>
      <c r="D37" s="84">
        <v>146673</v>
      </c>
      <c r="E37" s="85">
        <v>271891</v>
      </c>
      <c r="F37" s="84">
        <v>124345</v>
      </c>
      <c r="G37" s="63">
        <v>147546</v>
      </c>
      <c r="H37" s="57"/>
      <c r="I37" s="57"/>
    </row>
    <row r="38" spans="1:9" ht="13.5" customHeight="1">
      <c r="A38" s="67" t="s">
        <v>162</v>
      </c>
      <c r="B38" s="85">
        <v>1912622</v>
      </c>
      <c r="C38" s="84">
        <v>975208</v>
      </c>
      <c r="D38" s="84">
        <v>937414</v>
      </c>
      <c r="E38" s="85">
        <v>1912220</v>
      </c>
      <c r="F38" s="84">
        <v>975045</v>
      </c>
      <c r="G38" s="63">
        <v>937175</v>
      </c>
      <c r="H38" s="57"/>
      <c r="I38" s="57"/>
    </row>
    <row r="39" spans="1:9" ht="13.5" customHeight="1">
      <c r="A39" s="67" t="s">
        <v>161</v>
      </c>
      <c r="B39" s="85">
        <v>5675462</v>
      </c>
      <c r="C39" s="84">
        <v>3141509</v>
      </c>
      <c r="D39" s="84">
        <v>2533953</v>
      </c>
      <c r="E39" s="85">
        <v>5661848</v>
      </c>
      <c r="F39" s="84">
        <v>3128977</v>
      </c>
      <c r="G39" s="63">
        <v>2532871</v>
      </c>
      <c r="H39" s="57"/>
      <c r="I39" s="57"/>
    </row>
    <row r="40" spans="1:9" ht="13.5" customHeight="1">
      <c r="A40" s="67" t="s">
        <v>160</v>
      </c>
      <c r="B40" s="85">
        <v>1005782</v>
      </c>
      <c r="C40" s="84">
        <v>670980</v>
      </c>
      <c r="D40" s="84">
        <v>334802</v>
      </c>
      <c r="E40" s="85">
        <v>1009924</v>
      </c>
      <c r="F40" s="84">
        <v>674020</v>
      </c>
      <c r="G40" s="63">
        <v>335904</v>
      </c>
      <c r="H40" s="57"/>
      <c r="I40" s="57"/>
    </row>
    <row r="41" spans="1:9" ht="13.5" customHeight="1">
      <c r="A41" s="67" t="s">
        <v>159</v>
      </c>
      <c r="B41" s="85">
        <v>2491036</v>
      </c>
      <c r="C41" s="84">
        <v>1925215</v>
      </c>
      <c r="D41" s="84">
        <v>565821</v>
      </c>
      <c r="E41" s="85">
        <v>2499272</v>
      </c>
      <c r="F41" s="84">
        <v>1929478</v>
      </c>
      <c r="G41" s="63">
        <v>569794</v>
      </c>
      <c r="H41" s="57"/>
      <c r="I41" s="57"/>
    </row>
    <row r="42" spans="1:9" ht="13.5" customHeight="1">
      <c r="A42" s="67" t="s">
        <v>158</v>
      </c>
      <c r="B42" s="85">
        <v>4197821</v>
      </c>
      <c r="C42" s="84">
        <v>2862889</v>
      </c>
      <c r="D42" s="84">
        <v>1334932</v>
      </c>
      <c r="E42" s="85">
        <v>4200071</v>
      </c>
      <c r="F42" s="84">
        <v>2863275</v>
      </c>
      <c r="G42" s="63">
        <v>1336796</v>
      </c>
      <c r="H42" s="57"/>
      <c r="I42" s="57"/>
    </row>
    <row r="43" spans="1:9" ht="13.5" customHeight="1">
      <c r="A43" s="67" t="s">
        <v>157</v>
      </c>
      <c r="B43" s="85">
        <v>449138</v>
      </c>
      <c r="C43" s="84">
        <v>418773</v>
      </c>
      <c r="D43" s="84">
        <v>30365</v>
      </c>
      <c r="E43" s="85">
        <v>446175</v>
      </c>
      <c r="F43" s="84">
        <v>415668</v>
      </c>
      <c r="G43" s="63">
        <v>30507</v>
      </c>
      <c r="H43" s="57"/>
      <c r="I43" s="57"/>
    </row>
    <row r="44" spans="1:9" ht="13.5" customHeight="1">
      <c r="A44" s="67" t="s">
        <v>156</v>
      </c>
      <c r="B44" s="85">
        <v>3110858</v>
      </c>
      <c r="C44" s="84">
        <v>1409430</v>
      </c>
      <c r="D44" s="84">
        <v>1701428</v>
      </c>
      <c r="E44" s="85">
        <v>3098492</v>
      </c>
      <c r="F44" s="84">
        <v>1403073</v>
      </c>
      <c r="G44" s="63">
        <v>1695419</v>
      </c>
      <c r="H44" s="57"/>
      <c r="I44" s="57"/>
    </row>
    <row r="45" spans="1:9" ht="13.5" customHeight="1">
      <c r="A45" s="67" t="s">
        <v>155</v>
      </c>
      <c r="B45" s="85">
        <v>507061</v>
      </c>
      <c r="C45" s="84">
        <v>282147</v>
      </c>
      <c r="D45" s="84">
        <v>224914</v>
      </c>
      <c r="E45" s="85">
        <v>502227</v>
      </c>
      <c r="F45" s="84">
        <v>279019</v>
      </c>
      <c r="G45" s="63">
        <v>223208</v>
      </c>
      <c r="H45" s="57"/>
      <c r="I45" s="57"/>
    </row>
    <row r="46" spans="1:9" ht="13.5" customHeight="1">
      <c r="A46" s="67" t="s">
        <v>154</v>
      </c>
      <c r="B46" s="85">
        <v>868350</v>
      </c>
      <c r="C46" s="84">
        <v>452093</v>
      </c>
      <c r="D46" s="84">
        <v>416257</v>
      </c>
      <c r="E46" s="85">
        <v>867285</v>
      </c>
      <c r="F46" s="84">
        <v>451548</v>
      </c>
      <c r="G46" s="63">
        <v>415737</v>
      </c>
      <c r="H46" s="57"/>
      <c r="I46" s="57"/>
    </row>
    <row r="47" spans="1:9" ht="13.5" customHeight="1">
      <c r="A47" s="67" t="s">
        <v>153</v>
      </c>
      <c r="B47" s="85">
        <v>465528</v>
      </c>
      <c r="C47" s="84">
        <v>199631</v>
      </c>
      <c r="D47" s="84">
        <v>265897</v>
      </c>
      <c r="E47" s="85">
        <v>465546</v>
      </c>
      <c r="F47" s="84">
        <v>199548</v>
      </c>
      <c r="G47" s="63">
        <v>265998</v>
      </c>
      <c r="H47" s="57"/>
      <c r="I47" s="57"/>
    </row>
    <row r="48" spans="1:9" ht="21" customHeight="1">
      <c r="A48" s="109" t="s">
        <v>1016</v>
      </c>
      <c r="B48" s="85">
        <v>696837</v>
      </c>
      <c r="C48" s="84">
        <v>448301</v>
      </c>
      <c r="D48" s="84">
        <v>248536</v>
      </c>
      <c r="E48" s="85">
        <v>698045</v>
      </c>
      <c r="F48" s="84">
        <v>449087</v>
      </c>
      <c r="G48" s="63">
        <v>248958</v>
      </c>
      <c r="H48" s="57"/>
      <c r="I48" s="57"/>
    </row>
    <row r="49" spans="1:9" s="19" customFormat="1" ht="13.5" customHeight="1">
      <c r="A49" s="67" t="s">
        <v>152</v>
      </c>
      <c r="B49" s="85">
        <v>1478726</v>
      </c>
      <c r="C49" s="84">
        <v>545408</v>
      </c>
      <c r="D49" s="84">
        <v>933318</v>
      </c>
      <c r="E49" s="85">
        <v>1467838</v>
      </c>
      <c r="F49" s="84">
        <v>540145</v>
      </c>
      <c r="G49" s="63">
        <v>927693</v>
      </c>
      <c r="H49" s="57"/>
      <c r="I49" s="57"/>
    </row>
    <row r="50" spans="1:9" ht="13.5" customHeight="1">
      <c r="A50" s="62" t="s">
        <v>151</v>
      </c>
      <c r="B50" s="87">
        <v>2803573</v>
      </c>
      <c r="C50" s="86">
        <v>1655560</v>
      </c>
      <c r="D50" s="86">
        <v>1148013</v>
      </c>
      <c r="E50" s="87">
        <v>2799408</v>
      </c>
      <c r="F50" s="86">
        <v>1647451</v>
      </c>
      <c r="G50" s="58">
        <v>1151957</v>
      </c>
      <c r="H50" s="57"/>
      <c r="I50" s="57"/>
    </row>
    <row r="51" spans="1:9" ht="15.75" customHeight="1">
      <c r="A51" s="67" t="s">
        <v>150</v>
      </c>
      <c r="B51" s="85">
        <v>4038151</v>
      </c>
      <c r="C51" s="84">
        <v>2521840</v>
      </c>
      <c r="D51" s="84">
        <v>1516311</v>
      </c>
      <c r="E51" s="85">
        <v>4044578</v>
      </c>
      <c r="F51" s="84">
        <v>2521352</v>
      </c>
      <c r="G51" s="63">
        <v>1523226</v>
      </c>
      <c r="H51" s="57"/>
      <c r="I51" s="57"/>
    </row>
    <row r="52" spans="1:9" ht="15.75" customHeight="1">
      <c r="A52" s="67" t="s">
        <v>149</v>
      </c>
      <c r="B52" s="85">
        <v>679417</v>
      </c>
      <c r="C52" s="84">
        <v>455525</v>
      </c>
      <c r="D52" s="84">
        <v>223892</v>
      </c>
      <c r="E52" s="85">
        <v>679899</v>
      </c>
      <c r="F52" s="84">
        <v>454468</v>
      </c>
      <c r="G52" s="63">
        <v>225431</v>
      </c>
      <c r="H52" s="57"/>
      <c r="I52" s="57"/>
    </row>
    <row r="53" spans="1:9" ht="15.75" customHeight="1">
      <c r="A53" s="67" t="s">
        <v>148</v>
      </c>
      <c r="B53" s="85">
        <v>790197</v>
      </c>
      <c r="C53" s="84">
        <v>504534</v>
      </c>
      <c r="D53" s="84">
        <v>285663</v>
      </c>
      <c r="E53" s="85">
        <v>792851</v>
      </c>
      <c r="F53" s="84">
        <v>504398</v>
      </c>
      <c r="G53" s="63">
        <v>288453</v>
      </c>
      <c r="H53" s="57"/>
      <c r="I53" s="57"/>
    </row>
    <row r="54" spans="1:9" ht="15.75" customHeight="1">
      <c r="A54" s="109" t="s">
        <v>196</v>
      </c>
      <c r="B54" s="85">
        <v>3902888</v>
      </c>
      <c r="C54" s="84">
        <v>3002176</v>
      </c>
      <c r="D54" s="84">
        <v>900712</v>
      </c>
      <c r="E54" s="85">
        <v>3900758</v>
      </c>
      <c r="F54" s="84">
        <v>3000326</v>
      </c>
      <c r="G54" s="63">
        <v>900432</v>
      </c>
      <c r="H54" s="57"/>
      <c r="I54" s="57"/>
    </row>
    <row r="55" spans="1:9" ht="15.75" customHeight="1">
      <c r="A55" s="67" t="s">
        <v>147</v>
      </c>
      <c r="B55" s="85">
        <v>1500955</v>
      </c>
      <c r="C55" s="84">
        <v>992177</v>
      </c>
      <c r="D55" s="84">
        <v>508778</v>
      </c>
      <c r="E55" s="85">
        <v>1504172</v>
      </c>
      <c r="F55" s="84">
        <v>993268</v>
      </c>
      <c r="G55" s="63">
        <v>510904</v>
      </c>
      <c r="H55" s="57"/>
      <c r="I55" s="57"/>
    </row>
    <row r="56" spans="1:9" ht="15.75" customHeight="1">
      <c r="A56" s="109" t="s">
        <v>1011</v>
      </c>
      <c r="B56" s="76">
        <v>1217818</v>
      </c>
      <c r="C56" s="77">
        <v>771935</v>
      </c>
      <c r="D56" s="77">
        <v>445883</v>
      </c>
      <c r="E56" s="76">
        <v>1220606</v>
      </c>
      <c r="F56" s="77">
        <v>771293</v>
      </c>
      <c r="G56" s="68">
        <v>449313</v>
      </c>
      <c r="H56" s="57"/>
      <c r="I56" s="57"/>
    </row>
    <row r="57" spans="1:9" ht="15.75" customHeight="1">
      <c r="A57" s="67" t="s">
        <v>146</v>
      </c>
      <c r="B57" s="76">
        <v>2599260</v>
      </c>
      <c r="C57" s="77">
        <v>1972991</v>
      </c>
      <c r="D57" s="77">
        <v>626269</v>
      </c>
      <c r="E57" s="76">
        <v>2605030</v>
      </c>
      <c r="F57" s="77">
        <v>1976890</v>
      </c>
      <c r="G57" s="68">
        <v>628140</v>
      </c>
      <c r="H57" s="57"/>
      <c r="I57" s="57"/>
    </row>
    <row r="58" spans="1:9" ht="15.75" customHeight="1">
      <c r="A58" s="67" t="s">
        <v>145</v>
      </c>
      <c r="B58" s="76">
        <v>1262402</v>
      </c>
      <c r="C58" s="77">
        <v>981619</v>
      </c>
      <c r="D58" s="77">
        <v>280783</v>
      </c>
      <c r="E58" s="76">
        <v>1267255</v>
      </c>
      <c r="F58" s="77">
        <v>982464</v>
      </c>
      <c r="G58" s="68">
        <v>284791</v>
      </c>
      <c r="H58" s="57"/>
      <c r="I58" s="57"/>
    </row>
    <row r="59" spans="1:9" ht="15.75" customHeight="1">
      <c r="A59" s="67" t="s">
        <v>144</v>
      </c>
      <c r="B59" s="76">
        <v>3202946</v>
      </c>
      <c r="C59" s="77">
        <v>2552560</v>
      </c>
      <c r="D59" s="77">
        <v>650386</v>
      </c>
      <c r="E59" s="76">
        <v>3208785</v>
      </c>
      <c r="F59" s="77">
        <v>2555133</v>
      </c>
      <c r="G59" s="68">
        <v>653652</v>
      </c>
      <c r="H59" s="57"/>
      <c r="I59" s="57"/>
    </row>
    <row r="60" spans="1:9" ht="15.75" customHeight="1">
      <c r="A60" s="67" t="s">
        <v>143</v>
      </c>
      <c r="B60" s="76">
        <v>1956835</v>
      </c>
      <c r="C60" s="77">
        <v>1186569</v>
      </c>
      <c r="D60" s="77">
        <v>770266</v>
      </c>
      <c r="E60" s="76">
        <v>1959921</v>
      </c>
      <c r="F60" s="77">
        <v>1185049</v>
      </c>
      <c r="G60" s="68">
        <v>774872</v>
      </c>
      <c r="H60" s="57"/>
      <c r="I60" s="57"/>
    </row>
    <row r="61" spans="1:9" ht="15.75" customHeight="1">
      <c r="A61" s="67" t="s">
        <v>142</v>
      </c>
      <c r="B61" s="76">
        <v>1305563</v>
      </c>
      <c r="C61" s="77">
        <v>899910</v>
      </c>
      <c r="D61" s="77">
        <v>405653</v>
      </c>
      <c r="E61" s="76">
        <v>1311833</v>
      </c>
      <c r="F61" s="77">
        <v>902649</v>
      </c>
      <c r="G61" s="68">
        <v>409184</v>
      </c>
      <c r="H61" s="57"/>
      <c r="I61" s="57"/>
    </row>
    <row r="62" spans="1:9" ht="15.75" customHeight="1">
      <c r="A62" s="67" t="s">
        <v>141</v>
      </c>
      <c r="B62" s="76">
        <v>3179532</v>
      </c>
      <c r="C62" s="77">
        <v>2537382</v>
      </c>
      <c r="D62" s="77">
        <v>642150</v>
      </c>
      <c r="E62" s="76">
        <v>3181285</v>
      </c>
      <c r="F62" s="77">
        <v>2539402</v>
      </c>
      <c r="G62" s="68">
        <v>641883</v>
      </c>
      <c r="H62" s="57"/>
      <c r="I62" s="57"/>
    </row>
    <row r="63" spans="1:9" ht="15.75" customHeight="1">
      <c r="A63" s="67" t="s">
        <v>140</v>
      </c>
      <c r="B63" s="76">
        <v>2421895</v>
      </c>
      <c r="C63" s="77">
        <v>1830840</v>
      </c>
      <c r="D63" s="77">
        <v>591055</v>
      </c>
      <c r="E63" s="76">
        <v>2431355</v>
      </c>
      <c r="F63" s="77">
        <v>1841882</v>
      </c>
      <c r="G63" s="68">
        <v>589473</v>
      </c>
      <c r="H63" s="57"/>
      <c r="I63" s="57"/>
    </row>
    <row r="64" spans="1:9" ht="15.75" customHeight="1">
      <c r="A64" s="67" t="s">
        <v>139</v>
      </c>
      <c r="B64" s="76">
        <v>1229824</v>
      </c>
      <c r="C64" s="77">
        <v>932707</v>
      </c>
      <c r="D64" s="77">
        <v>297117</v>
      </c>
      <c r="E64" s="76">
        <v>1234120</v>
      </c>
      <c r="F64" s="77">
        <v>934545</v>
      </c>
      <c r="G64" s="68">
        <v>299575</v>
      </c>
      <c r="H64" s="57"/>
      <c r="I64" s="57"/>
    </row>
    <row r="65" spans="1:9" ht="17.25" customHeight="1">
      <c r="A65" s="67" t="s">
        <v>138</v>
      </c>
      <c r="B65" s="76">
        <v>827166</v>
      </c>
      <c r="C65" s="69">
        <v>514462</v>
      </c>
      <c r="D65" s="77">
        <v>312704</v>
      </c>
      <c r="E65" s="76">
        <v>830934</v>
      </c>
      <c r="F65" s="77">
        <v>516485</v>
      </c>
      <c r="G65" s="68">
        <v>314449</v>
      </c>
      <c r="H65" s="57"/>
      <c r="I65" s="57"/>
    </row>
    <row r="66" spans="1:9" ht="17.25" customHeight="1">
      <c r="A66" s="67" t="s">
        <v>137</v>
      </c>
      <c r="B66" s="76">
        <v>4310681</v>
      </c>
      <c r="C66" s="69">
        <v>3664715</v>
      </c>
      <c r="D66" s="77">
        <v>645966</v>
      </c>
      <c r="E66" s="76">
        <v>4313190</v>
      </c>
      <c r="F66" s="77">
        <v>3665370</v>
      </c>
      <c r="G66" s="68">
        <v>647820</v>
      </c>
      <c r="H66" s="57"/>
      <c r="I66" s="57"/>
    </row>
    <row r="67" spans="1:9" ht="18">
      <c r="A67" s="109" t="s">
        <v>1012</v>
      </c>
      <c r="B67" s="82">
        <v>1674676</v>
      </c>
      <c r="C67" s="83">
        <v>1549313</v>
      </c>
      <c r="D67" s="81">
        <v>125363</v>
      </c>
      <c r="E67" s="82">
        <v>1669236</v>
      </c>
      <c r="F67" s="81">
        <v>1543676</v>
      </c>
      <c r="G67" s="80">
        <v>125560</v>
      </c>
      <c r="H67" s="57"/>
      <c r="I67" s="57"/>
    </row>
    <row r="68" spans="1:9" ht="22.5" customHeight="1">
      <c r="A68" s="109" t="s">
        <v>1013</v>
      </c>
      <c r="B68" s="76">
        <v>544444</v>
      </c>
      <c r="C68" s="69">
        <v>457079</v>
      </c>
      <c r="D68" s="77">
        <v>87365</v>
      </c>
      <c r="E68" s="76">
        <v>542961</v>
      </c>
      <c r="F68" s="77">
        <v>455666</v>
      </c>
      <c r="G68" s="68">
        <v>87295</v>
      </c>
      <c r="H68" s="57"/>
      <c r="I68" s="57"/>
    </row>
    <row r="69" spans="1:9" ht="18">
      <c r="A69" s="67" t="s">
        <v>136</v>
      </c>
      <c r="B69" s="76">
        <v>1537416</v>
      </c>
      <c r="C69" s="69">
        <v>1037432</v>
      </c>
      <c r="D69" s="77">
        <v>499984</v>
      </c>
      <c r="E69" s="76">
        <v>1528055</v>
      </c>
      <c r="F69" s="77">
        <v>1027861</v>
      </c>
      <c r="G69" s="68">
        <v>500194</v>
      </c>
      <c r="H69" s="57"/>
      <c r="I69" s="57"/>
    </row>
    <row r="70" spans="1:9" ht="17.25" customHeight="1">
      <c r="A70" s="67" t="s">
        <v>134</v>
      </c>
      <c r="B70" s="76">
        <v>3466369</v>
      </c>
      <c r="C70" s="69">
        <v>2866135</v>
      </c>
      <c r="D70" s="68">
        <v>600234</v>
      </c>
      <c r="E70" s="69">
        <v>3471061</v>
      </c>
      <c r="F70" s="69">
        <v>2870556</v>
      </c>
      <c r="G70" s="68">
        <v>600505</v>
      </c>
      <c r="H70" s="57"/>
      <c r="I70" s="57"/>
    </row>
    <row r="71" spans="1:9" ht="13.5" customHeight="1">
      <c r="A71" s="67" t="s">
        <v>133</v>
      </c>
      <c r="B71" s="74">
        <v>220181</v>
      </c>
      <c r="C71" s="69">
        <v>64464</v>
      </c>
      <c r="D71" s="68">
        <v>155717</v>
      </c>
      <c r="E71" s="73">
        <v>219524</v>
      </c>
      <c r="F71" s="69">
        <v>64155</v>
      </c>
      <c r="G71" s="68">
        <v>155369</v>
      </c>
      <c r="H71" s="57"/>
      <c r="I71" s="57"/>
    </row>
    <row r="72" spans="1:9" ht="13.5" customHeight="1">
      <c r="A72" s="67" t="s">
        <v>132</v>
      </c>
      <c r="B72" s="71">
        <v>327383</v>
      </c>
      <c r="C72" s="69">
        <v>177765</v>
      </c>
      <c r="D72" s="68">
        <v>149618</v>
      </c>
      <c r="E72" s="70">
        <v>325903</v>
      </c>
      <c r="F72" s="69">
        <v>176614</v>
      </c>
      <c r="G72" s="68">
        <v>149289</v>
      </c>
      <c r="H72" s="57"/>
      <c r="I72" s="57"/>
    </row>
    <row r="73" spans="1:9" ht="13.5" customHeight="1">
      <c r="A73" s="67" t="s">
        <v>131</v>
      </c>
      <c r="B73" s="71">
        <v>534262</v>
      </c>
      <c r="C73" s="69">
        <v>373057</v>
      </c>
      <c r="D73" s="68">
        <v>161205</v>
      </c>
      <c r="E73" s="70">
        <v>535215</v>
      </c>
      <c r="F73" s="69">
        <v>373305</v>
      </c>
      <c r="G73" s="68">
        <v>161910</v>
      </c>
      <c r="H73" s="57"/>
      <c r="I73" s="57"/>
    </row>
    <row r="74" spans="1:9" ht="13.5" customHeight="1">
      <c r="A74" s="67" t="s">
        <v>130</v>
      </c>
      <c r="B74" s="71">
        <v>2317153</v>
      </c>
      <c r="C74" s="69">
        <v>1319564</v>
      </c>
      <c r="D74" s="68">
        <v>997589</v>
      </c>
      <c r="E74" s="70">
        <v>2324983</v>
      </c>
      <c r="F74" s="69">
        <v>1321089</v>
      </c>
      <c r="G74" s="68">
        <v>1003894</v>
      </c>
      <c r="H74" s="57"/>
      <c r="I74" s="57"/>
    </row>
    <row r="75" spans="1:9" ht="13.5" customHeight="1">
      <c r="A75" s="67" t="s">
        <v>129</v>
      </c>
      <c r="B75" s="71">
        <v>2866255</v>
      </c>
      <c r="C75" s="69">
        <v>2222227</v>
      </c>
      <c r="D75" s="68">
        <v>644028</v>
      </c>
      <c r="E75" s="70">
        <v>2870140</v>
      </c>
      <c r="F75" s="69">
        <v>2225603</v>
      </c>
      <c r="G75" s="68">
        <v>644537</v>
      </c>
      <c r="H75" s="57"/>
      <c r="I75" s="57"/>
    </row>
    <row r="76" spans="1:9" ht="13.5" customHeight="1">
      <c r="A76" s="67" t="s">
        <v>128</v>
      </c>
      <c r="B76" s="71">
        <v>2391193</v>
      </c>
      <c r="C76" s="69">
        <v>1866880</v>
      </c>
      <c r="D76" s="68">
        <v>524313</v>
      </c>
      <c r="E76" s="70">
        <v>2394478</v>
      </c>
      <c r="F76" s="69">
        <v>1877452</v>
      </c>
      <c r="G76" s="68">
        <v>517026</v>
      </c>
      <c r="H76" s="57"/>
      <c r="I76" s="57"/>
    </row>
    <row r="77" spans="1:9" ht="13.5" customHeight="1">
      <c r="A77" s="109" t="s">
        <v>197</v>
      </c>
      <c r="B77" s="71">
        <v>2657854</v>
      </c>
      <c r="C77" s="69">
        <v>2287237</v>
      </c>
      <c r="D77" s="68">
        <v>370617</v>
      </c>
      <c r="E77" s="70">
        <v>2666055</v>
      </c>
      <c r="F77" s="69">
        <v>2294074</v>
      </c>
      <c r="G77" s="68">
        <v>371981</v>
      </c>
      <c r="H77" s="57"/>
      <c r="I77" s="57"/>
    </row>
    <row r="78" spans="1:9" ht="13.5" customHeight="1">
      <c r="A78" s="67" t="s">
        <v>127</v>
      </c>
      <c r="B78" s="71">
        <v>2798170</v>
      </c>
      <c r="C78" s="69">
        <v>2216355</v>
      </c>
      <c r="D78" s="68">
        <v>581815</v>
      </c>
      <c r="E78" s="70">
        <v>2795777</v>
      </c>
      <c r="F78" s="69">
        <v>2213262</v>
      </c>
      <c r="G78" s="68">
        <v>582515</v>
      </c>
      <c r="H78" s="57"/>
      <c r="I78" s="57"/>
    </row>
    <row r="79" spans="1:9" ht="13.5" customHeight="1">
      <c r="A79" s="67" t="s">
        <v>126</v>
      </c>
      <c r="B79" s="71">
        <v>1926665</v>
      </c>
      <c r="C79" s="69">
        <v>1404883</v>
      </c>
      <c r="D79" s="68">
        <v>521782</v>
      </c>
      <c r="E79" s="70">
        <v>1935430</v>
      </c>
      <c r="F79" s="69">
        <v>1410264</v>
      </c>
      <c r="G79" s="68">
        <v>525166</v>
      </c>
      <c r="H79" s="57"/>
      <c r="I79" s="57"/>
    </row>
    <row r="80" spans="1:9" ht="13.5" customHeight="1">
      <c r="A80" s="67" t="s">
        <v>125</v>
      </c>
      <c r="B80" s="71">
        <v>1079271</v>
      </c>
      <c r="C80" s="69">
        <v>781457</v>
      </c>
      <c r="D80" s="68">
        <v>297814</v>
      </c>
      <c r="E80" s="70">
        <v>1078356</v>
      </c>
      <c r="F80" s="69">
        <v>781344</v>
      </c>
      <c r="G80" s="68">
        <v>297012</v>
      </c>
      <c r="H80" s="57"/>
      <c r="I80" s="57"/>
    </row>
    <row r="81" spans="1:9" ht="14.25" customHeight="1">
      <c r="A81" s="67" t="s">
        <v>124</v>
      </c>
      <c r="B81" s="71">
        <v>985937</v>
      </c>
      <c r="C81" s="69">
        <v>583973</v>
      </c>
      <c r="D81" s="68">
        <v>401964</v>
      </c>
      <c r="E81" s="70">
        <v>984605</v>
      </c>
      <c r="F81" s="69">
        <v>582362</v>
      </c>
      <c r="G81" s="68">
        <v>402243</v>
      </c>
      <c r="H81" s="57"/>
      <c r="I81" s="57"/>
    </row>
    <row r="82" spans="1:9" s="19" customFormat="1" ht="14.25" customHeight="1">
      <c r="A82" s="67" t="s">
        <v>123</v>
      </c>
      <c r="B82" s="71">
        <v>971996</v>
      </c>
      <c r="C82" s="69">
        <v>642708</v>
      </c>
      <c r="D82" s="68">
        <v>329288</v>
      </c>
      <c r="E82" s="70">
        <v>969503</v>
      </c>
      <c r="F82" s="69">
        <v>640080</v>
      </c>
      <c r="G82" s="68">
        <v>329423</v>
      </c>
      <c r="H82" s="57"/>
      <c r="I82" s="57"/>
    </row>
    <row r="83" spans="1:9" ht="14.25" customHeight="1">
      <c r="A83" s="67" t="s">
        <v>122</v>
      </c>
      <c r="B83" s="71">
        <v>1059700</v>
      </c>
      <c r="C83" s="69">
        <v>722541</v>
      </c>
      <c r="D83" s="68">
        <v>337159</v>
      </c>
      <c r="E83" s="70">
        <v>1062742</v>
      </c>
      <c r="F83" s="69">
        <v>725895</v>
      </c>
      <c r="G83" s="68">
        <v>336847</v>
      </c>
      <c r="H83" s="57"/>
      <c r="I83" s="57"/>
    </row>
    <row r="84" spans="1:9" ht="14.25" customHeight="1">
      <c r="A84" s="67" t="s">
        <v>121</v>
      </c>
      <c r="B84" s="71">
        <v>313016</v>
      </c>
      <c r="C84" s="69">
        <v>245607</v>
      </c>
      <c r="D84" s="68">
        <v>67409</v>
      </c>
      <c r="E84" s="70">
        <v>313869</v>
      </c>
      <c r="F84" s="69">
        <v>246184</v>
      </c>
      <c r="G84" s="68">
        <v>67685</v>
      </c>
      <c r="H84" s="57"/>
      <c r="I84" s="57"/>
    </row>
    <row r="85" spans="1:9" ht="14.25" customHeight="1">
      <c r="A85" s="67" t="s">
        <v>120</v>
      </c>
      <c r="B85" s="71">
        <v>1895868</v>
      </c>
      <c r="C85" s="69">
        <v>1466775</v>
      </c>
      <c r="D85" s="68">
        <v>429093</v>
      </c>
      <c r="E85" s="70">
        <v>1899293</v>
      </c>
      <c r="F85" s="69">
        <v>1469613</v>
      </c>
      <c r="G85" s="68">
        <v>429680</v>
      </c>
      <c r="H85" s="57"/>
      <c r="I85" s="57"/>
    </row>
    <row r="86" spans="1:9" ht="14.25" customHeight="1">
      <c r="A86" s="67" t="s">
        <v>119</v>
      </c>
      <c r="B86" s="71">
        <v>1315643</v>
      </c>
      <c r="C86" s="69">
        <v>1079986</v>
      </c>
      <c r="D86" s="68">
        <v>235657</v>
      </c>
      <c r="E86" s="70">
        <v>1318558</v>
      </c>
      <c r="F86" s="69">
        <v>1082107</v>
      </c>
      <c r="G86" s="68">
        <v>236451</v>
      </c>
      <c r="H86" s="57"/>
      <c r="I86" s="57"/>
    </row>
    <row r="87" spans="1:9" ht="14.25" customHeight="1">
      <c r="A87" s="67" t="s">
        <v>118</v>
      </c>
      <c r="B87" s="66">
        <v>790044</v>
      </c>
      <c r="C87" s="64">
        <v>535151</v>
      </c>
      <c r="D87" s="63">
        <v>254893</v>
      </c>
      <c r="E87" s="65">
        <v>791619</v>
      </c>
      <c r="F87" s="64">
        <v>535363</v>
      </c>
      <c r="G87" s="63">
        <v>256256</v>
      </c>
      <c r="H87" s="57"/>
      <c r="I87" s="57"/>
    </row>
    <row r="88" spans="1:9" ht="14.25" customHeight="1">
      <c r="A88" s="67" t="s">
        <v>117</v>
      </c>
      <c r="B88" s="66">
        <v>140149</v>
      </c>
      <c r="C88" s="64">
        <v>134641</v>
      </c>
      <c r="D88" s="63">
        <v>5508</v>
      </c>
      <c r="E88" s="65">
        <v>140692</v>
      </c>
      <c r="F88" s="64">
        <v>135166</v>
      </c>
      <c r="G88" s="63">
        <v>5526</v>
      </c>
      <c r="H88" s="57"/>
      <c r="I88" s="57"/>
    </row>
    <row r="89" spans="1:9" ht="14.25" customHeight="1">
      <c r="A89" s="67" t="s">
        <v>116</v>
      </c>
      <c r="B89" s="66">
        <v>488257</v>
      </c>
      <c r="C89" s="64">
        <v>402063</v>
      </c>
      <c r="D89" s="63">
        <v>86194</v>
      </c>
      <c r="E89" s="65">
        <v>488948</v>
      </c>
      <c r="F89" s="64">
        <v>402291</v>
      </c>
      <c r="G89" s="63">
        <v>86657</v>
      </c>
      <c r="H89" s="57"/>
      <c r="I89" s="57"/>
    </row>
    <row r="90" spans="1:9" ht="14.25" customHeight="1">
      <c r="A90" s="109" t="s">
        <v>1014</v>
      </c>
      <c r="B90" s="66">
        <v>158305</v>
      </c>
      <c r="C90" s="64">
        <v>108681</v>
      </c>
      <c r="D90" s="63">
        <v>49624</v>
      </c>
      <c r="E90" s="65">
        <v>159109</v>
      </c>
      <c r="F90" s="64">
        <v>109371</v>
      </c>
      <c r="G90" s="63">
        <v>49738</v>
      </c>
      <c r="H90" s="57"/>
      <c r="I90" s="57"/>
    </row>
    <row r="91" spans="1:9" ht="14.25" customHeight="1">
      <c r="A91" s="109" t="s">
        <v>1015</v>
      </c>
      <c r="B91" s="61">
        <v>50288</v>
      </c>
      <c r="C91" s="59">
        <v>35974</v>
      </c>
      <c r="D91" s="58">
        <v>14314</v>
      </c>
      <c r="E91" s="60">
        <v>49975</v>
      </c>
      <c r="F91" s="59">
        <v>35583</v>
      </c>
      <c r="G91" s="58">
        <v>14392</v>
      </c>
      <c r="H91" s="57"/>
      <c r="I91" s="57"/>
    </row>
    <row r="92" spans="1:9">
      <c r="A92" s="54"/>
      <c r="B92" s="440">
        <f>AVERAGE(B7:B91)/1000</f>
        <v>1726.454</v>
      </c>
      <c r="C92" s="55"/>
    </row>
    <row r="93" spans="1:9">
      <c r="A93" s="54"/>
      <c r="B93" s="56"/>
      <c r="C93" s="56"/>
      <c r="D93" s="56"/>
      <c r="E93" s="56"/>
      <c r="F93" s="56"/>
      <c r="G93" s="56"/>
    </row>
    <row r="94" spans="1:9">
      <c r="A94" s="54"/>
      <c r="B94" s="56"/>
      <c r="C94" s="56"/>
      <c r="D94" s="56"/>
      <c r="E94" s="56"/>
      <c r="F94" s="56"/>
      <c r="G94" s="56"/>
    </row>
    <row r="95" spans="1:9">
      <c r="A95" s="54"/>
      <c r="B95" s="56"/>
      <c r="C95" s="56"/>
      <c r="D95" s="56"/>
      <c r="E95" s="56"/>
      <c r="F95" s="56"/>
      <c r="G95" s="56"/>
    </row>
    <row r="96" spans="1:9">
      <c r="A96" s="54"/>
      <c r="B96" s="56"/>
      <c r="C96" s="56"/>
      <c r="D96" s="56"/>
      <c r="E96" s="56"/>
      <c r="F96" s="56"/>
      <c r="G96" s="56"/>
    </row>
    <row r="97" spans="1:7">
      <c r="A97" s="54"/>
      <c r="B97" s="56"/>
      <c r="C97" s="56"/>
      <c r="D97" s="56"/>
      <c r="E97" s="56"/>
      <c r="F97" s="56"/>
      <c r="G97" s="56"/>
    </row>
    <row r="98" spans="1:7">
      <c r="A98" s="54"/>
      <c r="B98" s="56"/>
      <c r="C98" s="56"/>
      <c r="D98" s="56"/>
      <c r="E98" s="56"/>
      <c r="F98" s="56"/>
      <c r="G98" s="56"/>
    </row>
    <row r="99" spans="1:7">
      <c r="A99" s="54"/>
      <c r="B99" s="56"/>
      <c r="C99" s="56"/>
      <c r="D99" s="56"/>
      <c r="E99" s="56"/>
      <c r="F99" s="56"/>
      <c r="G99" s="56"/>
    </row>
    <row r="100" spans="1:7">
      <c r="A100" s="54"/>
      <c r="B100" s="56"/>
      <c r="C100" s="56"/>
      <c r="D100" s="56"/>
      <c r="E100" s="56"/>
      <c r="F100" s="56"/>
      <c r="G100" s="56"/>
    </row>
    <row r="101" spans="1:7">
      <c r="A101" s="54"/>
      <c r="B101" s="56"/>
      <c r="C101" s="56"/>
      <c r="D101" s="56"/>
      <c r="E101" s="56"/>
      <c r="F101" s="56"/>
      <c r="G101" s="56"/>
    </row>
    <row r="102" spans="1:7">
      <c r="A102" s="54"/>
      <c r="B102" s="55"/>
      <c r="C102" s="55"/>
    </row>
    <row r="103" spans="1:7">
      <c r="A103" s="54"/>
      <c r="B103" s="55"/>
      <c r="C103" s="55"/>
    </row>
    <row r="104" spans="1:7">
      <c r="A104" s="54"/>
      <c r="B104" s="55"/>
      <c r="C104" s="55"/>
    </row>
    <row r="105" spans="1:7">
      <c r="A105" s="54"/>
      <c r="B105" s="55"/>
      <c r="C105" s="55"/>
    </row>
    <row r="106" spans="1:7">
      <c r="A106" s="54"/>
      <c r="B106" s="55"/>
      <c r="C106" s="55"/>
    </row>
    <row r="107" spans="1:7">
      <c r="A107" s="54"/>
      <c r="B107" s="55"/>
      <c r="C107" s="55"/>
    </row>
    <row r="108" spans="1:7">
      <c r="A108" s="54"/>
      <c r="B108" s="55"/>
      <c r="C108" s="55"/>
    </row>
    <row r="109" spans="1:7">
      <c r="A109" s="54"/>
      <c r="B109" s="55"/>
      <c r="C109" s="55"/>
    </row>
    <row r="110" spans="1:7">
      <c r="A110" s="54"/>
      <c r="B110" s="55"/>
      <c r="C110" s="55"/>
    </row>
    <row r="111" spans="1:7">
      <c r="A111" s="54"/>
      <c r="B111" s="55"/>
      <c r="C111" s="55"/>
    </row>
    <row r="112" spans="1:7">
      <c r="A112" s="54"/>
      <c r="B112" s="55"/>
      <c r="C112" s="55"/>
    </row>
    <row r="113" spans="1:3">
      <c r="A113" s="54"/>
      <c r="B113" s="55"/>
      <c r="C113" s="55"/>
    </row>
    <row r="114" spans="1:3">
      <c r="A114" s="54"/>
      <c r="B114" s="55"/>
      <c r="C114" s="55"/>
    </row>
    <row r="115" spans="1:3">
      <c r="A115" s="54"/>
      <c r="B115" s="55"/>
      <c r="C115" s="55"/>
    </row>
    <row r="116" spans="1:3">
      <c r="A116" s="54"/>
      <c r="B116" s="55"/>
      <c r="C116" s="55"/>
    </row>
    <row r="117" spans="1:3">
      <c r="A117" s="54"/>
      <c r="B117" s="55"/>
      <c r="C117" s="55"/>
    </row>
    <row r="118" spans="1:3">
      <c r="A118" s="54"/>
      <c r="B118" s="55"/>
      <c r="C118" s="55"/>
    </row>
    <row r="119" spans="1:3">
      <c r="A119" s="54"/>
      <c r="B119" s="55"/>
      <c r="C119" s="55"/>
    </row>
    <row r="120" spans="1:3">
      <c r="A120" s="54"/>
      <c r="B120" s="55"/>
      <c r="C120" s="55"/>
    </row>
    <row r="121" spans="1:3">
      <c r="A121" s="54"/>
      <c r="B121" s="55"/>
      <c r="C121" s="55"/>
    </row>
    <row r="122" spans="1:3">
      <c r="A122" s="54"/>
      <c r="B122" s="55"/>
      <c r="C122" s="55"/>
    </row>
    <row r="123" spans="1:3">
      <c r="A123" s="54"/>
      <c r="B123" s="55"/>
      <c r="C123" s="55"/>
    </row>
    <row r="124" spans="1:3">
      <c r="A124" s="54"/>
      <c r="B124" s="55"/>
      <c r="C124" s="55"/>
    </row>
    <row r="125" spans="1:3">
      <c r="A125" s="54"/>
      <c r="B125" s="55"/>
      <c r="C125" s="55"/>
    </row>
    <row r="126" spans="1:3">
      <c r="A126" s="54"/>
      <c r="B126" s="55"/>
      <c r="C126" s="55"/>
    </row>
    <row r="127" spans="1:3">
      <c r="A127" s="54"/>
      <c r="B127" s="55"/>
      <c r="C127" s="55"/>
    </row>
    <row r="128" spans="1:3">
      <c r="A128" s="54"/>
      <c r="B128" s="55"/>
      <c r="C128" s="55"/>
    </row>
    <row r="129" spans="1:3">
      <c r="A129" s="54"/>
      <c r="B129" s="55"/>
      <c r="C129" s="55"/>
    </row>
    <row r="130" spans="1:3">
      <c r="A130" s="54"/>
      <c r="B130" s="55"/>
      <c r="C130" s="55"/>
    </row>
    <row r="131" spans="1:3">
      <c r="A131" s="54"/>
      <c r="B131" s="55"/>
      <c r="C131" s="55"/>
    </row>
    <row r="132" spans="1:3">
      <c r="A132" s="54"/>
      <c r="B132" s="55"/>
      <c r="C132" s="55"/>
    </row>
    <row r="133" spans="1:3">
      <c r="A133" s="54"/>
      <c r="B133" s="55"/>
      <c r="C133" s="55"/>
    </row>
    <row r="134" spans="1:3">
      <c r="A134" s="54"/>
      <c r="B134" s="55"/>
      <c r="C134" s="55"/>
    </row>
    <row r="135" spans="1:3">
      <c r="A135" s="54"/>
      <c r="B135" s="55"/>
      <c r="C135" s="55"/>
    </row>
    <row r="136" spans="1:3">
      <c r="A136" s="54"/>
      <c r="B136" s="55"/>
      <c r="C136" s="55"/>
    </row>
    <row r="137" spans="1:3">
      <c r="A137" s="54"/>
      <c r="B137" s="55"/>
      <c r="C137" s="55"/>
    </row>
    <row r="138" spans="1:3">
      <c r="A138" s="54"/>
      <c r="B138" s="55"/>
      <c r="C138" s="55"/>
    </row>
    <row r="139" spans="1:3">
      <c r="A139" s="54"/>
      <c r="B139" s="55"/>
      <c r="C139" s="55"/>
    </row>
    <row r="140" spans="1:3">
      <c r="A140" s="54"/>
      <c r="B140" s="55"/>
      <c r="C140" s="55"/>
    </row>
    <row r="141" spans="1:3">
      <c r="A141" s="54"/>
      <c r="B141" s="55"/>
      <c r="C141" s="55"/>
    </row>
    <row r="142" spans="1:3">
      <c r="A142" s="54"/>
      <c r="B142" s="55"/>
      <c r="C142" s="55"/>
    </row>
    <row r="143" spans="1:3">
      <c r="A143" s="54"/>
      <c r="B143" s="55"/>
      <c r="C143" s="55"/>
    </row>
    <row r="144" spans="1:3">
      <c r="A144" s="54"/>
      <c r="B144" s="55"/>
      <c r="C144" s="55"/>
    </row>
    <row r="145" spans="1:3">
      <c r="A145" s="54"/>
      <c r="B145" s="55"/>
      <c r="C145" s="55"/>
    </row>
    <row r="146" spans="1:3">
      <c r="A146" s="54"/>
      <c r="B146" s="55"/>
      <c r="C146" s="55"/>
    </row>
    <row r="147" spans="1:3">
      <c r="A147" s="54"/>
      <c r="B147" s="55"/>
      <c r="C147" s="55"/>
    </row>
    <row r="148" spans="1:3">
      <c r="A148" s="54"/>
      <c r="B148" s="55"/>
      <c r="C148" s="55"/>
    </row>
    <row r="149" spans="1:3">
      <c r="A149" s="54"/>
      <c r="B149" s="55"/>
      <c r="C149" s="55"/>
    </row>
    <row r="150" spans="1:3">
      <c r="A150" s="54"/>
      <c r="B150" s="55"/>
      <c r="C150" s="55"/>
    </row>
    <row r="151" spans="1:3">
      <c r="A151" s="54"/>
      <c r="B151" s="55"/>
      <c r="C151" s="55"/>
    </row>
    <row r="152" spans="1:3">
      <c r="A152" s="54"/>
      <c r="B152" s="55"/>
      <c r="C152" s="55"/>
    </row>
    <row r="153" spans="1:3">
      <c r="A153" s="54"/>
      <c r="B153" s="55"/>
      <c r="C153" s="55"/>
    </row>
    <row r="154" spans="1:3">
      <c r="A154" s="54"/>
      <c r="B154" s="55"/>
      <c r="C154" s="55"/>
    </row>
    <row r="155" spans="1:3">
      <c r="A155" s="54"/>
      <c r="B155" s="55"/>
      <c r="C155" s="55"/>
    </row>
    <row r="156" spans="1:3">
      <c r="A156" s="54"/>
      <c r="B156" s="55"/>
      <c r="C156" s="55"/>
    </row>
    <row r="157" spans="1:3">
      <c r="A157" s="54"/>
      <c r="B157" s="55"/>
      <c r="C157" s="55"/>
    </row>
    <row r="158" spans="1:3">
      <c r="A158" s="54"/>
      <c r="B158" s="55"/>
      <c r="C158" s="55"/>
    </row>
    <row r="159" spans="1:3">
      <c r="A159" s="54"/>
      <c r="B159" s="55"/>
      <c r="C159" s="55"/>
    </row>
    <row r="160" spans="1:3">
      <c r="A160" s="54"/>
      <c r="B160" s="53"/>
      <c r="C160" s="53"/>
    </row>
    <row r="161" spans="1:3">
      <c r="A161" s="54"/>
      <c r="B161" s="53"/>
      <c r="C161" s="53"/>
    </row>
    <row r="162" spans="1:3">
      <c r="A162" s="54"/>
      <c r="B162" s="53"/>
      <c r="C162" s="53"/>
    </row>
    <row r="163" spans="1:3">
      <c r="A163" s="54"/>
      <c r="B163" s="53"/>
      <c r="C163" s="53"/>
    </row>
    <row r="164" spans="1:3">
      <c r="A164" s="54"/>
      <c r="B164" s="53"/>
      <c r="C164" s="53"/>
    </row>
    <row r="165" spans="1:3">
      <c r="A165" s="54"/>
      <c r="B165" s="53"/>
      <c r="C165" s="53"/>
    </row>
    <row r="166" spans="1:3">
      <c r="A166" s="54"/>
      <c r="B166" s="53"/>
      <c r="C166" s="53"/>
    </row>
    <row r="167" spans="1:3">
      <c r="A167" s="54"/>
      <c r="B167" s="53"/>
      <c r="C167" s="53"/>
    </row>
    <row r="168" spans="1:3">
      <c r="A168" s="54"/>
      <c r="B168" s="53"/>
      <c r="C168" s="53"/>
    </row>
    <row r="169" spans="1:3">
      <c r="A169" s="54"/>
      <c r="B169" s="53"/>
      <c r="C169" s="53"/>
    </row>
    <row r="170" spans="1:3">
      <c r="A170" s="54"/>
      <c r="B170" s="53"/>
      <c r="C170" s="53"/>
    </row>
    <row r="171" spans="1:3">
      <c r="A171" s="54"/>
      <c r="B171" s="53"/>
      <c r="C171" s="53"/>
    </row>
    <row r="172" spans="1:3">
      <c r="A172" s="54"/>
      <c r="B172" s="53"/>
      <c r="C172" s="53"/>
    </row>
    <row r="173" spans="1:3">
      <c r="A173" s="54"/>
      <c r="B173" s="53"/>
      <c r="C173" s="53"/>
    </row>
    <row r="174" spans="1:3">
      <c r="A174" s="54"/>
      <c r="B174" s="53"/>
      <c r="C174" s="53"/>
    </row>
    <row r="175" spans="1:3">
      <c r="A175" s="54"/>
      <c r="B175" s="53"/>
      <c r="C175" s="53"/>
    </row>
    <row r="176" spans="1:3">
      <c r="A176" s="54"/>
      <c r="B176" s="53"/>
      <c r="C176" s="53"/>
    </row>
    <row r="177" spans="1:3">
      <c r="A177" s="54"/>
      <c r="B177" s="53"/>
      <c r="C177" s="53"/>
    </row>
    <row r="178" spans="1:3">
      <c r="A178" s="54"/>
      <c r="B178" s="53"/>
      <c r="C178" s="53"/>
    </row>
    <row r="179" spans="1:3">
      <c r="A179" s="54"/>
      <c r="B179" s="53"/>
      <c r="C179" s="53"/>
    </row>
    <row r="180" spans="1:3">
      <c r="A180" s="54"/>
      <c r="B180" s="53"/>
      <c r="C180" s="53"/>
    </row>
    <row r="181" spans="1:3">
      <c r="A181" s="54"/>
      <c r="B181" s="53"/>
      <c r="C181" s="53"/>
    </row>
    <row r="182" spans="1:3">
      <c r="A182" s="54"/>
      <c r="B182" s="53"/>
      <c r="C182" s="53"/>
    </row>
    <row r="183" spans="1:3">
      <c r="A183" s="54"/>
      <c r="B183" s="53"/>
      <c r="C183" s="53"/>
    </row>
    <row r="184" spans="1:3">
      <c r="A184" s="54"/>
      <c r="B184" s="53"/>
      <c r="C184" s="53"/>
    </row>
    <row r="185" spans="1:3">
      <c r="A185" s="54"/>
      <c r="B185" s="53"/>
      <c r="C185" s="53"/>
    </row>
    <row r="186" spans="1:3">
      <c r="A186" s="54"/>
      <c r="B186" s="53"/>
      <c r="C186" s="53"/>
    </row>
    <row r="187" spans="1:3">
      <c r="A187" s="54"/>
      <c r="B187" s="53"/>
      <c r="C187" s="53"/>
    </row>
    <row r="188" spans="1:3">
      <c r="A188" s="54"/>
      <c r="B188" s="53"/>
      <c r="C188" s="53"/>
    </row>
    <row r="189" spans="1:3">
      <c r="A189" s="54"/>
      <c r="B189" s="53"/>
      <c r="C189" s="53"/>
    </row>
    <row r="190" spans="1:3">
      <c r="A190" s="54"/>
      <c r="B190" s="53"/>
      <c r="C190" s="53"/>
    </row>
    <row r="191" spans="1:3">
      <c r="A191" s="54"/>
      <c r="B191" s="53"/>
      <c r="C191" s="53"/>
    </row>
    <row r="192" spans="1:3">
      <c r="A192" s="54"/>
      <c r="B192" s="53"/>
      <c r="C192" s="53"/>
    </row>
    <row r="193" spans="1:3">
      <c r="A193" s="54"/>
      <c r="B193" s="53"/>
      <c r="C193" s="53"/>
    </row>
    <row r="194" spans="1:3">
      <c r="A194" s="54"/>
      <c r="B194" s="53"/>
      <c r="C194" s="53"/>
    </row>
    <row r="195" spans="1:3">
      <c r="A195" s="54"/>
      <c r="B195" s="53"/>
      <c r="C195" s="53"/>
    </row>
    <row r="196" spans="1:3">
      <c r="A196" s="54"/>
      <c r="B196" s="53"/>
      <c r="C196" s="53"/>
    </row>
    <row r="197" spans="1:3">
      <c r="A197" s="54"/>
      <c r="B197" s="53"/>
      <c r="C197" s="53"/>
    </row>
    <row r="198" spans="1:3">
      <c r="A198" s="54"/>
      <c r="B198" s="53"/>
      <c r="C198" s="53"/>
    </row>
    <row r="199" spans="1:3">
      <c r="A199" s="54"/>
      <c r="B199" s="53"/>
      <c r="C199" s="53"/>
    </row>
    <row r="200" spans="1:3">
      <c r="A200" s="54"/>
      <c r="B200" s="53"/>
      <c r="C200" s="53"/>
    </row>
    <row r="201" spans="1:3">
      <c r="A201" s="54"/>
      <c r="B201" s="53"/>
      <c r="C201" s="53"/>
    </row>
    <row r="202" spans="1:3">
      <c r="A202" s="54"/>
      <c r="B202" s="53"/>
      <c r="C202" s="53"/>
    </row>
    <row r="203" spans="1:3">
      <c r="A203" s="54"/>
      <c r="B203" s="53"/>
      <c r="C203" s="53"/>
    </row>
    <row r="204" spans="1:3">
      <c r="A204" s="54"/>
      <c r="B204" s="53"/>
      <c r="C204" s="53"/>
    </row>
    <row r="205" spans="1:3">
      <c r="A205" s="54"/>
      <c r="B205" s="53"/>
      <c r="C205" s="53"/>
    </row>
    <row r="206" spans="1:3">
      <c r="A206" s="54"/>
      <c r="B206" s="53"/>
      <c r="C206" s="53"/>
    </row>
    <row r="207" spans="1:3">
      <c r="A207" s="54"/>
      <c r="B207" s="53"/>
      <c r="C207" s="53"/>
    </row>
    <row r="208" spans="1:3">
      <c r="A208" s="54"/>
      <c r="B208" s="53"/>
      <c r="C208" s="53"/>
    </row>
    <row r="209" spans="1:3">
      <c r="A209" s="54"/>
      <c r="B209" s="53"/>
      <c r="C209" s="53"/>
    </row>
    <row r="210" spans="1:3">
      <c r="A210" s="54"/>
      <c r="B210" s="53"/>
      <c r="C210" s="53"/>
    </row>
    <row r="211" spans="1:3">
      <c r="A211" s="54"/>
      <c r="B211" s="53"/>
      <c r="C211" s="53"/>
    </row>
    <row r="212" spans="1:3">
      <c r="A212" s="54"/>
      <c r="B212" s="53"/>
      <c r="C212" s="53"/>
    </row>
    <row r="213" spans="1:3">
      <c r="A213" s="54"/>
      <c r="B213" s="53"/>
      <c r="C213" s="53"/>
    </row>
    <row r="214" spans="1:3">
      <c r="A214" s="54"/>
      <c r="B214" s="53"/>
      <c r="C214" s="53"/>
    </row>
    <row r="215" spans="1:3">
      <c r="A215" s="54"/>
      <c r="B215" s="53"/>
      <c r="C215" s="53"/>
    </row>
    <row r="216" spans="1:3">
      <c r="A216" s="54"/>
      <c r="B216" s="53"/>
      <c r="C216" s="53"/>
    </row>
    <row r="217" spans="1:3">
      <c r="A217" s="54"/>
      <c r="B217" s="53"/>
      <c r="C217" s="53"/>
    </row>
    <row r="218" spans="1:3">
      <c r="A218" s="54"/>
      <c r="B218" s="53"/>
      <c r="C218" s="53"/>
    </row>
    <row r="219" spans="1:3">
      <c r="A219" s="54"/>
      <c r="B219" s="53"/>
      <c r="C219" s="53"/>
    </row>
    <row r="220" spans="1:3">
      <c r="A220" s="54"/>
      <c r="B220" s="53"/>
      <c r="C220" s="53"/>
    </row>
    <row r="221" spans="1:3">
      <c r="A221" s="54"/>
      <c r="B221" s="53"/>
      <c r="C221" s="53"/>
    </row>
    <row r="222" spans="1:3">
      <c r="A222" s="54"/>
      <c r="B222" s="53"/>
      <c r="C222" s="53"/>
    </row>
    <row r="223" spans="1:3">
      <c r="A223" s="54"/>
      <c r="B223" s="53"/>
      <c r="C223" s="53"/>
    </row>
    <row r="224" spans="1:3">
      <c r="A224" s="54"/>
      <c r="B224" s="53"/>
      <c r="C224" s="53"/>
    </row>
    <row r="225" spans="1:3">
      <c r="A225" s="54"/>
      <c r="B225" s="53"/>
      <c r="C225" s="53"/>
    </row>
    <row r="226" spans="1:3">
      <c r="A226" s="54"/>
      <c r="B226" s="53"/>
      <c r="C226" s="53"/>
    </row>
    <row r="227" spans="1:3">
      <c r="A227" s="54"/>
      <c r="B227" s="53"/>
      <c r="C227" s="53"/>
    </row>
    <row r="228" spans="1:3">
      <c r="A228" s="54"/>
      <c r="B228" s="53"/>
      <c r="C228" s="53"/>
    </row>
    <row r="229" spans="1:3">
      <c r="A229" s="54"/>
      <c r="B229" s="53"/>
      <c r="C229" s="53"/>
    </row>
    <row r="230" spans="1:3">
      <c r="A230" s="54"/>
      <c r="B230" s="53"/>
      <c r="C230" s="53"/>
    </row>
    <row r="231" spans="1:3">
      <c r="A231" s="54"/>
      <c r="B231" s="53"/>
      <c r="C231" s="53"/>
    </row>
    <row r="232" spans="1:3">
      <c r="A232" s="54"/>
      <c r="B232" s="53"/>
      <c r="C232" s="53"/>
    </row>
    <row r="233" spans="1:3">
      <c r="A233" s="54"/>
      <c r="B233" s="53"/>
      <c r="C233" s="53"/>
    </row>
    <row r="234" spans="1:3">
      <c r="A234" s="54"/>
      <c r="B234" s="53"/>
      <c r="C234" s="53"/>
    </row>
    <row r="235" spans="1:3">
      <c r="A235" s="54"/>
      <c r="B235" s="53"/>
      <c r="C235" s="53"/>
    </row>
    <row r="236" spans="1:3">
      <c r="A236" s="54"/>
      <c r="B236" s="53"/>
      <c r="C236" s="53"/>
    </row>
    <row r="237" spans="1:3">
      <c r="A237" s="54"/>
      <c r="B237" s="53"/>
      <c r="C237" s="53"/>
    </row>
    <row r="238" spans="1:3">
      <c r="A238" s="54"/>
      <c r="B238" s="53"/>
      <c r="C238" s="53"/>
    </row>
    <row r="239" spans="1:3">
      <c r="A239" s="54"/>
      <c r="B239" s="53"/>
      <c r="C239" s="53"/>
    </row>
    <row r="240" spans="1:3">
      <c r="A240" s="54"/>
      <c r="B240" s="53"/>
      <c r="C240" s="53"/>
    </row>
    <row r="241" spans="1:3">
      <c r="A241" s="54"/>
      <c r="B241" s="53"/>
      <c r="C241" s="53"/>
    </row>
    <row r="242" spans="1:3">
      <c r="A242" s="54"/>
      <c r="B242" s="53"/>
      <c r="C242" s="53"/>
    </row>
    <row r="243" spans="1:3">
      <c r="A243" s="54"/>
      <c r="B243" s="53"/>
      <c r="C243" s="53"/>
    </row>
    <row r="244" spans="1:3">
      <c r="A244" s="54"/>
      <c r="B244" s="53"/>
      <c r="C244" s="53"/>
    </row>
    <row r="245" spans="1:3">
      <c r="A245" s="54"/>
      <c r="B245" s="53"/>
      <c r="C245" s="53"/>
    </row>
    <row r="246" spans="1:3">
      <c r="A246" s="54"/>
      <c r="B246" s="53"/>
      <c r="C246" s="53"/>
    </row>
    <row r="247" spans="1:3">
      <c r="B247" s="53"/>
      <c r="C247" s="53"/>
    </row>
    <row r="248" spans="1:3">
      <c r="B248" s="53"/>
      <c r="C248" s="53"/>
    </row>
    <row r="249" spans="1:3">
      <c r="B249" s="53"/>
      <c r="C249" s="53"/>
    </row>
    <row r="250" spans="1:3">
      <c r="B250" s="53"/>
      <c r="C250" s="53"/>
    </row>
    <row r="251" spans="1:3">
      <c r="B251" s="53"/>
      <c r="C251" s="53"/>
    </row>
    <row r="252" spans="1:3">
      <c r="B252" s="53"/>
      <c r="C252" s="53"/>
    </row>
    <row r="253" spans="1:3">
      <c r="B253" s="53"/>
      <c r="C253" s="53"/>
    </row>
    <row r="254" spans="1:3">
      <c r="B254" s="53"/>
      <c r="C254" s="53"/>
    </row>
    <row r="255" spans="1:3">
      <c r="B255" s="53"/>
      <c r="C255" s="53"/>
    </row>
    <row r="256" spans="1:3">
      <c r="B256" s="53"/>
      <c r="C256" s="53"/>
    </row>
    <row r="257" spans="2:3">
      <c r="B257" s="53"/>
      <c r="C257" s="53"/>
    </row>
    <row r="258" spans="2:3">
      <c r="B258" s="53"/>
      <c r="C258" s="53"/>
    </row>
    <row r="259" spans="2:3">
      <c r="B259" s="53"/>
      <c r="C259" s="53"/>
    </row>
    <row r="260" spans="2:3">
      <c r="B260" s="53"/>
      <c r="C260" s="53"/>
    </row>
    <row r="261" spans="2:3">
      <c r="B261" s="53"/>
      <c r="C261" s="53"/>
    </row>
    <row r="262" spans="2:3">
      <c r="B262" s="53"/>
      <c r="C262" s="53"/>
    </row>
    <row r="263" spans="2:3">
      <c r="B263" s="53"/>
      <c r="C263" s="53"/>
    </row>
    <row r="264" spans="2:3">
      <c r="B264" s="53"/>
      <c r="C264" s="53"/>
    </row>
    <row r="265" spans="2:3">
      <c r="B265" s="53"/>
      <c r="C265" s="53"/>
    </row>
    <row r="266" spans="2:3">
      <c r="B266" s="53"/>
      <c r="C266" s="53"/>
    </row>
    <row r="267" spans="2:3">
      <c r="B267" s="53"/>
      <c r="C267" s="53"/>
    </row>
    <row r="268" spans="2:3">
      <c r="B268" s="53"/>
      <c r="C268" s="53"/>
    </row>
    <row r="269" spans="2:3">
      <c r="B269" s="53"/>
      <c r="C269" s="53"/>
    </row>
    <row r="270" spans="2:3">
      <c r="B270" s="53"/>
      <c r="C270" s="53"/>
    </row>
    <row r="271" spans="2:3">
      <c r="B271" s="53"/>
      <c r="C271" s="53"/>
    </row>
    <row r="272" spans="2:3">
      <c r="B272" s="53"/>
      <c r="C272" s="53"/>
    </row>
    <row r="273" spans="2:3">
      <c r="B273" s="53"/>
      <c r="C273" s="53"/>
    </row>
    <row r="274" spans="2:3">
      <c r="B274" s="53"/>
      <c r="C274" s="53"/>
    </row>
    <row r="275" spans="2:3">
      <c r="B275" s="53"/>
      <c r="C275" s="53"/>
    </row>
    <row r="276" spans="2:3">
      <c r="B276" s="53"/>
      <c r="C276" s="53"/>
    </row>
    <row r="277" spans="2:3">
      <c r="B277" s="53"/>
      <c r="C277" s="53"/>
    </row>
    <row r="278" spans="2:3">
      <c r="B278" s="53"/>
      <c r="C278" s="53"/>
    </row>
    <row r="279" spans="2:3">
      <c r="B279" s="53"/>
      <c r="C279" s="53"/>
    </row>
    <row r="280" spans="2:3">
      <c r="B280" s="53"/>
      <c r="C280" s="53"/>
    </row>
    <row r="281" spans="2:3">
      <c r="B281" s="53"/>
      <c r="C281" s="53"/>
    </row>
    <row r="282" spans="2:3">
      <c r="B282" s="53"/>
      <c r="C282" s="53"/>
    </row>
    <row r="283" spans="2:3">
      <c r="B283" s="53"/>
      <c r="C283" s="53"/>
    </row>
    <row r="284" spans="2:3">
      <c r="B284" s="53"/>
      <c r="C284" s="53"/>
    </row>
    <row r="285" spans="2:3">
      <c r="B285" s="53"/>
      <c r="C285" s="53"/>
    </row>
    <row r="286" spans="2:3">
      <c r="B286" s="53"/>
      <c r="C286" s="53"/>
    </row>
    <row r="287" spans="2:3">
      <c r="B287" s="53"/>
      <c r="C287" s="53"/>
    </row>
    <row r="288" spans="2:3">
      <c r="B288" s="53"/>
      <c r="C288" s="53"/>
    </row>
    <row r="289" spans="2:3">
      <c r="B289" s="53"/>
      <c r="C289" s="53"/>
    </row>
    <row r="290" spans="2:3">
      <c r="B290" s="53"/>
      <c r="C290" s="53"/>
    </row>
    <row r="291" spans="2:3">
      <c r="B291" s="53"/>
      <c r="C291" s="53"/>
    </row>
    <row r="292" spans="2:3">
      <c r="B292" s="53"/>
      <c r="C292" s="53"/>
    </row>
    <row r="293" spans="2:3">
      <c r="B293" s="53"/>
      <c r="C293" s="53"/>
    </row>
    <row r="294" spans="2:3">
      <c r="B294" s="53"/>
      <c r="C294" s="53"/>
    </row>
    <row r="295" spans="2:3">
      <c r="B295" s="53"/>
      <c r="C295" s="53"/>
    </row>
    <row r="296" spans="2:3">
      <c r="B296" s="53"/>
      <c r="C296" s="53"/>
    </row>
    <row r="297" spans="2:3">
      <c r="B297" s="53"/>
      <c r="C297" s="53"/>
    </row>
    <row r="298" spans="2:3">
      <c r="B298" s="53"/>
      <c r="C298" s="53"/>
    </row>
    <row r="299" spans="2:3">
      <c r="B299" s="53"/>
      <c r="C299" s="53"/>
    </row>
    <row r="300" spans="2:3">
      <c r="B300" s="53"/>
      <c r="C300" s="53"/>
    </row>
    <row r="301" spans="2:3">
      <c r="B301" s="53"/>
      <c r="C301" s="53"/>
    </row>
    <row r="302" spans="2:3">
      <c r="B302" s="53"/>
      <c r="C302" s="53"/>
    </row>
    <row r="303" spans="2:3">
      <c r="B303" s="53"/>
      <c r="C303" s="53"/>
    </row>
    <row r="304" spans="2:3">
      <c r="B304" s="53"/>
      <c r="C304" s="53"/>
    </row>
    <row r="305" spans="2:3">
      <c r="B305" s="53"/>
      <c r="C305" s="53"/>
    </row>
    <row r="306" spans="2:3">
      <c r="B306" s="53"/>
      <c r="C306" s="53"/>
    </row>
    <row r="307" spans="2:3">
      <c r="B307" s="53"/>
      <c r="C307" s="53"/>
    </row>
    <row r="308" spans="2:3">
      <c r="B308" s="53"/>
      <c r="C308" s="53"/>
    </row>
    <row r="309" spans="2:3">
      <c r="B309" s="53"/>
      <c r="C309" s="53"/>
    </row>
    <row r="310" spans="2:3">
      <c r="B310" s="53"/>
      <c r="C310" s="53"/>
    </row>
    <row r="311" spans="2:3">
      <c r="B311" s="53"/>
      <c r="C311" s="53"/>
    </row>
    <row r="312" spans="2:3">
      <c r="B312" s="53"/>
      <c r="C312" s="53"/>
    </row>
    <row r="313" spans="2:3">
      <c r="B313" s="53"/>
      <c r="C313" s="53"/>
    </row>
    <row r="314" spans="2:3">
      <c r="B314" s="53"/>
      <c r="C314" s="53"/>
    </row>
    <row r="315" spans="2:3">
      <c r="B315" s="53"/>
      <c r="C315" s="53"/>
    </row>
    <row r="316" spans="2:3">
      <c r="B316" s="53"/>
      <c r="C316" s="53"/>
    </row>
    <row r="317" spans="2:3">
      <c r="B317" s="53"/>
      <c r="C317" s="53"/>
    </row>
    <row r="318" spans="2:3">
      <c r="B318" s="53"/>
      <c r="C318" s="53"/>
    </row>
    <row r="319" spans="2:3">
      <c r="B319" s="53"/>
      <c r="C319" s="53"/>
    </row>
    <row r="320" spans="2:3">
      <c r="B320" s="53"/>
      <c r="C320" s="53"/>
    </row>
    <row r="321" spans="2:3">
      <c r="B321" s="53"/>
      <c r="C321" s="53"/>
    </row>
    <row r="322" spans="2:3">
      <c r="B322" s="53"/>
      <c r="C322" s="53"/>
    </row>
    <row r="323" spans="2:3">
      <c r="B323" s="53"/>
      <c r="C323" s="53"/>
    </row>
    <row r="324" spans="2:3">
      <c r="B324" s="53"/>
      <c r="C324" s="53"/>
    </row>
    <row r="325" spans="2:3">
      <c r="B325" s="53"/>
      <c r="C325" s="53"/>
    </row>
  </sheetData>
  <mergeCells count="7">
    <mergeCell ref="A2:G2"/>
    <mergeCell ref="F5:G5"/>
    <mergeCell ref="B5:B6"/>
    <mergeCell ref="C5:D5"/>
    <mergeCell ref="B4:D4"/>
    <mergeCell ref="E4:G4"/>
    <mergeCell ref="E5:E6"/>
  </mergeCells>
  <printOptions verticalCentered="1"/>
  <pageMargins left="0.51181102362204722" right="0.43307086614173229" top="0.6692913385826772" bottom="0.39370078740157483" header="0.51181102362204722" footer="0.31496062992125984"/>
  <pageSetup paperSize="9" firstPageNumber="3" orientation="portrait" useFirstPageNumber="1" r:id="rId1"/>
  <headerFooter alignWithMargins="0">
    <oddHeader>&amp;C&amp;P</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5"/>
  <sheetViews>
    <sheetView topLeftCell="A58" zoomScaleNormal="100" workbookViewId="0">
      <selection activeCell="B92" sqref="B92"/>
    </sheetView>
  </sheetViews>
  <sheetFormatPr defaultColWidth="8.7109375" defaultRowHeight="12.75"/>
  <cols>
    <col min="1" max="1" width="33.42578125" style="53" customWidth="1"/>
    <col min="2" max="4" width="12" style="155" customWidth="1"/>
    <col min="5" max="5" width="11.5703125" style="155" customWidth="1"/>
    <col min="6" max="6" width="11.140625" style="155" bestFit="1" customWidth="1"/>
    <col min="7" max="7" width="10.140625" style="155" bestFit="1" customWidth="1"/>
    <col min="8" max="8" width="8.7109375" style="155"/>
    <col min="9" max="9" width="27.140625" style="155" customWidth="1"/>
    <col min="10" max="16384" width="8.7109375" style="155"/>
  </cols>
  <sheetData>
    <row r="1" spans="1:9" s="53" customFormat="1" ht="15.75">
      <c r="A1" s="509" t="s">
        <v>1001</v>
      </c>
      <c r="B1" s="509"/>
      <c r="C1" s="509"/>
      <c r="D1" s="509"/>
      <c r="E1" s="509"/>
      <c r="F1" s="509"/>
      <c r="G1" s="509"/>
    </row>
    <row r="2" spans="1:9" s="53" customFormat="1" ht="10.5" customHeight="1">
      <c r="A2" s="499" t="s">
        <v>1000</v>
      </c>
      <c r="B2" s="499"/>
      <c r="C2" s="499"/>
      <c r="D2" s="499"/>
      <c r="E2" s="499"/>
      <c r="F2" s="499"/>
      <c r="G2" s="499"/>
    </row>
    <row r="3" spans="1:9" s="53" customFormat="1" ht="5.25" customHeight="1">
      <c r="A3" s="255"/>
      <c r="B3" s="172"/>
      <c r="C3" s="172"/>
      <c r="D3" s="172"/>
      <c r="E3" s="172"/>
      <c r="F3" s="172"/>
      <c r="G3" s="172"/>
    </row>
    <row r="4" spans="1:9" s="168" customFormat="1" ht="14.25" customHeight="1">
      <c r="A4" s="97"/>
      <c r="B4" s="507" t="s">
        <v>1221</v>
      </c>
      <c r="C4" s="508"/>
      <c r="D4" s="508"/>
      <c r="E4" s="507" t="s">
        <v>1220</v>
      </c>
      <c r="F4" s="508"/>
      <c r="G4" s="508"/>
    </row>
    <row r="5" spans="1:9" s="168" customFormat="1" ht="14.25" customHeight="1">
      <c r="A5" s="96" t="s">
        <v>997</v>
      </c>
      <c r="B5" s="505" t="s">
        <v>996</v>
      </c>
      <c r="C5" s="503" t="s">
        <v>9</v>
      </c>
      <c r="D5" s="504"/>
      <c r="E5" s="505" t="s">
        <v>996</v>
      </c>
      <c r="F5" s="503" t="s">
        <v>9</v>
      </c>
      <c r="G5" s="504"/>
    </row>
    <row r="6" spans="1:9" s="168" customFormat="1" ht="13.5" customHeight="1">
      <c r="A6" s="95"/>
      <c r="B6" s="506"/>
      <c r="C6" s="94" t="s">
        <v>995</v>
      </c>
      <c r="D6" s="94" t="s">
        <v>994</v>
      </c>
      <c r="E6" s="506"/>
      <c r="F6" s="94" t="s">
        <v>995</v>
      </c>
      <c r="G6" s="94" t="s">
        <v>994</v>
      </c>
    </row>
    <row r="7" spans="1:9" ht="13.5" customHeight="1">
      <c r="A7" s="67" t="s">
        <v>191</v>
      </c>
      <c r="B7" s="85">
        <v>1547418</v>
      </c>
      <c r="C7" s="84">
        <v>1043792</v>
      </c>
      <c r="D7" s="84">
        <v>503626</v>
      </c>
      <c r="E7" s="85">
        <v>1548647</v>
      </c>
      <c r="F7" s="84">
        <v>1044151</v>
      </c>
      <c r="G7" s="63">
        <v>504496</v>
      </c>
      <c r="H7" s="57"/>
      <c r="I7" s="67" t="s">
        <v>191</v>
      </c>
    </row>
    <row r="8" spans="1:9" ht="13.5" customHeight="1">
      <c r="A8" s="67" t="s">
        <v>190</v>
      </c>
      <c r="B8" s="85">
        <v>1200187</v>
      </c>
      <c r="C8" s="84">
        <v>845152</v>
      </c>
      <c r="D8" s="84">
        <v>355035</v>
      </c>
      <c r="E8" s="85">
        <v>1205584</v>
      </c>
      <c r="F8" s="84">
        <v>848044</v>
      </c>
      <c r="G8" s="63">
        <v>357540</v>
      </c>
      <c r="H8" s="57"/>
      <c r="I8" s="67" t="s">
        <v>190</v>
      </c>
    </row>
    <row r="9" spans="1:9" ht="13.5" customHeight="1">
      <c r="A9" s="67" t="s">
        <v>189</v>
      </c>
      <c r="B9" s="85">
        <v>1365805</v>
      </c>
      <c r="C9" s="84">
        <v>1068837</v>
      </c>
      <c r="D9" s="84">
        <v>296968</v>
      </c>
      <c r="E9" s="85">
        <v>1372071</v>
      </c>
      <c r="F9" s="84">
        <v>1073063</v>
      </c>
      <c r="G9" s="63">
        <v>299008</v>
      </c>
      <c r="H9" s="57"/>
      <c r="I9" s="67" t="s">
        <v>189</v>
      </c>
    </row>
    <row r="10" spans="1:9" ht="13.5" customHeight="1">
      <c r="A10" s="67" t="s">
        <v>188</v>
      </c>
      <c r="B10" s="85">
        <v>2327821</v>
      </c>
      <c r="C10" s="84">
        <v>1578606</v>
      </c>
      <c r="D10" s="84">
        <v>749215</v>
      </c>
      <c r="E10" s="85">
        <v>2330795</v>
      </c>
      <c r="F10" s="84">
        <v>1577490</v>
      </c>
      <c r="G10" s="63">
        <v>753305</v>
      </c>
      <c r="H10" s="57"/>
      <c r="I10" s="67" t="s">
        <v>188</v>
      </c>
    </row>
    <row r="11" spans="1:9" ht="13.5" customHeight="1">
      <c r="A11" s="67" t="s">
        <v>187</v>
      </c>
      <c r="B11" s="85">
        <v>1004180</v>
      </c>
      <c r="C11" s="84">
        <v>819463</v>
      </c>
      <c r="D11" s="84">
        <v>184717</v>
      </c>
      <c r="E11" s="85">
        <v>1009413</v>
      </c>
      <c r="F11" s="84">
        <v>823095</v>
      </c>
      <c r="G11" s="63">
        <v>186318</v>
      </c>
      <c r="H11" s="57"/>
      <c r="I11" s="67" t="s">
        <v>187</v>
      </c>
    </row>
    <row r="12" spans="1:9" ht="13.5" customHeight="1">
      <c r="A12" s="67" t="s">
        <v>186</v>
      </c>
      <c r="B12" s="85">
        <v>1009380</v>
      </c>
      <c r="C12" s="84">
        <v>766763</v>
      </c>
      <c r="D12" s="84">
        <v>242617</v>
      </c>
      <c r="E12" s="85">
        <v>1010768</v>
      </c>
      <c r="F12" s="84">
        <v>768013</v>
      </c>
      <c r="G12" s="63">
        <v>242755</v>
      </c>
      <c r="H12" s="57"/>
      <c r="I12" s="67" t="s">
        <v>186</v>
      </c>
    </row>
    <row r="13" spans="1:9" ht="13.5" customHeight="1">
      <c r="A13" s="67" t="s">
        <v>185</v>
      </c>
      <c r="B13" s="85">
        <v>637267</v>
      </c>
      <c r="C13" s="84">
        <v>461528</v>
      </c>
      <c r="D13" s="84">
        <v>175739</v>
      </c>
      <c r="E13" s="85">
        <v>640296</v>
      </c>
      <c r="F13" s="84">
        <v>463003</v>
      </c>
      <c r="G13" s="63">
        <v>177293</v>
      </c>
      <c r="H13" s="57"/>
      <c r="I13" s="67" t="s">
        <v>185</v>
      </c>
    </row>
    <row r="14" spans="1:9" ht="13.5" customHeight="1">
      <c r="A14" s="67" t="s">
        <v>184</v>
      </c>
      <c r="B14" s="85">
        <v>1107041</v>
      </c>
      <c r="C14" s="84">
        <v>754919</v>
      </c>
      <c r="D14" s="84">
        <v>352122</v>
      </c>
      <c r="E14" s="85">
        <v>1111139</v>
      </c>
      <c r="F14" s="84">
        <v>755899</v>
      </c>
      <c r="G14" s="63">
        <v>355240</v>
      </c>
      <c r="H14" s="57"/>
      <c r="I14" s="67" t="s">
        <v>184</v>
      </c>
    </row>
    <row r="15" spans="1:9" ht="13.5" customHeight="1">
      <c r="A15" s="67" t="s">
        <v>183</v>
      </c>
      <c r="B15" s="85">
        <v>1144035</v>
      </c>
      <c r="C15" s="84">
        <v>738272</v>
      </c>
      <c r="D15" s="84">
        <v>405763</v>
      </c>
      <c r="E15" s="85">
        <v>1147118</v>
      </c>
      <c r="F15" s="84">
        <v>739263</v>
      </c>
      <c r="G15" s="63">
        <v>407855</v>
      </c>
      <c r="H15" s="57"/>
      <c r="I15" s="67" t="s">
        <v>183</v>
      </c>
    </row>
    <row r="16" spans="1:9" ht="13.5" customHeight="1">
      <c r="A16" s="67" t="s">
        <v>182</v>
      </c>
      <c r="B16" s="85">
        <v>7599647</v>
      </c>
      <c r="C16" s="84">
        <v>6191384</v>
      </c>
      <c r="D16" s="84">
        <v>1408263</v>
      </c>
      <c r="E16" s="85">
        <v>7551516</v>
      </c>
      <c r="F16" s="84">
        <v>6157478</v>
      </c>
      <c r="G16" s="63">
        <v>1394038</v>
      </c>
      <c r="H16" s="57"/>
      <c r="I16" s="67" t="s">
        <v>182</v>
      </c>
    </row>
    <row r="17" spans="1:9" ht="13.5" customHeight="1">
      <c r="A17" s="67" t="s">
        <v>181</v>
      </c>
      <c r="B17" s="85">
        <v>739467</v>
      </c>
      <c r="C17" s="84">
        <v>493873</v>
      </c>
      <c r="D17" s="84">
        <v>245594</v>
      </c>
      <c r="E17" s="85">
        <v>743357</v>
      </c>
      <c r="F17" s="84">
        <v>496391</v>
      </c>
      <c r="G17" s="63">
        <v>246966</v>
      </c>
      <c r="H17" s="57"/>
      <c r="I17" s="67" t="s">
        <v>181</v>
      </c>
    </row>
    <row r="18" spans="1:9" ht="13.5" customHeight="1">
      <c r="A18" s="67" t="s">
        <v>180</v>
      </c>
      <c r="B18" s="85">
        <v>1114137</v>
      </c>
      <c r="C18" s="84">
        <v>803703</v>
      </c>
      <c r="D18" s="84">
        <v>310434</v>
      </c>
      <c r="E18" s="85">
        <v>1117805</v>
      </c>
      <c r="F18" s="84">
        <v>804802</v>
      </c>
      <c r="G18" s="63">
        <v>313003</v>
      </c>
      <c r="H18" s="57"/>
      <c r="I18" s="67" t="s">
        <v>180</v>
      </c>
    </row>
    <row r="19" spans="1:9" ht="13.5" customHeight="1">
      <c r="A19" s="67" t="s">
        <v>179</v>
      </c>
      <c r="B19" s="85">
        <v>942363</v>
      </c>
      <c r="C19" s="84">
        <v>677019</v>
      </c>
      <c r="D19" s="84">
        <v>265344</v>
      </c>
      <c r="E19" s="85">
        <v>945856</v>
      </c>
      <c r="F19" s="84">
        <v>679864</v>
      </c>
      <c r="G19" s="63">
        <v>265992</v>
      </c>
      <c r="H19" s="57"/>
      <c r="I19" s="67" t="s">
        <v>179</v>
      </c>
    </row>
    <row r="20" spans="1:9" ht="13.5" customHeight="1">
      <c r="A20" s="67" t="s">
        <v>178</v>
      </c>
      <c r="B20" s="85">
        <v>1015966</v>
      </c>
      <c r="C20" s="84">
        <v>620989</v>
      </c>
      <c r="D20" s="84">
        <v>394977</v>
      </c>
      <c r="E20" s="85">
        <v>1024759</v>
      </c>
      <c r="F20" s="84">
        <v>625143</v>
      </c>
      <c r="G20" s="63">
        <v>399616</v>
      </c>
      <c r="H20" s="57"/>
      <c r="I20" s="67" t="s">
        <v>178</v>
      </c>
    </row>
    <row r="21" spans="1:9" ht="13.5" customHeight="1">
      <c r="A21" s="67" t="s">
        <v>177</v>
      </c>
      <c r="B21" s="85">
        <v>1269636</v>
      </c>
      <c r="C21" s="84">
        <v>964830</v>
      </c>
      <c r="D21" s="84">
        <v>304806</v>
      </c>
      <c r="E21" s="85">
        <v>1276754</v>
      </c>
      <c r="F21" s="84">
        <v>968844</v>
      </c>
      <c r="G21" s="63">
        <v>307910</v>
      </c>
      <c r="H21" s="57"/>
      <c r="I21" s="67" t="s">
        <v>177</v>
      </c>
    </row>
    <row r="22" spans="1:9" ht="13.5" customHeight="1">
      <c r="A22" s="67" t="s">
        <v>176</v>
      </c>
      <c r="B22" s="85">
        <v>1478818</v>
      </c>
      <c r="C22" s="84">
        <v>1106514</v>
      </c>
      <c r="D22" s="84">
        <v>372304</v>
      </c>
      <c r="E22" s="85">
        <v>1485337</v>
      </c>
      <c r="F22" s="84">
        <v>1111128</v>
      </c>
      <c r="G22" s="63">
        <v>374209</v>
      </c>
      <c r="H22" s="57"/>
      <c r="I22" s="67" t="s">
        <v>176</v>
      </c>
    </row>
    <row r="23" spans="1:9" ht="13.5" customHeight="1">
      <c r="A23" s="67" t="s">
        <v>175</v>
      </c>
      <c r="B23" s="85">
        <v>1259612</v>
      </c>
      <c r="C23" s="84">
        <v>1027720</v>
      </c>
      <c r="D23" s="84">
        <v>231892</v>
      </c>
      <c r="E23" s="85">
        <v>1262648</v>
      </c>
      <c r="F23" s="84">
        <v>1031412</v>
      </c>
      <c r="G23" s="63">
        <v>231236</v>
      </c>
      <c r="H23" s="57"/>
      <c r="I23" s="67" t="s">
        <v>175</v>
      </c>
    </row>
    <row r="24" spans="1:9" ht="12" customHeight="1">
      <c r="A24" s="67" t="s">
        <v>174</v>
      </c>
      <c r="B24" s="85">
        <v>12615279</v>
      </c>
      <c r="C24" s="84">
        <v>12432531</v>
      </c>
      <c r="D24" s="84">
        <v>182748</v>
      </c>
      <c r="E24" s="85">
        <v>12560873</v>
      </c>
      <c r="F24" s="84">
        <v>12387573</v>
      </c>
      <c r="G24" s="63">
        <v>173300</v>
      </c>
      <c r="H24" s="57"/>
      <c r="I24" s="67" t="s">
        <v>174</v>
      </c>
    </row>
    <row r="25" spans="1:9" ht="13.15" customHeight="1">
      <c r="A25" s="67" t="s">
        <v>173</v>
      </c>
      <c r="B25" s="85">
        <v>618056</v>
      </c>
      <c r="C25" s="84">
        <v>498829</v>
      </c>
      <c r="D25" s="84">
        <v>119227</v>
      </c>
      <c r="E25" s="85">
        <v>620270</v>
      </c>
      <c r="F25" s="84">
        <v>499694</v>
      </c>
      <c r="G25" s="63">
        <v>120576</v>
      </c>
      <c r="H25" s="57"/>
      <c r="I25" s="67" t="s">
        <v>173</v>
      </c>
    </row>
    <row r="26" spans="1:9" ht="13.15" customHeight="1">
      <c r="A26" s="67" t="s">
        <v>172</v>
      </c>
      <c r="B26" s="85">
        <v>830235</v>
      </c>
      <c r="C26" s="84">
        <v>649451</v>
      </c>
      <c r="D26" s="84">
        <v>180784</v>
      </c>
      <c r="E26" s="85">
        <v>835554</v>
      </c>
      <c r="F26" s="84">
        <v>653136</v>
      </c>
      <c r="G26" s="63">
        <v>182418</v>
      </c>
      <c r="H26" s="57"/>
      <c r="I26" s="67" t="s">
        <v>172</v>
      </c>
    </row>
    <row r="27" spans="1:9" ht="13.15" customHeight="1">
      <c r="A27" s="177" t="s">
        <v>1010</v>
      </c>
      <c r="B27" s="93">
        <v>43829</v>
      </c>
      <c r="C27" s="92">
        <v>32108</v>
      </c>
      <c r="D27" s="92">
        <v>11721</v>
      </c>
      <c r="E27" s="93">
        <v>43913</v>
      </c>
      <c r="F27" s="92">
        <v>32078</v>
      </c>
      <c r="G27" s="91">
        <v>11835</v>
      </c>
      <c r="H27" s="57"/>
      <c r="I27" s="177" t="s">
        <v>1010</v>
      </c>
    </row>
    <row r="28" spans="1:9" ht="21.75" customHeight="1">
      <c r="A28" s="307" t="s">
        <v>171</v>
      </c>
      <c r="B28" s="93">
        <v>1100290</v>
      </c>
      <c r="C28" s="92">
        <v>863960</v>
      </c>
      <c r="D28" s="92">
        <v>236330</v>
      </c>
      <c r="E28" s="93">
        <v>1105661</v>
      </c>
      <c r="F28" s="92">
        <v>866437</v>
      </c>
      <c r="G28" s="91">
        <v>239224</v>
      </c>
      <c r="H28" s="57"/>
      <c r="I28" s="79" t="s">
        <v>992</v>
      </c>
    </row>
    <row r="29" spans="1:9" ht="11.25" customHeight="1">
      <c r="A29" s="67" t="s">
        <v>169</v>
      </c>
      <c r="B29" s="85">
        <v>1167713</v>
      </c>
      <c r="C29" s="84">
        <v>847671</v>
      </c>
      <c r="D29" s="84">
        <v>320042</v>
      </c>
      <c r="E29" s="85">
        <v>1172201</v>
      </c>
      <c r="F29" s="84">
        <v>849615</v>
      </c>
      <c r="G29" s="63">
        <v>322586</v>
      </c>
      <c r="H29" s="57"/>
      <c r="I29" s="67" t="s">
        <v>169</v>
      </c>
    </row>
    <row r="30" spans="1:9" ht="11.25" customHeight="1">
      <c r="A30" s="67" t="s">
        <v>168</v>
      </c>
      <c r="B30" s="85">
        <v>1002187</v>
      </c>
      <c r="C30" s="84">
        <v>779052</v>
      </c>
      <c r="D30" s="84">
        <v>223135</v>
      </c>
      <c r="E30" s="85">
        <v>998393</v>
      </c>
      <c r="F30" s="84">
        <v>777087</v>
      </c>
      <c r="G30" s="63">
        <v>221306</v>
      </c>
      <c r="H30" s="57"/>
      <c r="I30" s="67" t="s">
        <v>168</v>
      </c>
    </row>
    <row r="31" spans="1:9" ht="11.25" customHeight="1">
      <c r="A31" s="67" t="s">
        <v>167</v>
      </c>
      <c r="B31" s="85">
        <v>1847867</v>
      </c>
      <c r="C31" s="84">
        <v>1188855</v>
      </c>
      <c r="D31" s="84">
        <v>659012</v>
      </c>
      <c r="E31" s="85">
        <v>1830841</v>
      </c>
      <c r="F31" s="84">
        <v>1172971</v>
      </c>
      <c r="G31" s="63">
        <v>657870</v>
      </c>
      <c r="H31" s="57"/>
      <c r="I31" s="67" t="s">
        <v>167</v>
      </c>
    </row>
    <row r="32" spans="1:9" ht="11.25" customHeight="1">
      <c r="A32" s="67" t="s">
        <v>166</v>
      </c>
      <c r="B32" s="85">
        <v>748056</v>
      </c>
      <c r="C32" s="84">
        <v>689968</v>
      </c>
      <c r="D32" s="84">
        <v>58088</v>
      </c>
      <c r="E32" s="85">
        <v>750807</v>
      </c>
      <c r="F32" s="84">
        <v>692866</v>
      </c>
      <c r="G32" s="63">
        <v>57941</v>
      </c>
      <c r="H32" s="57"/>
      <c r="I32" s="67" t="s">
        <v>166</v>
      </c>
    </row>
    <row r="33" spans="1:9" ht="11.25" customHeight="1">
      <c r="A33" s="67" t="s">
        <v>165</v>
      </c>
      <c r="B33" s="85">
        <v>600296</v>
      </c>
      <c r="C33" s="84">
        <v>428234</v>
      </c>
      <c r="D33" s="84">
        <v>172062</v>
      </c>
      <c r="E33" s="85">
        <v>603386</v>
      </c>
      <c r="F33" s="84">
        <v>429360</v>
      </c>
      <c r="G33" s="63">
        <v>174026</v>
      </c>
      <c r="H33" s="57"/>
      <c r="I33" s="67" t="s">
        <v>165</v>
      </c>
    </row>
    <row r="34" spans="1:9" ht="11.25" customHeight="1">
      <c r="A34" s="67" t="s">
        <v>164</v>
      </c>
      <c r="B34" s="85">
        <v>629651</v>
      </c>
      <c r="C34" s="84">
        <v>447785</v>
      </c>
      <c r="D34" s="84">
        <v>181866</v>
      </c>
      <c r="E34" s="85">
        <v>633099</v>
      </c>
      <c r="F34" s="84">
        <v>449464</v>
      </c>
      <c r="G34" s="63">
        <v>183635</v>
      </c>
      <c r="H34" s="57"/>
      <c r="I34" s="67" t="s">
        <v>164</v>
      </c>
    </row>
    <row r="35" spans="1:9" ht="11.25" customHeight="1">
      <c r="A35" s="109" t="s">
        <v>1009</v>
      </c>
      <c r="B35" s="85">
        <v>5383890</v>
      </c>
      <c r="C35" s="84">
        <v>5383890</v>
      </c>
      <c r="D35" s="309">
        <v>0</v>
      </c>
      <c r="E35" s="85">
        <v>5367912</v>
      </c>
      <c r="F35" s="84">
        <v>5367912</v>
      </c>
      <c r="G35" s="308">
        <v>0</v>
      </c>
      <c r="H35" s="57"/>
      <c r="I35" s="109" t="s">
        <v>1009</v>
      </c>
    </row>
    <row r="36" spans="1:9" ht="13.5" customHeight="1">
      <c r="A36" s="109" t="s">
        <v>195</v>
      </c>
      <c r="B36" s="85">
        <v>454744</v>
      </c>
      <c r="C36" s="84">
        <v>214151</v>
      </c>
      <c r="D36" s="84">
        <v>240593</v>
      </c>
      <c r="E36" s="85">
        <v>454060</v>
      </c>
      <c r="F36" s="84">
        <v>213986</v>
      </c>
      <c r="G36" s="63">
        <v>240074</v>
      </c>
      <c r="H36" s="57"/>
      <c r="I36" s="109" t="s">
        <v>195</v>
      </c>
    </row>
    <row r="37" spans="1:9" ht="13.5" customHeight="1">
      <c r="A37" s="67" t="s">
        <v>163</v>
      </c>
      <c r="B37" s="85">
        <v>272647</v>
      </c>
      <c r="C37" s="84">
        <v>124228</v>
      </c>
      <c r="D37" s="84">
        <v>148419</v>
      </c>
      <c r="E37" s="85">
        <v>274030</v>
      </c>
      <c r="F37" s="84">
        <v>124626</v>
      </c>
      <c r="G37" s="63">
        <v>149404</v>
      </c>
      <c r="H37" s="57"/>
      <c r="I37" s="67" t="s">
        <v>163</v>
      </c>
    </row>
    <row r="38" spans="1:9" ht="13.5" customHeight="1">
      <c r="A38" s="67" t="s">
        <v>162</v>
      </c>
      <c r="B38" s="85">
        <v>1911818</v>
      </c>
      <c r="C38" s="84">
        <v>974881</v>
      </c>
      <c r="D38" s="84">
        <v>936937</v>
      </c>
      <c r="E38" s="85">
        <v>1912775</v>
      </c>
      <c r="F38" s="84">
        <v>974835</v>
      </c>
      <c r="G38" s="63">
        <v>937940</v>
      </c>
      <c r="H38" s="57"/>
      <c r="I38" s="67" t="s">
        <v>162</v>
      </c>
    </row>
    <row r="39" spans="1:9" ht="13.5" customHeight="1">
      <c r="A39" s="67" t="s">
        <v>161</v>
      </c>
      <c r="B39" s="85">
        <v>5648235</v>
      </c>
      <c r="C39" s="84">
        <v>3116445</v>
      </c>
      <c r="D39" s="84">
        <v>2531790</v>
      </c>
      <c r="E39" s="85">
        <v>5625827</v>
      </c>
      <c r="F39" s="84">
        <v>3095806</v>
      </c>
      <c r="G39" s="63">
        <v>2530021</v>
      </c>
      <c r="H39" s="57"/>
      <c r="I39" s="67" t="s">
        <v>161</v>
      </c>
    </row>
    <row r="40" spans="1:9" ht="13.5" customHeight="1">
      <c r="A40" s="67" t="s">
        <v>160</v>
      </c>
      <c r="B40" s="85">
        <v>1014065</v>
      </c>
      <c r="C40" s="84">
        <v>677060</v>
      </c>
      <c r="D40" s="84">
        <v>337005</v>
      </c>
      <c r="E40" s="85">
        <v>1015790</v>
      </c>
      <c r="F40" s="84">
        <v>677566</v>
      </c>
      <c r="G40" s="63">
        <v>338224</v>
      </c>
      <c r="H40" s="57"/>
      <c r="I40" s="67" t="s">
        <v>160</v>
      </c>
    </row>
    <row r="41" spans="1:9" ht="13.5" customHeight="1">
      <c r="A41" s="67" t="s">
        <v>159</v>
      </c>
      <c r="B41" s="85">
        <v>2507509</v>
      </c>
      <c r="C41" s="84">
        <v>1933741</v>
      </c>
      <c r="D41" s="84">
        <v>573768</v>
      </c>
      <c r="E41" s="85">
        <v>2514392</v>
      </c>
      <c r="F41" s="84">
        <v>1936991</v>
      </c>
      <c r="G41" s="63">
        <v>577401</v>
      </c>
      <c r="H41" s="57"/>
      <c r="I41" s="67" t="s">
        <v>159</v>
      </c>
    </row>
    <row r="42" spans="1:9" ht="13.5" customHeight="1">
      <c r="A42" s="67" t="s">
        <v>158</v>
      </c>
      <c r="B42" s="85">
        <v>4202320</v>
      </c>
      <c r="C42" s="84">
        <v>2863661</v>
      </c>
      <c r="D42" s="84">
        <v>1338659</v>
      </c>
      <c r="E42" s="85">
        <v>4211386</v>
      </c>
      <c r="F42" s="84">
        <v>2867537</v>
      </c>
      <c r="G42" s="63">
        <v>1343849</v>
      </c>
      <c r="H42" s="57"/>
      <c r="I42" s="67" t="s">
        <v>158</v>
      </c>
    </row>
    <row r="43" spans="1:9" ht="13.5" customHeight="1">
      <c r="A43" s="67" t="s">
        <v>157</v>
      </c>
      <c r="B43" s="85">
        <v>443212</v>
      </c>
      <c r="C43" s="84">
        <v>412563</v>
      </c>
      <c r="D43" s="84">
        <v>30649</v>
      </c>
      <c r="E43" s="85">
        <v>439941</v>
      </c>
      <c r="F43" s="84">
        <v>409269</v>
      </c>
      <c r="G43" s="63">
        <v>30672</v>
      </c>
      <c r="H43" s="57"/>
      <c r="I43" s="67" t="s">
        <v>157</v>
      </c>
    </row>
    <row r="44" spans="1:9" ht="13.5" customHeight="1">
      <c r="A44" s="67" t="s">
        <v>156</v>
      </c>
      <c r="B44" s="85">
        <v>3086126</v>
      </c>
      <c r="C44" s="84">
        <v>1396715</v>
      </c>
      <c r="D44" s="84">
        <v>1689411</v>
      </c>
      <c r="E44" s="85">
        <v>3075006</v>
      </c>
      <c r="F44" s="84">
        <v>1390196</v>
      </c>
      <c r="G44" s="63">
        <v>1684810</v>
      </c>
      <c r="H44" s="57"/>
      <c r="I44" s="67" t="s">
        <v>156</v>
      </c>
    </row>
    <row r="45" spans="1:9" ht="13.5" customHeight="1">
      <c r="A45" s="67" t="s">
        <v>155</v>
      </c>
      <c r="B45" s="85">
        <v>497393</v>
      </c>
      <c r="C45" s="84">
        <v>275891</v>
      </c>
      <c r="D45" s="84">
        <v>221502</v>
      </c>
      <c r="E45" s="85">
        <v>492718</v>
      </c>
      <c r="F45" s="84">
        <v>272920</v>
      </c>
      <c r="G45" s="63">
        <v>219798</v>
      </c>
      <c r="H45" s="57"/>
      <c r="I45" s="67" t="s">
        <v>155</v>
      </c>
    </row>
    <row r="46" spans="1:9" ht="13.5" customHeight="1">
      <c r="A46" s="67" t="s">
        <v>154</v>
      </c>
      <c r="B46" s="85">
        <v>866219</v>
      </c>
      <c r="C46" s="84">
        <v>451002</v>
      </c>
      <c r="D46" s="84">
        <v>415217</v>
      </c>
      <c r="E46" s="85">
        <v>866023</v>
      </c>
      <c r="F46" s="84">
        <v>451170</v>
      </c>
      <c r="G46" s="63">
        <v>414853</v>
      </c>
      <c r="H46" s="57"/>
      <c r="I46" s="67" t="s">
        <v>154</v>
      </c>
    </row>
    <row r="47" spans="1:9" ht="13.5" customHeight="1">
      <c r="A47" s="67" t="s">
        <v>153</v>
      </c>
      <c r="B47" s="85">
        <v>465563</v>
      </c>
      <c r="C47" s="84">
        <v>199465</v>
      </c>
      <c r="D47" s="84">
        <v>266098</v>
      </c>
      <c r="E47" s="85">
        <v>465934</v>
      </c>
      <c r="F47" s="84">
        <v>199344</v>
      </c>
      <c r="G47" s="63">
        <v>266590</v>
      </c>
      <c r="H47" s="57"/>
      <c r="I47" s="67" t="s">
        <v>153</v>
      </c>
    </row>
    <row r="48" spans="1:9" ht="21" customHeight="1">
      <c r="A48" s="109" t="s">
        <v>1016</v>
      </c>
      <c r="B48" s="85">
        <v>699253</v>
      </c>
      <c r="C48" s="84">
        <v>449873</v>
      </c>
      <c r="D48" s="84">
        <v>249380</v>
      </c>
      <c r="E48" s="85">
        <v>700509</v>
      </c>
      <c r="F48" s="84">
        <v>450369</v>
      </c>
      <c r="G48" s="63">
        <v>250140</v>
      </c>
      <c r="H48" s="57"/>
      <c r="I48" s="109" t="s">
        <v>1016</v>
      </c>
    </row>
    <row r="49" spans="1:9" s="19" customFormat="1" ht="13.5" customHeight="1">
      <c r="A49" s="67" t="s">
        <v>152</v>
      </c>
      <c r="B49" s="85">
        <v>1456951</v>
      </c>
      <c r="C49" s="84">
        <v>534883</v>
      </c>
      <c r="D49" s="84">
        <v>922068</v>
      </c>
      <c r="E49" s="85">
        <v>1446966</v>
      </c>
      <c r="F49" s="84">
        <v>518031</v>
      </c>
      <c r="G49" s="63">
        <v>928935</v>
      </c>
      <c r="H49" s="57"/>
      <c r="I49" s="67" t="s">
        <v>152</v>
      </c>
    </row>
    <row r="50" spans="1:9" ht="13.5" customHeight="1">
      <c r="A50" s="62" t="s">
        <v>151</v>
      </c>
      <c r="B50" s="87">
        <v>2795243</v>
      </c>
      <c r="C50" s="86">
        <v>1639343</v>
      </c>
      <c r="D50" s="86">
        <v>1155900</v>
      </c>
      <c r="E50" s="87">
        <v>2797958</v>
      </c>
      <c r="F50" s="86">
        <v>1638109</v>
      </c>
      <c r="G50" s="58">
        <v>1159849</v>
      </c>
      <c r="H50" s="57"/>
      <c r="I50" s="62" t="s">
        <v>151</v>
      </c>
    </row>
    <row r="51" spans="1:9" ht="15.75" customHeight="1">
      <c r="A51" s="67" t="s">
        <v>150</v>
      </c>
      <c r="B51" s="85">
        <v>4051005</v>
      </c>
      <c r="C51" s="84">
        <v>2520864</v>
      </c>
      <c r="D51" s="84">
        <v>1530141</v>
      </c>
      <c r="E51" s="85">
        <v>4057149</v>
      </c>
      <c r="F51" s="84">
        <v>2521444</v>
      </c>
      <c r="G51" s="63">
        <v>1535705</v>
      </c>
      <c r="H51" s="57"/>
      <c r="I51" s="67" t="s">
        <v>150</v>
      </c>
    </row>
    <row r="52" spans="1:9" ht="15.75" customHeight="1">
      <c r="A52" s="67" t="s">
        <v>149</v>
      </c>
      <c r="B52" s="85">
        <v>680380</v>
      </c>
      <c r="C52" s="84">
        <v>453410</v>
      </c>
      <c r="D52" s="84">
        <v>226970</v>
      </c>
      <c r="E52" s="85">
        <v>681357</v>
      </c>
      <c r="F52" s="84">
        <v>452388</v>
      </c>
      <c r="G52" s="63">
        <v>228969</v>
      </c>
      <c r="H52" s="57"/>
      <c r="I52" s="67" t="s">
        <v>149</v>
      </c>
    </row>
    <row r="53" spans="1:9" ht="15.75" customHeight="1">
      <c r="A53" s="67" t="s">
        <v>148</v>
      </c>
      <c r="B53" s="85">
        <v>795504</v>
      </c>
      <c r="C53" s="84">
        <v>504261</v>
      </c>
      <c r="D53" s="84">
        <v>291243</v>
      </c>
      <c r="E53" s="85">
        <v>800280</v>
      </c>
      <c r="F53" s="84">
        <v>505648</v>
      </c>
      <c r="G53" s="63">
        <v>294632</v>
      </c>
      <c r="H53" s="57"/>
      <c r="I53" s="67" t="s">
        <v>148</v>
      </c>
    </row>
    <row r="54" spans="1:9" ht="15.75" customHeight="1">
      <c r="A54" s="109" t="s">
        <v>196</v>
      </c>
      <c r="B54" s="85">
        <v>3898628</v>
      </c>
      <c r="C54" s="84">
        <v>2998476</v>
      </c>
      <c r="D54" s="84">
        <v>900152</v>
      </c>
      <c r="E54" s="85">
        <v>3896456</v>
      </c>
      <c r="F54" s="84">
        <v>2994523</v>
      </c>
      <c r="G54" s="63">
        <v>901933</v>
      </c>
      <c r="H54" s="57"/>
      <c r="I54" s="109" t="s">
        <v>196</v>
      </c>
    </row>
    <row r="55" spans="1:9" ht="15.75" customHeight="1">
      <c r="A55" s="67" t="s">
        <v>147</v>
      </c>
      <c r="B55" s="85">
        <v>1507390</v>
      </c>
      <c r="C55" s="84">
        <v>994360</v>
      </c>
      <c r="D55" s="84">
        <v>513030</v>
      </c>
      <c r="E55" s="85">
        <v>1510217</v>
      </c>
      <c r="F55" s="84">
        <v>995044</v>
      </c>
      <c r="G55" s="63">
        <v>515173</v>
      </c>
      <c r="H55" s="57"/>
      <c r="I55" s="67" t="s">
        <v>147</v>
      </c>
    </row>
    <row r="56" spans="1:9" ht="15.75" customHeight="1">
      <c r="A56" s="109" t="s">
        <v>1011</v>
      </c>
      <c r="B56" s="76">
        <v>1223395</v>
      </c>
      <c r="C56" s="77">
        <v>770652</v>
      </c>
      <c r="D56" s="77">
        <v>452743</v>
      </c>
      <c r="E56" s="76">
        <v>1227256</v>
      </c>
      <c r="F56" s="77">
        <v>769810</v>
      </c>
      <c r="G56" s="68">
        <v>457446</v>
      </c>
      <c r="H56" s="57"/>
      <c r="I56" s="109" t="s">
        <v>1011</v>
      </c>
    </row>
    <row r="57" spans="1:9" ht="15.75" customHeight="1">
      <c r="A57" s="67" t="s">
        <v>146</v>
      </c>
      <c r="B57" s="76">
        <v>2610800</v>
      </c>
      <c r="C57" s="77">
        <v>1980789</v>
      </c>
      <c r="D57" s="77">
        <v>630011</v>
      </c>
      <c r="E57" s="76">
        <v>2616961</v>
      </c>
      <c r="F57" s="77">
        <v>1984516</v>
      </c>
      <c r="G57" s="68">
        <v>632445</v>
      </c>
      <c r="H57" s="57"/>
      <c r="I57" s="67" t="s">
        <v>146</v>
      </c>
    </row>
    <row r="58" spans="1:9" ht="15.75" customHeight="1">
      <c r="A58" s="67" t="s">
        <v>145</v>
      </c>
      <c r="B58" s="76">
        <v>1272109</v>
      </c>
      <c r="C58" s="77">
        <v>983310</v>
      </c>
      <c r="D58" s="77">
        <v>288799</v>
      </c>
      <c r="E58" s="76">
        <v>1277673</v>
      </c>
      <c r="F58" s="77">
        <v>984244</v>
      </c>
      <c r="G58" s="68">
        <v>293429</v>
      </c>
      <c r="H58" s="57"/>
      <c r="I58" s="67" t="s">
        <v>145</v>
      </c>
    </row>
    <row r="59" spans="1:9" ht="15.75" customHeight="1">
      <c r="A59" s="67" t="s">
        <v>144</v>
      </c>
      <c r="B59" s="76">
        <v>3214623</v>
      </c>
      <c r="C59" s="77">
        <v>2557706</v>
      </c>
      <c r="D59" s="77">
        <v>656917</v>
      </c>
      <c r="E59" s="76">
        <v>3224687</v>
      </c>
      <c r="F59" s="77">
        <v>2565122</v>
      </c>
      <c r="G59" s="68">
        <v>659565</v>
      </c>
      <c r="H59" s="57"/>
      <c r="I59" s="67" t="s">
        <v>144</v>
      </c>
    </row>
    <row r="60" spans="1:9" ht="15.75" customHeight="1">
      <c r="A60" s="67" t="s">
        <v>143</v>
      </c>
      <c r="B60" s="76">
        <v>1963007</v>
      </c>
      <c r="C60" s="77">
        <v>1183529</v>
      </c>
      <c r="D60" s="77">
        <v>779478</v>
      </c>
      <c r="E60" s="76">
        <v>1970364</v>
      </c>
      <c r="F60" s="77">
        <v>1186244</v>
      </c>
      <c r="G60" s="68">
        <v>784120</v>
      </c>
      <c r="H60" s="57"/>
      <c r="I60" s="67" t="s">
        <v>143</v>
      </c>
    </row>
    <row r="61" spans="1:9" ht="15.75" customHeight="1">
      <c r="A61" s="67" t="s">
        <v>142</v>
      </c>
      <c r="B61" s="76">
        <v>1318103</v>
      </c>
      <c r="C61" s="77">
        <v>905388</v>
      </c>
      <c r="D61" s="77">
        <v>412715</v>
      </c>
      <c r="E61" s="76">
        <v>1324879</v>
      </c>
      <c r="F61" s="77">
        <v>908784</v>
      </c>
      <c r="G61" s="68">
        <v>416095</v>
      </c>
      <c r="H61" s="57"/>
      <c r="I61" s="67" t="s">
        <v>142</v>
      </c>
    </row>
    <row r="62" spans="1:9" ht="15.75" customHeight="1">
      <c r="A62" s="67" t="s">
        <v>141</v>
      </c>
      <c r="B62" s="76">
        <v>3183038</v>
      </c>
      <c r="C62" s="77">
        <v>2541422</v>
      </c>
      <c r="D62" s="77">
        <v>641616</v>
      </c>
      <c r="E62" s="76">
        <v>3188276</v>
      </c>
      <c r="F62" s="77">
        <v>2547801</v>
      </c>
      <c r="G62" s="68">
        <v>640475</v>
      </c>
      <c r="H62" s="57"/>
      <c r="I62" s="67" t="s">
        <v>141</v>
      </c>
    </row>
    <row r="63" spans="1:9" ht="15.75" customHeight="1">
      <c r="A63" s="67" t="s">
        <v>140</v>
      </c>
      <c r="B63" s="76">
        <v>2440815</v>
      </c>
      <c r="C63" s="77">
        <v>1852923</v>
      </c>
      <c r="D63" s="77">
        <v>587892</v>
      </c>
      <c r="E63" s="76">
        <v>2451882</v>
      </c>
      <c r="F63" s="77">
        <v>1858691</v>
      </c>
      <c r="G63" s="68">
        <v>593191</v>
      </c>
      <c r="H63" s="57"/>
      <c r="I63" s="67" t="s">
        <v>140</v>
      </c>
    </row>
    <row r="64" spans="1:9" ht="15.75" customHeight="1">
      <c r="A64" s="67" t="s">
        <v>139</v>
      </c>
      <c r="B64" s="76">
        <v>1238416</v>
      </c>
      <c r="C64" s="77">
        <v>936383</v>
      </c>
      <c r="D64" s="77">
        <v>302033</v>
      </c>
      <c r="E64" s="76">
        <v>1242517</v>
      </c>
      <c r="F64" s="77">
        <v>937575</v>
      </c>
      <c r="G64" s="68">
        <v>304942</v>
      </c>
      <c r="H64" s="57"/>
      <c r="I64" s="67" t="s">
        <v>139</v>
      </c>
    </row>
    <row r="65" spans="1:9" ht="17.25" customHeight="1">
      <c r="A65" s="67" t="s">
        <v>138</v>
      </c>
      <c r="B65" s="76">
        <v>834701</v>
      </c>
      <c r="C65" s="69">
        <v>518507</v>
      </c>
      <c r="D65" s="77">
        <v>316194</v>
      </c>
      <c r="E65" s="76">
        <v>840119</v>
      </c>
      <c r="F65" s="77">
        <v>520668</v>
      </c>
      <c r="G65" s="68">
        <v>319451</v>
      </c>
      <c r="H65" s="57"/>
      <c r="I65" s="67" t="s">
        <v>138</v>
      </c>
    </row>
    <row r="66" spans="1:9" ht="17.25" customHeight="1">
      <c r="A66" s="67" t="s">
        <v>137</v>
      </c>
      <c r="B66" s="76">
        <v>4315699</v>
      </c>
      <c r="C66" s="69">
        <v>3666025</v>
      </c>
      <c r="D66" s="77">
        <v>649674</v>
      </c>
      <c r="E66" s="76">
        <v>4320477</v>
      </c>
      <c r="F66" s="77">
        <v>3666440</v>
      </c>
      <c r="G66" s="68">
        <v>654037</v>
      </c>
      <c r="H66" s="57"/>
      <c r="I66" s="67" t="s">
        <v>137</v>
      </c>
    </row>
    <row r="67" spans="1:9" ht="18">
      <c r="A67" s="109" t="s">
        <v>1012</v>
      </c>
      <c r="B67" s="82">
        <v>1663795</v>
      </c>
      <c r="C67" s="83">
        <v>1538039</v>
      </c>
      <c r="D67" s="81">
        <v>125756</v>
      </c>
      <c r="E67" s="82">
        <v>1659435</v>
      </c>
      <c r="F67" s="81">
        <v>1533169</v>
      </c>
      <c r="G67" s="80">
        <v>126266</v>
      </c>
      <c r="H67" s="57"/>
      <c r="I67" s="109" t="s">
        <v>1013</v>
      </c>
    </row>
    <row r="68" spans="1:9" ht="22.5" customHeight="1">
      <c r="A68" s="109" t="s">
        <v>1013</v>
      </c>
      <c r="B68" s="76">
        <v>541479</v>
      </c>
      <c r="C68" s="69">
        <v>454254</v>
      </c>
      <c r="D68" s="77">
        <v>87225</v>
      </c>
      <c r="E68" s="76">
        <v>540013</v>
      </c>
      <c r="F68" s="77">
        <v>452829</v>
      </c>
      <c r="G68" s="68">
        <v>87184</v>
      </c>
      <c r="H68" s="57"/>
      <c r="I68" s="67" t="s">
        <v>136</v>
      </c>
    </row>
    <row r="69" spans="1:9" ht="18">
      <c r="A69" s="306" t="s">
        <v>136</v>
      </c>
      <c r="B69" s="76">
        <v>1518695</v>
      </c>
      <c r="C69" s="69">
        <v>1018290</v>
      </c>
      <c r="D69" s="77">
        <v>500405</v>
      </c>
      <c r="E69" s="76">
        <v>1508737</v>
      </c>
      <c r="F69" s="77">
        <v>1008402</v>
      </c>
      <c r="G69" s="68">
        <v>500335</v>
      </c>
      <c r="H69" s="57"/>
      <c r="I69" s="67" t="s">
        <v>134</v>
      </c>
    </row>
    <row r="70" spans="1:9" ht="17.25" customHeight="1">
      <c r="A70" s="306" t="s">
        <v>134</v>
      </c>
      <c r="B70" s="76">
        <v>3475753</v>
      </c>
      <c r="C70" s="69">
        <v>2874978</v>
      </c>
      <c r="D70" s="68">
        <v>600775</v>
      </c>
      <c r="E70" s="69">
        <v>3484395</v>
      </c>
      <c r="F70" s="69">
        <v>2881820</v>
      </c>
      <c r="G70" s="68">
        <v>602575</v>
      </c>
      <c r="H70" s="57"/>
      <c r="I70" s="75" t="s">
        <v>6</v>
      </c>
    </row>
    <row r="71" spans="1:9" ht="13.5" customHeight="1">
      <c r="A71" s="67" t="s">
        <v>133</v>
      </c>
      <c r="B71" s="163">
        <v>218866</v>
      </c>
      <c r="C71" s="69">
        <v>63845</v>
      </c>
      <c r="D71" s="68">
        <v>155021</v>
      </c>
      <c r="E71" s="162">
        <v>218465</v>
      </c>
      <c r="F71" s="69">
        <v>63530</v>
      </c>
      <c r="G71" s="68">
        <v>154935</v>
      </c>
      <c r="H71" s="57"/>
      <c r="I71" s="67" t="s">
        <v>132</v>
      </c>
    </row>
    <row r="72" spans="1:9" ht="13.5" customHeight="1">
      <c r="A72" s="67" t="s">
        <v>132</v>
      </c>
      <c r="B72" s="161">
        <v>324423</v>
      </c>
      <c r="C72" s="69">
        <v>175463</v>
      </c>
      <c r="D72" s="68">
        <v>148960</v>
      </c>
      <c r="E72" s="160">
        <v>323073</v>
      </c>
      <c r="F72" s="69">
        <v>174658</v>
      </c>
      <c r="G72" s="68">
        <v>148415</v>
      </c>
      <c r="H72" s="57"/>
      <c r="I72" s="67" t="s">
        <v>131</v>
      </c>
    </row>
    <row r="73" spans="1:9" ht="13.5" customHeight="1">
      <c r="A73" s="67" t="s">
        <v>131</v>
      </c>
      <c r="B73" s="161">
        <v>536167</v>
      </c>
      <c r="C73" s="69">
        <v>373553</v>
      </c>
      <c r="D73" s="68">
        <v>162614</v>
      </c>
      <c r="E73" s="160">
        <v>536840</v>
      </c>
      <c r="F73" s="69">
        <v>373222</v>
      </c>
      <c r="G73" s="68">
        <v>163618</v>
      </c>
      <c r="H73" s="57"/>
      <c r="I73" s="67" t="s">
        <v>130</v>
      </c>
    </row>
    <row r="74" spans="1:9" ht="13.5" customHeight="1">
      <c r="A74" s="67" t="s">
        <v>130</v>
      </c>
      <c r="B74" s="161">
        <v>2332813</v>
      </c>
      <c r="C74" s="69">
        <v>1322614</v>
      </c>
      <c r="D74" s="68">
        <v>1010199</v>
      </c>
      <c r="E74" s="160">
        <v>2341447</v>
      </c>
      <c r="F74" s="69">
        <v>1324506</v>
      </c>
      <c r="G74" s="68">
        <v>1016941</v>
      </c>
      <c r="H74" s="57"/>
      <c r="I74" s="67" t="s">
        <v>129</v>
      </c>
    </row>
    <row r="75" spans="1:9" ht="13.5" customHeight="1">
      <c r="A75" s="67" t="s">
        <v>129</v>
      </c>
      <c r="B75" s="161">
        <v>2874026</v>
      </c>
      <c r="C75" s="69">
        <v>2228980</v>
      </c>
      <c r="D75" s="68">
        <v>645046</v>
      </c>
      <c r="E75" s="160">
        <v>2875261</v>
      </c>
      <c r="F75" s="69">
        <v>2227549</v>
      </c>
      <c r="G75" s="68">
        <v>647712</v>
      </c>
      <c r="H75" s="57"/>
      <c r="I75" s="67" t="s">
        <v>128</v>
      </c>
    </row>
    <row r="76" spans="1:9" ht="13.5" customHeight="1">
      <c r="A76" s="67" t="s">
        <v>128</v>
      </c>
      <c r="B76" s="161">
        <v>2397763</v>
      </c>
      <c r="C76" s="69">
        <v>1888024</v>
      </c>
      <c r="D76" s="68">
        <v>509739</v>
      </c>
      <c r="E76" s="160">
        <v>2400979</v>
      </c>
      <c r="F76" s="69">
        <v>1891038</v>
      </c>
      <c r="G76" s="68">
        <v>509941</v>
      </c>
      <c r="H76" s="57"/>
      <c r="I76" s="109" t="s">
        <v>197</v>
      </c>
    </row>
    <row r="77" spans="1:9" ht="13.5" customHeight="1">
      <c r="A77" s="109" t="s">
        <v>197</v>
      </c>
      <c r="B77" s="161">
        <v>2674256</v>
      </c>
      <c r="C77" s="69">
        <v>2300911</v>
      </c>
      <c r="D77" s="68">
        <v>373345</v>
      </c>
      <c r="E77" s="160">
        <v>2684566</v>
      </c>
      <c r="F77" s="69">
        <v>2308808</v>
      </c>
      <c r="G77" s="68">
        <v>375758</v>
      </c>
      <c r="H77" s="57"/>
      <c r="I77" s="67" t="s">
        <v>127</v>
      </c>
    </row>
    <row r="78" spans="1:9" ht="13.5" customHeight="1">
      <c r="A78" s="67" t="s">
        <v>127</v>
      </c>
      <c r="B78" s="161">
        <v>2793384</v>
      </c>
      <c r="C78" s="69">
        <v>2210170</v>
      </c>
      <c r="D78" s="68">
        <v>583214</v>
      </c>
      <c r="E78" s="160">
        <v>2791116</v>
      </c>
      <c r="F78" s="69">
        <v>2207248</v>
      </c>
      <c r="G78" s="68">
        <v>583868</v>
      </c>
      <c r="H78" s="57"/>
      <c r="I78" s="67" t="s">
        <v>126</v>
      </c>
    </row>
    <row r="79" spans="1:9" ht="13.5" customHeight="1">
      <c r="A79" s="67" t="s">
        <v>126</v>
      </c>
      <c r="B79" s="161">
        <v>1944195</v>
      </c>
      <c r="C79" s="69">
        <v>1415644</v>
      </c>
      <c r="D79" s="68">
        <v>528551</v>
      </c>
      <c r="E79" s="160">
        <v>1952138</v>
      </c>
      <c r="F79" s="69">
        <v>1419988</v>
      </c>
      <c r="G79" s="68">
        <v>532150</v>
      </c>
      <c r="H79" s="57"/>
      <c r="I79" s="67" t="s">
        <v>125</v>
      </c>
    </row>
    <row r="80" spans="1:9" ht="13.5" customHeight="1">
      <c r="A80" s="67" t="s">
        <v>125</v>
      </c>
      <c r="B80" s="161">
        <v>1077442</v>
      </c>
      <c r="C80" s="69">
        <v>781232</v>
      </c>
      <c r="D80" s="68">
        <v>296210</v>
      </c>
      <c r="E80" s="160">
        <v>1077861</v>
      </c>
      <c r="F80" s="69">
        <v>781018</v>
      </c>
      <c r="G80" s="68">
        <v>296843</v>
      </c>
      <c r="H80" s="57"/>
      <c r="I80" s="72" t="s">
        <v>7</v>
      </c>
    </row>
    <row r="81" spans="1:9" ht="14.25" customHeight="1">
      <c r="A81" s="67" t="s">
        <v>124</v>
      </c>
      <c r="B81" s="161">
        <v>983273</v>
      </c>
      <c r="C81" s="69">
        <v>580752</v>
      </c>
      <c r="D81" s="68">
        <v>402521</v>
      </c>
      <c r="E81" s="160">
        <v>983892</v>
      </c>
      <c r="F81" s="69">
        <v>580878</v>
      </c>
      <c r="G81" s="68">
        <v>403014</v>
      </c>
      <c r="H81" s="57"/>
      <c r="I81" s="67" t="s">
        <v>123</v>
      </c>
    </row>
    <row r="82" spans="1:9" s="19" customFormat="1" ht="14.25" customHeight="1">
      <c r="A82" s="67" t="s">
        <v>123</v>
      </c>
      <c r="B82" s="161">
        <v>967009</v>
      </c>
      <c r="C82" s="69">
        <v>637451</v>
      </c>
      <c r="D82" s="68">
        <v>329558</v>
      </c>
      <c r="E82" s="160">
        <v>965669</v>
      </c>
      <c r="F82" s="69">
        <v>635154</v>
      </c>
      <c r="G82" s="68">
        <v>330515</v>
      </c>
      <c r="H82" s="57"/>
      <c r="I82" s="67" t="s">
        <v>122</v>
      </c>
    </row>
    <row r="83" spans="1:9" ht="14.25" customHeight="1">
      <c r="A83" s="67" t="s">
        <v>122</v>
      </c>
      <c r="B83" s="161">
        <v>1065785</v>
      </c>
      <c r="C83" s="69">
        <v>729250</v>
      </c>
      <c r="D83" s="68">
        <v>336535</v>
      </c>
      <c r="E83" s="160">
        <v>1069296</v>
      </c>
      <c r="F83" s="69">
        <v>730583</v>
      </c>
      <c r="G83" s="68">
        <v>338713</v>
      </c>
      <c r="H83" s="57"/>
      <c r="I83" s="67" t="s">
        <v>121</v>
      </c>
    </row>
    <row r="84" spans="1:9" ht="14.25" customHeight="1">
      <c r="A84" s="67" t="s">
        <v>121</v>
      </c>
      <c r="B84" s="161">
        <v>314723</v>
      </c>
      <c r="C84" s="69">
        <v>246761</v>
      </c>
      <c r="D84" s="68">
        <v>67962</v>
      </c>
      <c r="E84" s="160">
        <v>315140</v>
      </c>
      <c r="F84" s="69">
        <v>246797</v>
      </c>
      <c r="G84" s="68">
        <v>68343</v>
      </c>
      <c r="H84" s="57"/>
      <c r="I84" s="67" t="s">
        <v>120</v>
      </c>
    </row>
    <row r="85" spans="1:9" ht="14.25" customHeight="1">
      <c r="A85" s="67" t="s">
        <v>120</v>
      </c>
      <c r="B85" s="161">
        <v>1902718</v>
      </c>
      <c r="C85" s="69">
        <v>1472450</v>
      </c>
      <c r="D85" s="68">
        <v>430268</v>
      </c>
      <c r="E85" s="160">
        <v>1907877</v>
      </c>
      <c r="F85" s="69">
        <v>1474772</v>
      </c>
      <c r="G85" s="68">
        <v>433105</v>
      </c>
      <c r="H85" s="57"/>
      <c r="I85" s="67" t="s">
        <v>119</v>
      </c>
    </row>
    <row r="86" spans="1:9" ht="14.25" customHeight="1">
      <c r="A86" s="67" t="s">
        <v>119</v>
      </c>
      <c r="B86" s="161">
        <v>1321473</v>
      </c>
      <c r="C86" s="69">
        <v>1084228</v>
      </c>
      <c r="D86" s="68">
        <v>237245</v>
      </c>
      <c r="E86" s="160">
        <v>1324887</v>
      </c>
      <c r="F86" s="69">
        <v>1087602</v>
      </c>
      <c r="G86" s="68">
        <v>237285</v>
      </c>
      <c r="H86" s="57"/>
      <c r="I86" s="67" t="s">
        <v>118</v>
      </c>
    </row>
    <row r="87" spans="1:9" ht="14.25" customHeight="1">
      <c r="A87" s="67" t="s">
        <v>118</v>
      </c>
      <c r="B87" s="305">
        <v>793194</v>
      </c>
      <c r="C87" s="64">
        <v>535575</v>
      </c>
      <c r="D87" s="63">
        <v>257619</v>
      </c>
      <c r="E87" s="304">
        <v>795809</v>
      </c>
      <c r="F87" s="64">
        <v>536729</v>
      </c>
      <c r="G87" s="63">
        <v>259080</v>
      </c>
      <c r="H87" s="57"/>
      <c r="I87" s="67" t="s">
        <v>117</v>
      </c>
    </row>
    <row r="88" spans="1:9" ht="14.25" customHeight="1">
      <c r="A88" s="67" t="s">
        <v>117</v>
      </c>
      <c r="B88" s="305">
        <v>141234</v>
      </c>
      <c r="C88" s="64">
        <v>135691</v>
      </c>
      <c r="D88" s="63">
        <v>5543</v>
      </c>
      <c r="E88" s="304">
        <v>142663</v>
      </c>
      <c r="F88" s="64">
        <v>136930</v>
      </c>
      <c r="G88" s="63">
        <v>5733</v>
      </c>
      <c r="H88" s="57"/>
      <c r="I88" s="67" t="s">
        <v>116</v>
      </c>
    </row>
    <row r="89" spans="1:9" ht="14.25" customHeight="1">
      <c r="A89" s="67" t="s">
        <v>116</v>
      </c>
      <c r="B89" s="305">
        <v>489638</v>
      </c>
      <c r="C89" s="64">
        <v>402519</v>
      </c>
      <c r="D89" s="63">
        <v>87119</v>
      </c>
      <c r="E89" s="304">
        <v>489910</v>
      </c>
      <c r="F89" s="64">
        <v>402281</v>
      </c>
      <c r="G89" s="63">
        <v>87629</v>
      </c>
      <c r="H89" s="57"/>
      <c r="I89" s="109" t="s">
        <v>1014</v>
      </c>
    </row>
    <row r="90" spans="1:9" ht="14.25" customHeight="1">
      <c r="A90" s="109" t="s">
        <v>1014</v>
      </c>
      <c r="B90" s="305">
        <v>159913</v>
      </c>
      <c r="C90" s="64">
        <v>110061</v>
      </c>
      <c r="D90" s="63">
        <v>49852</v>
      </c>
      <c r="E90" s="304">
        <v>160964</v>
      </c>
      <c r="F90" s="64">
        <v>110738</v>
      </c>
      <c r="G90" s="63">
        <v>50226</v>
      </c>
      <c r="H90" s="57"/>
      <c r="I90" s="109" t="s">
        <v>1015</v>
      </c>
    </row>
    <row r="91" spans="1:9" ht="14.25" customHeight="1">
      <c r="A91" s="109" t="s">
        <v>1015</v>
      </c>
      <c r="B91" s="303">
        <v>49663</v>
      </c>
      <c r="C91" s="59">
        <v>35193</v>
      </c>
      <c r="D91" s="58">
        <v>14470</v>
      </c>
      <c r="E91" s="302">
        <v>49505</v>
      </c>
      <c r="F91" s="59">
        <v>34994</v>
      </c>
      <c r="G91" s="58">
        <v>14511</v>
      </c>
      <c r="H91" s="57"/>
      <c r="I91" s="57"/>
    </row>
    <row r="92" spans="1:9">
      <c r="A92" s="54"/>
      <c r="B92" s="440">
        <f>AVERAGE(B7:B91)/1000</f>
        <v>1726.8320000000001</v>
      </c>
      <c r="C92" s="55"/>
    </row>
    <row r="93" spans="1:9">
      <c r="A93" s="54"/>
      <c r="B93" s="56"/>
      <c r="C93" s="56"/>
      <c r="D93" s="56"/>
      <c r="E93" s="56"/>
      <c r="F93" s="56"/>
      <c r="G93" s="56"/>
    </row>
    <row r="94" spans="1:9">
      <c r="A94" s="54"/>
      <c r="B94" s="56"/>
      <c r="C94" s="56"/>
      <c r="D94" s="56"/>
      <c r="E94" s="56"/>
      <c r="F94" s="56"/>
      <c r="G94" s="56"/>
    </row>
    <row r="95" spans="1:9">
      <c r="A95" s="54"/>
      <c r="B95" s="56"/>
      <c r="C95" s="56"/>
      <c r="D95" s="56"/>
      <c r="E95" s="56"/>
      <c r="F95" s="56"/>
      <c r="G95" s="56"/>
    </row>
    <row r="96" spans="1:9">
      <c r="A96" s="54"/>
      <c r="B96" s="56"/>
      <c r="C96" s="56"/>
      <c r="D96" s="56"/>
      <c r="E96" s="56"/>
      <c r="F96" s="56"/>
      <c r="G96" s="56"/>
    </row>
    <row r="97" spans="1:7">
      <c r="A97" s="54"/>
      <c r="B97" s="56"/>
      <c r="C97" s="56"/>
      <c r="D97" s="56"/>
      <c r="E97" s="56"/>
      <c r="F97" s="56"/>
      <c r="G97" s="56"/>
    </row>
    <row r="98" spans="1:7">
      <c r="A98" s="54"/>
      <c r="B98" s="56"/>
      <c r="C98" s="56"/>
      <c r="D98" s="56"/>
      <c r="E98" s="56"/>
      <c r="F98" s="56"/>
      <c r="G98" s="56"/>
    </row>
    <row r="99" spans="1:7">
      <c r="A99" s="54"/>
      <c r="B99" s="56"/>
      <c r="C99" s="56"/>
      <c r="D99" s="56"/>
      <c r="E99" s="56"/>
      <c r="F99" s="56"/>
      <c r="G99" s="56"/>
    </row>
    <row r="100" spans="1:7">
      <c r="A100" s="54"/>
      <c r="B100" s="56"/>
      <c r="C100" s="56"/>
      <c r="D100" s="56"/>
      <c r="E100" s="56"/>
      <c r="F100" s="56"/>
      <c r="G100" s="56"/>
    </row>
    <row r="101" spans="1:7">
      <c r="A101" s="54"/>
      <c r="B101" s="56"/>
      <c r="C101" s="56"/>
      <c r="D101" s="56"/>
      <c r="E101" s="56"/>
      <c r="F101" s="56"/>
      <c r="G101" s="56"/>
    </row>
    <row r="102" spans="1:7">
      <c r="A102" s="54"/>
      <c r="B102" s="55"/>
      <c r="C102" s="55"/>
    </row>
    <row r="103" spans="1:7">
      <c r="A103" s="54"/>
      <c r="B103" s="55"/>
      <c r="C103" s="55"/>
    </row>
    <row r="104" spans="1:7">
      <c r="A104" s="54"/>
      <c r="B104" s="55"/>
      <c r="C104" s="55"/>
    </row>
    <row r="105" spans="1:7">
      <c r="A105" s="54"/>
      <c r="B105" s="55"/>
      <c r="C105" s="55"/>
    </row>
    <row r="106" spans="1:7">
      <c r="A106" s="54"/>
      <c r="B106" s="55"/>
      <c r="C106" s="55"/>
    </row>
    <row r="107" spans="1:7">
      <c r="A107" s="54"/>
      <c r="B107" s="55"/>
      <c r="C107" s="55"/>
    </row>
    <row r="108" spans="1:7">
      <c r="A108" s="54"/>
      <c r="B108" s="55"/>
      <c r="C108" s="55"/>
    </row>
    <row r="109" spans="1:7">
      <c r="A109" s="54"/>
      <c r="B109" s="55"/>
      <c r="C109" s="55"/>
    </row>
    <row r="110" spans="1:7">
      <c r="A110" s="54"/>
      <c r="B110" s="55"/>
      <c r="C110" s="55"/>
    </row>
    <row r="111" spans="1:7">
      <c r="A111" s="54"/>
      <c r="B111" s="55"/>
      <c r="C111" s="55"/>
    </row>
    <row r="112" spans="1:7">
      <c r="A112" s="54"/>
      <c r="B112" s="55"/>
      <c r="C112" s="55"/>
    </row>
    <row r="113" spans="1:3">
      <c r="A113" s="54"/>
      <c r="B113" s="55"/>
      <c r="C113" s="55"/>
    </row>
    <row r="114" spans="1:3">
      <c r="A114" s="54"/>
      <c r="B114" s="55"/>
      <c r="C114" s="55"/>
    </row>
    <row r="115" spans="1:3">
      <c r="A115" s="54"/>
      <c r="B115" s="55"/>
      <c r="C115" s="55"/>
    </row>
    <row r="116" spans="1:3">
      <c r="A116" s="54"/>
      <c r="B116" s="55"/>
      <c r="C116" s="55"/>
    </row>
    <row r="117" spans="1:3">
      <c r="A117" s="54"/>
      <c r="B117" s="55"/>
      <c r="C117" s="55"/>
    </row>
    <row r="118" spans="1:3">
      <c r="A118" s="54"/>
      <c r="B118" s="55"/>
      <c r="C118" s="55"/>
    </row>
    <row r="119" spans="1:3">
      <c r="A119" s="54"/>
      <c r="B119" s="55"/>
      <c r="C119" s="55"/>
    </row>
    <row r="120" spans="1:3">
      <c r="A120" s="54"/>
      <c r="B120" s="55"/>
      <c r="C120" s="55"/>
    </row>
    <row r="121" spans="1:3">
      <c r="A121" s="54"/>
      <c r="B121" s="55"/>
      <c r="C121" s="55"/>
    </row>
    <row r="122" spans="1:3">
      <c r="A122" s="54"/>
      <c r="B122" s="55"/>
      <c r="C122" s="55"/>
    </row>
    <row r="123" spans="1:3">
      <c r="A123" s="54"/>
      <c r="B123" s="55"/>
      <c r="C123" s="55"/>
    </row>
    <row r="124" spans="1:3">
      <c r="A124" s="54"/>
      <c r="B124" s="55"/>
      <c r="C124" s="55"/>
    </row>
    <row r="125" spans="1:3">
      <c r="A125" s="54"/>
      <c r="B125" s="55"/>
      <c r="C125" s="55"/>
    </row>
    <row r="126" spans="1:3">
      <c r="A126" s="54"/>
      <c r="B126" s="55"/>
      <c r="C126" s="55"/>
    </row>
    <row r="127" spans="1:3">
      <c r="A127" s="54"/>
      <c r="B127" s="55"/>
      <c r="C127" s="55"/>
    </row>
    <row r="128" spans="1:3">
      <c r="A128" s="54"/>
      <c r="B128" s="55"/>
      <c r="C128" s="55"/>
    </row>
    <row r="129" spans="1:3">
      <c r="A129" s="54"/>
      <c r="B129" s="55"/>
      <c r="C129" s="55"/>
    </row>
    <row r="130" spans="1:3">
      <c r="A130" s="54"/>
      <c r="B130" s="55"/>
      <c r="C130" s="55"/>
    </row>
    <row r="131" spans="1:3">
      <c r="A131" s="54"/>
      <c r="B131" s="55"/>
      <c r="C131" s="55"/>
    </row>
    <row r="132" spans="1:3">
      <c r="A132" s="54"/>
      <c r="B132" s="55"/>
      <c r="C132" s="55"/>
    </row>
    <row r="133" spans="1:3">
      <c r="A133" s="54"/>
      <c r="B133" s="55"/>
      <c r="C133" s="55"/>
    </row>
    <row r="134" spans="1:3">
      <c r="A134" s="54"/>
      <c r="B134" s="55"/>
      <c r="C134" s="55"/>
    </row>
    <row r="135" spans="1:3">
      <c r="A135" s="54"/>
      <c r="B135" s="55"/>
      <c r="C135" s="55"/>
    </row>
    <row r="136" spans="1:3">
      <c r="A136" s="54"/>
      <c r="B136" s="55"/>
      <c r="C136" s="55"/>
    </row>
    <row r="137" spans="1:3">
      <c r="A137" s="54"/>
      <c r="B137" s="55"/>
      <c r="C137" s="55"/>
    </row>
    <row r="138" spans="1:3">
      <c r="A138" s="54"/>
      <c r="B138" s="55"/>
      <c r="C138" s="55"/>
    </row>
    <row r="139" spans="1:3">
      <c r="A139" s="54"/>
      <c r="B139" s="55"/>
      <c r="C139" s="55"/>
    </row>
    <row r="140" spans="1:3">
      <c r="A140" s="54"/>
      <c r="B140" s="55"/>
      <c r="C140" s="55"/>
    </row>
    <row r="141" spans="1:3">
      <c r="A141" s="54"/>
      <c r="B141" s="55"/>
      <c r="C141" s="55"/>
    </row>
    <row r="142" spans="1:3">
      <c r="A142" s="54"/>
      <c r="B142" s="55"/>
      <c r="C142" s="55"/>
    </row>
    <row r="143" spans="1:3">
      <c r="A143" s="54"/>
      <c r="B143" s="55"/>
      <c r="C143" s="55"/>
    </row>
    <row r="144" spans="1:3">
      <c r="A144" s="54"/>
      <c r="B144" s="55"/>
      <c r="C144" s="55"/>
    </row>
    <row r="145" spans="1:3">
      <c r="A145" s="54"/>
      <c r="B145" s="55"/>
      <c r="C145" s="55"/>
    </row>
    <row r="146" spans="1:3">
      <c r="A146" s="54"/>
      <c r="B146" s="55"/>
      <c r="C146" s="55"/>
    </row>
    <row r="147" spans="1:3">
      <c r="A147" s="54"/>
      <c r="B147" s="55"/>
      <c r="C147" s="55"/>
    </row>
    <row r="148" spans="1:3">
      <c r="A148" s="54"/>
      <c r="B148" s="55"/>
      <c r="C148" s="55"/>
    </row>
    <row r="149" spans="1:3">
      <c r="A149" s="54"/>
      <c r="B149" s="55"/>
      <c r="C149" s="55"/>
    </row>
    <row r="150" spans="1:3">
      <c r="A150" s="54"/>
      <c r="B150" s="55"/>
      <c r="C150" s="55"/>
    </row>
    <row r="151" spans="1:3">
      <c r="A151" s="54"/>
      <c r="B151" s="55"/>
      <c r="C151" s="55"/>
    </row>
    <row r="152" spans="1:3">
      <c r="A152" s="54"/>
      <c r="B152" s="55"/>
      <c r="C152" s="55"/>
    </row>
    <row r="153" spans="1:3">
      <c r="A153" s="54"/>
      <c r="B153" s="55"/>
      <c r="C153" s="55"/>
    </row>
    <row r="154" spans="1:3">
      <c r="A154" s="54"/>
      <c r="B154" s="55"/>
      <c r="C154" s="55"/>
    </row>
    <row r="155" spans="1:3">
      <c r="A155" s="54"/>
      <c r="B155" s="55"/>
      <c r="C155" s="55"/>
    </row>
    <row r="156" spans="1:3">
      <c r="A156" s="54"/>
      <c r="B156" s="55"/>
      <c r="C156" s="55"/>
    </row>
    <row r="157" spans="1:3">
      <c r="A157" s="54"/>
      <c r="B157" s="55"/>
      <c r="C157" s="55"/>
    </row>
    <row r="158" spans="1:3">
      <c r="A158" s="54"/>
      <c r="B158" s="55"/>
      <c r="C158" s="55"/>
    </row>
    <row r="159" spans="1:3">
      <c r="A159" s="54"/>
      <c r="B159" s="55"/>
      <c r="C159" s="55"/>
    </row>
    <row r="160" spans="1:3">
      <c r="A160" s="54"/>
      <c r="B160" s="53"/>
      <c r="C160" s="53"/>
    </row>
    <row r="161" spans="1:3">
      <c r="A161" s="54"/>
      <c r="B161" s="53"/>
      <c r="C161" s="53"/>
    </row>
    <row r="162" spans="1:3">
      <c r="A162" s="54"/>
      <c r="B162" s="53"/>
      <c r="C162" s="53"/>
    </row>
    <row r="163" spans="1:3">
      <c r="A163" s="54"/>
      <c r="B163" s="53"/>
      <c r="C163" s="53"/>
    </row>
    <row r="164" spans="1:3">
      <c r="A164" s="54"/>
      <c r="B164" s="53"/>
      <c r="C164" s="53"/>
    </row>
    <row r="165" spans="1:3">
      <c r="A165" s="54"/>
      <c r="B165" s="53"/>
      <c r="C165" s="53"/>
    </row>
    <row r="166" spans="1:3">
      <c r="A166" s="54"/>
      <c r="B166" s="53"/>
      <c r="C166" s="53"/>
    </row>
    <row r="167" spans="1:3">
      <c r="A167" s="54"/>
      <c r="B167" s="53"/>
      <c r="C167" s="53"/>
    </row>
    <row r="168" spans="1:3">
      <c r="A168" s="54"/>
      <c r="B168" s="53"/>
      <c r="C168" s="53"/>
    </row>
    <row r="169" spans="1:3">
      <c r="A169" s="54"/>
      <c r="B169" s="53"/>
      <c r="C169" s="53"/>
    </row>
    <row r="170" spans="1:3">
      <c r="A170" s="54"/>
      <c r="B170" s="53"/>
      <c r="C170" s="53"/>
    </row>
    <row r="171" spans="1:3">
      <c r="A171" s="54"/>
      <c r="B171" s="53"/>
      <c r="C171" s="53"/>
    </row>
    <row r="172" spans="1:3">
      <c r="A172" s="54"/>
      <c r="B172" s="53"/>
      <c r="C172" s="53"/>
    </row>
    <row r="173" spans="1:3">
      <c r="A173" s="54"/>
      <c r="B173" s="53"/>
      <c r="C173" s="53"/>
    </row>
    <row r="174" spans="1:3">
      <c r="A174" s="54"/>
      <c r="B174" s="53"/>
      <c r="C174" s="53"/>
    </row>
    <row r="175" spans="1:3">
      <c r="A175" s="54"/>
      <c r="B175" s="53"/>
      <c r="C175" s="53"/>
    </row>
    <row r="176" spans="1:3">
      <c r="A176" s="54"/>
      <c r="B176" s="53"/>
      <c r="C176" s="53"/>
    </row>
    <row r="177" spans="1:3">
      <c r="A177" s="54"/>
      <c r="B177" s="53"/>
      <c r="C177" s="53"/>
    </row>
    <row r="178" spans="1:3">
      <c r="A178" s="54"/>
      <c r="B178" s="53"/>
      <c r="C178" s="53"/>
    </row>
    <row r="179" spans="1:3">
      <c r="A179" s="54"/>
      <c r="B179" s="53"/>
      <c r="C179" s="53"/>
    </row>
    <row r="180" spans="1:3">
      <c r="A180" s="54"/>
      <c r="B180" s="53"/>
      <c r="C180" s="53"/>
    </row>
    <row r="181" spans="1:3">
      <c r="A181" s="54"/>
      <c r="B181" s="53"/>
      <c r="C181" s="53"/>
    </row>
    <row r="182" spans="1:3">
      <c r="A182" s="54"/>
      <c r="B182" s="53"/>
      <c r="C182" s="53"/>
    </row>
    <row r="183" spans="1:3">
      <c r="A183" s="54"/>
      <c r="B183" s="53"/>
      <c r="C183" s="53"/>
    </row>
    <row r="184" spans="1:3">
      <c r="A184" s="54"/>
      <c r="B184" s="53"/>
      <c r="C184" s="53"/>
    </row>
    <row r="185" spans="1:3">
      <c r="A185" s="54"/>
      <c r="B185" s="53"/>
      <c r="C185" s="53"/>
    </row>
    <row r="186" spans="1:3">
      <c r="A186" s="54"/>
      <c r="B186" s="53"/>
      <c r="C186" s="53"/>
    </row>
    <row r="187" spans="1:3">
      <c r="A187" s="54"/>
      <c r="B187" s="53"/>
      <c r="C187" s="53"/>
    </row>
    <row r="188" spans="1:3">
      <c r="A188" s="54"/>
      <c r="B188" s="53"/>
      <c r="C188" s="53"/>
    </row>
    <row r="189" spans="1:3">
      <c r="A189" s="54"/>
      <c r="B189" s="53"/>
      <c r="C189" s="53"/>
    </row>
    <row r="190" spans="1:3">
      <c r="A190" s="54"/>
      <c r="B190" s="53"/>
      <c r="C190" s="53"/>
    </row>
    <row r="191" spans="1:3">
      <c r="A191" s="54"/>
      <c r="B191" s="53"/>
      <c r="C191" s="53"/>
    </row>
    <row r="192" spans="1:3">
      <c r="A192" s="54"/>
      <c r="B192" s="53"/>
      <c r="C192" s="53"/>
    </row>
    <row r="193" spans="1:3">
      <c r="A193" s="54"/>
      <c r="B193" s="53"/>
      <c r="C193" s="53"/>
    </row>
    <row r="194" spans="1:3">
      <c r="A194" s="54"/>
      <c r="B194" s="53"/>
      <c r="C194" s="53"/>
    </row>
    <row r="195" spans="1:3">
      <c r="A195" s="54"/>
      <c r="B195" s="53"/>
      <c r="C195" s="53"/>
    </row>
    <row r="196" spans="1:3">
      <c r="A196" s="54"/>
      <c r="B196" s="53"/>
      <c r="C196" s="53"/>
    </row>
    <row r="197" spans="1:3">
      <c r="A197" s="54"/>
      <c r="B197" s="53"/>
      <c r="C197" s="53"/>
    </row>
    <row r="198" spans="1:3">
      <c r="A198" s="54"/>
      <c r="B198" s="53"/>
      <c r="C198" s="53"/>
    </row>
    <row r="199" spans="1:3">
      <c r="A199" s="54"/>
      <c r="B199" s="53"/>
      <c r="C199" s="53"/>
    </row>
    <row r="200" spans="1:3">
      <c r="A200" s="54"/>
      <c r="B200" s="53"/>
      <c r="C200" s="53"/>
    </row>
    <row r="201" spans="1:3">
      <c r="A201" s="54"/>
      <c r="B201" s="53"/>
      <c r="C201" s="53"/>
    </row>
    <row r="202" spans="1:3">
      <c r="A202" s="54"/>
      <c r="B202" s="53"/>
      <c r="C202" s="53"/>
    </row>
    <row r="203" spans="1:3">
      <c r="A203" s="54"/>
      <c r="B203" s="53"/>
      <c r="C203" s="53"/>
    </row>
    <row r="204" spans="1:3">
      <c r="A204" s="54"/>
      <c r="B204" s="53"/>
      <c r="C204" s="53"/>
    </row>
    <row r="205" spans="1:3">
      <c r="A205" s="54"/>
      <c r="B205" s="53"/>
      <c r="C205" s="53"/>
    </row>
    <row r="206" spans="1:3">
      <c r="A206" s="54"/>
      <c r="B206" s="53"/>
      <c r="C206" s="53"/>
    </row>
    <row r="207" spans="1:3">
      <c r="A207" s="54"/>
      <c r="B207" s="53"/>
      <c r="C207" s="53"/>
    </row>
    <row r="208" spans="1:3">
      <c r="A208" s="54"/>
      <c r="B208" s="53"/>
      <c r="C208" s="53"/>
    </row>
    <row r="209" spans="1:3">
      <c r="A209" s="54"/>
      <c r="B209" s="53"/>
      <c r="C209" s="53"/>
    </row>
    <row r="210" spans="1:3">
      <c r="A210" s="54"/>
      <c r="B210" s="53"/>
      <c r="C210" s="53"/>
    </row>
    <row r="211" spans="1:3">
      <c r="A211" s="54"/>
      <c r="B211" s="53"/>
      <c r="C211" s="53"/>
    </row>
    <row r="212" spans="1:3">
      <c r="A212" s="54"/>
      <c r="B212" s="53"/>
      <c r="C212" s="53"/>
    </row>
    <row r="213" spans="1:3">
      <c r="A213" s="54"/>
      <c r="B213" s="53"/>
      <c r="C213" s="53"/>
    </row>
    <row r="214" spans="1:3">
      <c r="A214" s="54"/>
      <c r="B214" s="53"/>
      <c r="C214" s="53"/>
    </row>
    <row r="215" spans="1:3">
      <c r="A215" s="54"/>
      <c r="B215" s="53"/>
      <c r="C215" s="53"/>
    </row>
    <row r="216" spans="1:3">
      <c r="A216" s="54"/>
      <c r="B216" s="53"/>
      <c r="C216" s="53"/>
    </row>
    <row r="217" spans="1:3">
      <c r="A217" s="54"/>
      <c r="B217" s="53"/>
      <c r="C217" s="53"/>
    </row>
    <row r="218" spans="1:3">
      <c r="A218" s="54"/>
      <c r="B218" s="53"/>
      <c r="C218" s="53"/>
    </row>
    <row r="219" spans="1:3">
      <c r="A219" s="54"/>
      <c r="B219" s="53"/>
      <c r="C219" s="53"/>
    </row>
    <row r="220" spans="1:3">
      <c r="A220" s="54"/>
      <c r="B220" s="53"/>
      <c r="C220" s="53"/>
    </row>
    <row r="221" spans="1:3">
      <c r="A221" s="54"/>
      <c r="B221" s="53"/>
      <c r="C221" s="53"/>
    </row>
    <row r="222" spans="1:3">
      <c r="A222" s="54"/>
      <c r="B222" s="53"/>
      <c r="C222" s="53"/>
    </row>
    <row r="223" spans="1:3">
      <c r="A223" s="54"/>
      <c r="B223" s="53"/>
      <c r="C223" s="53"/>
    </row>
    <row r="224" spans="1:3">
      <c r="A224" s="54"/>
      <c r="B224" s="53"/>
      <c r="C224" s="53"/>
    </row>
    <row r="225" spans="1:3">
      <c r="A225" s="54"/>
      <c r="B225" s="53"/>
      <c r="C225" s="53"/>
    </row>
    <row r="226" spans="1:3">
      <c r="A226" s="54"/>
      <c r="B226" s="53"/>
      <c r="C226" s="53"/>
    </row>
    <row r="227" spans="1:3">
      <c r="A227" s="54"/>
      <c r="B227" s="53"/>
      <c r="C227" s="53"/>
    </row>
    <row r="228" spans="1:3">
      <c r="A228" s="54"/>
      <c r="B228" s="53"/>
      <c r="C228" s="53"/>
    </row>
    <row r="229" spans="1:3">
      <c r="A229" s="54"/>
      <c r="B229" s="53"/>
      <c r="C229" s="53"/>
    </row>
    <row r="230" spans="1:3">
      <c r="A230" s="54"/>
      <c r="B230" s="53"/>
      <c r="C230" s="53"/>
    </row>
    <row r="231" spans="1:3">
      <c r="A231" s="54"/>
      <c r="B231" s="53"/>
      <c r="C231" s="53"/>
    </row>
    <row r="232" spans="1:3">
      <c r="A232" s="54"/>
      <c r="B232" s="53"/>
      <c r="C232" s="53"/>
    </row>
    <row r="233" spans="1:3">
      <c r="A233" s="54"/>
      <c r="B233" s="53"/>
      <c r="C233" s="53"/>
    </row>
    <row r="234" spans="1:3">
      <c r="A234" s="54"/>
      <c r="B234" s="53"/>
      <c r="C234" s="53"/>
    </row>
    <row r="235" spans="1:3">
      <c r="A235" s="54"/>
      <c r="B235" s="53"/>
      <c r="C235" s="53"/>
    </row>
    <row r="236" spans="1:3">
      <c r="A236" s="54"/>
      <c r="B236" s="53"/>
      <c r="C236" s="53"/>
    </row>
    <row r="237" spans="1:3">
      <c r="A237" s="54"/>
      <c r="B237" s="53"/>
      <c r="C237" s="53"/>
    </row>
    <row r="238" spans="1:3">
      <c r="A238" s="54"/>
      <c r="B238" s="53"/>
      <c r="C238" s="53"/>
    </row>
    <row r="239" spans="1:3">
      <c r="A239" s="54"/>
      <c r="B239" s="53"/>
      <c r="C239" s="53"/>
    </row>
    <row r="240" spans="1:3">
      <c r="A240" s="54"/>
      <c r="B240" s="53"/>
      <c r="C240" s="53"/>
    </row>
    <row r="241" spans="1:3">
      <c r="A241" s="54"/>
      <c r="B241" s="53"/>
      <c r="C241" s="53"/>
    </row>
    <row r="242" spans="1:3">
      <c r="A242" s="54"/>
      <c r="B242" s="53"/>
      <c r="C242" s="53"/>
    </row>
    <row r="243" spans="1:3">
      <c r="A243" s="54"/>
      <c r="B243" s="53"/>
      <c r="C243" s="53"/>
    </row>
    <row r="244" spans="1:3">
      <c r="A244" s="54"/>
      <c r="B244" s="53"/>
      <c r="C244" s="53"/>
    </row>
    <row r="245" spans="1:3">
      <c r="A245" s="54"/>
      <c r="B245" s="53"/>
      <c r="C245" s="53"/>
    </row>
    <row r="246" spans="1:3">
      <c r="A246" s="54"/>
      <c r="B246" s="53"/>
      <c r="C246" s="53"/>
    </row>
    <row r="247" spans="1:3">
      <c r="B247" s="53"/>
      <c r="C247" s="53"/>
    </row>
    <row r="248" spans="1:3">
      <c r="B248" s="53"/>
      <c r="C248" s="53"/>
    </row>
    <row r="249" spans="1:3">
      <c r="B249" s="53"/>
      <c r="C249" s="53"/>
    </row>
    <row r="250" spans="1:3">
      <c r="B250" s="53"/>
      <c r="C250" s="53"/>
    </row>
    <row r="251" spans="1:3">
      <c r="B251" s="53"/>
      <c r="C251" s="53"/>
    </row>
    <row r="252" spans="1:3">
      <c r="B252" s="53"/>
      <c r="C252" s="53"/>
    </row>
    <row r="253" spans="1:3">
      <c r="B253" s="53"/>
      <c r="C253" s="53"/>
    </row>
    <row r="254" spans="1:3">
      <c r="B254" s="53"/>
      <c r="C254" s="53"/>
    </row>
    <row r="255" spans="1:3">
      <c r="B255" s="53"/>
      <c r="C255" s="53"/>
    </row>
    <row r="256" spans="1:3">
      <c r="B256" s="53"/>
      <c r="C256" s="53"/>
    </row>
    <row r="257" spans="2:3">
      <c r="B257" s="53"/>
      <c r="C257" s="53"/>
    </row>
    <row r="258" spans="2:3">
      <c r="B258" s="53"/>
      <c r="C258" s="53"/>
    </row>
    <row r="259" spans="2:3">
      <c r="B259" s="53"/>
      <c r="C259" s="53"/>
    </row>
    <row r="260" spans="2:3">
      <c r="B260" s="53"/>
      <c r="C260" s="53"/>
    </row>
    <row r="261" spans="2:3">
      <c r="B261" s="53"/>
      <c r="C261" s="53"/>
    </row>
    <row r="262" spans="2:3">
      <c r="B262" s="53"/>
      <c r="C262" s="53"/>
    </row>
    <row r="263" spans="2:3">
      <c r="B263" s="53"/>
      <c r="C263" s="53"/>
    </row>
    <row r="264" spans="2:3">
      <c r="B264" s="53"/>
      <c r="C264" s="53"/>
    </row>
    <row r="265" spans="2:3">
      <c r="B265" s="53"/>
      <c r="C265" s="53"/>
    </row>
    <row r="266" spans="2:3">
      <c r="B266" s="53"/>
      <c r="C266" s="53"/>
    </row>
    <row r="267" spans="2:3">
      <c r="B267" s="53"/>
      <c r="C267" s="53"/>
    </row>
    <row r="268" spans="2:3">
      <c r="B268" s="53"/>
      <c r="C268" s="53"/>
    </row>
    <row r="269" spans="2:3">
      <c r="B269" s="53"/>
      <c r="C269" s="53"/>
    </row>
    <row r="270" spans="2:3">
      <c r="B270" s="53"/>
      <c r="C270" s="53"/>
    </row>
    <row r="271" spans="2:3">
      <c r="B271" s="53"/>
      <c r="C271" s="53"/>
    </row>
    <row r="272" spans="2:3">
      <c r="B272" s="53"/>
      <c r="C272" s="53"/>
    </row>
    <row r="273" spans="2:3">
      <c r="B273" s="53"/>
      <c r="C273" s="53"/>
    </row>
    <row r="274" spans="2:3">
      <c r="B274" s="53"/>
      <c r="C274" s="53"/>
    </row>
    <row r="275" spans="2:3">
      <c r="B275" s="53"/>
      <c r="C275" s="53"/>
    </row>
    <row r="276" spans="2:3">
      <c r="B276" s="53"/>
      <c r="C276" s="53"/>
    </row>
    <row r="277" spans="2:3">
      <c r="B277" s="53"/>
      <c r="C277" s="53"/>
    </row>
    <row r="278" spans="2:3">
      <c r="B278" s="53"/>
      <c r="C278" s="53"/>
    </row>
    <row r="279" spans="2:3">
      <c r="B279" s="53"/>
      <c r="C279" s="53"/>
    </row>
    <row r="280" spans="2:3">
      <c r="B280" s="53"/>
      <c r="C280" s="53"/>
    </row>
    <row r="281" spans="2:3">
      <c r="B281" s="53"/>
      <c r="C281" s="53"/>
    </row>
    <row r="282" spans="2:3">
      <c r="B282" s="53"/>
      <c r="C282" s="53"/>
    </row>
    <row r="283" spans="2:3">
      <c r="B283" s="53"/>
      <c r="C283" s="53"/>
    </row>
    <row r="284" spans="2:3">
      <c r="B284" s="53"/>
      <c r="C284" s="53"/>
    </row>
    <row r="285" spans="2:3">
      <c r="B285" s="53"/>
      <c r="C285" s="53"/>
    </row>
    <row r="286" spans="2:3">
      <c r="B286" s="53"/>
      <c r="C286" s="53"/>
    </row>
    <row r="287" spans="2:3">
      <c r="B287" s="53"/>
      <c r="C287" s="53"/>
    </row>
    <row r="288" spans="2:3">
      <c r="B288" s="53"/>
      <c r="C288" s="53"/>
    </row>
    <row r="289" spans="2:3">
      <c r="B289" s="53"/>
      <c r="C289" s="53"/>
    </row>
    <row r="290" spans="2:3">
      <c r="B290" s="53"/>
      <c r="C290" s="53"/>
    </row>
    <row r="291" spans="2:3">
      <c r="B291" s="53"/>
      <c r="C291" s="53"/>
    </row>
    <row r="292" spans="2:3">
      <c r="B292" s="53"/>
      <c r="C292" s="53"/>
    </row>
    <row r="293" spans="2:3">
      <c r="B293" s="53"/>
      <c r="C293" s="53"/>
    </row>
    <row r="294" spans="2:3">
      <c r="B294" s="53"/>
      <c r="C294" s="53"/>
    </row>
    <row r="295" spans="2:3">
      <c r="B295" s="53"/>
      <c r="C295" s="53"/>
    </row>
    <row r="296" spans="2:3">
      <c r="B296" s="53"/>
      <c r="C296" s="53"/>
    </row>
    <row r="297" spans="2:3">
      <c r="B297" s="53"/>
      <c r="C297" s="53"/>
    </row>
    <row r="298" spans="2:3">
      <c r="B298" s="53"/>
      <c r="C298" s="53"/>
    </row>
    <row r="299" spans="2:3">
      <c r="B299" s="53"/>
      <c r="C299" s="53"/>
    </row>
    <row r="300" spans="2:3">
      <c r="B300" s="53"/>
      <c r="C300" s="53"/>
    </row>
    <row r="301" spans="2:3">
      <c r="B301" s="53"/>
      <c r="C301" s="53"/>
    </row>
    <row r="302" spans="2:3">
      <c r="B302" s="53"/>
      <c r="C302" s="53"/>
    </row>
    <row r="303" spans="2:3">
      <c r="B303" s="53"/>
      <c r="C303" s="53"/>
    </row>
    <row r="304" spans="2:3">
      <c r="B304" s="53"/>
      <c r="C304" s="53"/>
    </row>
    <row r="305" spans="2:3">
      <c r="B305" s="53"/>
      <c r="C305" s="53"/>
    </row>
    <row r="306" spans="2:3">
      <c r="B306" s="53"/>
      <c r="C306" s="53"/>
    </row>
    <row r="307" spans="2:3">
      <c r="B307" s="53"/>
      <c r="C307" s="53"/>
    </row>
    <row r="308" spans="2:3">
      <c r="B308" s="53"/>
      <c r="C308" s="53"/>
    </row>
    <row r="309" spans="2:3">
      <c r="B309" s="53"/>
      <c r="C309" s="53"/>
    </row>
    <row r="310" spans="2:3">
      <c r="B310" s="53"/>
      <c r="C310" s="53"/>
    </row>
    <row r="311" spans="2:3">
      <c r="B311" s="53"/>
      <c r="C311" s="53"/>
    </row>
    <row r="312" spans="2:3">
      <c r="B312" s="53"/>
      <c r="C312" s="53"/>
    </row>
    <row r="313" spans="2:3">
      <c r="B313" s="53"/>
      <c r="C313" s="53"/>
    </row>
    <row r="314" spans="2:3">
      <c r="B314" s="53"/>
      <c r="C314" s="53"/>
    </row>
    <row r="315" spans="2:3">
      <c r="B315" s="53"/>
      <c r="C315" s="53"/>
    </row>
    <row r="316" spans="2:3">
      <c r="B316" s="53"/>
      <c r="C316" s="53"/>
    </row>
    <row r="317" spans="2:3">
      <c r="B317" s="53"/>
      <c r="C317" s="53"/>
    </row>
    <row r="318" spans="2:3">
      <c r="B318" s="53"/>
      <c r="C318" s="53"/>
    </row>
    <row r="319" spans="2:3">
      <c r="B319" s="53"/>
      <c r="C319" s="53"/>
    </row>
    <row r="320" spans="2:3">
      <c r="B320" s="53"/>
      <c r="C320" s="53"/>
    </row>
    <row r="321" spans="2:3">
      <c r="B321" s="53"/>
      <c r="C321" s="53"/>
    </row>
    <row r="322" spans="2:3">
      <c r="B322" s="53"/>
      <c r="C322" s="53"/>
    </row>
    <row r="323" spans="2:3">
      <c r="B323" s="53"/>
      <c r="C323" s="53"/>
    </row>
    <row r="324" spans="2:3">
      <c r="B324" s="53"/>
      <c r="C324" s="53"/>
    </row>
    <row r="325" spans="2:3">
      <c r="B325" s="53"/>
      <c r="C325" s="53"/>
    </row>
  </sheetData>
  <mergeCells count="8">
    <mergeCell ref="A1:G1"/>
    <mergeCell ref="A2:G2"/>
    <mergeCell ref="F5:G5"/>
    <mergeCell ref="B5:B6"/>
    <mergeCell ref="C5:D5"/>
    <mergeCell ref="B4:D4"/>
    <mergeCell ref="E4:G4"/>
    <mergeCell ref="E5:E6"/>
  </mergeCells>
  <printOptions verticalCentered="1"/>
  <pageMargins left="0.51181102362204722" right="0.43307086614173229" top="0.6692913385826772" bottom="0.39370078740157483" header="0.51181102362204722" footer="0.31496062992125984"/>
  <pageSetup paperSize="9" firstPageNumber="3" orientation="portrait" useFirstPageNumber="1" r:id="rId1"/>
  <headerFooter alignWithMargins="0">
    <oddHeader>&amp;C&amp;P</oddHead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5"/>
  <sheetViews>
    <sheetView topLeftCell="A60" zoomScaleNormal="100" workbookViewId="0">
      <selection activeCell="B92" sqref="B92"/>
    </sheetView>
  </sheetViews>
  <sheetFormatPr defaultColWidth="8.7109375" defaultRowHeight="12.75"/>
  <cols>
    <col min="1" max="1" width="33" style="53" customWidth="1"/>
    <col min="2" max="3" width="10.7109375" style="155" customWidth="1"/>
    <col min="4" max="4" width="9.85546875" style="155" customWidth="1"/>
    <col min="5" max="5" width="10.28515625" style="155" customWidth="1"/>
    <col min="6" max="6" width="10.42578125" style="155" customWidth="1"/>
    <col min="7" max="7" width="9.28515625" style="155" customWidth="1"/>
    <col min="8" max="8" width="8.7109375" style="155"/>
    <col min="9" max="9" width="20.5703125" style="155" customWidth="1"/>
    <col min="10" max="16384" width="8.7109375" style="155"/>
  </cols>
  <sheetData>
    <row r="1" spans="1:9" s="53" customFormat="1">
      <c r="A1" s="510" t="s">
        <v>1001</v>
      </c>
      <c r="B1" s="510"/>
      <c r="C1" s="510"/>
      <c r="D1" s="510"/>
      <c r="E1" s="510"/>
      <c r="F1" s="510"/>
      <c r="G1" s="510"/>
    </row>
    <row r="2" spans="1:9" s="53" customFormat="1">
      <c r="A2" s="499" t="s">
        <v>1000</v>
      </c>
      <c r="B2" s="499"/>
      <c r="C2" s="499"/>
      <c r="D2" s="499"/>
      <c r="E2" s="499"/>
      <c r="F2" s="499"/>
      <c r="G2" s="499"/>
    </row>
    <row r="3" spans="1:9" s="53" customFormat="1" ht="8.25" customHeight="1">
      <c r="A3" s="255"/>
      <c r="B3" s="172"/>
      <c r="C3" s="172"/>
      <c r="D3" s="172"/>
      <c r="E3" s="172"/>
      <c r="F3" s="172"/>
      <c r="G3" s="172"/>
    </row>
    <row r="4" spans="1:9" s="168" customFormat="1" ht="14.25" customHeight="1">
      <c r="A4" s="97"/>
      <c r="B4" s="511" t="s">
        <v>1219</v>
      </c>
      <c r="C4" s="512"/>
      <c r="D4" s="504"/>
      <c r="E4" s="511" t="s">
        <v>1218</v>
      </c>
      <c r="F4" s="512"/>
      <c r="G4" s="504"/>
    </row>
    <row r="5" spans="1:9" s="168" customFormat="1" ht="14.25" customHeight="1">
      <c r="A5" s="96" t="s">
        <v>997</v>
      </c>
      <c r="B5" s="505" t="s">
        <v>996</v>
      </c>
      <c r="C5" s="503" t="s">
        <v>9</v>
      </c>
      <c r="D5" s="504"/>
      <c r="E5" s="505" t="s">
        <v>996</v>
      </c>
      <c r="F5" s="503" t="s">
        <v>9</v>
      </c>
      <c r="G5" s="504"/>
    </row>
    <row r="6" spans="1:9" s="168" customFormat="1" ht="15" customHeight="1">
      <c r="A6" s="95"/>
      <c r="B6" s="506"/>
      <c r="C6" s="94" t="s">
        <v>995</v>
      </c>
      <c r="D6" s="94" t="s">
        <v>994</v>
      </c>
      <c r="E6" s="506"/>
      <c r="F6" s="94" t="s">
        <v>995</v>
      </c>
      <c r="G6" s="94" t="s">
        <v>994</v>
      </c>
    </row>
    <row r="7" spans="1:9" ht="13.5" customHeight="1">
      <c r="A7" s="67" t="s">
        <v>191</v>
      </c>
      <c r="B7" s="297">
        <v>1549876</v>
      </c>
      <c r="C7" s="296">
        <v>1044510</v>
      </c>
      <c r="D7" s="295">
        <v>505366</v>
      </c>
      <c r="E7" s="297">
        <v>1551371</v>
      </c>
      <c r="F7" s="296">
        <v>1044745</v>
      </c>
      <c r="G7" s="295">
        <v>506626</v>
      </c>
      <c r="H7" s="57"/>
      <c r="I7" s="67" t="s">
        <v>191</v>
      </c>
    </row>
    <row r="8" spans="1:9" ht="13.5" customHeight="1">
      <c r="A8" s="67" t="s">
        <v>190</v>
      </c>
      <c r="B8" s="297">
        <v>1210982</v>
      </c>
      <c r="C8" s="296">
        <v>850937</v>
      </c>
      <c r="D8" s="295">
        <v>360045</v>
      </c>
      <c r="E8" s="297">
        <v>1215756</v>
      </c>
      <c r="F8" s="296">
        <v>853291</v>
      </c>
      <c r="G8" s="295">
        <v>362465</v>
      </c>
      <c r="H8" s="57"/>
      <c r="I8" s="67" t="s">
        <v>190</v>
      </c>
    </row>
    <row r="9" spans="1:9" ht="13.5" customHeight="1">
      <c r="A9" s="67" t="s">
        <v>189</v>
      </c>
      <c r="B9" s="297">
        <v>1378337</v>
      </c>
      <c r="C9" s="296">
        <v>1077289</v>
      </c>
      <c r="D9" s="295">
        <v>301048</v>
      </c>
      <c r="E9" s="297">
        <v>1383968</v>
      </c>
      <c r="F9" s="296">
        <v>1080983</v>
      </c>
      <c r="G9" s="295">
        <v>302985</v>
      </c>
      <c r="H9" s="57"/>
      <c r="I9" s="67" t="s">
        <v>189</v>
      </c>
    </row>
    <row r="10" spans="1:9" ht="13.5" customHeight="1">
      <c r="A10" s="67" t="s">
        <v>188</v>
      </c>
      <c r="B10" s="297">
        <v>2333768</v>
      </c>
      <c r="C10" s="296">
        <v>1576374</v>
      </c>
      <c r="D10" s="295">
        <v>757394</v>
      </c>
      <c r="E10" s="297">
        <v>2334588</v>
      </c>
      <c r="F10" s="296">
        <v>1574415</v>
      </c>
      <c r="G10" s="295">
        <v>760173</v>
      </c>
      <c r="H10" s="57"/>
      <c r="I10" s="67" t="s">
        <v>188</v>
      </c>
    </row>
    <row r="11" spans="1:9" ht="13.5" customHeight="1">
      <c r="A11" s="67" t="s">
        <v>187</v>
      </c>
      <c r="B11" s="297">
        <v>1014646</v>
      </c>
      <c r="C11" s="296">
        <v>826727</v>
      </c>
      <c r="D11" s="295">
        <v>187919</v>
      </c>
      <c r="E11" s="297">
        <v>1018908</v>
      </c>
      <c r="F11" s="296">
        <v>829638</v>
      </c>
      <c r="G11" s="295">
        <v>189270</v>
      </c>
      <c r="H11" s="57"/>
      <c r="I11" s="67" t="s">
        <v>187</v>
      </c>
    </row>
    <row r="12" spans="1:9" ht="13.5" customHeight="1">
      <c r="A12" s="67" t="s">
        <v>186</v>
      </c>
      <c r="B12" s="297">
        <v>1012156</v>
      </c>
      <c r="C12" s="296">
        <v>769262</v>
      </c>
      <c r="D12" s="295">
        <v>242894</v>
      </c>
      <c r="E12" s="297">
        <v>1013363</v>
      </c>
      <c r="F12" s="296">
        <v>770375</v>
      </c>
      <c r="G12" s="295">
        <v>242988</v>
      </c>
      <c r="H12" s="57"/>
      <c r="I12" s="67" t="s">
        <v>186</v>
      </c>
    </row>
    <row r="13" spans="1:9" ht="13.5" customHeight="1">
      <c r="A13" s="67" t="s">
        <v>185</v>
      </c>
      <c r="B13" s="297">
        <v>643324</v>
      </c>
      <c r="C13" s="296">
        <v>464477</v>
      </c>
      <c r="D13" s="295">
        <v>178847</v>
      </c>
      <c r="E13" s="297">
        <v>645741</v>
      </c>
      <c r="F13" s="296">
        <v>465258</v>
      </c>
      <c r="G13" s="295">
        <v>180483</v>
      </c>
      <c r="H13" s="57"/>
      <c r="I13" s="67" t="s">
        <v>185</v>
      </c>
    </row>
    <row r="14" spans="1:9" ht="13.5" customHeight="1">
      <c r="A14" s="67" t="s">
        <v>184</v>
      </c>
      <c r="B14" s="297">
        <v>1115237</v>
      </c>
      <c r="C14" s="296">
        <v>756880</v>
      </c>
      <c r="D14" s="295">
        <v>358357</v>
      </c>
      <c r="E14" s="297">
        <v>1119065</v>
      </c>
      <c r="F14" s="296">
        <v>758433</v>
      </c>
      <c r="G14" s="295">
        <v>360632</v>
      </c>
      <c r="H14" s="57"/>
      <c r="I14" s="67" t="s">
        <v>184</v>
      </c>
    </row>
    <row r="15" spans="1:9" ht="13.5" customHeight="1">
      <c r="A15" s="67" t="s">
        <v>183</v>
      </c>
      <c r="B15" s="297">
        <v>1150201</v>
      </c>
      <c r="C15" s="296">
        <v>740253</v>
      </c>
      <c r="D15" s="295">
        <v>409948</v>
      </c>
      <c r="E15" s="297">
        <v>1153211</v>
      </c>
      <c r="F15" s="296">
        <v>741232</v>
      </c>
      <c r="G15" s="295">
        <v>411979</v>
      </c>
      <c r="H15" s="57"/>
      <c r="I15" s="67" t="s">
        <v>183</v>
      </c>
    </row>
    <row r="16" spans="1:9" ht="13.5" customHeight="1">
      <c r="A16" s="67" t="s">
        <v>182</v>
      </c>
      <c r="B16" s="297">
        <v>7503385</v>
      </c>
      <c r="C16" s="296">
        <v>6123573</v>
      </c>
      <c r="D16" s="295">
        <v>1379812</v>
      </c>
      <c r="E16" s="297">
        <v>7463427</v>
      </c>
      <c r="F16" s="296">
        <v>6093279</v>
      </c>
      <c r="G16" s="295">
        <v>1370148</v>
      </c>
      <c r="H16" s="57"/>
      <c r="I16" s="67" t="s">
        <v>182</v>
      </c>
    </row>
    <row r="17" spans="1:9" ht="13.5" customHeight="1">
      <c r="A17" s="67" t="s">
        <v>181</v>
      </c>
      <c r="B17" s="297">
        <v>747247</v>
      </c>
      <c r="C17" s="296">
        <v>498910</v>
      </c>
      <c r="D17" s="295">
        <v>248337</v>
      </c>
      <c r="E17" s="297">
        <v>751032</v>
      </c>
      <c r="F17" s="296">
        <v>501279</v>
      </c>
      <c r="G17" s="295">
        <v>249753</v>
      </c>
      <c r="H17" s="57"/>
      <c r="I17" s="67" t="s">
        <v>181</v>
      </c>
    </row>
    <row r="18" spans="1:9" ht="13.5" customHeight="1">
      <c r="A18" s="67" t="s">
        <v>180</v>
      </c>
      <c r="B18" s="297">
        <v>1121474</v>
      </c>
      <c r="C18" s="296">
        <v>805902</v>
      </c>
      <c r="D18" s="295">
        <v>315572</v>
      </c>
      <c r="E18" s="297">
        <v>1124107</v>
      </c>
      <c r="F18" s="296">
        <v>806685</v>
      </c>
      <c r="G18" s="295">
        <v>317422</v>
      </c>
      <c r="H18" s="57"/>
      <c r="I18" s="67" t="s">
        <v>180</v>
      </c>
    </row>
    <row r="19" spans="1:9" ht="13.5" customHeight="1">
      <c r="A19" s="67" t="s">
        <v>179</v>
      </c>
      <c r="B19" s="297">
        <v>949348</v>
      </c>
      <c r="C19" s="296">
        <v>682708</v>
      </c>
      <c r="D19" s="295">
        <v>266640</v>
      </c>
      <c r="E19" s="297">
        <v>951274</v>
      </c>
      <c r="F19" s="296">
        <v>684938</v>
      </c>
      <c r="G19" s="295">
        <v>266336</v>
      </c>
      <c r="H19" s="57"/>
      <c r="I19" s="67" t="s">
        <v>179</v>
      </c>
    </row>
    <row r="20" spans="1:9" ht="13.5" customHeight="1">
      <c r="A20" s="67" t="s">
        <v>178</v>
      </c>
      <c r="B20" s="297">
        <v>1033552</v>
      </c>
      <c r="C20" s="296">
        <v>629296</v>
      </c>
      <c r="D20" s="295">
        <v>404256</v>
      </c>
      <c r="E20" s="297">
        <v>1036939</v>
      </c>
      <c r="F20" s="296">
        <v>629335</v>
      </c>
      <c r="G20" s="295">
        <v>407604</v>
      </c>
      <c r="H20" s="57"/>
      <c r="I20" s="67" t="s">
        <v>178</v>
      </c>
    </row>
    <row r="21" spans="1:9" ht="13.5" customHeight="1">
      <c r="A21" s="67" t="s">
        <v>177</v>
      </c>
      <c r="B21" s="297">
        <v>1283873</v>
      </c>
      <c r="C21" s="296">
        <v>972859</v>
      </c>
      <c r="D21" s="295">
        <v>311014</v>
      </c>
      <c r="E21" s="297">
        <v>1290336</v>
      </c>
      <c r="F21" s="296">
        <v>976890</v>
      </c>
      <c r="G21" s="295">
        <v>313446</v>
      </c>
      <c r="H21" s="57"/>
      <c r="I21" s="67" t="s">
        <v>177</v>
      </c>
    </row>
    <row r="22" spans="1:9" ht="13.5" customHeight="1">
      <c r="A22" s="67" t="s">
        <v>176</v>
      </c>
      <c r="B22" s="297">
        <v>1491855</v>
      </c>
      <c r="C22" s="296">
        <v>1115742</v>
      </c>
      <c r="D22" s="295">
        <v>376113</v>
      </c>
      <c r="E22" s="297">
        <v>1495636</v>
      </c>
      <c r="F22" s="296">
        <v>1118346</v>
      </c>
      <c r="G22" s="295">
        <v>377290</v>
      </c>
      <c r="H22" s="57"/>
      <c r="I22" s="67" t="s">
        <v>176</v>
      </c>
    </row>
    <row r="23" spans="1:9" ht="13.5" customHeight="1">
      <c r="A23" s="67" t="s">
        <v>175</v>
      </c>
      <c r="B23" s="297">
        <v>1265684</v>
      </c>
      <c r="C23" s="296">
        <v>1035103</v>
      </c>
      <c r="D23" s="295">
        <v>230581</v>
      </c>
      <c r="E23" s="297">
        <v>1268210</v>
      </c>
      <c r="F23" s="296">
        <v>1036653</v>
      </c>
      <c r="G23" s="295">
        <v>231557</v>
      </c>
      <c r="H23" s="57"/>
      <c r="I23" s="67" t="s">
        <v>175</v>
      </c>
    </row>
    <row r="24" spans="1:9" ht="13.5" customHeight="1">
      <c r="A24" s="67" t="s">
        <v>174</v>
      </c>
      <c r="B24" s="297">
        <v>12506468</v>
      </c>
      <c r="C24" s="296">
        <v>12342615</v>
      </c>
      <c r="D24" s="295">
        <v>163853</v>
      </c>
      <c r="E24" s="297">
        <v>12443566</v>
      </c>
      <c r="F24" s="296">
        <v>12285650</v>
      </c>
      <c r="G24" s="295">
        <v>157916</v>
      </c>
      <c r="H24" s="57"/>
      <c r="I24" s="67" t="s">
        <v>174</v>
      </c>
    </row>
    <row r="25" spans="1:9" ht="13.15" customHeight="1">
      <c r="A25" s="67" t="s">
        <v>173</v>
      </c>
      <c r="B25" s="297">
        <v>622484</v>
      </c>
      <c r="C25" s="296">
        <v>500558</v>
      </c>
      <c r="D25" s="295">
        <v>121926</v>
      </c>
      <c r="E25" s="297">
        <v>624784</v>
      </c>
      <c r="F25" s="296">
        <v>501671</v>
      </c>
      <c r="G25" s="295">
        <v>123113</v>
      </c>
      <c r="H25" s="57"/>
      <c r="I25" s="67" t="s">
        <v>173</v>
      </c>
    </row>
    <row r="26" spans="1:9" ht="13.15" customHeight="1">
      <c r="A26" s="67" t="s">
        <v>172</v>
      </c>
      <c r="B26" s="297">
        <v>840873</v>
      </c>
      <c r="C26" s="296">
        <v>656821</v>
      </c>
      <c r="D26" s="295">
        <v>184052</v>
      </c>
      <c r="E26" s="297">
        <v>845713</v>
      </c>
      <c r="F26" s="296">
        <v>660124</v>
      </c>
      <c r="G26" s="295">
        <v>185589</v>
      </c>
      <c r="H26" s="57"/>
      <c r="I26" s="67" t="s">
        <v>172</v>
      </c>
    </row>
    <row r="27" spans="1:9" ht="13.15" customHeight="1">
      <c r="A27" s="177" t="s">
        <v>1010</v>
      </c>
      <c r="B27" s="297">
        <v>43997</v>
      </c>
      <c r="C27" s="296">
        <v>32049</v>
      </c>
      <c r="D27" s="295">
        <v>11948</v>
      </c>
      <c r="E27" s="297">
        <v>43967</v>
      </c>
      <c r="F27" s="296">
        <v>31941</v>
      </c>
      <c r="G27" s="295">
        <v>12026</v>
      </c>
      <c r="H27" s="57"/>
      <c r="I27" s="109" t="s">
        <v>171</v>
      </c>
    </row>
    <row r="28" spans="1:9" ht="24.75" customHeight="1">
      <c r="A28" s="109" t="s">
        <v>171</v>
      </c>
      <c r="B28" s="297">
        <v>1111031</v>
      </c>
      <c r="C28" s="296">
        <v>868913</v>
      </c>
      <c r="D28" s="295">
        <v>242118</v>
      </c>
      <c r="E28" s="297">
        <v>1116422</v>
      </c>
      <c r="F28" s="296">
        <v>871746</v>
      </c>
      <c r="G28" s="295">
        <v>244676</v>
      </c>
      <c r="H28" s="57"/>
      <c r="I28" s="177" t="s">
        <v>1010</v>
      </c>
    </row>
    <row r="29" spans="1:9" ht="12.75" customHeight="1">
      <c r="A29" s="67" t="s">
        <v>169</v>
      </c>
      <c r="B29" s="297">
        <v>1176689</v>
      </c>
      <c r="C29" s="296">
        <v>851560</v>
      </c>
      <c r="D29" s="295">
        <v>325129</v>
      </c>
      <c r="E29" s="297">
        <v>1180274</v>
      </c>
      <c r="F29" s="296">
        <v>853023</v>
      </c>
      <c r="G29" s="295">
        <v>327251</v>
      </c>
      <c r="H29" s="57"/>
      <c r="I29" s="79" t="s">
        <v>992</v>
      </c>
    </row>
    <row r="30" spans="1:9" ht="12.75" customHeight="1">
      <c r="A30" s="67" t="s">
        <v>168</v>
      </c>
      <c r="B30" s="297">
        <v>994599</v>
      </c>
      <c r="C30" s="296">
        <v>775122</v>
      </c>
      <c r="D30" s="295">
        <v>219477</v>
      </c>
      <c r="E30" s="297">
        <v>990430</v>
      </c>
      <c r="F30" s="296">
        <v>771278</v>
      </c>
      <c r="G30" s="295">
        <v>219152</v>
      </c>
      <c r="H30" s="57"/>
      <c r="I30" s="67" t="s">
        <v>169</v>
      </c>
    </row>
    <row r="31" spans="1:9" ht="12.75" customHeight="1">
      <c r="A31" s="67" t="s">
        <v>167</v>
      </c>
      <c r="B31" s="297">
        <v>1813816</v>
      </c>
      <c r="C31" s="296">
        <v>1157086</v>
      </c>
      <c r="D31" s="295">
        <v>656730</v>
      </c>
      <c r="E31" s="297">
        <v>1802866</v>
      </c>
      <c r="F31" s="296">
        <v>1152313</v>
      </c>
      <c r="G31" s="295">
        <v>650553</v>
      </c>
      <c r="H31" s="57"/>
      <c r="I31" s="67" t="s">
        <v>168</v>
      </c>
    </row>
    <row r="32" spans="1:9" ht="12.75" customHeight="1">
      <c r="A32" s="67" t="s">
        <v>166</v>
      </c>
      <c r="B32" s="297">
        <v>753557</v>
      </c>
      <c r="C32" s="296">
        <v>695764</v>
      </c>
      <c r="D32" s="295">
        <v>57793</v>
      </c>
      <c r="E32" s="297">
        <v>755589</v>
      </c>
      <c r="F32" s="296">
        <v>698085</v>
      </c>
      <c r="G32" s="295">
        <v>57504</v>
      </c>
      <c r="H32" s="57"/>
      <c r="I32" s="67" t="s">
        <v>167</v>
      </c>
    </row>
    <row r="33" spans="1:9" ht="12.75" customHeight="1">
      <c r="A33" s="67" t="s">
        <v>165</v>
      </c>
      <c r="B33" s="297">
        <v>606476</v>
      </c>
      <c r="C33" s="296">
        <v>430486</v>
      </c>
      <c r="D33" s="295">
        <v>175990</v>
      </c>
      <c r="E33" s="297">
        <v>609499</v>
      </c>
      <c r="F33" s="296">
        <v>432123</v>
      </c>
      <c r="G33" s="295">
        <v>177376</v>
      </c>
      <c r="H33" s="57"/>
      <c r="I33" s="67" t="s">
        <v>166</v>
      </c>
    </row>
    <row r="34" spans="1:9" ht="12.75" customHeight="1">
      <c r="A34" s="67" t="s">
        <v>164</v>
      </c>
      <c r="B34" s="297">
        <v>636546</v>
      </c>
      <c r="C34" s="296">
        <v>451143</v>
      </c>
      <c r="D34" s="295">
        <v>185403</v>
      </c>
      <c r="E34" s="297">
        <v>639355</v>
      </c>
      <c r="F34" s="296">
        <v>452653</v>
      </c>
      <c r="G34" s="295">
        <v>186702</v>
      </c>
      <c r="H34" s="57"/>
      <c r="I34" s="67" t="s">
        <v>165</v>
      </c>
    </row>
    <row r="35" spans="1:9" ht="12.75" customHeight="1">
      <c r="A35" s="109" t="s">
        <v>1009</v>
      </c>
      <c r="B35" s="297">
        <v>5351935</v>
      </c>
      <c r="C35" s="296">
        <v>5351935</v>
      </c>
      <c r="D35" s="295">
        <v>0</v>
      </c>
      <c r="E35" s="297">
        <v>5316757</v>
      </c>
      <c r="F35" s="296">
        <v>5316757</v>
      </c>
      <c r="G35" s="295">
        <v>0</v>
      </c>
      <c r="H35" s="57"/>
      <c r="I35" s="67" t="s">
        <v>164</v>
      </c>
    </row>
    <row r="36" spans="1:9" ht="13.5" customHeight="1">
      <c r="A36" s="109" t="s">
        <v>195</v>
      </c>
      <c r="B36" s="297">
        <v>453376</v>
      </c>
      <c r="C36" s="296">
        <v>213820</v>
      </c>
      <c r="D36" s="295">
        <v>239556</v>
      </c>
      <c r="E36" s="297">
        <v>453371</v>
      </c>
      <c r="F36" s="296">
        <v>214161</v>
      </c>
      <c r="G36" s="295">
        <v>239210</v>
      </c>
      <c r="H36" s="57"/>
      <c r="I36" s="88" t="s">
        <v>3</v>
      </c>
    </row>
    <row r="37" spans="1:9" ht="13.5" customHeight="1">
      <c r="A37" s="67" t="s">
        <v>163</v>
      </c>
      <c r="B37" s="297">
        <v>275413</v>
      </c>
      <c r="C37" s="296">
        <v>125025</v>
      </c>
      <c r="D37" s="295">
        <v>150388</v>
      </c>
      <c r="E37" s="297">
        <v>276608</v>
      </c>
      <c r="F37" s="296">
        <v>125429</v>
      </c>
      <c r="G37" s="295">
        <v>151179</v>
      </c>
      <c r="H37" s="57"/>
      <c r="I37" s="109" t="s">
        <v>195</v>
      </c>
    </row>
    <row r="38" spans="1:9" ht="13.5" customHeight="1">
      <c r="A38" s="67" t="s">
        <v>162</v>
      </c>
      <c r="B38" s="297">
        <v>1913731</v>
      </c>
      <c r="C38" s="296">
        <v>974788</v>
      </c>
      <c r="D38" s="295">
        <v>938943</v>
      </c>
      <c r="E38" s="297">
        <v>1912950</v>
      </c>
      <c r="F38" s="296">
        <v>974139</v>
      </c>
      <c r="G38" s="295">
        <v>938811</v>
      </c>
      <c r="H38" s="57"/>
      <c r="I38" s="67" t="s">
        <v>163</v>
      </c>
    </row>
    <row r="39" spans="1:9" ht="13.5" customHeight="1">
      <c r="A39" s="67" t="s">
        <v>161</v>
      </c>
      <c r="B39" s="297">
        <v>5603420</v>
      </c>
      <c r="C39" s="296">
        <v>3075168</v>
      </c>
      <c r="D39" s="295">
        <v>2528252</v>
      </c>
      <c r="E39" s="297">
        <v>5587182</v>
      </c>
      <c r="F39" s="296">
        <v>3058550</v>
      </c>
      <c r="G39" s="295">
        <v>2528632</v>
      </c>
      <c r="H39" s="57"/>
      <c r="I39" s="67" t="s">
        <v>162</v>
      </c>
    </row>
    <row r="40" spans="1:9" ht="13.5" customHeight="1">
      <c r="A40" s="67" t="s">
        <v>160</v>
      </c>
      <c r="B40" s="297">
        <v>1017514</v>
      </c>
      <c r="C40" s="296">
        <v>678071</v>
      </c>
      <c r="D40" s="295">
        <v>339443</v>
      </c>
      <c r="E40" s="297">
        <v>1018190</v>
      </c>
      <c r="F40" s="296">
        <v>677843</v>
      </c>
      <c r="G40" s="295">
        <v>340347</v>
      </c>
      <c r="H40" s="57"/>
      <c r="I40" s="67" t="s">
        <v>161</v>
      </c>
    </row>
    <row r="41" spans="1:9" ht="13.5" customHeight="1">
      <c r="A41" s="67" t="s">
        <v>159</v>
      </c>
      <c r="B41" s="297">
        <v>2521276</v>
      </c>
      <c r="C41" s="296">
        <v>1940241</v>
      </c>
      <c r="D41" s="295">
        <v>581035</v>
      </c>
      <c r="E41" s="297">
        <v>2528239</v>
      </c>
      <c r="F41" s="296">
        <v>1943724</v>
      </c>
      <c r="G41" s="295">
        <v>584515</v>
      </c>
      <c r="H41" s="57"/>
      <c r="I41" s="67" t="s">
        <v>160</v>
      </c>
    </row>
    <row r="42" spans="1:9" ht="13.5" customHeight="1">
      <c r="A42" s="67" t="s">
        <v>158</v>
      </c>
      <c r="B42" s="297">
        <v>4220452</v>
      </c>
      <c r="C42" s="296">
        <v>2871412</v>
      </c>
      <c r="D42" s="295">
        <v>1349040</v>
      </c>
      <c r="E42" s="297">
        <v>4225903</v>
      </c>
      <c r="F42" s="296">
        <v>2872725</v>
      </c>
      <c r="G42" s="295">
        <v>1353178</v>
      </c>
      <c r="H42" s="57"/>
      <c r="I42" s="67" t="s">
        <v>159</v>
      </c>
    </row>
    <row r="43" spans="1:9" ht="13.5" customHeight="1">
      <c r="A43" s="67" t="s">
        <v>157</v>
      </c>
      <c r="B43" s="297">
        <v>436670</v>
      </c>
      <c r="C43" s="296">
        <v>405976</v>
      </c>
      <c r="D43" s="295">
        <v>30694</v>
      </c>
      <c r="E43" s="297">
        <v>432712</v>
      </c>
      <c r="F43" s="296">
        <v>402023</v>
      </c>
      <c r="G43" s="295">
        <v>30689</v>
      </c>
      <c r="H43" s="57"/>
      <c r="I43" s="67" t="s">
        <v>158</v>
      </c>
    </row>
    <row r="44" spans="1:9" ht="13.5" customHeight="1">
      <c r="A44" s="67" t="s">
        <v>156</v>
      </c>
      <c r="B44" s="297">
        <v>3063885</v>
      </c>
      <c r="C44" s="296">
        <v>1383676</v>
      </c>
      <c r="D44" s="295">
        <v>1680209</v>
      </c>
      <c r="E44" s="297">
        <v>3052892</v>
      </c>
      <c r="F44" s="296">
        <v>1378152</v>
      </c>
      <c r="G44" s="295">
        <v>1674740</v>
      </c>
      <c r="H44" s="57"/>
      <c r="I44" s="72" t="s">
        <v>8</v>
      </c>
    </row>
    <row r="45" spans="1:9" ht="13.5" customHeight="1">
      <c r="A45" s="67" t="s">
        <v>155</v>
      </c>
      <c r="B45" s="297">
        <v>488043</v>
      </c>
      <c r="C45" s="296">
        <v>269949</v>
      </c>
      <c r="D45" s="295">
        <v>218094</v>
      </c>
      <c r="E45" s="297">
        <v>484259</v>
      </c>
      <c r="F45" s="296">
        <v>235392</v>
      </c>
      <c r="G45" s="295">
        <v>248867</v>
      </c>
      <c r="H45" s="57"/>
      <c r="I45" s="67" t="s">
        <v>156</v>
      </c>
    </row>
    <row r="46" spans="1:9" ht="13.5" customHeight="1">
      <c r="A46" s="67" t="s">
        <v>154</v>
      </c>
      <c r="B46" s="297">
        <v>865828</v>
      </c>
      <c r="C46" s="296">
        <v>451338</v>
      </c>
      <c r="D46" s="295">
        <v>414490</v>
      </c>
      <c r="E46" s="297">
        <v>865141</v>
      </c>
      <c r="F46" s="296">
        <v>451117</v>
      </c>
      <c r="G46" s="295">
        <v>414024</v>
      </c>
      <c r="H46" s="57"/>
      <c r="I46" s="67" t="s">
        <v>155</v>
      </c>
    </row>
    <row r="47" spans="1:9" ht="13.5" customHeight="1">
      <c r="A47" s="67" t="s">
        <v>153</v>
      </c>
      <c r="B47" s="297">
        <v>466305</v>
      </c>
      <c r="C47" s="296">
        <v>199223</v>
      </c>
      <c r="D47" s="295">
        <v>267082</v>
      </c>
      <c r="E47" s="297">
        <v>466369</v>
      </c>
      <c r="F47" s="296">
        <v>199307</v>
      </c>
      <c r="G47" s="295">
        <v>267062</v>
      </c>
      <c r="H47" s="57"/>
      <c r="I47" s="67" t="s">
        <v>154</v>
      </c>
    </row>
    <row r="48" spans="1:9" ht="13.5" customHeight="1">
      <c r="A48" s="109" t="s">
        <v>1016</v>
      </c>
      <c r="B48" s="297">
        <v>701765</v>
      </c>
      <c r="C48" s="296">
        <v>450865</v>
      </c>
      <c r="D48" s="295">
        <v>250900</v>
      </c>
      <c r="E48" s="297">
        <v>702513</v>
      </c>
      <c r="F48" s="296">
        <v>451175</v>
      </c>
      <c r="G48" s="295">
        <v>251338</v>
      </c>
      <c r="H48" s="57"/>
      <c r="I48" s="67" t="s">
        <v>153</v>
      </c>
    </row>
    <row r="49" spans="1:9" s="19" customFormat="1" ht="13.5" customHeight="1">
      <c r="A49" s="67" t="s">
        <v>152</v>
      </c>
      <c r="B49" s="297">
        <v>1436981</v>
      </c>
      <c r="C49" s="296">
        <v>501179</v>
      </c>
      <c r="D49" s="295">
        <v>935802</v>
      </c>
      <c r="E49" s="297">
        <v>1425923</v>
      </c>
      <c r="F49" s="296">
        <v>496366</v>
      </c>
      <c r="G49" s="295">
        <v>929557</v>
      </c>
      <c r="H49" s="57"/>
      <c r="I49" s="109" t="s">
        <v>1016</v>
      </c>
    </row>
    <row r="50" spans="1:9" ht="13.5" customHeight="1">
      <c r="A50" s="62" t="s">
        <v>151</v>
      </c>
      <c r="B50" s="301">
        <v>2800674</v>
      </c>
      <c r="C50" s="300">
        <v>1636876</v>
      </c>
      <c r="D50" s="299">
        <v>1163798</v>
      </c>
      <c r="E50" s="301">
        <v>2802528</v>
      </c>
      <c r="F50" s="300">
        <v>1636830</v>
      </c>
      <c r="G50" s="299">
        <v>1165698</v>
      </c>
      <c r="H50" s="57"/>
      <c r="I50" s="67" t="s">
        <v>152</v>
      </c>
    </row>
    <row r="51" spans="1:9" ht="15.75" customHeight="1">
      <c r="A51" s="67" t="s">
        <v>150</v>
      </c>
      <c r="B51" s="297">
        <v>4063293</v>
      </c>
      <c r="C51" s="296">
        <v>2522024</v>
      </c>
      <c r="D51" s="295">
        <v>1541269</v>
      </c>
      <c r="E51" s="297">
        <v>4065132</v>
      </c>
      <c r="F51" s="296">
        <v>2520498</v>
      </c>
      <c r="G51" s="295">
        <v>1544634</v>
      </c>
      <c r="H51" s="57"/>
      <c r="I51" s="75" t="s">
        <v>4</v>
      </c>
    </row>
    <row r="52" spans="1:9" ht="15.75" customHeight="1">
      <c r="A52" s="67" t="s">
        <v>149</v>
      </c>
      <c r="B52" s="297">
        <v>682333</v>
      </c>
      <c r="C52" s="296">
        <v>451366</v>
      </c>
      <c r="D52" s="295">
        <v>230967</v>
      </c>
      <c r="E52" s="297">
        <v>683509</v>
      </c>
      <c r="F52" s="296">
        <v>451023</v>
      </c>
      <c r="G52" s="295">
        <v>232486</v>
      </c>
      <c r="H52" s="57"/>
      <c r="I52" s="67" t="s">
        <v>150</v>
      </c>
    </row>
    <row r="53" spans="1:9" ht="15.75" customHeight="1">
      <c r="A53" s="67" t="s">
        <v>148</v>
      </c>
      <c r="B53" s="297">
        <v>805056</v>
      </c>
      <c r="C53" s="296">
        <v>507034</v>
      </c>
      <c r="D53" s="295">
        <v>298022</v>
      </c>
      <c r="E53" s="297">
        <v>806799</v>
      </c>
      <c r="F53" s="296">
        <v>506183</v>
      </c>
      <c r="G53" s="295">
        <v>300616</v>
      </c>
      <c r="H53" s="57"/>
      <c r="I53" s="67" t="s">
        <v>149</v>
      </c>
    </row>
    <row r="54" spans="1:9" ht="15.75" customHeight="1">
      <c r="A54" s="109" t="s">
        <v>196</v>
      </c>
      <c r="B54" s="297">
        <v>3894284</v>
      </c>
      <c r="C54" s="296">
        <v>2990569</v>
      </c>
      <c r="D54" s="295">
        <v>903715</v>
      </c>
      <c r="E54" s="297">
        <v>3889768</v>
      </c>
      <c r="F54" s="296">
        <v>2983396</v>
      </c>
      <c r="G54" s="295">
        <v>906372</v>
      </c>
      <c r="H54" s="57"/>
      <c r="I54" s="67" t="s">
        <v>148</v>
      </c>
    </row>
    <row r="55" spans="1:9" ht="15.75" customHeight="1">
      <c r="A55" s="67" t="s">
        <v>147</v>
      </c>
      <c r="B55" s="297">
        <v>1513044</v>
      </c>
      <c r="C55" s="296">
        <v>995728</v>
      </c>
      <c r="D55" s="295">
        <v>517316</v>
      </c>
      <c r="E55" s="297">
        <v>1514935</v>
      </c>
      <c r="F55" s="296">
        <v>995850</v>
      </c>
      <c r="G55" s="295">
        <v>519085</v>
      </c>
      <c r="H55" s="57"/>
      <c r="I55" s="109" t="s">
        <v>196</v>
      </c>
    </row>
    <row r="56" spans="1:9" ht="15.75" customHeight="1">
      <c r="A56" s="109" t="s">
        <v>1011</v>
      </c>
      <c r="B56" s="297">
        <v>1231117</v>
      </c>
      <c r="C56" s="296">
        <v>768968</v>
      </c>
      <c r="D56" s="295">
        <v>462149</v>
      </c>
      <c r="E56" s="297">
        <v>1233490</v>
      </c>
      <c r="F56" s="296">
        <v>767741</v>
      </c>
      <c r="G56" s="295">
        <v>465749</v>
      </c>
      <c r="H56" s="57"/>
      <c r="I56" s="67" t="s">
        <v>147</v>
      </c>
    </row>
    <row r="57" spans="1:9" ht="15.75" customHeight="1">
      <c r="A57" s="67" t="s">
        <v>146</v>
      </c>
      <c r="B57" s="297">
        <v>2623122</v>
      </c>
      <c r="C57" s="296">
        <v>1988243</v>
      </c>
      <c r="D57" s="295">
        <v>634879</v>
      </c>
      <c r="E57" s="297">
        <v>2627610</v>
      </c>
      <c r="F57" s="296">
        <v>1990882</v>
      </c>
      <c r="G57" s="295">
        <v>636728</v>
      </c>
      <c r="H57" s="57"/>
      <c r="I57" s="109" t="s">
        <v>1011</v>
      </c>
    </row>
    <row r="58" spans="1:9" ht="15.75" customHeight="1">
      <c r="A58" s="67" t="s">
        <v>145</v>
      </c>
      <c r="B58" s="297">
        <v>1283238</v>
      </c>
      <c r="C58" s="296">
        <v>985180</v>
      </c>
      <c r="D58" s="295">
        <v>298058</v>
      </c>
      <c r="E58" s="297">
        <v>1287461</v>
      </c>
      <c r="F58" s="296">
        <v>985521</v>
      </c>
      <c r="G58" s="295">
        <v>301940</v>
      </c>
      <c r="H58" s="57"/>
      <c r="I58" s="67" t="s">
        <v>146</v>
      </c>
    </row>
    <row r="59" spans="1:9" ht="15.75" customHeight="1">
      <c r="A59" s="67" t="s">
        <v>144</v>
      </c>
      <c r="B59" s="297">
        <v>3234752</v>
      </c>
      <c r="C59" s="296">
        <v>2572539</v>
      </c>
      <c r="D59" s="295">
        <v>662213</v>
      </c>
      <c r="E59" s="297">
        <v>3241232</v>
      </c>
      <c r="F59" s="296">
        <v>2577071</v>
      </c>
      <c r="G59" s="295">
        <v>664161</v>
      </c>
      <c r="H59" s="57"/>
      <c r="I59" s="67" t="s">
        <v>145</v>
      </c>
    </row>
    <row r="60" spans="1:9" ht="15.75" customHeight="1">
      <c r="A60" s="67" t="s">
        <v>143</v>
      </c>
      <c r="B60" s="297">
        <v>1977720</v>
      </c>
      <c r="C60" s="296">
        <v>1188958</v>
      </c>
      <c r="D60" s="295">
        <v>788762</v>
      </c>
      <c r="E60" s="297">
        <v>1983655</v>
      </c>
      <c r="F60" s="296">
        <v>1191463</v>
      </c>
      <c r="G60" s="295">
        <v>792192</v>
      </c>
      <c r="H60" s="57"/>
      <c r="I60" s="67" t="s">
        <v>144</v>
      </c>
    </row>
    <row r="61" spans="1:9" ht="15.75" customHeight="1">
      <c r="A61" s="67" t="s">
        <v>142</v>
      </c>
      <c r="B61" s="297">
        <v>1331655</v>
      </c>
      <c r="C61" s="296">
        <v>912181</v>
      </c>
      <c r="D61" s="295">
        <v>419474</v>
      </c>
      <c r="E61" s="297">
        <v>1336591</v>
      </c>
      <c r="F61" s="296">
        <v>914537</v>
      </c>
      <c r="G61" s="295">
        <v>422054</v>
      </c>
      <c r="H61" s="57"/>
      <c r="I61" s="67" t="s">
        <v>143</v>
      </c>
    </row>
    <row r="62" spans="1:9" ht="15.75" customHeight="1">
      <c r="A62" s="67" t="s">
        <v>141</v>
      </c>
      <c r="B62" s="297">
        <v>3193514</v>
      </c>
      <c r="C62" s="296">
        <v>2554179</v>
      </c>
      <c r="D62" s="295">
        <v>639335</v>
      </c>
      <c r="E62" s="297">
        <v>3198596</v>
      </c>
      <c r="F62" s="296">
        <v>2560254</v>
      </c>
      <c r="G62" s="295">
        <v>638342</v>
      </c>
      <c r="H62" s="57"/>
      <c r="I62" s="67" t="s">
        <v>142</v>
      </c>
    </row>
    <row r="63" spans="1:9" ht="15.75" customHeight="1">
      <c r="A63" s="67" t="s">
        <v>140</v>
      </c>
      <c r="B63" s="297">
        <v>2462950</v>
      </c>
      <c r="C63" s="296">
        <v>1864459</v>
      </c>
      <c r="D63" s="295">
        <v>598491</v>
      </c>
      <c r="E63" s="297">
        <v>2471105</v>
      </c>
      <c r="F63" s="296">
        <v>1868334</v>
      </c>
      <c r="G63" s="295">
        <v>602771</v>
      </c>
      <c r="H63" s="57"/>
      <c r="I63" s="67" t="s">
        <v>141</v>
      </c>
    </row>
    <row r="64" spans="1:9" ht="15.75" customHeight="1">
      <c r="A64" s="67" t="s">
        <v>139</v>
      </c>
      <c r="B64" s="297">
        <v>1246618</v>
      </c>
      <c r="C64" s="296">
        <v>938767</v>
      </c>
      <c r="D64" s="295">
        <v>307851</v>
      </c>
      <c r="E64" s="297">
        <v>1249752</v>
      </c>
      <c r="F64" s="296">
        <v>939358</v>
      </c>
      <c r="G64" s="295">
        <v>310394</v>
      </c>
      <c r="H64" s="57"/>
      <c r="I64" s="67" t="s">
        <v>140</v>
      </c>
    </row>
    <row r="65" spans="1:9" ht="17.25" customHeight="1">
      <c r="A65" s="67" t="s">
        <v>138</v>
      </c>
      <c r="B65" s="297">
        <v>845537</v>
      </c>
      <c r="C65" s="296">
        <v>522828</v>
      </c>
      <c r="D65" s="295">
        <v>322709</v>
      </c>
      <c r="E65" s="297">
        <v>849823</v>
      </c>
      <c r="F65" s="296">
        <v>525246</v>
      </c>
      <c r="G65" s="295">
        <v>324577</v>
      </c>
      <c r="H65" s="57"/>
      <c r="I65" s="72" t="s">
        <v>5</v>
      </c>
    </row>
    <row r="66" spans="1:9" ht="17.25" customHeight="1">
      <c r="A66" s="67" t="s">
        <v>137</v>
      </c>
      <c r="B66" s="297">
        <v>4325256</v>
      </c>
      <c r="C66" s="296">
        <v>3666856</v>
      </c>
      <c r="D66" s="295">
        <v>658400</v>
      </c>
      <c r="E66" s="297">
        <v>4327299</v>
      </c>
      <c r="F66" s="296">
        <v>3665395</v>
      </c>
      <c r="G66" s="295">
        <v>661904</v>
      </c>
      <c r="H66" s="57"/>
      <c r="I66" s="67" t="s">
        <v>138</v>
      </c>
    </row>
    <row r="67" spans="1:9" ht="17.25" customHeight="1">
      <c r="A67" s="109" t="s">
        <v>1012</v>
      </c>
      <c r="B67" s="297">
        <v>1655074</v>
      </c>
      <c r="C67" s="296">
        <v>1528299</v>
      </c>
      <c r="D67" s="295">
        <v>126775</v>
      </c>
      <c r="E67" s="297">
        <v>1650576</v>
      </c>
      <c r="F67" s="296">
        <v>1524043</v>
      </c>
      <c r="G67" s="295">
        <v>126533</v>
      </c>
      <c r="H67" s="57"/>
      <c r="I67" s="109" t="s">
        <v>1012</v>
      </c>
    </row>
    <row r="68" spans="1:9" ht="17.25" customHeight="1">
      <c r="A68" s="109" t="s">
        <v>1013</v>
      </c>
      <c r="B68" s="297">
        <v>538547</v>
      </c>
      <c r="C68" s="296">
        <v>451404</v>
      </c>
      <c r="D68" s="295">
        <v>87143</v>
      </c>
      <c r="E68" s="297">
        <v>537298</v>
      </c>
      <c r="F68" s="296">
        <v>450113</v>
      </c>
      <c r="G68" s="295">
        <v>87185</v>
      </c>
      <c r="H68" s="57"/>
      <c r="I68" s="109" t="s">
        <v>1013</v>
      </c>
    </row>
    <row r="69" spans="1:9" ht="17.25" customHeight="1">
      <c r="A69" s="67" t="s">
        <v>136</v>
      </c>
      <c r="B69" s="297">
        <v>1498779</v>
      </c>
      <c r="C69" s="296">
        <v>998513</v>
      </c>
      <c r="D69" s="295">
        <v>500266</v>
      </c>
      <c r="E69" s="297">
        <v>1488341</v>
      </c>
      <c r="F69" s="296">
        <v>986528</v>
      </c>
      <c r="G69" s="295">
        <v>501813</v>
      </c>
      <c r="H69" s="57"/>
      <c r="I69" s="67" t="s">
        <v>136</v>
      </c>
    </row>
    <row r="70" spans="1:9" ht="17.25" customHeight="1">
      <c r="A70" s="67" t="s">
        <v>134</v>
      </c>
      <c r="B70" s="297">
        <v>3493036</v>
      </c>
      <c r="C70" s="296">
        <v>2888662</v>
      </c>
      <c r="D70" s="295">
        <v>604374</v>
      </c>
      <c r="E70" s="297">
        <v>3497679</v>
      </c>
      <c r="F70" s="296">
        <v>2891150</v>
      </c>
      <c r="G70" s="295">
        <v>606529</v>
      </c>
      <c r="H70" s="57"/>
      <c r="I70" s="67" t="s">
        <v>134</v>
      </c>
    </row>
    <row r="71" spans="1:9" ht="15.75" customHeight="1">
      <c r="A71" s="67" t="s">
        <v>133</v>
      </c>
      <c r="B71" s="297">
        <v>218063</v>
      </c>
      <c r="C71" s="296">
        <v>63214</v>
      </c>
      <c r="D71" s="295">
        <v>154849</v>
      </c>
      <c r="E71" s="297">
        <v>217535</v>
      </c>
      <c r="F71" s="296">
        <v>63254</v>
      </c>
      <c r="G71" s="295">
        <v>154281</v>
      </c>
      <c r="H71" s="57"/>
      <c r="I71" s="67" t="s">
        <v>133</v>
      </c>
    </row>
    <row r="72" spans="1:9" ht="15.75" customHeight="1">
      <c r="A72" s="298" t="s">
        <v>124</v>
      </c>
      <c r="B72" s="297">
        <v>984511</v>
      </c>
      <c r="C72" s="296">
        <v>581005</v>
      </c>
      <c r="D72" s="295">
        <v>403506</v>
      </c>
      <c r="E72" s="297">
        <v>984323</v>
      </c>
      <c r="F72" s="296">
        <v>580339</v>
      </c>
      <c r="G72" s="295">
        <v>403984</v>
      </c>
      <c r="H72" s="57"/>
      <c r="I72" s="67" t="s">
        <v>132</v>
      </c>
    </row>
    <row r="73" spans="1:9" ht="15.75" customHeight="1">
      <c r="A73" s="298" t="s">
        <v>132</v>
      </c>
      <c r="B73" s="297">
        <v>321722</v>
      </c>
      <c r="C73" s="296">
        <v>173853</v>
      </c>
      <c r="D73" s="295">
        <v>147869</v>
      </c>
      <c r="E73" s="297">
        <v>320136</v>
      </c>
      <c r="F73" s="296">
        <v>172975</v>
      </c>
      <c r="G73" s="295">
        <v>147161</v>
      </c>
      <c r="H73" s="57"/>
      <c r="I73" s="67" t="s">
        <v>131</v>
      </c>
    </row>
    <row r="74" spans="1:9" ht="15.75" customHeight="1">
      <c r="A74" s="298" t="s">
        <v>131</v>
      </c>
      <c r="B74" s="297">
        <v>537513</v>
      </c>
      <c r="C74" s="296">
        <v>372892</v>
      </c>
      <c r="D74" s="295">
        <v>164621</v>
      </c>
      <c r="E74" s="297">
        <v>537591</v>
      </c>
      <c r="F74" s="296">
        <v>372157</v>
      </c>
      <c r="G74" s="295">
        <v>165434</v>
      </c>
      <c r="H74" s="57"/>
      <c r="I74" s="67" t="s">
        <v>130</v>
      </c>
    </row>
    <row r="75" spans="1:9" ht="15.75" customHeight="1">
      <c r="A75" s="298" t="s">
        <v>130</v>
      </c>
      <c r="B75" s="297">
        <v>2350080</v>
      </c>
      <c r="C75" s="296">
        <v>1326398</v>
      </c>
      <c r="D75" s="295">
        <v>1023682</v>
      </c>
      <c r="E75" s="297">
        <v>2357880</v>
      </c>
      <c r="F75" s="296">
        <v>1328936</v>
      </c>
      <c r="G75" s="295">
        <v>1028944</v>
      </c>
      <c r="H75" s="57"/>
      <c r="I75" s="67" t="s">
        <v>129</v>
      </c>
    </row>
    <row r="76" spans="1:9" ht="15.75" customHeight="1">
      <c r="A76" s="298" t="s">
        <v>122</v>
      </c>
      <c r="B76" s="297">
        <v>1072806</v>
      </c>
      <c r="C76" s="296">
        <v>731915</v>
      </c>
      <c r="D76" s="295">
        <v>340891</v>
      </c>
      <c r="E76" s="297">
        <v>1075894</v>
      </c>
      <c r="F76" s="296">
        <v>732975</v>
      </c>
      <c r="G76" s="295">
        <v>342919</v>
      </c>
      <c r="H76" s="57"/>
      <c r="I76" s="67" t="s">
        <v>128</v>
      </c>
    </row>
    <row r="77" spans="1:9" ht="15.75" customHeight="1">
      <c r="A77" s="298" t="s">
        <v>129</v>
      </c>
      <c r="B77" s="297">
        <v>2876497</v>
      </c>
      <c r="C77" s="296">
        <v>2226117</v>
      </c>
      <c r="D77" s="295">
        <v>650380</v>
      </c>
      <c r="E77" s="297">
        <v>2875899</v>
      </c>
      <c r="F77" s="296">
        <v>2223098</v>
      </c>
      <c r="G77" s="295">
        <v>652801</v>
      </c>
      <c r="H77" s="57"/>
      <c r="I77" s="109" t="s">
        <v>197</v>
      </c>
    </row>
    <row r="78" spans="1:9" ht="15.75" customHeight="1">
      <c r="A78" s="298" t="s">
        <v>128</v>
      </c>
      <c r="B78" s="297">
        <v>2404195</v>
      </c>
      <c r="C78" s="296">
        <v>1894053</v>
      </c>
      <c r="D78" s="295">
        <v>510142</v>
      </c>
      <c r="E78" s="297">
        <v>2406548</v>
      </c>
      <c r="F78" s="296">
        <v>1897192</v>
      </c>
      <c r="G78" s="295">
        <v>509356</v>
      </c>
      <c r="H78" s="57"/>
      <c r="I78" s="67" t="s">
        <v>127</v>
      </c>
    </row>
    <row r="79" spans="1:9" ht="15.75" customHeight="1">
      <c r="A79" s="109" t="s">
        <v>197</v>
      </c>
      <c r="B79" s="297">
        <v>2694877</v>
      </c>
      <c r="C79" s="296">
        <v>2316706</v>
      </c>
      <c r="D79" s="295">
        <v>378171</v>
      </c>
      <c r="E79" s="297">
        <v>2701860</v>
      </c>
      <c r="F79" s="296">
        <v>2321071</v>
      </c>
      <c r="G79" s="295">
        <v>380789</v>
      </c>
      <c r="H79" s="57"/>
      <c r="I79" s="67" t="s">
        <v>126</v>
      </c>
    </row>
    <row r="80" spans="1:9" ht="15.75" customHeight="1">
      <c r="A80" s="298" t="s">
        <v>127</v>
      </c>
      <c r="B80" s="297">
        <v>2788849</v>
      </c>
      <c r="C80" s="296">
        <v>2204326</v>
      </c>
      <c r="D80" s="295">
        <v>584523</v>
      </c>
      <c r="E80" s="297">
        <v>2784202</v>
      </c>
      <c r="F80" s="296">
        <v>2199047</v>
      </c>
      <c r="G80" s="295">
        <v>585155</v>
      </c>
      <c r="H80" s="57"/>
      <c r="I80" s="67" t="s">
        <v>125</v>
      </c>
    </row>
    <row r="81" spans="1:9" ht="15.75" customHeight="1">
      <c r="A81" s="298" t="s">
        <v>126</v>
      </c>
      <c r="B81" s="297">
        <v>1960081</v>
      </c>
      <c r="C81" s="296">
        <v>1424332</v>
      </c>
      <c r="D81" s="295">
        <v>535749</v>
      </c>
      <c r="E81" s="297">
        <v>1966382</v>
      </c>
      <c r="F81" s="296">
        <v>1427924</v>
      </c>
      <c r="G81" s="295">
        <v>538458</v>
      </c>
      <c r="H81" s="57"/>
      <c r="I81" s="72" t="s">
        <v>7</v>
      </c>
    </row>
    <row r="82" spans="1:9" ht="15.75" customHeight="1">
      <c r="A82" s="298" t="s">
        <v>125</v>
      </c>
      <c r="B82" s="297">
        <v>1078280</v>
      </c>
      <c r="C82" s="296">
        <v>780804</v>
      </c>
      <c r="D82" s="295">
        <v>297476</v>
      </c>
      <c r="E82" s="297">
        <v>1078585</v>
      </c>
      <c r="F82" s="296">
        <v>780603</v>
      </c>
      <c r="G82" s="295">
        <v>297982</v>
      </c>
      <c r="H82" s="57"/>
      <c r="I82" s="67" t="s">
        <v>124</v>
      </c>
    </row>
    <row r="83" spans="1:9" ht="15.75" customHeight="1">
      <c r="A83" s="298" t="s">
        <v>123</v>
      </c>
      <c r="B83" s="297">
        <v>964330</v>
      </c>
      <c r="C83" s="296">
        <v>632857</v>
      </c>
      <c r="D83" s="295">
        <v>331473</v>
      </c>
      <c r="E83" s="297">
        <v>963582</v>
      </c>
      <c r="F83" s="296">
        <v>631692</v>
      </c>
      <c r="G83" s="295">
        <v>331890</v>
      </c>
      <c r="H83" s="57"/>
      <c r="I83" s="67" t="s">
        <v>122</v>
      </c>
    </row>
    <row r="84" spans="1:9" ht="15.75" customHeight="1">
      <c r="A84" s="298" t="s">
        <v>121</v>
      </c>
      <c r="B84" s="297">
        <v>315557</v>
      </c>
      <c r="C84" s="296">
        <v>246833</v>
      </c>
      <c r="D84" s="295">
        <v>68724</v>
      </c>
      <c r="E84" s="297">
        <v>315143</v>
      </c>
      <c r="F84" s="296">
        <v>246225</v>
      </c>
      <c r="G84" s="295">
        <v>68918</v>
      </c>
      <c r="H84" s="57"/>
      <c r="I84" s="67" t="s">
        <v>121</v>
      </c>
    </row>
    <row r="85" spans="1:9" ht="15.75" customHeight="1">
      <c r="A85" s="298" t="s">
        <v>120</v>
      </c>
      <c r="B85" s="297">
        <v>1913037</v>
      </c>
      <c r="C85" s="296">
        <v>1477094</v>
      </c>
      <c r="D85" s="295">
        <v>435943</v>
      </c>
      <c r="E85" s="297">
        <v>1918076</v>
      </c>
      <c r="F85" s="296">
        <v>1480175</v>
      </c>
      <c r="G85" s="295">
        <v>437901</v>
      </c>
      <c r="H85" s="57"/>
      <c r="I85" s="67" t="s">
        <v>120</v>
      </c>
    </row>
    <row r="86" spans="1:9" ht="15.75" customHeight="1">
      <c r="A86" s="298" t="s">
        <v>119</v>
      </c>
      <c r="B86" s="297">
        <v>1328302</v>
      </c>
      <c r="C86" s="296">
        <v>1090976</v>
      </c>
      <c r="D86" s="295">
        <v>237326</v>
      </c>
      <c r="E86" s="297">
        <v>1330798</v>
      </c>
      <c r="F86" s="296">
        <v>1092561</v>
      </c>
      <c r="G86" s="295">
        <v>238237</v>
      </c>
      <c r="H86" s="57"/>
      <c r="I86" s="67" t="s">
        <v>119</v>
      </c>
    </row>
    <row r="87" spans="1:9" ht="15.75" customHeight="1">
      <c r="A87" s="298" t="s">
        <v>118</v>
      </c>
      <c r="B87" s="297">
        <v>798424</v>
      </c>
      <c r="C87" s="296">
        <v>537884</v>
      </c>
      <c r="D87" s="295">
        <v>260540</v>
      </c>
      <c r="E87" s="297">
        <v>800088</v>
      </c>
      <c r="F87" s="296">
        <v>538686</v>
      </c>
      <c r="G87" s="295">
        <v>261402</v>
      </c>
      <c r="H87" s="57"/>
      <c r="I87" s="67" t="s">
        <v>118</v>
      </c>
    </row>
    <row r="88" spans="1:9" ht="15.75" customHeight="1">
      <c r="A88" s="298" t="s">
        <v>117</v>
      </c>
      <c r="B88" s="297">
        <v>144091</v>
      </c>
      <c r="C88" s="296">
        <v>138169</v>
      </c>
      <c r="D88" s="295">
        <v>5922</v>
      </c>
      <c r="E88" s="297">
        <v>144831</v>
      </c>
      <c r="F88" s="296">
        <v>138739</v>
      </c>
      <c r="G88" s="295">
        <v>6092</v>
      </c>
      <c r="H88" s="57"/>
      <c r="I88" s="67" t="s">
        <v>117</v>
      </c>
    </row>
    <row r="89" spans="1:9" ht="15.75" customHeight="1">
      <c r="A89" s="298" t="s">
        <v>116</v>
      </c>
      <c r="B89" s="297">
        <v>490181</v>
      </c>
      <c r="C89" s="296">
        <v>402043</v>
      </c>
      <c r="D89" s="295">
        <v>88138</v>
      </c>
      <c r="E89" s="297">
        <v>488763</v>
      </c>
      <c r="F89" s="296">
        <v>400413</v>
      </c>
      <c r="G89" s="295">
        <v>88350</v>
      </c>
      <c r="H89" s="57"/>
      <c r="I89" s="67" t="s">
        <v>116</v>
      </c>
    </row>
    <row r="90" spans="1:9" ht="15.75" customHeight="1">
      <c r="A90" s="109" t="s">
        <v>1014</v>
      </c>
      <c r="B90" s="297">
        <v>162014</v>
      </c>
      <c r="C90" s="296">
        <v>111415</v>
      </c>
      <c r="D90" s="295">
        <v>50599</v>
      </c>
      <c r="E90" s="297">
        <v>163116</v>
      </c>
      <c r="F90" s="296">
        <v>112068</v>
      </c>
      <c r="G90" s="295">
        <v>51048</v>
      </c>
      <c r="H90" s="57"/>
      <c r="I90" s="109" t="s">
        <v>1014</v>
      </c>
    </row>
    <row r="91" spans="1:9" ht="15.75" customHeight="1">
      <c r="A91" s="109" t="s">
        <v>1015</v>
      </c>
      <c r="B91" s="294">
        <v>49348</v>
      </c>
      <c r="C91" s="293">
        <v>34795</v>
      </c>
      <c r="D91" s="292">
        <v>14553</v>
      </c>
      <c r="E91" s="294">
        <v>49585</v>
      </c>
      <c r="F91" s="293">
        <v>34843</v>
      </c>
      <c r="G91" s="292">
        <v>14742</v>
      </c>
      <c r="H91" s="57"/>
      <c r="I91" s="109" t="s">
        <v>1015</v>
      </c>
    </row>
    <row r="92" spans="1:9">
      <c r="A92" s="54"/>
      <c r="B92" s="440">
        <f>AVERAGE(B7:B91)/1000</f>
        <v>1728.0050823529411</v>
      </c>
      <c r="C92" s="55"/>
    </row>
    <row r="93" spans="1:9">
      <c r="A93" s="54"/>
      <c r="B93" s="56"/>
      <c r="C93" s="56"/>
      <c r="D93" s="56"/>
      <c r="E93" s="56"/>
      <c r="F93" s="56"/>
      <c r="G93" s="56"/>
    </row>
    <row r="94" spans="1:9">
      <c r="A94" s="54"/>
      <c r="B94" s="56"/>
      <c r="C94" s="56"/>
      <c r="D94" s="56"/>
      <c r="E94" s="56"/>
      <c r="F94" s="56"/>
      <c r="G94" s="56"/>
    </row>
    <row r="95" spans="1:9">
      <c r="A95" s="54"/>
      <c r="B95" s="56"/>
      <c r="C95" s="56"/>
      <c r="D95" s="56"/>
      <c r="E95" s="56"/>
      <c r="F95" s="56"/>
      <c r="G95" s="56"/>
    </row>
    <row r="96" spans="1:9">
      <c r="A96" s="54"/>
      <c r="B96" s="56"/>
      <c r="C96" s="56"/>
      <c r="D96" s="56"/>
      <c r="E96" s="56"/>
      <c r="F96" s="56"/>
      <c r="G96" s="56"/>
    </row>
    <row r="97" spans="1:7">
      <c r="A97" s="54"/>
      <c r="B97" s="56"/>
      <c r="C97" s="56"/>
      <c r="D97" s="56"/>
      <c r="E97" s="56"/>
      <c r="F97" s="56"/>
      <c r="G97" s="56"/>
    </row>
    <row r="98" spans="1:7">
      <c r="A98" s="54"/>
      <c r="B98" s="56"/>
      <c r="C98" s="56"/>
      <c r="D98" s="56"/>
      <c r="E98" s="56"/>
      <c r="F98" s="56"/>
      <c r="G98" s="56"/>
    </row>
    <row r="99" spans="1:7">
      <c r="A99" s="54"/>
      <c r="B99" s="56"/>
      <c r="C99" s="56"/>
      <c r="D99" s="56"/>
      <c r="E99" s="56"/>
      <c r="F99" s="56"/>
      <c r="G99" s="56"/>
    </row>
    <row r="100" spans="1:7">
      <c r="A100" s="54"/>
      <c r="B100" s="56"/>
      <c r="C100" s="56"/>
      <c r="D100" s="56"/>
      <c r="E100" s="56"/>
      <c r="F100" s="56"/>
      <c r="G100" s="56"/>
    </row>
    <row r="101" spans="1:7">
      <c r="A101" s="54"/>
      <c r="B101" s="56"/>
      <c r="C101" s="56"/>
      <c r="D101" s="56"/>
      <c r="E101" s="56"/>
      <c r="F101" s="56"/>
      <c r="G101" s="56"/>
    </row>
    <row r="102" spans="1:7">
      <c r="A102" s="54"/>
      <c r="B102" s="55"/>
      <c r="C102" s="55"/>
    </row>
    <row r="103" spans="1:7">
      <c r="A103" s="54"/>
      <c r="B103" s="55"/>
      <c r="C103" s="55"/>
    </row>
    <row r="104" spans="1:7">
      <c r="A104" s="54"/>
      <c r="B104" s="55"/>
      <c r="C104" s="55"/>
    </row>
    <row r="105" spans="1:7">
      <c r="A105" s="54"/>
      <c r="B105" s="55"/>
      <c r="C105" s="55"/>
    </row>
    <row r="106" spans="1:7">
      <c r="A106" s="54"/>
      <c r="B106" s="55"/>
      <c r="C106" s="55"/>
    </row>
    <row r="107" spans="1:7">
      <c r="A107" s="54"/>
      <c r="B107" s="55"/>
      <c r="C107" s="55"/>
    </row>
    <row r="108" spans="1:7">
      <c r="A108" s="54"/>
      <c r="B108" s="55"/>
      <c r="C108" s="55"/>
    </row>
    <row r="109" spans="1:7">
      <c r="A109" s="54"/>
      <c r="B109" s="55"/>
      <c r="C109" s="55"/>
    </row>
    <row r="110" spans="1:7">
      <c r="A110" s="54"/>
      <c r="B110" s="55"/>
      <c r="C110" s="55"/>
    </row>
    <row r="111" spans="1:7">
      <c r="A111" s="54"/>
      <c r="B111" s="55"/>
      <c r="C111" s="55"/>
    </row>
    <row r="112" spans="1:7">
      <c r="A112" s="54"/>
      <c r="B112" s="55"/>
      <c r="C112" s="55"/>
    </row>
    <row r="113" spans="1:3">
      <c r="A113" s="54"/>
      <c r="B113" s="55"/>
      <c r="C113" s="55"/>
    </row>
    <row r="114" spans="1:3">
      <c r="A114" s="54"/>
      <c r="B114" s="55"/>
      <c r="C114" s="55"/>
    </row>
    <row r="115" spans="1:3">
      <c r="A115" s="54"/>
      <c r="B115" s="55"/>
      <c r="C115" s="55"/>
    </row>
    <row r="116" spans="1:3">
      <c r="A116" s="54"/>
      <c r="B116" s="55"/>
      <c r="C116" s="55"/>
    </row>
    <row r="117" spans="1:3">
      <c r="A117" s="54"/>
      <c r="B117" s="55"/>
      <c r="C117" s="55"/>
    </row>
    <row r="118" spans="1:3">
      <c r="A118" s="54"/>
      <c r="B118" s="55"/>
      <c r="C118" s="55"/>
    </row>
    <row r="119" spans="1:3">
      <c r="A119" s="54"/>
      <c r="B119" s="55"/>
      <c r="C119" s="55"/>
    </row>
    <row r="120" spans="1:3">
      <c r="A120" s="54"/>
      <c r="B120" s="55"/>
      <c r="C120" s="55"/>
    </row>
    <row r="121" spans="1:3">
      <c r="A121" s="54"/>
      <c r="B121" s="55"/>
      <c r="C121" s="55"/>
    </row>
    <row r="122" spans="1:3">
      <c r="A122" s="54"/>
      <c r="B122" s="55"/>
      <c r="C122" s="55"/>
    </row>
    <row r="123" spans="1:3">
      <c r="A123" s="54"/>
      <c r="B123" s="55"/>
      <c r="C123" s="55"/>
    </row>
    <row r="124" spans="1:3">
      <c r="A124" s="54"/>
      <c r="B124" s="55"/>
      <c r="C124" s="55"/>
    </row>
    <row r="125" spans="1:3">
      <c r="A125" s="54"/>
      <c r="B125" s="55"/>
      <c r="C125" s="55"/>
    </row>
    <row r="126" spans="1:3">
      <c r="A126" s="54"/>
      <c r="B126" s="55"/>
      <c r="C126" s="55"/>
    </row>
    <row r="127" spans="1:3">
      <c r="A127" s="54"/>
      <c r="B127" s="55"/>
      <c r="C127" s="55"/>
    </row>
    <row r="128" spans="1:3">
      <c r="A128" s="54"/>
      <c r="B128" s="55"/>
      <c r="C128" s="55"/>
    </row>
    <row r="129" spans="1:3">
      <c r="A129" s="54"/>
      <c r="B129" s="55"/>
      <c r="C129" s="55"/>
    </row>
    <row r="130" spans="1:3">
      <c r="A130" s="54"/>
      <c r="B130" s="55"/>
      <c r="C130" s="55"/>
    </row>
    <row r="131" spans="1:3">
      <c r="A131" s="54"/>
      <c r="B131" s="55"/>
      <c r="C131" s="55"/>
    </row>
    <row r="132" spans="1:3">
      <c r="A132" s="54"/>
      <c r="B132" s="55"/>
      <c r="C132" s="55"/>
    </row>
    <row r="133" spans="1:3">
      <c r="A133" s="54"/>
      <c r="B133" s="55"/>
      <c r="C133" s="55"/>
    </row>
    <row r="134" spans="1:3">
      <c r="A134" s="54"/>
      <c r="B134" s="55"/>
      <c r="C134" s="55"/>
    </row>
    <row r="135" spans="1:3">
      <c r="A135" s="54"/>
      <c r="B135" s="55"/>
      <c r="C135" s="55"/>
    </row>
    <row r="136" spans="1:3">
      <c r="A136" s="54"/>
      <c r="B136" s="55"/>
      <c r="C136" s="55"/>
    </row>
    <row r="137" spans="1:3">
      <c r="A137" s="54"/>
      <c r="B137" s="55"/>
      <c r="C137" s="55"/>
    </row>
    <row r="138" spans="1:3">
      <c r="A138" s="54"/>
      <c r="B138" s="55"/>
      <c r="C138" s="55"/>
    </row>
    <row r="139" spans="1:3">
      <c r="A139" s="54"/>
      <c r="B139" s="55"/>
      <c r="C139" s="55"/>
    </row>
    <row r="140" spans="1:3">
      <c r="A140" s="54"/>
      <c r="B140" s="55"/>
      <c r="C140" s="55"/>
    </row>
    <row r="141" spans="1:3">
      <c r="A141" s="54"/>
      <c r="B141" s="55"/>
      <c r="C141" s="55"/>
    </row>
    <row r="142" spans="1:3">
      <c r="A142" s="54"/>
      <c r="B142" s="55"/>
      <c r="C142" s="55"/>
    </row>
    <row r="143" spans="1:3">
      <c r="A143" s="54"/>
      <c r="B143" s="55"/>
      <c r="C143" s="55"/>
    </row>
    <row r="144" spans="1:3">
      <c r="A144" s="54"/>
      <c r="B144" s="55"/>
      <c r="C144" s="55"/>
    </row>
    <row r="145" spans="1:3">
      <c r="A145" s="54"/>
      <c r="B145" s="55"/>
      <c r="C145" s="55"/>
    </row>
    <row r="146" spans="1:3">
      <c r="A146" s="54"/>
      <c r="B146" s="55"/>
      <c r="C146" s="55"/>
    </row>
    <row r="147" spans="1:3">
      <c r="A147" s="54"/>
      <c r="B147" s="55"/>
      <c r="C147" s="55"/>
    </row>
    <row r="148" spans="1:3">
      <c r="A148" s="54"/>
      <c r="B148" s="55"/>
      <c r="C148" s="55"/>
    </row>
    <row r="149" spans="1:3">
      <c r="A149" s="54"/>
      <c r="B149" s="55"/>
      <c r="C149" s="55"/>
    </row>
    <row r="150" spans="1:3">
      <c r="A150" s="54"/>
      <c r="B150" s="55"/>
      <c r="C150" s="55"/>
    </row>
    <row r="151" spans="1:3">
      <c r="A151" s="54"/>
      <c r="B151" s="55"/>
      <c r="C151" s="55"/>
    </row>
    <row r="152" spans="1:3">
      <c r="A152" s="54"/>
      <c r="B152" s="55"/>
      <c r="C152" s="55"/>
    </row>
    <row r="153" spans="1:3">
      <c r="A153" s="54"/>
      <c r="B153" s="55"/>
      <c r="C153" s="55"/>
    </row>
    <row r="154" spans="1:3">
      <c r="A154" s="54"/>
      <c r="B154" s="55"/>
      <c r="C154" s="55"/>
    </row>
    <row r="155" spans="1:3">
      <c r="A155" s="54"/>
      <c r="B155" s="55"/>
      <c r="C155" s="55"/>
    </row>
    <row r="156" spans="1:3">
      <c r="A156" s="54"/>
      <c r="B156" s="55"/>
      <c r="C156" s="55"/>
    </row>
    <row r="157" spans="1:3">
      <c r="A157" s="54"/>
      <c r="B157" s="55"/>
      <c r="C157" s="55"/>
    </row>
    <row r="158" spans="1:3">
      <c r="A158" s="54"/>
      <c r="B158" s="55"/>
      <c r="C158" s="55"/>
    </row>
    <row r="159" spans="1:3">
      <c r="A159" s="54"/>
      <c r="B159" s="55"/>
      <c r="C159" s="55"/>
    </row>
    <row r="160" spans="1:3">
      <c r="A160" s="54"/>
      <c r="B160" s="53"/>
      <c r="C160" s="53"/>
    </row>
    <row r="161" spans="1:3">
      <c r="A161" s="54"/>
      <c r="B161" s="53"/>
      <c r="C161" s="53"/>
    </row>
    <row r="162" spans="1:3">
      <c r="A162" s="54"/>
      <c r="B162" s="53"/>
      <c r="C162" s="53"/>
    </row>
    <row r="163" spans="1:3">
      <c r="A163" s="54"/>
      <c r="B163" s="53"/>
      <c r="C163" s="53"/>
    </row>
    <row r="164" spans="1:3">
      <c r="A164" s="54"/>
      <c r="B164" s="53"/>
      <c r="C164" s="53"/>
    </row>
    <row r="165" spans="1:3">
      <c r="A165" s="54"/>
      <c r="B165" s="53"/>
      <c r="C165" s="53"/>
    </row>
    <row r="166" spans="1:3">
      <c r="A166" s="54"/>
      <c r="B166" s="53"/>
      <c r="C166" s="53"/>
    </row>
    <row r="167" spans="1:3">
      <c r="A167" s="54"/>
      <c r="B167" s="53"/>
      <c r="C167" s="53"/>
    </row>
    <row r="168" spans="1:3">
      <c r="A168" s="54"/>
      <c r="B168" s="53"/>
      <c r="C168" s="53"/>
    </row>
    <row r="169" spans="1:3">
      <c r="A169" s="54"/>
      <c r="B169" s="53"/>
      <c r="C169" s="53"/>
    </row>
    <row r="170" spans="1:3">
      <c r="A170" s="54"/>
      <c r="B170" s="53"/>
      <c r="C170" s="53"/>
    </row>
    <row r="171" spans="1:3">
      <c r="A171" s="54"/>
      <c r="B171" s="53"/>
      <c r="C171" s="53"/>
    </row>
    <row r="172" spans="1:3">
      <c r="A172" s="54"/>
      <c r="B172" s="53"/>
      <c r="C172" s="53"/>
    </row>
    <row r="173" spans="1:3">
      <c r="A173" s="54"/>
      <c r="B173" s="53"/>
      <c r="C173" s="53"/>
    </row>
    <row r="174" spans="1:3">
      <c r="A174" s="54"/>
      <c r="B174" s="53"/>
      <c r="C174" s="53"/>
    </row>
    <row r="175" spans="1:3">
      <c r="A175" s="54"/>
      <c r="B175" s="53"/>
      <c r="C175" s="53"/>
    </row>
    <row r="176" spans="1:3">
      <c r="A176" s="54"/>
      <c r="B176" s="53"/>
      <c r="C176" s="53"/>
    </row>
    <row r="177" spans="1:3">
      <c r="A177" s="54"/>
      <c r="B177" s="53"/>
      <c r="C177" s="53"/>
    </row>
    <row r="178" spans="1:3">
      <c r="A178" s="54"/>
      <c r="B178" s="53"/>
      <c r="C178" s="53"/>
    </row>
    <row r="179" spans="1:3">
      <c r="A179" s="54"/>
      <c r="B179" s="53"/>
      <c r="C179" s="53"/>
    </row>
    <row r="180" spans="1:3">
      <c r="A180" s="54"/>
      <c r="B180" s="53"/>
      <c r="C180" s="53"/>
    </row>
    <row r="181" spans="1:3">
      <c r="A181" s="54"/>
      <c r="B181" s="53"/>
      <c r="C181" s="53"/>
    </row>
    <row r="182" spans="1:3">
      <c r="A182" s="54"/>
      <c r="B182" s="53"/>
      <c r="C182" s="53"/>
    </row>
    <row r="183" spans="1:3">
      <c r="A183" s="54"/>
      <c r="B183" s="53"/>
      <c r="C183" s="53"/>
    </row>
    <row r="184" spans="1:3">
      <c r="A184" s="54"/>
      <c r="B184" s="53"/>
      <c r="C184" s="53"/>
    </row>
    <row r="185" spans="1:3">
      <c r="A185" s="54"/>
      <c r="B185" s="53"/>
      <c r="C185" s="53"/>
    </row>
    <row r="186" spans="1:3">
      <c r="A186" s="54"/>
      <c r="B186" s="53"/>
      <c r="C186" s="53"/>
    </row>
    <row r="187" spans="1:3">
      <c r="A187" s="54"/>
      <c r="B187" s="53"/>
      <c r="C187" s="53"/>
    </row>
    <row r="188" spans="1:3">
      <c r="A188" s="54"/>
      <c r="B188" s="53"/>
      <c r="C188" s="53"/>
    </row>
    <row r="189" spans="1:3">
      <c r="A189" s="54"/>
      <c r="B189" s="53"/>
      <c r="C189" s="53"/>
    </row>
    <row r="190" spans="1:3">
      <c r="A190" s="54"/>
      <c r="B190" s="53"/>
      <c r="C190" s="53"/>
    </row>
    <row r="191" spans="1:3">
      <c r="A191" s="54"/>
      <c r="B191" s="53"/>
      <c r="C191" s="53"/>
    </row>
    <row r="192" spans="1:3">
      <c r="A192" s="54"/>
      <c r="B192" s="53"/>
      <c r="C192" s="53"/>
    </row>
    <row r="193" spans="1:3">
      <c r="A193" s="54"/>
      <c r="B193" s="53"/>
      <c r="C193" s="53"/>
    </row>
    <row r="194" spans="1:3">
      <c r="A194" s="54"/>
      <c r="B194" s="53"/>
      <c r="C194" s="53"/>
    </row>
    <row r="195" spans="1:3">
      <c r="A195" s="54"/>
      <c r="B195" s="53"/>
      <c r="C195" s="53"/>
    </row>
    <row r="196" spans="1:3">
      <c r="A196" s="54"/>
      <c r="B196" s="53"/>
      <c r="C196" s="53"/>
    </row>
    <row r="197" spans="1:3">
      <c r="A197" s="54"/>
      <c r="B197" s="53"/>
      <c r="C197" s="53"/>
    </row>
    <row r="198" spans="1:3">
      <c r="A198" s="54"/>
      <c r="B198" s="53"/>
      <c r="C198" s="53"/>
    </row>
    <row r="199" spans="1:3">
      <c r="A199" s="54"/>
      <c r="B199" s="53"/>
      <c r="C199" s="53"/>
    </row>
    <row r="200" spans="1:3">
      <c r="A200" s="54"/>
      <c r="B200" s="53"/>
      <c r="C200" s="53"/>
    </row>
    <row r="201" spans="1:3">
      <c r="A201" s="54"/>
      <c r="B201" s="53"/>
      <c r="C201" s="53"/>
    </row>
    <row r="202" spans="1:3">
      <c r="A202" s="54"/>
      <c r="B202" s="53"/>
      <c r="C202" s="53"/>
    </row>
    <row r="203" spans="1:3">
      <c r="A203" s="54"/>
      <c r="B203" s="53"/>
      <c r="C203" s="53"/>
    </row>
    <row r="204" spans="1:3">
      <c r="A204" s="54"/>
      <c r="B204" s="53"/>
      <c r="C204" s="53"/>
    </row>
    <row r="205" spans="1:3">
      <c r="A205" s="54"/>
      <c r="B205" s="53"/>
      <c r="C205" s="53"/>
    </row>
    <row r="206" spans="1:3">
      <c r="A206" s="54"/>
      <c r="B206" s="53"/>
      <c r="C206" s="53"/>
    </row>
    <row r="207" spans="1:3">
      <c r="A207" s="54"/>
      <c r="B207" s="53"/>
      <c r="C207" s="53"/>
    </row>
    <row r="208" spans="1:3">
      <c r="A208" s="54"/>
      <c r="B208" s="53"/>
      <c r="C208" s="53"/>
    </row>
    <row r="209" spans="1:3">
      <c r="A209" s="54"/>
      <c r="B209" s="53"/>
      <c r="C209" s="53"/>
    </row>
    <row r="210" spans="1:3">
      <c r="A210" s="54"/>
      <c r="B210" s="53"/>
      <c r="C210" s="53"/>
    </row>
    <row r="211" spans="1:3">
      <c r="A211" s="54"/>
      <c r="B211" s="53"/>
      <c r="C211" s="53"/>
    </row>
    <row r="212" spans="1:3">
      <c r="A212" s="54"/>
      <c r="B212" s="53"/>
      <c r="C212" s="53"/>
    </row>
    <row r="213" spans="1:3">
      <c r="A213" s="54"/>
      <c r="B213" s="53"/>
      <c r="C213" s="53"/>
    </row>
    <row r="214" spans="1:3">
      <c r="A214" s="54"/>
      <c r="B214" s="53"/>
      <c r="C214" s="53"/>
    </row>
    <row r="215" spans="1:3">
      <c r="A215" s="54"/>
      <c r="B215" s="53"/>
      <c r="C215" s="53"/>
    </row>
    <row r="216" spans="1:3">
      <c r="A216" s="54"/>
      <c r="B216" s="53"/>
      <c r="C216" s="53"/>
    </row>
    <row r="217" spans="1:3">
      <c r="A217" s="54"/>
      <c r="B217" s="53"/>
      <c r="C217" s="53"/>
    </row>
    <row r="218" spans="1:3">
      <c r="A218" s="54"/>
      <c r="B218" s="53"/>
      <c r="C218" s="53"/>
    </row>
    <row r="219" spans="1:3">
      <c r="A219" s="54"/>
      <c r="B219" s="53"/>
      <c r="C219" s="53"/>
    </row>
    <row r="220" spans="1:3">
      <c r="A220" s="54"/>
      <c r="B220" s="53"/>
      <c r="C220" s="53"/>
    </row>
    <row r="221" spans="1:3">
      <c r="A221" s="54"/>
      <c r="B221" s="53"/>
      <c r="C221" s="53"/>
    </row>
    <row r="222" spans="1:3">
      <c r="A222" s="54"/>
      <c r="B222" s="53"/>
      <c r="C222" s="53"/>
    </row>
    <row r="223" spans="1:3">
      <c r="A223" s="54"/>
      <c r="B223" s="53"/>
      <c r="C223" s="53"/>
    </row>
    <row r="224" spans="1:3">
      <c r="A224" s="54"/>
      <c r="B224" s="53"/>
      <c r="C224" s="53"/>
    </row>
    <row r="225" spans="1:3">
      <c r="A225" s="54"/>
      <c r="B225" s="53"/>
      <c r="C225" s="53"/>
    </row>
    <row r="226" spans="1:3">
      <c r="A226" s="54"/>
      <c r="B226" s="53"/>
      <c r="C226" s="53"/>
    </row>
    <row r="227" spans="1:3">
      <c r="A227" s="54"/>
      <c r="B227" s="53"/>
      <c r="C227" s="53"/>
    </row>
    <row r="228" spans="1:3">
      <c r="A228" s="54"/>
      <c r="B228" s="53"/>
      <c r="C228" s="53"/>
    </row>
    <row r="229" spans="1:3">
      <c r="A229" s="54"/>
      <c r="B229" s="53"/>
      <c r="C229" s="53"/>
    </row>
    <row r="230" spans="1:3">
      <c r="A230" s="54"/>
      <c r="B230" s="53"/>
      <c r="C230" s="53"/>
    </row>
    <row r="231" spans="1:3">
      <c r="A231" s="54"/>
      <c r="B231" s="53"/>
      <c r="C231" s="53"/>
    </row>
    <row r="232" spans="1:3">
      <c r="A232" s="54"/>
      <c r="B232" s="53"/>
      <c r="C232" s="53"/>
    </row>
    <row r="233" spans="1:3">
      <c r="A233" s="54"/>
      <c r="B233" s="53"/>
      <c r="C233" s="53"/>
    </row>
    <row r="234" spans="1:3">
      <c r="A234" s="54"/>
      <c r="B234" s="53"/>
      <c r="C234" s="53"/>
    </row>
    <row r="235" spans="1:3">
      <c r="A235" s="54"/>
      <c r="B235" s="53"/>
      <c r="C235" s="53"/>
    </row>
    <row r="236" spans="1:3">
      <c r="A236" s="54"/>
      <c r="B236" s="53"/>
      <c r="C236" s="53"/>
    </row>
    <row r="237" spans="1:3">
      <c r="A237" s="54"/>
      <c r="B237" s="53"/>
      <c r="C237" s="53"/>
    </row>
    <row r="238" spans="1:3">
      <c r="A238" s="54"/>
      <c r="B238" s="53"/>
      <c r="C238" s="53"/>
    </row>
    <row r="239" spans="1:3">
      <c r="A239" s="54"/>
      <c r="B239" s="53"/>
      <c r="C239" s="53"/>
    </row>
    <row r="240" spans="1:3">
      <c r="A240" s="54"/>
      <c r="B240" s="53"/>
      <c r="C240" s="53"/>
    </row>
    <row r="241" spans="1:3">
      <c r="A241" s="54"/>
      <c r="B241" s="53"/>
      <c r="C241" s="53"/>
    </row>
    <row r="242" spans="1:3">
      <c r="A242" s="54"/>
      <c r="B242" s="53"/>
      <c r="C242" s="53"/>
    </row>
    <row r="243" spans="1:3">
      <c r="A243" s="54"/>
      <c r="B243" s="53"/>
      <c r="C243" s="53"/>
    </row>
    <row r="244" spans="1:3">
      <c r="A244" s="54"/>
      <c r="B244" s="53"/>
      <c r="C244" s="53"/>
    </row>
    <row r="245" spans="1:3">
      <c r="A245" s="54"/>
      <c r="B245" s="53"/>
      <c r="C245" s="53"/>
    </row>
    <row r="246" spans="1:3">
      <c r="A246" s="54"/>
      <c r="B246" s="53"/>
      <c r="C246" s="53"/>
    </row>
    <row r="247" spans="1:3">
      <c r="B247" s="53"/>
      <c r="C247" s="53"/>
    </row>
    <row r="248" spans="1:3">
      <c r="B248" s="53"/>
      <c r="C248" s="53"/>
    </row>
    <row r="249" spans="1:3">
      <c r="B249" s="53"/>
      <c r="C249" s="53"/>
    </row>
    <row r="250" spans="1:3">
      <c r="B250" s="53"/>
      <c r="C250" s="53"/>
    </row>
    <row r="251" spans="1:3">
      <c r="B251" s="53"/>
      <c r="C251" s="53"/>
    </row>
    <row r="252" spans="1:3">
      <c r="B252" s="53"/>
      <c r="C252" s="53"/>
    </row>
    <row r="253" spans="1:3">
      <c r="B253" s="53"/>
      <c r="C253" s="53"/>
    </row>
    <row r="254" spans="1:3">
      <c r="B254" s="53"/>
      <c r="C254" s="53"/>
    </row>
    <row r="255" spans="1:3">
      <c r="B255" s="53"/>
      <c r="C255" s="53"/>
    </row>
    <row r="256" spans="1:3">
      <c r="B256" s="53"/>
      <c r="C256" s="53"/>
    </row>
    <row r="257" spans="2:3">
      <c r="B257" s="53"/>
      <c r="C257" s="53"/>
    </row>
    <row r="258" spans="2:3">
      <c r="B258" s="53"/>
      <c r="C258" s="53"/>
    </row>
    <row r="259" spans="2:3">
      <c r="B259" s="53"/>
      <c r="C259" s="53"/>
    </row>
    <row r="260" spans="2:3">
      <c r="B260" s="53"/>
      <c r="C260" s="53"/>
    </row>
    <row r="261" spans="2:3">
      <c r="B261" s="53"/>
      <c r="C261" s="53"/>
    </row>
    <row r="262" spans="2:3">
      <c r="B262" s="53"/>
      <c r="C262" s="53"/>
    </row>
    <row r="263" spans="2:3">
      <c r="B263" s="53"/>
      <c r="C263" s="53"/>
    </row>
    <row r="264" spans="2:3">
      <c r="B264" s="53"/>
      <c r="C264" s="53"/>
    </row>
    <row r="265" spans="2:3">
      <c r="B265" s="53"/>
      <c r="C265" s="53"/>
    </row>
    <row r="266" spans="2:3">
      <c r="B266" s="53"/>
      <c r="C266" s="53"/>
    </row>
    <row r="267" spans="2:3">
      <c r="B267" s="53"/>
      <c r="C267" s="53"/>
    </row>
    <row r="268" spans="2:3">
      <c r="B268" s="53"/>
      <c r="C268" s="53"/>
    </row>
    <row r="269" spans="2:3">
      <c r="B269" s="53"/>
      <c r="C269" s="53"/>
    </row>
    <row r="270" spans="2:3">
      <c r="B270" s="53"/>
      <c r="C270" s="53"/>
    </row>
    <row r="271" spans="2:3">
      <c r="B271" s="53"/>
      <c r="C271" s="53"/>
    </row>
    <row r="272" spans="2:3">
      <c r="B272" s="53"/>
      <c r="C272" s="53"/>
    </row>
    <row r="273" spans="2:3">
      <c r="B273" s="53"/>
      <c r="C273" s="53"/>
    </row>
    <row r="274" spans="2:3">
      <c r="B274" s="53"/>
      <c r="C274" s="53"/>
    </row>
    <row r="275" spans="2:3">
      <c r="B275" s="53"/>
      <c r="C275" s="53"/>
    </row>
    <row r="276" spans="2:3">
      <c r="B276" s="53"/>
      <c r="C276" s="53"/>
    </row>
    <row r="277" spans="2:3">
      <c r="B277" s="53"/>
      <c r="C277" s="53"/>
    </row>
    <row r="278" spans="2:3">
      <c r="B278" s="53"/>
      <c r="C278" s="53"/>
    </row>
    <row r="279" spans="2:3">
      <c r="B279" s="53"/>
      <c r="C279" s="53"/>
    </row>
    <row r="280" spans="2:3">
      <c r="B280" s="53"/>
      <c r="C280" s="53"/>
    </row>
    <row r="281" spans="2:3">
      <c r="B281" s="53"/>
      <c r="C281" s="53"/>
    </row>
    <row r="282" spans="2:3">
      <c r="B282" s="53"/>
      <c r="C282" s="53"/>
    </row>
    <row r="283" spans="2:3">
      <c r="B283" s="53"/>
      <c r="C283" s="53"/>
    </row>
    <row r="284" spans="2:3">
      <c r="B284" s="53"/>
      <c r="C284" s="53"/>
    </row>
    <row r="285" spans="2:3">
      <c r="B285" s="53"/>
      <c r="C285" s="53"/>
    </row>
    <row r="286" spans="2:3">
      <c r="B286" s="53"/>
      <c r="C286" s="53"/>
    </row>
    <row r="287" spans="2:3">
      <c r="B287" s="53"/>
      <c r="C287" s="53"/>
    </row>
    <row r="288" spans="2:3">
      <c r="B288" s="53"/>
      <c r="C288" s="53"/>
    </row>
    <row r="289" spans="2:3">
      <c r="B289" s="53"/>
      <c r="C289" s="53"/>
    </row>
    <row r="290" spans="2:3">
      <c r="B290" s="53"/>
      <c r="C290" s="53"/>
    </row>
    <row r="291" spans="2:3">
      <c r="B291" s="53"/>
      <c r="C291" s="53"/>
    </row>
    <row r="292" spans="2:3">
      <c r="B292" s="53"/>
      <c r="C292" s="53"/>
    </row>
    <row r="293" spans="2:3">
      <c r="B293" s="53"/>
      <c r="C293" s="53"/>
    </row>
    <row r="294" spans="2:3">
      <c r="B294" s="53"/>
      <c r="C294" s="53"/>
    </row>
    <row r="295" spans="2:3">
      <c r="B295" s="53"/>
      <c r="C295" s="53"/>
    </row>
    <row r="296" spans="2:3">
      <c r="B296" s="53"/>
      <c r="C296" s="53"/>
    </row>
    <row r="297" spans="2:3">
      <c r="B297" s="53"/>
      <c r="C297" s="53"/>
    </row>
    <row r="298" spans="2:3">
      <c r="B298" s="53"/>
      <c r="C298" s="53"/>
    </row>
    <row r="299" spans="2:3">
      <c r="B299" s="53"/>
      <c r="C299" s="53"/>
    </row>
    <row r="300" spans="2:3">
      <c r="B300" s="53"/>
      <c r="C300" s="53"/>
    </row>
    <row r="301" spans="2:3">
      <c r="B301" s="53"/>
      <c r="C301" s="53"/>
    </row>
    <row r="302" spans="2:3">
      <c r="B302" s="53"/>
      <c r="C302" s="53"/>
    </row>
    <row r="303" spans="2:3">
      <c r="B303" s="53"/>
      <c r="C303" s="53"/>
    </row>
    <row r="304" spans="2:3">
      <c r="B304" s="53"/>
      <c r="C304" s="53"/>
    </row>
    <row r="305" spans="2:3">
      <c r="B305" s="53"/>
      <c r="C305" s="53"/>
    </row>
    <row r="306" spans="2:3">
      <c r="B306" s="53"/>
      <c r="C306" s="53"/>
    </row>
    <row r="307" spans="2:3">
      <c r="B307" s="53"/>
      <c r="C307" s="53"/>
    </row>
    <row r="308" spans="2:3">
      <c r="B308" s="53"/>
      <c r="C308" s="53"/>
    </row>
    <row r="309" spans="2:3">
      <c r="B309" s="53"/>
      <c r="C309" s="53"/>
    </row>
    <row r="310" spans="2:3">
      <c r="B310" s="53"/>
      <c r="C310" s="53"/>
    </row>
    <row r="311" spans="2:3">
      <c r="B311" s="53"/>
      <c r="C311" s="53"/>
    </row>
    <row r="312" spans="2:3">
      <c r="B312" s="53"/>
      <c r="C312" s="53"/>
    </row>
    <row r="313" spans="2:3">
      <c r="B313" s="53"/>
      <c r="C313" s="53"/>
    </row>
    <row r="314" spans="2:3">
      <c r="B314" s="53"/>
      <c r="C314" s="53"/>
    </row>
    <row r="315" spans="2:3">
      <c r="B315" s="53"/>
      <c r="C315" s="53"/>
    </row>
    <row r="316" spans="2:3">
      <c r="B316" s="53"/>
      <c r="C316" s="53"/>
    </row>
    <row r="317" spans="2:3">
      <c r="B317" s="53"/>
      <c r="C317" s="53"/>
    </row>
    <row r="318" spans="2:3">
      <c r="B318" s="53"/>
      <c r="C318" s="53"/>
    </row>
    <row r="319" spans="2:3">
      <c r="B319" s="53"/>
      <c r="C319" s="53"/>
    </row>
    <row r="320" spans="2:3">
      <c r="B320" s="53"/>
      <c r="C320" s="53"/>
    </row>
    <row r="321" spans="2:3">
      <c r="B321" s="53"/>
      <c r="C321" s="53"/>
    </row>
    <row r="322" spans="2:3">
      <c r="B322" s="53"/>
      <c r="C322" s="53"/>
    </row>
    <row r="323" spans="2:3">
      <c r="B323" s="53"/>
      <c r="C323" s="53"/>
    </row>
    <row r="324" spans="2:3">
      <c r="B324" s="53"/>
      <c r="C324" s="53"/>
    </row>
    <row r="325" spans="2:3">
      <c r="B325" s="53"/>
      <c r="C325" s="53"/>
    </row>
  </sheetData>
  <mergeCells count="8">
    <mergeCell ref="A1:G1"/>
    <mergeCell ref="A2:G2"/>
    <mergeCell ref="F5:G5"/>
    <mergeCell ref="B5:B6"/>
    <mergeCell ref="C5:D5"/>
    <mergeCell ref="B4:D4"/>
    <mergeCell ref="E4:G4"/>
    <mergeCell ref="E5:E6"/>
  </mergeCells>
  <printOptions verticalCentered="1"/>
  <pageMargins left="0.62992125984251968" right="0.62992125984251968" top="0.6692913385826772" bottom="0.59055118110236227" header="0.51181102362204722" footer="0.31496062992125984"/>
  <pageSetup paperSize="9" scale="96" firstPageNumber="4" orientation="portrait" useFirstPageNumber="1" r:id="rId1"/>
  <headerFooter alignWithMargins="0">
    <oddHeader>&amp;C&amp;P</oddHead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31" sqref="Q31"/>
    </sheetView>
  </sheetViews>
  <sheetFormatPr defaultRowHeight="15"/>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0"/>
  <sheetViews>
    <sheetView workbookViewId="0">
      <selection activeCell="I73" sqref="I73"/>
    </sheetView>
  </sheetViews>
  <sheetFormatPr defaultRowHeight="12.75"/>
  <cols>
    <col min="1" max="1" width="8.42578125" style="197" customWidth="1"/>
    <col min="2" max="2" width="73.42578125" style="197" customWidth="1"/>
    <col min="3" max="4" width="15.28515625" style="197" customWidth="1"/>
    <col min="5" max="6" width="9.140625" style="197"/>
    <col min="7" max="7" width="42.85546875" style="197" customWidth="1"/>
    <col min="8" max="16384" width="9.140625" style="197"/>
  </cols>
  <sheetData>
    <row r="1" spans="1:26" ht="12.75" customHeight="1">
      <c r="A1" s="513" t="s">
        <v>1217</v>
      </c>
      <c r="B1" s="514"/>
      <c r="C1" s="514"/>
      <c r="D1" s="514"/>
      <c r="E1" s="514"/>
      <c r="F1" s="514"/>
      <c r="G1" s="514"/>
      <c r="H1" s="514"/>
      <c r="I1" s="514"/>
      <c r="J1" s="514"/>
      <c r="K1" s="514"/>
      <c r="L1" s="514"/>
      <c r="M1" s="514"/>
      <c r="N1" s="514"/>
      <c r="O1" s="514"/>
      <c r="P1" s="514"/>
      <c r="Q1" s="514"/>
      <c r="R1" s="514"/>
      <c r="S1" s="514"/>
      <c r="T1" s="514"/>
      <c r="U1" s="514"/>
      <c r="V1" s="514"/>
      <c r="W1" s="514"/>
      <c r="X1" s="514"/>
      <c r="Y1" s="514"/>
      <c r="Z1" s="514"/>
    </row>
    <row r="2" spans="1:26" ht="12.75" customHeight="1">
      <c r="A2" s="197" t="s">
        <v>1207</v>
      </c>
    </row>
    <row r="3" spans="1:26" ht="12.75" customHeight="1">
      <c r="A3" s="515" t="s">
        <v>1207</v>
      </c>
      <c r="B3" s="515" t="s">
        <v>1207</v>
      </c>
      <c r="C3" s="291" t="s">
        <v>1216</v>
      </c>
      <c r="D3" s="291" t="s">
        <v>1215</v>
      </c>
    </row>
    <row r="4" spans="1:26" ht="12.75" customHeight="1">
      <c r="A4" s="515" t="s">
        <v>1207</v>
      </c>
      <c r="B4" s="515" t="s">
        <v>1207</v>
      </c>
      <c r="C4" s="291" t="s">
        <v>1214</v>
      </c>
      <c r="D4" s="291" t="s">
        <v>1214</v>
      </c>
    </row>
    <row r="5" spans="1:26" ht="12.75" customHeight="1">
      <c r="A5" s="515" t="s">
        <v>1206</v>
      </c>
      <c r="B5" s="67" t="s">
        <v>191</v>
      </c>
      <c r="C5" s="290">
        <v>1550137</v>
      </c>
      <c r="D5" s="290">
        <v>1552865</v>
      </c>
      <c r="G5" s="72" t="s">
        <v>1</v>
      </c>
    </row>
    <row r="6" spans="1:26" ht="12.75" customHeight="1">
      <c r="A6" s="515" t="s">
        <v>1206</v>
      </c>
      <c r="B6" s="67" t="s">
        <v>190</v>
      </c>
      <c r="C6" s="290">
        <v>1225741</v>
      </c>
      <c r="D6" s="290">
        <v>1220530</v>
      </c>
      <c r="G6" s="67" t="s">
        <v>191</v>
      </c>
    </row>
    <row r="7" spans="1:26" ht="12.75" customHeight="1">
      <c r="A7" s="515" t="s">
        <v>1206</v>
      </c>
      <c r="B7" s="67" t="s">
        <v>189</v>
      </c>
      <c r="C7" s="290">
        <v>1397168</v>
      </c>
      <c r="D7" s="290">
        <v>1389599</v>
      </c>
      <c r="G7" s="67" t="s">
        <v>190</v>
      </c>
    </row>
    <row r="8" spans="1:26" ht="12.75" customHeight="1">
      <c r="A8" s="515" t="s">
        <v>1206</v>
      </c>
      <c r="B8" s="67" t="s">
        <v>188</v>
      </c>
      <c r="C8" s="290">
        <v>2333477</v>
      </c>
      <c r="D8" s="290">
        <v>2335408</v>
      </c>
      <c r="G8" s="67" t="s">
        <v>189</v>
      </c>
    </row>
    <row r="9" spans="1:26" ht="12.75" customHeight="1">
      <c r="A9" s="515" t="s">
        <v>1206</v>
      </c>
      <c r="B9" s="67" t="s">
        <v>187</v>
      </c>
      <c r="C9" s="290">
        <v>1029838</v>
      </c>
      <c r="D9" s="290">
        <v>1023170</v>
      </c>
      <c r="G9" s="67" t="s">
        <v>188</v>
      </c>
    </row>
    <row r="10" spans="1:26" ht="12.75" customHeight="1">
      <c r="A10" s="515" t="s">
        <v>1206</v>
      </c>
      <c r="B10" s="67" t="s">
        <v>186</v>
      </c>
      <c r="C10" s="290">
        <v>1009772</v>
      </c>
      <c r="D10" s="290">
        <v>1014570</v>
      </c>
      <c r="G10" s="67" t="s">
        <v>187</v>
      </c>
    </row>
    <row r="11" spans="1:26" ht="12.75" customHeight="1">
      <c r="A11" s="515" t="s">
        <v>1206</v>
      </c>
      <c r="B11" s="67" t="s">
        <v>185</v>
      </c>
      <c r="C11" s="290">
        <v>651450</v>
      </c>
      <c r="D11" s="290">
        <v>648157</v>
      </c>
      <c r="G11" s="67" t="s">
        <v>186</v>
      </c>
    </row>
    <row r="12" spans="1:26" ht="12.75" customHeight="1">
      <c r="A12" s="515" t="s">
        <v>1206</v>
      </c>
      <c r="B12" s="67" t="s">
        <v>184</v>
      </c>
      <c r="C12" s="290">
        <v>1120019</v>
      </c>
      <c r="D12" s="290">
        <v>1122893</v>
      </c>
      <c r="G12" s="67" t="s">
        <v>185</v>
      </c>
    </row>
    <row r="13" spans="1:26" ht="12.75" customHeight="1">
      <c r="A13" s="515" t="s">
        <v>1206</v>
      </c>
      <c r="B13" s="67" t="s">
        <v>183</v>
      </c>
      <c r="C13" s="290">
        <v>1156093</v>
      </c>
      <c r="D13" s="290">
        <v>1156221</v>
      </c>
      <c r="G13" s="67" t="s">
        <v>184</v>
      </c>
    </row>
    <row r="14" spans="1:26" ht="12.75" customHeight="1">
      <c r="A14" s="515" t="s">
        <v>1206</v>
      </c>
      <c r="B14" s="67" t="s">
        <v>182</v>
      </c>
      <c r="C14" s="290">
        <v>7318647</v>
      </c>
      <c r="D14" s="290">
        <v>7423470</v>
      </c>
      <c r="G14" s="67" t="s">
        <v>183</v>
      </c>
    </row>
    <row r="15" spans="1:26" ht="12.75" customHeight="1">
      <c r="A15" s="515" t="s">
        <v>1206</v>
      </c>
      <c r="B15" s="67" t="s">
        <v>181</v>
      </c>
      <c r="C15" s="290">
        <v>759721</v>
      </c>
      <c r="D15" s="290">
        <v>754816</v>
      </c>
      <c r="G15" s="67" t="s">
        <v>182</v>
      </c>
    </row>
    <row r="16" spans="1:26" ht="12.75" customHeight="1">
      <c r="A16" s="515" t="s">
        <v>1206</v>
      </c>
      <c r="B16" s="67" t="s">
        <v>180</v>
      </c>
      <c r="C16" s="290">
        <v>1130103</v>
      </c>
      <c r="D16" s="290">
        <v>1126739</v>
      </c>
      <c r="G16" s="67" t="s">
        <v>181</v>
      </c>
    </row>
    <row r="17" spans="1:7" ht="12.75" customHeight="1">
      <c r="A17" s="515" t="s">
        <v>1206</v>
      </c>
      <c r="B17" s="67" t="s">
        <v>179</v>
      </c>
      <c r="C17" s="290">
        <v>958630</v>
      </c>
      <c r="D17" s="290">
        <v>953201</v>
      </c>
      <c r="G17" s="67" t="s">
        <v>180</v>
      </c>
    </row>
    <row r="18" spans="1:7" ht="12.75" customHeight="1">
      <c r="A18" s="515" t="s">
        <v>1206</v>
      </c>
      <c r="B18" s="67" t="s">
        <v>178</v>
      </c>
      <c r="C18" s="290">
        <v>1050295</v>
      </c>
      <c r="D18" s="290">
        <v>1040327</v>
      </c>
      <c r="G18" s="67" t="s">
        <v>179</v>
      </c>
    </row>
    <row r="19" spans="1:7" ht="12.75" customHeight="1">
      <c r="A19" s="515" t="s">
        <v>1206</v>
      </c>
      <c r="B19" s="67" t="s">
        <v>177</v>
      </c>
      <c r="C19" s="290">
        <v>1304744</v>
      </c>
      <c r="D19" s="290">
        <v>1296799</v>
      </c>
      <c r="G19" s="67" t="s">
        <v>178</v>
      </c>
    </row>
    <row r="20" spans="1:7" ht="12.75" customHeight="1">
      <c r="A20" s="515" t="s">
        <v>1206</v>
      </c>
      <c r="B20" s="67" t="s">
        <v>176</v>
      </c>
      <c r="C20" s="290">
        <v>1506446</v>
      </c>
      <c r="D20" s="290">
        <v>1499417</v>
      </c>
      <c r="G20" s="67" t="s">
        <v>177</v>
      </c>
    </row>
    <row r="21" spans="1:7" ht="12.75" customHeight="1">
      <c r="A21" s="515" t="s">
        <v>1206</v>
      </c>
      <c r="B21" s="67" t="s">
        <v>175</v>
      </c>
      <c r="C21" s="290">
        <v>1271912</v>
      </c>
      <c r="D21" s="290">
        <v>1270736</v>
      </c>
      <c r="G21" s="67" t="s">
        <v>176</v>
      </c>
    </row>
    <row r="22" spans="1:7" ht="12.75" customHeight="1">
      <c r="A22" s="515" t="s">
        <v>1206</v>
      </c>
      <c r="B22" s="67" t="s">
        <v>174</v>
      </c>
      <c r="C22" s="290">
        <v>12330126</v>
      </c>
      <c r="D22" s="290">
        <v>12380664</v>
      </c>
      <c r="G22" s="67" t="s">
        <v>175</v>
      </c>
    </row>
    <row r="23" spans="1:7" ht="12.75" customHeight="1">
      <c r="A23" s="515" t="s">
        <v>1206</v>
      </c>
      <c r="B23" s="67" t="s">
        <v>173</v>
      </c>
      <c r="C23" s="290">
        <v>629875</v>
      </c>
      <c r="D23" s="290">
        <v>627083</v>
      </c>
      <c r="G23" s="72" t="s">
        <v>2</v>
      </c>
    </row>
    <row r="24" spans="1:7" ht="12.75" customHeight="1">
      <c r="A24" s="515" t="s">
        <v>1206</v>
      </c>
      <c r="B24" s="67" t="s">
        <v>172</v>
      </c>
      <c r="C24" s="290">
        <v>856831</v>
      </c>
      <c r="D24" s="290">
        <v>850554</v>
      </c>
      <c r="G24" s="67" t="s">
        <v>173</v>
      </c>
    </row>
    <row r="25" spans="1:7" ht="12.75" customHeight="1">
      <c r="A25" s="515" t="s">
        <v>1206</v>
      </c>
      <c r="B25" s="177" t="s">
        <v>1010</v>
      </c>
      <c r="C25" s="290">
        <v>43838</v>
      </c>
      <c r="D25" s="290">
        <v>43937</v>
      </c>
      <c r="G25" s="109" t="s">
        <v>171</v>
      </c>
    </row>
    <row r="26" spans="1:7" ht="12.75" customHeight="1">
      <c r="A26" s="515" t="s">
        <v>1206</v>
      </c>
      <c r="B26" s="109" t="s">
        <v>171</v>
      </c>
      <c r="C26" s="290">
        <v>1130240</v>
      </c>
      <c r="D26" s="290">
        <v>1121813</v>
      </c>
      <c r="G26" s="177" t="s">
        <v>1010</v>
      </c>
    </row>
    <row r="27" spans="1:7" ht="12.75" customHeight="1">
      <c r="A27" s="515" t="s">
        <v>1206</v>
      </c>
      <c r="B27" s="67" t="s">
        <v>169</v>
      </c>
      <c r="C27" s="290">
        <v>1187685</v>
      </c>
      <c r="D27" s="290">
        <v>1183860</v>
      </c>
      <c r="G27" s="79" t="s">
        <v>992</v>
      </c>
    </row>
    <row r="28" spans="1:7" ht="12.75" customHeight="1">
      <c r="A28" s="515" t="s">
        <v>1206</v>
      </c>
      <c r="B28" s="67" t="s">
        <v>168</v>
      </c>
      <c r="C28" s="290">
        <v>976439</v>
      </c>
      <c r="D28" s="290">
        <v>986261</v>
      </c>
      <c r="G28" s="67" t="s">
        <v>169</v>
      </c>
    </row>
    <row r="29" spans="1:7" ht="12.75" customHeight="1">
      <c r="A29" s="515" t="s">
        <v>1206</v>
      </c>
      <c r="B29" s="67" t="s">
        <v>167</v>
      </c>
      <c r="C29" s="290">
        <v>1778857</v>
      </c>
      <c r="D29" s="290">
        <v>1791916</v>
      </c>
      <c r="G29" s="67" t="s">
        <v>168</v>
      </c>
    </row>
    <row r="30" spans="1:7" ht="12.75" customHeight="1">
      <c r="A30" s="515" t="s">
        <v>1206</v>
      </c>
      <c r="B30" s="67" t="s">
        <v>166</v>
      </c>
      <c r="C30" s="290">
        <v>762173</v>
      </c>
      <c r="D30" s="290">
        <v>757621</v>
      </c>
      <c r="G30" s="67" t="s">
        <v>167</v>
      </c>
    </row>
    <row r="31" spans="1:7" ht="12.75" customHeight="1">
      <c r="A31" s="515" t="s">
        <v>1206</v>
      </c>
      <c r="B31" s="67" t="s">
        <v>165</v>
      </c>
      <c r="C31" s="290">
        <v>615692</v>
      </c>
      <c r="D31" s="290">
        <v>612522</v>
      </c>
      <c r="G31" s="67" t="s">
        <v>166</v>
      </c>
    </row>
    <row r="32" spans="1:7" ht="12.75" customHeight="1">
      <c r="A32" s="515" t="s">
        <v>1206</v>
      </c>
      <c r="B32" s="67" t="s">
        <v>164</v>
      </c>
      <c r="C32" s="290">
        <v>646374</v>
      </c>
      <c r="D32" s="290">
        <v>642164</v>
      </c>
      <c r="G32" s="67" t="s">
        <v>165</v>
      </c>
    </row>
    <row r="33" spans="1:7" ht="12.75" customHeight="1">
      <c r="A33" s="515" t="s">
        <v>1206</v>
      </c>
      <c r="B33" s="109" t="s">
        <v>1009</v>
      </c>
      <c r="C33" s="290">
        <v>5225690</v>
      </c>
      <c r="D33" s="290">
        <v>5281579</v>
      </c>
      <c r="G33" s="67" t="s">
        <v>164</v>
      </c>
    </row>
    <row r="34" spans="1:7" ht="12.75" customHeight="1">
      <c r="A34" s="515" t="s">
        <v>1206</v>
      </c>
      <c r="B34" s="109" t="s">
        <v>195</v>
      </c>
      <c r="C34" s="290">
        <v>451480</v>
      </c>
      <c r="D34" s="290">
        <v>453366</v>
      </c>
      <c r="G34" s="109" t="s">
        <v>195</v>
      </c>
    </row>
    <row r="35" spans="1:7" ht="12.75" customHeight="1">
      <c r="A35" s="515" t="s">
        <v>1206</v>
      </c>
      <c r="B35" s="67" t="s">
        <v>163</v>
      </c>
      <c r="C35" s="290">
        <v>278733</v>
      </c>
      <c r="D35" s="290">
        <v>277803</v>
      </c>
      <c r="G35" s="67" t="s">
        <v>163</v>
      </c>
    </row>
    <row r="36" spans="1:7" ht="12.75" customHeight="1">
      <c r="A36" s="515" t="s">
        <v>1206</v>
      </c>
      <c r="B36" s="67" t="s">
        <v>162</v>
      </c>
      <c r="C36" s="290">
        <v>1907106</v>
      </c>
      <c r="D36" s="290">
        <v>1912168</v>
      </c>
      <c r="G36" s="67" t="s">
        <v>162</v>
      </c>
    </row>
    <row r="37" spans="1:7" ht="12.75" customHeight="1">
      <c r="A37" s="515" t="s">
        <v>1206</v>
      </c>
      <c r="B37" s="67" t="s">
        <v>161</v>
      </c>
      <c r="C37" s="290">
        <v>5513804</v>
      </c>
      <c r="D37" s="290">
        <v>5570945</v>
      </c>
      <c r="G37" s="67" t="s">
        <v>161</v>
      </c>
    </row>
    <row r="38" spans="1:7" ht="12.75" customHeight="1">
      <c r="A38" s="515" t="s">
        <v>1206</v>
      </c>
      <c r="B38" s="67" t="s">
        <v>160</v>
      </c>
      <c r="C38" s="290">
        <v>1018626</v>
      </c>
      <c r="D38" s="290">
        <v>1018866</v>
      </c>
      <c r="G38" s="67" t="s">
        <v>160</v>
      </c>
    </row>
    <row r="39" spans="1:7" ht="12.75" customHeight="1">
      <c r="A39" s="515" t="s">
        <v>1206</v>
      </c>
      <c r="B39" s="67" t="s">
        <v>159</v>
      </c>
      <c r="C39" s="290">
        <v>2545937</v>
      </c>
      <c r="D39" s="290">
        <v>2535202</v>
      </c>
      <c r="G39" s="67" t="s">
        <v>159</v>
      </c>
    </row>
    <row r="40" spans="1:7" ht="12.75" customHeight="1">
      <c r="A40" s="515" t="s">
        <v>1206</v>
      </c>
      <c r="B40" s="67" t="s">
        <v>158</v>
      </c>
      <c r="C40" s="290">
        <v>4236000</v>
      </c>
      <c r="D40" s="290">
        <v>4231355</v>
      </c>
      <c r="G40" s="67" t="s">
        <v>158</v>
      </c>
    </row>
    <row r="41" spans="1:7" ht="12.75" customHeight="1">
      <c r="A41" s="515" t="s">
        <v>1206</v>
      </c>
      <c r="B41" s="67" t="s">
        <v>157</v>
      </c>
      <c r="C41" s="290">
        <v>416263</v>
      </c>
      <c r="D41" s="290">
        <v>428753</v>
      </c>
      <c r="G41" s="67" t="s">
        <v>157</v>
      </c>
    </row>
    <row r="42" spans="1:7" ht="12.75" customHeight="1">
      <c r="A42" s="515" t="s">
        <v>1206</v>
      </c>
      <c r="B42" s="67" t="s">
        <v>156</v>
      </c>
      <c r="C42" s="290">
        <v>3015660</v>
      </c>
      <c r="D42" s="290">
        <v>3041900</v>
      </c>
      <c r="G42" s="67" t="s">
        <v>156</v>
      </c>
    </row>
    <row r="43" spans="1:7" ht="12.75" customHeight="1">
      <c r="A43" s="515" t="s">
        <v>1206</v>
      </c>
      <c r="B43" s="67" t="s">
        <v>155</v>
      </c>
      <c r="C43" s="290">
        <v>472776</v>
      </c>
      <c r="D43" s="290">
        <v>480474</v>
      </c>
      <c r="G43" s="67" t="s">
        <v>155</v>
      </c>
    </row>
    <row r="44" spans="1:7" ht="12.75" customHeight="1">
      <c r="A44" s="515" t="s">
        <v>1206</v>
      </c>
      <c r="B44" s="67" t="s">
        <v>154</v>
      </c>
      <c r="C44" s="290">
        <v>862254</v>
      </c>
      <c r="D44" s="290">
        <v>864454</v>
      </c>
      <c r="G44" s="67" t="s">
        <v>154</v>
      </c>
    </row>
    <row r="45" spans="1:7" ht="12.75" customHeight="1">
      <c r="A45" s="515" t="s">
        <v>1206</v>
      </c>
      <c r="B45" s="67" t="s">
        <v>153</v>
      </c>
      <c r="C45" s="290">
        <v>467797</v>
      </c>
      <c r="D45" s="290">
        <v>466432</v>
      </c>
      <c r="G45" s="67" t="s">
        <v>153</v>
      </c>
    </row>
    <row r="46" spans="1:7" ht="12.75" customHeight="1">
      <c r="A46" s="515" t="s">
        <v>1206</v>
      </c>
      <c r="B46" s="109" t="s">
        <v>1016</v>
      </c>
      <c r="C46" s="290">
        <v>703745</v>
      </c>
      <c r="D46" s="290">
        <v>703262</v>
      </c>
      <c r="G46" s="109" t="s">
        <v>1016</v>
      </c>
    </row>
    <row r="47" spans="1:7" ht="12.75" customHeight="1">
      <c r="A47" s="515" t="s">
        <v>1206</v>
      </c>
      <c r="B47" s="67" t="s">
        <v>152</v>
      </c>
      <c r="C47" s="290">
        <v>1394172</v>
      </c>
      <c r="D47" s="290">
        <v>1414865</v>
      </c>
      <c r="G47" s="67" t="s">
        <v>152</v>
      </c>
    </row>
    <row r="48" spans="1:7" ht="12.75" customHeight="1">
      <c r="A48" s="515" t="s">
        <v>1206</v>
      </c>
      <c r="B48" s="62" t="s">
        <v>151</v>
      </c>
      <c r="C48" s="290">
        <v>2801597</v>
      </c>
      <c r="D48" s="290">
        <v>2804383</v>
      </c>
      <c r="G48" s="62" t="s">
        <v>151</v>
      </c>
    </row>
    <row r="49" spans="1:7" ht="12.75" customHeight="1">
      <c r="A49" s="515" t="s">
        <v>1206</v>
      </c>
      <c r="B49" s="67" t="s">
        <v>150</v>
      </c>
      <c r="C49" s="290">
        <v>4071064</v>
      </c>
      <c r="D49" s="290">
        <v>4066972</v>
      </c>
      <c r="G49" s="67" t="s">
        <v>150</v>
      </c>
    </row>
    <row r="50" spans="1:7" ht="12.75" customHeight="1">
      <c r="A50" s="515" t="s">
        <v>1206</v>
      </c>
      <c r="B50" s="67" t="s">
        <v>149</v>
      </c>
      <c r="C50" s="290">
        <v>685865</v>
      </c>
      <c r="D50" s="290">
        <v>684684</v>
      </c>
      <c r="G50" s="67" t="s">
        <v>149</v>
      </c>
    </row>
    <row r="51" spans="1:7" ht="12.75" customHeight="1">
      <c r="A51" s="515" t="s">
        <v>1206</v>
      </c>
      <c r="B51" s="67" t="s">
        <v>148</v>
      </c>
      <c r="C51" s="290">
        <v>807453</v>
      </c>
      <c r="D51" s="290">
        <v>808541</v>
      </c>
      <c r="G51" s="67" t="s">
        <v>148</v>
      </c>
    </row>
    <row r="52" spans="1:7" ht="12.75" customHeight="1">
      <c r="A52" s="515" t="s">
        <v>1206</v>
      </c>
      <c r="B52" s="109" t="s">
        <v>196</v>
      </c>
      <c r="C52" s="290">
        <v>3868730</v>
      </c>
      <c r="D52" s="290">
        <v>3885253</v>
      </c>
      <c r="G52" s="109" t="s">
        <v>196</v>
      </c>
    </row>
    <row r="53" spans="1:7" ht="12.75" customHeight="1">
      <c r="A53" s="515" t="s">
        <v>1206</v>
      </c>
      <c r="B53" s="67" t="s">
        <v>147</v>
      </c>
      <c r="C53" s="290">
        <v>1517164</v>
      </c>
      <c r="D53" s="290">
        <v>1516826</v>
      </c>
      <c r="G53" s="67" t="s">
        <v>147</v>
      </c>
    </row>
    <row r="54" spans="1:7" ht="12.75" customHeight="1">
      <c r="A54" s="515" t="s">
        <v>1206</v>
      </c>
      <c r="B54" s="109" t="s">
        <v>1011</v>
      </c>
      <c r="C54" s="290">
        <v>1236628</v>
      </c>
      <c r="D54" s="290">
        <v>1235863</v>
      </c>
      <c r="G54" s="109" t="s">
        <v>1011</v>
      </c>
    </row>
    <row r="55" spans="1:7" ht="12.75" customHeight="1">
      <c r="A55" s="515" t="s">
        <v>1206</v>
      </c>
      <c r="B55" s="67" t="s">
        <v>146</v>
      </c>
      <c r="C55" s="290">
        <v>2634409</v>
      </c>
      <c r="D55" s="290">
        <v>2632097</v>
      </c>
      <c r="G55" s="67" t="s">
        <v>146</v>
      </c>
    </row>
    <row r="56" spans="1:7" ht="12.75" customHeight="1">
      <c r="A56" s="515" t="s">
        <v>1206</v>
      </c>
      <c r="B56" s="67" t="s">
        <v>145</v>
      </c>
      <c r="C56" s="290">
        <v>1297474</v>
      </c>
      <c r="D56" s="290">
        <v>1291684</v>
      </c>
      <c r="G56" s="67" t="s">
        <v>145</v>
      </c>
    </row>
    <row r="57" spans="1:7" ht="12.75" customHeight="1">
      <c r="A57" s="515" t="s">
        <v>1206</v>
      </c>
      <c r="B57" s="67" t="s">
        <v>144</v>
      </c>
      <c r="C57" s="290">
        <v>3260267</v>
      </c>
      <c r="D57" s="290">
        <v>3247713</v>
      </c>
      <c r="G57" s="67" t="s">
        <v>144</v>
      </c>
    </row>
    <row r="58" spans="1:7" ht="12.75" customHeight="1">
      <c r="A58" s="515" t="s">
        <v>1206</v>
      </c>
      <c r="B58" s="67" t="s">
        <v>143</v>
      </c>
      <c r="C58" s="290">
        <v>1994762</v>
      </c>
      <c r="D58" s="290">
        <v>1989589</v>
      </c>
      <c r="G58" s="67" t="s">
        <v>143</v>
      </c>
    </row>
    <row r="59" spans="1:7" ht="12.75" customHeight="1">
      <c r="A59" s="515" t="s">
        <v>1206</v>
      </c>
      <c r="B59" s="67" t="s">
        <v>142</v>
      </c>
      <c r="C59" s="290">
        <v>1348703</v>
      </c>
      <c r="D59" s="290">
        <v>1341526</v>
      </c>
      <c r="G59" s="67" t="s">
        <v>142</v>
      </c>
    </row>
    <row r="60" spans="1:7" ht="12.75" customHeight="1">
      <c r="A60" s="515" t="s">
        <v>1206</v>
      </c>
      <c r="B60" s="67" t="s">
        <v>141</v>
      </c>
      <c r="C60" s="290">
        <v>3205975</v>
      </c>
      <c r="D60" s="290">
        <v>3203679</v>
      </c>
      <c r="G60" s="67" t="s">
        <v>141</v>
      </c>
    </row>
    <row r="61" spans="1:7" ht="12.75" customHeight="1">
      <c r="A61" s="515" t="s">
        <v>1206</v>
      </c>
      <c r="B61" s="67" t="s">
        <v>140</v>
      </c>
      <c r="C61" s="290">
        <v>2487529</v>
      </c>
      <c r="D61" s="290">
        <v>2479260</v>
      </c>
      <c r="G61" s="67" t="s">
        <v>140</v>
      </c>
    </row>
    <row r="62" spans="1:7" ht="12.75" customHeight="1">
      <c r="A62" s="515" t="s">
        <v>1206</v>
      </c>
      <c r="B62" s="67" t="s">
        <v>139</v>
      </c>
      <c r="C62" s="290">
        <v>1257621</v>
      </c>
      <c r="D62" s="290">
        <v>1252887</v>
      </c>
      <c r="G62" s="67" t="s">
        <v>139</v>
      </c>
    </row>
    <row r="63" spans="1:7" ht="12.75" customHeight="1">
      <c r="A63" s="515" t="s">
        <v>1206</v>
      </c>
      <c r="B63" s="67" t="s">
        <v>138</v>
      </c>
      <c r="C63" s="290">
        <v>861896</v>
      </c>
      <c r="D63" s="290">
        <v>854109</v>
      </c>
      <c r="G63" s="67" t="s">
        <v>138</v>
      </c>
    </row>
    <row r="64" spans="1:7" ht="12.75" customHeight="1">
      <c r="A64" s="515" t="s">
        <v>1206</v>
      </c>
      <c r="B64" s="67" t="s">
        <v>137</v>
      </c>
      <c r="C64" s="290">
        <v>4330006</v>
      </c>
      <c r="D64" s="290">
        <v>4329341</v>
      </c>
      <c r="G64" s="67" t="s">
        <v>137</v>
      </c>
    </row>
    <row r="65" spans="1:7" ht="12.75" customHeight="1">
      <c r="A65" s="515" t="s">
        <v>1206</v>
      </c>
      <c r="B65" s="109" t="s">
        <v>1012</v>
      </c>
      <c r="C65" s="290">
        <v>1626755</v>
      </c>
      <c r="D65" s="290">
        <v>1646078</v>
      </c>
      <c r="G65" s="109" t="s">
        <v>1012</v>
      </c>
    </row>
    <row r="66" spans="1:7" ht="12.75" customHeight="1">
      <c r="A66" s="515" t="s">
        <v>1206</v>
      </c>
      <c r="B66" s="109" t="s">
        <v>1013</v>
      </c>
      <c r="C66" s="290">
        <v>534104</v>
      </c>
      <c r="D66" s="290">
        <v>536049</v>
      </c>
      <c r="G66" s="109" t="s">
        <v>1013</v>
      </c>
    </row>
    <row r="67" spans="1:7" ht="12.75" customHeight="1">
      <c r="A67" s="515" t="s">
        <v>1206</v>
      </c>
      <c r="B67" s="67" t="s">
        <v>136</v>
      </c>
      <c r="C67" s="290">
        <v>1454626</v>
      </c>
      <c r="D67" s="290">
        <v>1477903</v>
      </c>
      <c r="G67" s="78" t="s">
        <v>991</v>
      </c>
    </row>
    <row r="68" spans="1:7" ht="12.75" customHeight="1">
      <c r="A68" s="515" t="s">
        <v>1206</v>
      </c>
      <c r="B68" s="67" t="s">
        <v>134</v>
      </c>
      <c r="C68" s="290">
        <v>3500716</v>
      </c>
      <c r="D68" s="290">
        <v>3502323</v>
      </c>
      <c r="G68" s="67" t="s">
        <v>134</v>
      </c>
    </row>
    <row r="69" spans="1:7" ht="12.75" customHeight="1">
      <c r="A69" s="515" t="s">
        <v>1206</v>
      </c>
      <c r="B69" s="67" t="s">
        <v>133</v>
      </c>
      <c r="C69" s="290">
        <v>215161</v>
      </c>
      <c r="D69" s="290">
        <v>217007</v>
      </c>
      <c r="G69" s="67" t="s">
        <v>131</v>
      </c>
    </row>
    <row r="70" spans="1:7" ht="12.75" customHeight="1">
      <c r="A70" s="515" t="s">
        <v>1206</v>
      </c>
      <c r="B70" s="67" t="s">
        <v>132</v>
      </c>
      <c r="C70" s="290">
        <v>315637</v>
      </c>
      <c r="D70" s="290">
        <v>318550</v>
      </c>
      <c r="G70" s="67" t="s">
        <v>130</v>
      </c>
    </row>
    <row r="71" spans="1:7" ht="12.75" customHeight="1">
      <c r="A71" s="515" t="s">
        <v>1206</v>
      </c>
      <c r="B71" s="67" t="s">
        <v>131</v>
      </c>
      <c r="C71" s="290">
        <v>536781</v>
      </c>
      <c r="D71" s="290">
        <v>537668</v>
      </c>
      <c r="G71" s="67" t="s">
        <v>129</v>
      </c>
    </row>
    <row r="72" spans="1:7" ht="12.75" customHeight="1">
      <c r="A72" s="515" t="s">
        <v>1206</v>
      </c>
      <c r="B72" s="67" t="s">
        <v>130</v>
      </c>
      <c r="C72" s="290">
        <v>2376774</v>
      </c>
      <c r="D72" s="290">
        <v>2365680</v>
      </c>
      <c r="G72" s="67" t="s">
        <v>128</v>
      </c>
    </row>
    <row r="73" spans="1:7" ht="12.75" customHeight="1">
      <c r="A73" s="515" t="s">
        <v>1206</v>
      </c>
      <c r="B73" s="67" t="s">
        <v>129</v>
      </c>
      <c r="C73" s="290">
        <v>2866490</v>
      </c>
      <c r="D73" s="290">
        <v>2875301</v>
      </c>
      <c r="G73" s="109" t="s">
        <v>197</v>
      </c>
    </row>
    <row r="74" spans="1:7" ht="12.75" customHeight="1">
      <c r="A74" s="515" t="s">
        <v>1206</v>
      </c>
      <c r="B74" s="67" t="s">
        <v>128</v>
      </c>
      <c r="C74" s="290">
        <v>2412800</v>
      </c>
      <c r="D74" s="290">
        <v>2408901</v>
      </c>
      <c r="G74" s="67" t="s">
        <v>127</v>
      </c>
    </row>
    <row r="75" spans="1:7" ht="12.75" customHeight="1">
      <c r="A75" s="515" t="s">
        <v>1206</v>
      </c>
      <c r="B75" s="109" t="s">
        <v>197</v>
      </c>
      <c r="C75" s="290">
        <v>2717627</v>
      </c>
      <c r="D75" s="290">
        <v>2708844</v>
      </c>
      <c r="G75" s="67" t="s">
        <v>126</v>
      </c>
    </row>
    <row r="76" spans="1:7" ht="12.75" customHeight="1">
      <c r="A76" s="515" t="s">
        <v>1206</v>
      </c>
      <c r="B76" s="67" t="s">
        <v>127</v>
      </c>
      <c r="C76" s="290">
        <v>2762237</v>
      </c>
      <c r="D76" s="290">
        <v>2779555</v>
      </c>
      <c r="G76" s="67" t="s">
        <v>125</v>
      </c>
    </row>
    <row r="77" spans="1:7" ht="12.75" customHeight="1">
      <c r="A77" s="515" t="s">
        <v>1206</v>
      </c>
      <c r="B77" s="67" t="s">
        <v>126</v>
      </c>
      <c r="C77" s="290">
        <v>1978466</v>
      </c>
      <c r="D77" s="290">
        <v>1972682</v>
      </c>
      <c r="G77" s="72" t="s">
        <v>7</v>
      </c>
    </row>
    <row r="78" spans="1:7" ht="12.75" customHeight="1">
      <c r="A78" s="515" t="s">
        <v>1206</v>
      </c>
      <c r="B78" s="67" t="s">
        <v>125</v>
      </c>
      <c r="C78" s="290">
        <v>1076762</v>
      </c>
      <c r="D78" s="290">
        <v>1078891</v>
      </c>
      <c r="G78" s="67" t="s">
        <v>124</v>
      </c>
    </row>
    <row r="79" spans="1:7" ht="12.75" customHeight="1">
      <c r="A79" s="515" t="s">
        <v>1206</v>
      </c>
      <c r="B79" s="67" t="s">
        <v>124</v>
      </c>
      <c r="C79" s="290">
        <v>982284</v>
      </c>
      <c r="D79" s="290">
        <v>984134</v>
      </c>
      <c r="G79" s="67" t="s">
        <v>123</v>
      </c>
    </row>
    <row r="80" spans="1:7" ht="12.75" customHeight="1">
      <c r="A80" s="515" t="s">
        <v>1206</v>
      </c>
      <c r="B80" s="67" t="s">
        <v>122</v>
      </c>
      <c r="C80" s="290">
        <v>1083012</v>
      </c>
      <c r="D80" s="290">
        <v>1078983</v>
      </c>
      <c r="G80" s="67" t="s">
        <v>122</v>
      </c>
    </row>
    <row r="81" spans="1:7" ht="12.75" customHeight="1">
      <c r="A81" s="515" t="s">
        <v>1206</v>
      </c>
      <c r="B81" s="67" t="s">
        <v>123</v>
      </c>
      <c r="C81" s="290">
        <v>959689</v>
      </c>
      <c r="D81" s="290">
        <v>962835</v>
      </c>
      <c r="G81" s="67" t="s">
        <v>121</v>
      </c>
    </row>
    <row r="82" spans="1:7" ht="12.75" customHeight="1">
      <c r="A82" s="515" t="s">
        <v>1206</v>
      </c>
      <c r="B82" s="67" t="s">
        <v>121</v>
      </c>
      <c r="C82" s="290">
        <v>316116</v>
      </c>
      <c r="D82" s="290">
        <v>314729</v>
      </c>
      <c r="G82" s="67" t="s">
        <v>120</v>
      </c>
    </row>
    <row r="83" spans="1:7" ht="12.75" customHeight="1">
      <c r="A83" s="515" t="s">
        <v>1206</v>
      </c>
      <c r="B83" s="67" t="s">
        <v>120</v>
      </c>
      <c r="C83" s="290">
        <v>1929008</v>
      </c>
      <c r="D83" s="290">
        <v>1923116</v>
      </c>
      <c r="G83" s="67" t="s">
        <v>119</v>
      </c>
    </row>
    <row r="84" spans="1:7" ht="12.75" customHeight="1">
      <c r="A84" s="515" t="s">
        <v>1206</v>
      </c>
      <c r="B84" s="67" t="s">
        <v>119</v>
      </c>
      <c r="C84" s="290">
        <v>1334552</v>
      </c>
      <c r="D84" s="290">
        <v>1333294</v>
      </c>
      <c r="G84" s="67" t="s">
        <v>118</v>
      </c>
    </row>
    <row r="85" spans="1:7" ht="12.75" customHeight="1">
      <c r="A85" s="515" t="s">
        <v>1206</v>
      </c>
      <c r="B85" s="67" t="s">
        <v>118</v>
      </c>
      <c r="C85" s="290">
        <v>805689</v>
      </c>
      <c r="D85" s="290">
        <v>801752</v>
      </c>
      <c r="G85" s="67" t="s">
        <v>117</v>
      </c>
    </row>
    <row r="86" spans="1:7" ht="12.75" customHeight="1">
      <c r="A86" s="515" t="s">
        <v>1206</v>
      </c>
      <c r="B86" s="67" t="s">
        <v>117</v>
      </c>
      <c r="C86" s="290">
        <v>146345</v>
      </c>
      <c r="D86" s="290">
        <v>145570</v>
      </c>
      <c r="G86" s="67" t="s">
        <v>116</v>
      </c>
    </row>
    <row r="87" spans="1:7" ht="12.75" customHeight="1">
      <c r="A87" s="515" t="s">
        <v>1206</v>
      </c>
      <c r="B87" s="67" t="s">
        <v>116</v>
      </c>
      <c r="C87" s="290">
        <v>487293</v>
      </c>
      <c r="D87" s="290">
        <v>487344</v>
      </c>
      <c r="G87" s="109" t="s">
        <v>1014</v>
      </c>
    </row>
    <row r="88" spans="1:7" ht="12.75" customHeight="1">
      <c r="A88" s="515" t="s">
        <v>1206</v>
      </c>
      <c r="B88" s="109" t="s">
        <v>1014</v>
      </c>
      <c r="C88" s="290">
        <v>166120</v>
      </c>
      <c r="D88" s="290">
        <v>164217</v>
      </c>
      <c r="G88" s="109" t="s">
        <v>1015</v>
      </c>
    </row>
    <row r="89" spans="1:7" ht="12.75" customHeight="1">
      <c r="A89" s="515" t="s">
        <v>1206</v>
      </c>
      <c r="B89" s="109" t="s">
        <v>1015</v>
      </c>
      <c r="C89" s="290">
        <v>50157</v>
      </c>
      <c r="D89" s="290">
        <v>49822</v>
      </c>
    </row>
    <row r="90" spans="1:7">
      <c r="C90" s="441">
        <f>AVERAGE(C5:C89)/1000</f>
        <v>1724.0554117647057</v>
      </c>
      <c r="D90" s="441">
        <f>AVERAGE(D5:D89)/1000</f>
        <v>1727.1102588235294</v>
      </c>
    </row>
  </sheetData>
  <mergeCells count="3">
    <mergeCell ref="A1:Z1"/>
    <mergeCell ref="A3:B4"/>
    <mergeCell ref="A5:A89"/>
  </mergeCells>
  <pageMargins left="0.75" right="0.75" top="1" bottom="1" header="0.5" footer="0.5"/>
  <pageSetup orientation="portrait" horizontalDpi="300" verticalDpi="300"/>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N90"/>
  <sheetViews>
    <sheetView topLeftCell="A57" workbookViewId="0">
      <selection activeCell="L32" sqref="L32"/>
    </sheetView>
  </sheetViews>
  <sheetFormatPr defaultRowHeight="15"/>
  <cols>
    <col min="2" max="2" width="43.140625" bestFit="1" customWidth="1"/>
    <col min="5" max="16" width="9.140625" style="41"/>
    <col min="17" max="92" width="9.140625" style="40"/>
  </cols>
  <sheetData>
    <row r="1" spans="2:91">
      <c r="B1" s="516" t="s">
        <v>203</v>
      </c>
      <c r="C1" s="516"/>
      <c r="D1" s="516"/>
      <c r="E1" s="516"/>
      <c r="F1" s="516"/>
      <c r="G1" s="516"/>
      <c r="H1" s="516"/>
      <c r="I1" s="516"/>
      <c r="J1" s="516"/>
      <c r="K1" s="516"/>
      <c r="L1" s="516"/>
    </row>
    <row r="2" spans="2:91">
      <c r="B2" s="516"/>
      <c r="C2" s="516"/>
      <c r="D2" s="516"/>
      <c r="E2" s="516"/>
      <c r="F2" s="516"/>
      <c r="G2" s="516"/>
      <c r="H2" s="516"/>
      <c r="I2" s="516"/>
      <c r="J2" s="516"/>
      <c r="K2" s="516"/>
      <c r="L2" s="516"/>
    </row>
    <row r="3" spans="2:91" ht="46.5" customHeight="1">
      <c r="B3" s="46" t="s">
        <v>200</v>
      </c>
      <c r="C3" s="47" t="s">
        <v>201</v>
      </c>
      <c r="D3" s="47" t="s">
        <v>202</v>
      </c>
    </row>
    <row r="4" spans="2:91" ht="15.75" thickBot="1">
      <c r="B4" s="48" t="s">
        <v>152</v>
      </c>
      <c r="C4" s="49">
        <v>0.97919999999999996</v>
      </c>
      <c r="D4" s="49">
        <v>1.9400000000000001E-2</v>
      </c>
      <c r="E4" s="42"/>
      <c r="F4" s="42"/>
      <c r="G4" s="42"/>
      <c r="H4" s="42"/>
      <c r="I4" s="42"/>
      <c r="J4" s="42"/>
      <c r="K4" s="42"/>
      <c r="L4" s="42"/>
      <c r="M4" s="42"/>
      <c r="N4" s="42"/>
      <c r="O4" s="42"/>
      <c r="P4" s="42"/>
      <c r="Q4" s="43"/>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5"/>
      <c r="CM4" s="44"/>
    </row>
    <row r="5" spans="2:91">
      <c r="B5" s="48" t="s">
        <v>132</v>
      </c>
      <c r="C5" s="49">
        <v>0.96789999999999998</v>
      </c>
      <c r="D5" s="49">
        <v>2.9899999999999999E-2</v>
      </c>
    </row>
    <row r="6" spans="2:91">
      <c r="B6" s="48" t="s">
        <v>162</v>
      </c>
      <c r="C6" s="49">
        <v>0.90069999999999995</v>
      </c>
      <c r="D6" s="49">
        <v>9.0800000000000006E-2</v>
      </c>
    </row>
    <row r="7" spans="2:91">
      <c r="B7" s="48" t="s">
        <v>156</v>
      </c>
      <c r="C7" s="49">
        <v>0.89190000000000003</v>
      </c>
      <c r="D7" s="49">
        <v>0.1024</v>
      </c>
    </row>
    <row r="8" spans="2:91">
      <c r="B8" s="109" t="s">
        <v>1013</v>
      </c>
      <c r="C8" s="49">
        <v>0.89159999999999995</v>
      </c>
      <c r="D8" s="49">
        <v>0.10290000000000001</v>
      </c>
    </row>
    <row r="9" spans="2:91">
      <c r="B9" s="48" t="s">
        <v>161</v>
      </c>
      <c r="C9" s="49">
        <v>0.88919999999999999</v>
      </c>
      <c r="D9" s="49">
        <v>0.1057</v>
      </c>
    </row>
    <row r="10" spans="2:91">
      <c r="B10" s="48" t="s">
        <v>150</v>
      </c>
      <c r="C10" s="49">
        <v>0.88680000000000003</v>
      </c>
      <c r="D10" s="49">
        <v>0.106</v>
      </c>
    </row>
    <row r="11" spans="2:91">
      <c r="B11" s="48" t="s">
        <v>155</v>
      </c>
      <c r="C11" s="49">
        <v>0.875</v>
      </c>
      <c r="D11" s="49">
        <v>0.1085</v>
      </c>
    </row>
    <row r="12" spans="2:91">
      <c r="B12" s="48" t="s">
        <v>178</v>
      </c>
      <c r="C12" s="49">
        <v>0.87409999999999999</v>
      </c>
      <c r="D12" s="49">
        <v>0.11990000000000001</v>
      </c>
    </row>
    <row r="13" spans="2:91">
      <c r="B13" s="48" t="s">
        <v>197</v>
      </c>
      <c r="C13" s="49">
        <v>0.87290000000000001</v>
      </c>
      <c r="D13" s="49">
        <v>0.1203</v>
      </c>
    </row>
    <row r="14" spans="2:91">
      <c r="B14" s="48" t="s">
        <v>160</v>
      </c>
      <c r="C14" s="49">
        <v>0.86729999999999996</v>
      </c>
      <c r="D14" s="49">
        <v>0.1273</v>
      </c>
    </row>
    <row r="15" spans="2:91">
      <c r="B15" s="48" t="s">
        <v>190</v>
      </c>
      <c r="C15" s="49">
        <v>0.85809999999999997</v>
      </c>
      <c r="D15" s="49">
        <v>0.1305</v>
      </c>
    </row>
    <row r="16" spans="2:91">
      <c r="B16" s="48" t="s">
        <v>148</v>
      </c>
      <c r="C16" s="49">
        <v>0.85599999999999998</v>
      </c>
      <c r="D16" s="49">
        <v>0.13819999999999999</v>
      </c>
    </row>
    <row r="17" spans="2:4">
      <c r="B17" s="117" t="s">
        <v>136</v>
      </c>
      <c r="C17" s="49">
        <v>0.85570000000000002</v>
      </c>
      <c r="D17" s="49">
        <v>0.1404</v>
      </c>
    </row>
    <row r="18" spans="2:4">
      <c r="B18" s="48" t="s">
        <v>154</v>
      </c>
      <c r="C18" s="49">
        <v>0.85519999999999996</v>
      </c>
      <c r="D18" s="49">
        <v>0.1268</v>
      </c>
    </row>
    <row r="19" spans="2:4">
      <c r="B19" s="48" t="s">
        <v>142</v>
      </c>
      <c r="C19" s="49">
        <v>0.85250000000000004</v>
      </c>
      <c r="D19" s="49">
        <v>0.14299999999999999</v>
      </c>
    </row>
    <row r="20" spans="2:4">
      <c r="B20" s="48" t="s">
        <v>151</v>
      </c>
      <c r="C20" s="49">
        <v>0.84850000000000003</v>
      </c>
      <c r="D20" s="49">
        <v>0.13880000000000001</v>
      </c>
    </row>
    <row r="21" spans="2:4">
      <c r="B21" s="48" t="s">
        <v>153</v>
      </c>
      <c r="C21" s="49">
        <v>0.84799999999999998</v>
      </c>
      <c r="D21" s="49">
        <v>0.15010000000000001</v>
      </c>
    </row>
    <row r="22" spans="2:4">
      <c r="B22" s="117" t="s">
        <v>157</v>
      </c>
      <c r="C22" s="49">
        <v>0.84670000000000001</v>
      </c>
      <c r="D22" s="49">
        <v>0.1462</v>
      </c>
    </row>
    <row r="23" spans="2:4">
      <c r="B23" s="48" t="s">
        <v>195</v>
      </c>
      <c r="C23" s="49">
        <v>0.84550000000000003</v>
      </c>
      <c r="D23" s="49">
        <v>0.14660000000000001</v>
      </c>
    </row>
    <row r="24" spans="2:4">
      <c r="B24" s="48" t="s">
        <v>163</v>
      </c>
      <c r="C24" s="49">
        <v>0.84089999999999998</v>
      </c>
      <c r="D24" s="49">
        <v>0.14879999999999999</v>
      </c>
    </row>
    <row r="25" spans="2:4">
      <c r="B25" s="48" t="s">
        <v>158</v>
      </c>
      <c r="C25" s="49">
        <v>0.83540000000000003</v>
      </c>
      <c r="D25" s="49">
        <v>0.15939999999999999</v>
      </c>
    </row>
    <row r="26" spans="2:4">
      <c r="B26" s="48" t="s">
        <v>159</v>
      </c>
      <c r="C26" s="49">
        <v>0.83389999999999997</v>
      </c>
      <c r="D26" s="49">
        <v>0.15859999999999999</v>
      </c>
    </row>
    <row r="27" spans="2:4">
      <c r="B27" s="48" t="s">
        <v>176</v>
      </c>
      <c r="C27" s="49">
        <v>0.83089999999999997</v>
      </c>
      <c r="D27" s="49">
        <v>0.16209999999999999</v>
      </c>
    </row>
    <row r="28" spans="2:4">
      <c r="B28" s="109" t="s">
        <v>1016</v>
      </c>
      <c r="C28" s="49">
        <v>0.82830000000000004</v>
      </c>
      <c r="D28" s="49">
        <v>0.16889999999999999</v>
      </c>
    </row>
    <row r="29" spans="2:4">
      <c r="B29" s="48" t="s">
        <v>196</v>
      </c>
      <c r="C29" s="49">
        <v>0.82809999999999995</v>
      </c>
      <c r="D29" s="49">
        <v>0.1661</v>
      </c>
    </row>
    <row r="30" spans="2:4">
      <c r="B30" s="48" t="s">
        <v>140</v>
      </c>
      <c r="C30" s="49">
        <v>0.82240000000000002</v>
      </c>
      <c r="D30" s="49">
        <v>0.1696</v>
      </c>
    </row>
    <row r="31" spans="2:4">
      <c r="B31" s="48" t="s">
        <v>191</v>
      </c>
      <c r="C31" s="49">
        <v>0.81759999999999999</v>
      </c>
      <c r="D31" s="49">
        <v>0.17419999999999999</v>
      </c>
    </row>
    <row r="32" spans="2:4">
      <c r="B32" s="48" t="s">
        <v>141</v>
      </c>
      <c r="C32" s="49">
        <v>0.80549999999999999</v>
      </c>
      <c r="D32" s="49">
        <v>0.18679999999999999</v>
      </c>
    </row>
    <row r="33" spans="2:4">
      <c r="B33" s="117" t="s">
        <v>1015</v>
      </c>
      <c r="C33" s="49">
        <v>0.80300000000000005</v>
      </c>
      <c r="D33" s="49">
        <v>0.186</v>
      </c>
    </row>
    <row r="34" spans="2:4">
      <c r="B34" s="48" t="s">
        <v>188</v>
      </c>
      <c r="C34" s="49">
        <v>0.80069999999999997</v>
      </c>
      <c r="D34" s="49">
        <v>0.1918</v>
      </c>
    </row>
    <row r="35" spans="2:4">
      <c r="B35" s="48" t="s">
        <v>181</v>
      </c>
      <c r="C35" s="49">
        <v>0.7974</v>
      </c>
      <c r="D35" s="49">
        <v>0.1905</v>
      </c>
    </row>
    <row r="36" spans="2:4">
      <c r="B36" s="48" t="s">
        <v>167</v>
      </c>
      <c r="C36" s="49">
        <v>0.79379999999999995</v>
      </c>
      <c r="D36" s="49">
        <v>0.19800000000000001</v>
      </c>
    </row>
    <row r="37" spans="2:4">
      <c r="B37" s="48" t="s">
        <v>144</v>
      </c>
      <c r="C37" s="49">
        <v>0.79310000000000003</v>
      </c>
      <c r="D37" s="49">
        <v>0.2016</v>
      </c>
    </row>
    <row r="38" spans="2:4">
      <c r="B38" s="48" t="s">
        <v>182</v>
      </c>
      <c r="C38" s="49">
        <v>0.78959999999999997</v>
      </c>
      <c r="D38" s="49">
        <v>0.20119999999999999</v>
      </c>
    </row>
    <row r="39" spans="2:4">
      <c r="B39" s="48" t="s">
        <v>120</v>
      </c>
      <c r="C39" s="49">
        <v>0.78859999999999997</v>
      </c>
      <c r="D39" s="49">
        <v>0.2024</v>
      </c>
    </row>
    <row r="40" spans="2:4">
      <c r="B40" s="48" t="s">
        <v>180</v>
      </c>
      <c r="C40" s="49">
        <v>0.78810000000000002</v>
      </c>
      <c r="D40" s="49">
        <v>0.2036</v>
      </c>
    </row>
    <row r="41" spans="2:4">
      <c r="B41" s="48" t="s">
        <v>164</v>
      </c>
      <c r="C41" s="49">
        <v>0.78690000000000004</v>
      </c>
      <c r="D41" s="49">
        <v>0.2059</v>
      </c>
    </row>
    <row r="42" spans="2:4">
      <c r="B42" s="48" t="s">
        <v>183</v>
      </c>
      <c r="C42" s="49">
        <v>0.78559999999999997</v>
      </c>
      <c r="D42" s="49">
        <v>0.2039</v>
      </c>
    </row>
    <row r="43" spans="2:4">
      <c r="B43" s="117" t="s">
        <v>1009</v>
      </c>
      <c r="C43" s="49">
        <v>0.77659999999999996</v>
      </c>
      <c r="D43" s="49">
        <v>0.21629999999999999</v>
      </c>
    </row>
    <row r="44" spans="2:4">
      <c r="B44" s="117" t="s">
        <v>1014</v>
      </c>
      <c r="C44" s="49">
        <v>0.77300000000000002</v>
      </c>
      <c r="D44" s="49">
        <v>0.21390000000000001</v>
      </c>
    </row>
    <row r="45" spans="2:4">
      <c r="B45" s="48" t="s">
        <v>187</v>
      </c>
      <c r="C45" s="49">
        <v>0.76229999999999998</v>
      </c>
      <c r="D45" s="49">
        <v>0.23019999999999999</v>
      </c>
    </row>
    <row r="46" spans="2:4">
      <c r="B46" s="48" t="s">
        <v>149</v>
      </c>
      <c r="C46" s="49">
        <v>0.75760000000000005</v>
      </c>
      <c r="D46" s="49">
        <v>0.23430000000000001</v>
      </c>
    </row>
    <row r="47" spans="2:4">
      <c r="B47" s="48" t="s">
        <v>122</v>
      </c>
      <c r="C47" s="49">
        <v>0.74919999999999998</v>
      </c>
      <c r="D47" s="49">
        <v>0.2422</v>
      </c>
    </row>
    <row r="48" spans="2:4">
      <c r="B48" s="48" t="s">
        <v>116</v>
      </c>
      <c r="C48" s="49">
        <v>0.74839999999999995</v>
      </c>
      <c r="D48" s="49">
        <v>0.2404</v>
      </c>
    </row>
    <row r="49" spans="2:4">
      <c r="B49" s="48" t="s">
        <v>184</v>
      </c>
      <c r="C49" s="49">
        <v>0.73919999999999997</v>
      </c>
      <c r="D49" s="49">
        <v>0.2535</v>
      </c>
    </row>
    <row r="50" spans="2:4">
      <c r="B50" s="48" t="s">
        <v>143</v>
      </c>
      <c r="C50" s="49">
        <v>0.73599999999999999</v>
      </c>
      <c r="D50" s="49">
        <v>0.25290000000000001</v>
      </c>
    </row>
    <row r="51" spans="2:4">
      <c r="B51" s="109" t="s">
        <v>1011</v>
      </c>
      <c r="C51" s="49">
        <v>0.72570000000000001</v>
      </c>
      <c r="D51" s="49">
        <v>0.26250000000000001</v>
      </c>
    </row>
    <row r="52" spans="2:4">
      <c r="B52" s="48" t="s">
        <v>168</v>
      </c>
      <c r="C52" s="49">
        <v>0.72150000000000003</v>
      </c>
      <c r="D52" s="49">
        <v>0.2702</v>
      </c>
    </row>
    <row r="53" spans="2:4">
      <c r="B53" s="48" t="s">
        <v>179</v>
      </c>
      <c r="C53" s="49">
        <v>0.71970000000000001</v>
      </c>
      <c r="D53" s="49">
        <v>0.26979999999999998</v>
      </c>
    </row>
    <row r="54" spans="2:4">
      <c r="B54" s="48" t="s">
        <v>124</v>
      </c>
      <c r="C54" s="49">
        <v>0.71950000000000003</v>
      </c>
      <c r="D54" s="49">
        <v>0.26490000000000002</v>
      </c>
    </row>
    <row r="55" spans="2:4">
      <c r="B55" s="48" t="s">
        <v>130</v>
      </c>
      <c r="C55" s="49">
        <v>0.71909999999999996</v>
      </c>
      <c r="D55" s="49">
        <v>0.26860000000000001</v>
      </c>
    </row>
    <row r="56" spans="2:4">
      <c r="B56" s="48" t="s">
        <v>177</v>
      </c>
      <c r="C56" s="49">
        <v>0.71870000000000001</v>
      </c>
      <c r="D56" s="49">
        <v>0.27210000000000001</v>
      </c>
    </row>
    <row r="57" spans="2:4">
      <c r="B57" s="48" t="s">
        <v>165</v>
      </c>
      <c r="C57" s="49">
        <v>0.71440000000000003</v>
      </c>
      <c r="D57" s="49">
        <v>0.27510000000000001</v>
      </c>
    </row>
    <row r="58" spans="2:4">
      <c r="B58" s="48" t="s">
        <v>189</v>
      </c>
      <c r="C58" s="49">
        <v>0.71179999999999999</v>
      </c>
      <c r="D58" s="49">
        <v>0.2782</v>
      </c>
    </row>
    <row r="59" spans="2:4">
      <c r="B59" s="48" t="s">
        <v>169</v>
      </c>
      <c r="C59" s="49">
        <v>0.71160000000000001</v>
      </c>
      <c r="D59" s="49">
        <v>0.28010000000000002</v>
      </c>
    </row>
    <row r="60" spans="2:4">
      <c r="B60" s="48" t="s">
        <v>139</v>
      </c>
      <c r="C60" s="49">
        <v>0.71160000000000001</v>
      </c>
      <c r="D60" s="49">
        <v>0.27850000000000003</v>
      </c>
    </row>
    <row r="61" spans="2:4">
      <c r="B61" s="48" t="s">
        <v>145</v>
      </c>
      <c r="C61" s="49">
        <v>0.70889999999999997</v>
      </c>
      <c r="D61" s="49">
        <v>0.28249999999999997</v>
      </c>
    </row>
    <row r="62" spans="2:4">
      <c r="B62" s="48" t="s">
        <v>146</v>
      </c>
      <c r="C62" s="49">
        <v>0.70750000000000002</v>
      </c>
      <c r="D62" s="49">
        <v>0.28270000000000001</v>
      </c>
    </row>
    <row r="63" spans="2:4">
      <c r="B63" s="48" t="s">
        <v>173</v>
      </c>
      <c r="C63" s="49">
        <v>0.7046</v>
      </c>
      <c r="D63" s="49">
        <v>0.2858</v>
      </c>
    </row>
    <row r="64" spans="2:4">
      <c r="B64" s="48" t="s">
        <v>118</v>
      </c>
      <c r="C64" s="49">
        <v>0.70420000000000005</v>
      </c>
      <c r="D64" s="49">
        <v>0.28249999999999997</v>
      </c>
    </row>
    <row r="65" spans="2:4">
      <c r="B65" s="48" t="s">
        <v>186</v>
      </c>
      <c r="C65" s="49">
        <v>0.70169999999999999</v>
      </c>
      <c r="D65" s="49">
        <v>0.28989999999999999</v>
      </c>
    </row>
    <row r="66" spans="2:4">
      <c r="B66" s="48" t="s">
        <v>129</v>
      </c>
      <c r="C66" s="49">
        <v>0.70099999999999996</v>
      </c>
      <c r="D66" s="49">
        <v>0.28970000000000001</v>
      </c>
    </row>
    <row r="67" spans="2:4">
      <c r="B67" s="48" t="s">
        <v>138</v>
      </c>
      <c r="C67" s="49">
        <v>0.69579999999999997</v>
      </c>
      <c r="D67" s="49">
        <v>0.29530000000000001</v>
      </c>
    </row>
    <row r="68" spans="2:4">
      <c r="B68" s="48" t="s">
        <v>134</v>
      </c>
      <c r="C68" s="49">
        <v>0.69540000000000002</v>
      </c>
      <c r="D68" s="49">
        <v>0.29549999999999998</v>
      </c>
    </row>
    <row r="69" spans="2:4">
      <c r="B69" s="48" t="s">
        <v>131</v>
      </c>
      <c r="C69" s="49">
        <v>0.69520000000000004</v>
      </c>
      <c r="D69" s="49">
        <v>0.29380000000000001</v>
      </c>
    </row>
    <row r="70" spans="2:4">
      <c r="B70" s="109" t="s">
        <v>1012</v>
      </c>
      <c r="C70" s="50">
        <v>0.69</v>
      </c>
      <c r="D70" s="49">
        <v>0.30049999999999999</v>
      </c>
    </row>
    <row r="71" spans="2:4">
      <c r="B71" s="48" t="s">
        <v>147</v>
      </c>
      <c r="C71" s="49">
        <v>0.68920000000000003</v>
      </c>
      <c r="D71" s="49">
        <v>0.30099999999999999</v>
      </c>
    </row>
    <row r="72" spans="2:4">
      <c r="B72" s="48" t="s">
        <v>175</v>
      </c>
      <c r="C72" s="49">
        <v>0.68289999999999995</v>
      </c>
      <c r="D72" s="49">
        <v>0.30840000000000001</v>
      </c>
    </row>
    <row r="73" spans="2:4">
      <c r="B73" s="48" t="s">
        <v>199</v>
      </c>
      <c r="C73" s="49">
        <v>0.68069999999999997</v>
      </c>
      <c r="D73" s="49">
        <v>0.30640000000000001</v>
      </c>
    </row>
    <row r="74" spans="2:4">
      <c r="B74" s="48" t="s">
        <v>185</v>
      </c>
      <c r="C74" s="49">
        <v>0.67920000000000003</v>
      </c>
      <c r="D74" s="49">
        <v>0.31190000000000001</v>
      </c>
    </row>
    <row r="75" spans="2:4">
      <c r="B75" s="48" t="s">
        <v>127</v>
      </c>
      <c r="C75" s="49">
        <v>0.67579999999999996</v>
      </c>
      <c r="D75" s="49">
        <v>0.313</v>
      </c>
    </row>
    <row r="76" spans="2:4">
      <c r="B76" s="48" t="s">
        <v>133</v>
      </c>
      <c r="C76" s="49">
        <v>0.66159999999999997</v>
      </c>
      <c r="D76" s="49">
        <v>0.32829999999999998</v>
      </c>
    </row>
    <row r="77" spans="2:4">
      <c r="B77" s="48" t="s">
        <v>137</v>
      </c>
      <c r="C77" s="49">
        <v>0.65990000000000004</v>
      </c>
      <c r="D77" s="49">
        <v>0.32940000000000003</v>
      </c>
    </row>
    <row r="78" spans="2:4">
      <c r="B78" s="48" t="s">
        <v>171</v>
      </c>
      <c r="C78" s="49">
        <v>0.65780000000000005</v>
      </c>
      <c r="D78" s="49">
        <v>0.33379999999999999</v>
      </c>
    </row>
    <row r="79" spans="2:4">
      <c r="B79" s="117" t="s">
        <v>174</v>
      </c>
      <c r="C79" s="49">
        <v>0.65290000000000004</v>
      </c>
      <c r="D79" s="49">
        <v>0.3397</v>
      </c>
    </row>
    <row r="80" spans="2:4">
      <c r="B80" s="48" t="s">
        <v>172</v>
      </c>
      <c r="C80" s="49">
        <v>0.65080000000000005</v>
      </c>
      <c r="D80" s="49">
        <v>0.33939999999999998</v>
      </c>
    </row>
    <row r="81" spans="2:4">
      <c r="B81" s="48" t="s">
        <v>125</v>
      </c>
      <c r="C81" s="49">
        <v>0.64859999999999995</v>
      </c>
      <c r="D81" s="49">
        <v>0.34089999999999998</v>
      </c>
    </row>
    <row r="82" spans="2:4">
      <c r="B82" s="48" t="s">
        <v>128</v>
      </c>
      <c r="C82" s="49">
        <v>0.64280000000000004</v>
      </c>
      <c r="D82" s="49">
        <v>0.34839999999999999</v>
      </c>
    </row>
    <row r="83" spans="2:4">
      <c r="B83" s="48" t="s">
        <v>166</v>
      </c>
      <c r="C83" s="49">
        <v>0.62539999999999996</v>
      </c>
      <c r="D83" s="49">
        <v>0.36330000000000001</v>
      </c>
    </row>
    <row r="84" spans="2:4">
      <c r="B84" s="48" t="s">
        <v>119</v>
      </c>
      <c r="C84" s="49">
        <v>0.62280000000000002</v>
      </c>
      <c r="D84" s="49">
        <v>0.3664</v>
      </c>
    </row>
    <row r="85" spans="2:4">
      <c r="B85" s="48" t="s">
        <v>198</v>
      </c>
      <c r="C85" s="49">
        <v>0.62270000000000003</v>
      </c>
      <c r="D85" s="50">
        <v>0.37</v>
      </c>
    </row>
    <row r="86" spans="2:4">
      <c r="B86" s="48" t="s">
        <v>126</v>
      </c>
      <c r="C86" s="49">
        <v>0.62090000000000001</v>
      </c>
      <c r="D86" s="49">
        <v>0.36659999999999998</v>
      </c>
    </row>
    <row r="87" spans="2:4">
      <c r="B87" s="48" t="s">
        <v>117</v>
      </c>
      <c r="C87" s="49">
        <v>0.62029999999999996</v>
      </c>
      <c r="D87" s="49">
        <v>0.36620000000000003</v>
      </c>
    </row>
    <row r="88" spans="2:4">
      <c r="B88" s="48" t="s">
        <v>121</v>
      </c>
      <c r="C88" s="49">
        <v>0.61760000000000004</v>
      </c>
      <c r="D88" s="49">
        <v>0.37159999999999999</v>
      </c>
    </row>
    <row r="89" spans="2:4">
      <c r="B89" s="48" t="s">
        <v>123</v>
      </c>
      <c r="C89" s="49">
        <v>0.58340000000000003</v>
      </c>
      <c r="D89" s="49">
        <v>0.40649999999999997</v>
      </c>
    </row>
    <row r="90" spans="2:4">
      <c r="B90" s="117" t="s">
        <v>1010</v>
      </c>
      <c r="C90" s="49">
        <v>0.43780000000000002</v>
      </c>
      <c r="D90" s="49">
        <v>0.55249999999999999</v>
      </c>
    </row>
  </sheetData>
  <sortState ref="B3:D90">
    <sortCondition descending="1" ref="C3:C90"/>
  </sortState>
  <mergeCells count="1">
    <mergeCell ref="B1:L2"/>
  </mergeCells>
  <pageMargins left="0.7" right="0.7" top="0.75" bottom="0.75" header="0.3" footer="0.3"/>
  <pageSetup paperSize="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workbookViewId="0">
      <selection activeCell="C7" sqref="C7"/>
    </sheetView>
  </sheetViews>
  <sheetFormatPr defaultRowHeight="15"/>
  <sheetData>
    <row r="1" spans="1:4">
      <c r="A1">
        <v>58000</v>
      </c>
      <c r="B1" t="s">
        <v>217</v>
      </c>
      <c r="D1">
        <v>-2.94</v>
      </c>
    </row>
    <row r="2" spans="1:4">
      <c r="A2">
        <v>170551380</v>
      </c>
      <c r="B2" t="s">
        <v>218</v>
      </c>
      <c r="C2">
        <v>253</v>
      </c>
      <c r="D2">
        <v>251.87</v>
      </c>
    </row>
    <row r="3" spans="1:4">
      <c r="A3" t="s">
        <v>219</v>
      </c>
      <c r="B3" t="s">
        <v>220</v>
      </c>
      <c r="C3">
        <v>553.73</v>
      </c>
      <c r="D3">
        <v>553.73</v>
      </c>
    </row>
    <row r="4" spans="1:4">
      <c r="A4" t="s">
        <v>223</v>
      </c>
      <c r="B4" t="s">
        <v>224</v>
      </c>
      <c r="C4">
        <v>0.9</v>
      </c>
      <c r="D4">
        <v>0.9</v>
      </c>
    </row>
    <row r="5" spans="1:4">
      <c r="A5" t="s">
        <v>225</v>
      </c>
      <c r="B5" t="s">
        <v>226</v>
      </c>
      <c r="C5">
        <v>58.43</v>
      </c>
      <c r="D5">
        <v>58.31</v>
      </c>
    </row>
    <row r="6" spans="1:4">
      <c r="A6" t="s">
        <v>213</v>
      </c>
      <c r="B6" t="s">
        <v>214</v>
      </c>
      <c r="C6">
        <v>14.7</v>
      </c>
      <c r="D6">
        <v>14.7</v>
      </c>
    </row>
    <row r="7" spans="1:4">
      <c r="A7" t="s">
        <v>216</v>
      </c>
      <c r="B7" t="s">
        <v>215</v>
      </c>
      <c r="C7">
        <v>10.050000000000001</v>
      </c>
      <c r="D7">
        <v>10.050000000000001</v>
      </c>
    </row>
    <row r="8" spans="1:4">
      <c r="A8" t="s">
        <v>227</v>
      </c>
      <c r="B8" t="s">
        <v>228</v>
      </c>
      <c r="C8">
        <v>21.26</v>
      </c>
      <c r="D8">
        <v>21.26</v>
      </c>
    </row>
    <row r="9" spans="1:4">
      <c r="A9" t="s">
        <v>229</v>
      </c>
      <c r="B9" t="s">
        <v>230</v>
      </c>
      <c r="C9">
        <v>142.47</v>
      </c>
      <c r="D9">
        <v>142.47</v>
      </c>
    </row>
    <row r="10" spans="1:4">
      <c r="A10" t="s">
        <v>231</v>
      </c>
      <c r="B10" t="s">
        <v>232</v>
      </c>
      <c r="C10">
        <v>6.79</v>
      </c>
      <c r="D10">
        <v>6.79</v>
      </c>
    </row>
    <row r="11" spans="1:4">
      <c r="A11" t="s">
        <v>233</v>
      </c>
      <c r="B11" t="s">
        <v>234</v>
      </c>
      <c r="C11">
        <v>413.56</v>
      </c>
      <c r="D11">
        <v>413.56</v>
      </c>
    </row>
    <row r="12" spans="1:4">
      <c r="A12" t="s">
        <v>235</v>
      </c>
      <c r="B12" t="s">
        <v>236</v>
      </c>
      <c r="C12">
        <v>98.42</v>
      </c>
      <c r="D12">
        <v>98.42</v>
      </c>
    </row>
    <row r="13" spans="1:4">
      <c r="A13" t="s">
        <v>237</v>
      </c>
      <c r="B13" t="s">
        <v>238</v>
      </c>
      <c r="C13">
        <v>307.79000000000002</v>
      </c>
      <c r="D13">
        <v>307.79000000000002</v>
      </c>
    </row>
    <row r="14" spans="1:4">
      <c r="A14" t="s">
        <v>239</v>
      </c>
      <c r="B14" t="s">
        <v>240</v>
      </c>
      <c r="C14">
        <v>108.16</v>
      </c>
      <c r="D14">
        <v>108.16</v>
      </c>
    </row>
    <row r="15" spans="1:4">
      <c r="A15" t="s">
        <v>241</v>
      </c>
      <c r="B15" t="s">
        <v>242</v>
      </c>
      <c r="C15">
        <v>49.17</v>
      </c>
      <c r="D15">
        <v>49.17</v>
      </c>
    </row>
    <row r="16" spans="1:4">
      <c r="A16" t="s">
        <v>243</v>
      </c>
      <c r="B16" t="s">
        <v>244</v>
      </c>
      <c r="C16">
        <v>270.14</v>
      </c>
      <c r="D16">
        <v>270.14</v>
      </c>
    </row>
    <row r="17" spans="1:4">
      <c r="A17" t="s">
        <v>473</v>
      </c>
      <c r="B17" t="s">
        <v>474</v>
      </c>
      <c r="C17">
        <v>1811.1</v>
      </c>
      <c r="D17">
        <v>1811.1</v>
      </c>
    </row>
    <row r="18" spans="1:4">
      <c r="A18" t="s">
        <v>245</v>
      </c>
      <c r="B18" t="s">
        <v>246</v>
      </c>
      <c r="C18">
        <v>118.63</v>
      </c>
      <c r="D18">
        <v>118.63</v>
      </c>
    </row>
    <row r="19" spans="1:4">
      <c r="A19" t="s">
        <v>247</v>
      </c>
      <c r="B19" t="s">
        <v>248</v>
      </c>
      <c r="C19">
        <v>0.8</v>
      </c>
      <c r="D19">
        <v>0.8</v>
      </c>
    </row>
    <row r="20" spans="1:4">
      <c r="A20" s="51" t="s">
        <v>637</v>
      </c>
      <c r="B20" t="s">
        <v>638</v>
      </c>
      <c r="C20">
        <v>51.6</v>
      </c>
      <c r="D20">
        <v>51.6</v>
      </c>
    </row>
    <row r="21" spans="1:4">
      <c r="A21">
        <v>220252550</v>
      </c>
      <c r="B21" t="s">
        <v>249</v>
      </c>
      <c r="C21">
        <v>0.52</v>
      </c>
      <c r="D21">
        <v>0.52</v>
      </c>
    </row>
    <row r="22" spans="1:4">
      <c r="A22" s="51" t="s">
        <v>250</v>
      </c>
      <c r="B22" t="s">
        <v>251</v>
      </c>
      <c r="C22">
        <v>46.45</v>
      </c>
      <c r="D22">
        <v>38.93</v>
      </c>
    </row>
    <row r="23" spans="1:4">
      <c r="A23" s="51" t="s">
        <v>252</v>
      </c>
      <c r="B23" t="s">
        <v>253</v>
      </c>
      <c r="C23">
        <v>14.72</v>
      </c>
      <c r="D23">
        <v>14.72</v>
      </c>
    </row>
    <row r="24" spans="1:4">
      <c r="A24" s="51" t="s">
        <v>256</v>
      </c>
      <c r="B24" t="s">
        <v>257</v>
      </c>
      <c r="C24">
        <v>339.38</v>
      </c>
      <c r="D24">
        <v>339.38</v>
      </c>
    </row>
    <row r="25" spans="1:4">
      <c r="A25" s="51" t="s">
        <v>258</v>
      </c>
      <c r="B25" t="s">
        <v>259</v>
      </c>
      <c r="C25">
        <v>25.83</v>
      </c>
      <c r="D25">
        <v>25.83</v>
      </c>
    </row>
    <row r="26" spans="1:4">
      <c r="A26" s="51" t="s">
        <v>260</v>
      </c>
      <c r="B26" t="s">
        <v>261</v>
      </c>
      <c r="C26">
        <v>228.13</v>
      </c>
      <c r="D26">
        <v>228.13</v>
      </c>
    </row>
    <row r="27" spans="1:4">
      <c r="A27" t="s">
        <v>262</v>
      </c>
      <c r="B27" t="s">
        <v>263</v>
      </c>
      <c r="C27">
        <v>662.02</v>
      </c>
      <c r="D27">
        <v>662.02</v>
      </c>
    </row>
    <row r="28" spans="1:4">
      <c r="A28" s="51" t="s">
        <v>264</v>
      </c>
      <c r="B28" t="s">
        <v>265</v>
      </c>
      <c r="C28">
        <v>16.760000000000002</v>
      </c>
      <c r="D28">
        <v>16.760000000000002</v>
      </c>
    </row>
    <row r="29" spans="1:4">
      <c r="A29" s="51" t="s">
        <v>268</v>
      </c>
      <c r="B29" t="s">
        <v>269</v>
      </c>
      <c r="C29">
        <v>13.13</v>
      </c>
      <c r="D29">
        <v>12.93</v>
      </c>
    </row>
    <row r="30" spans="1:4">
      <c r="A30">
        <v>310151370</v>
      </c>
      <c r="B30" t="s">
        <v>272</v>
      </c>
      <c r="C30">
        <v>2.78</v>
      </c>
      <c r="D30">
        <v>2.78</v>
      </c>
    </row>
    <row r="31" spans="1:4">
      <c r="A31">
        <v>310750070</v>
      </c>
      <c r="B31" t="s">
        <v>553</v>
      </c>
      <c r="C31">
        <v>1773.58</v>
      </c>
      <c r="D31">
        <v>1773.55</v>
      </c>
    </row>
    <row r="32" spans="1:4">
      <c r="A32">
        <v>310751530</v>
      </c>
      <c r="B32" t="s">
        <v>554</v>
      </c>
      <c r="D32">
        <v>-0.53</v>
      </c>
    </row>
    <row r="33" spans="1:4">
      <c r="A33">
        <v>310852500</v>
      </c>
      <c r="B33" t="s">
        <v>273</v>
      </c>
      <c r="C33">
        <v>1044.21</v>
      </c>
      <c r="D33">
        <v>1043.48</v>
      </c>
    </row>
    <row r="34" spans="1:4">
      <c r="A34">
        <v>311152200</v>
      </c>
      <c r="B34" t="s">
        <v>276</v>
      </c>
      <c r="C34">
        <v>18.27</v>
      </c>
      <c r="D34">
        <v>18.27</v>
      </c>
    </row>
    <row r="35" spans="1:4">
      <c r="A35">
        <v>311252400</v>
      </c>
      <c r="B35" t="s">
        <v>277</v>
      </c>
      <c r="C35">
        <v>0.08</v>
      </c>
      <c r="D35">
        <v>0.08</v>
      </c>
    </row>
    <row r="36" spans="1:4">
      <c r="A36">
        <v>330152700</v>
      </c>
      <c r="B36" t="s">
        <v>278</v>
      </c>
      <c r="C36">
        <v>30.01</v>
      </c>
      <c r="D36">
        <v>30.01</v>
      </c>
    </row>
    <row r="37" spans="1:4">
      <c r="A37">
        <v>330153800</v>
      </c>
      <c r="B37" t="s">
        <v>279</v>
      </c>
      <c r="C37">
        <v>831.92</v>
      </c>
      <c r="D37">
        <v>830.81</v>
      </c>
    </row>
    <row r="38" spans="1:4">
      <c r="A38">
        <v>330750820</v>
      </c>
      <c r="B38" t="s">
        <v>280</v>
      </c>
      <c r="C38">
        <v>114.58</v>
      </c>
      <c r="D38">
        <v>114.58</v>
      </c>
    </row>
    <row r="39" spans="1:4">
      <c r="A39">
        <v>330752600</v>
      </c>
      <c r="B39" t="s">
        <v>281</v>
      </c>
      <c r="C39">
        <v>15.34</v>
      </c>
      <c r="D39">
        <v>15.31</v>
      </c>
    </row>
    <row r="40" spans="1:4">
      <c r="A40" t="s">
        <v>787</v>
      </c>
      <c r="B40" t="s">
        <v>788</v>
      </c>
      <c r="C40">
        <v>209.9</v>
      </c>
      <c r="D40">
        <v>209.83</v>
      </c>
    </row>
    <row r="41" spans="1:4">
      <c r="A41" t="s">
        <v>282</v>
      </c>
      <c r="B41" t="s">
        <v>283</v>
      </c>
      <c r="C41">
        <v>1217.3</v>
      </c>
      <c r="D41">
        <v>1212.28</v>
      </c>
    </row>
    <row r="42" spans="1:4">
      <c r="A42" t="s">
        <v>892</v>
      </c>
      <c r="B42" t="s">
        <v>893</v>
      </c>
      <c r="D42">
        <v>-0.26</v>
      </c>
    </row>
    <row r="43" spans="1:4">
      <c r="A43" t="s">
        <v>284</v>
      </c>
      <c r="B43" t="s">
        <v>285</v>
      </c>
      <c r="C43">
        <v>1619.09</v>
      </c>
      <c r="D43">
        <v>1618.88</v>
      </c>
    </row>
    <row r="44" spans="1:4">
      <c r="A44" t="s">
        <v>790</v>
      </c>
      <c r="B44" t="s">
        <v>791</v>
      </c>
      <c r="D44">
        <v>-7.0000000000000007E-2</v>
      </c>
    </row>
    <row r="45" spans="1:4">
      <c r="A45" t="s">
        <v>482</v>
      </c>
      <c r="B45" t="s">
        <v>483</v>
      </c>
      <c r="C45">
        <v>341.38</v>
      </c>
      <c r="D45">
        <v>341.38</v>
      </c>
    </row>
    <row r="46" spans="1:4">
      <c r="A46">
        <v>410250270</v>
      </c>
      <c r="B46" t="s">
        <v>286</v>
      </c>
      <c r="C46">
        <v>8.2799999999999994</v>
      </c>
      <c r="D46">
        <v>8.2799999999999994</v>
      </c>
    </row>
    <row r="47" spans="1:4">
      <c r="A47">
        <v>420252800</v>
      </c>
      <c r="B47" t="s">
        <v>287</v>
      </c>
      <c r="C47">
        <v>0.01</v>
      </c>
      <c r="D47">
        <v>0.01</v>
      </c>
    </row>
    <row r="48" spans="1:4">
      <c r="A48">
        <v>420655140</v>
      </c>
      <c r="B48" t="s">
        <v>288</v>
      </c>
      <c r="C48">
        <v>9.25</v>
      </c>
      <c r="D48">
        <v>9.25</v>
      </c>
    </row>
    <row r="49" spans="1:4">
      <c r="A49">
        <v>511351350</v>
      </c>
      <c r="B49" t="s">
        <v>289</v>
      </c>
      <c r="C49">
        <v>44.96</v>
      </c>
      <c r="D49">
        <v>44.96</v>
      </c>
    </row>
    <row r="50" spans="1:4">
      <c r="A50">
        <v>511351760</v>
      </c>
      <c r="B50" t="s">
        <v>290</v>
      </c>
      <c r="C50">
        <v>46.32</v>
      </c>
      <c r="D50">
        <v>46.32</v>
      </c>
    </row>
    <row r="51" spans="1:4">
      <c r="A51">
        <v>511354620</v>
      </c>
      <c r="B51" t="s">
        <v>291</v>
      </c>
      <c r="C51">
        <v>5.45</v>
      </c>
      <c r="D51">
        <v>5.45</v>
      </c>
    </row>
    <row r="52" spans="1:4">
      <c r="A52">
        <v>511354970</v>
      </c>
      <c r="B52" t="s">
        <v>292</v>
      </c>
      <c r="C52">
        <v>158.33000000000001</v>
      </c>
      <c r="D52">
        <v>157.41999999999999</v>
      </c>
    </row>
    <row r="53" spans="1:4">
      <c r="A53" t="s">
        <v>296</v>
      </c>
      <c r="B53" t="s">
        <v>297</v>
      </c>
      <c r="C53">
        <v>45</v>
      </c>
      <c r="D53">
        <v>45</v>
      </c>
    </row>
    <row r="54" spans="1:4">
      <c r="A54" t="s">
        <v>298</v>
      </c>
      <c r="B54" t="s">
        <v>299</v>
      </c>
      <c r="C54">
        <v>271.26</v>
      </c>
      <c r="D54">
        <v>271.26</v>
      </c>
    </row>
    <row r="55" spans="1:4">
      <c r="A55" t="s">
        <v>433</v>
      </c>
      <c r="B55" t="s">
        <v>434</v>
      </c>
      <c r="C55">
        <v>317.2</v>
      </c>
      <c r="D55">
        <v>317.2</v>
      </c>
    </row>
    <row r="56" spans="1:4">
      <c r="A56">
        <v>710254780</v>
      </c>
      <c r="B56" t="s">
        <v>568</v>
      </c>
      <c r="C56">
        <v>19.32</v>
      </c>
      <c r="D56">
        <v>19.32</v>
      </c>
    </row>
    <row r="57" spans="1:4">
      <c r="A57">
        <v>710552900</v>
      </c>
      <c r="B57" t="s">
        <v>300</v>
      </c>
      <c r="C57">
        <v>557.09</v>
      </c>
      <c r="D57">
        <v>556.53</v>
      </c>
    </row>
    <row r="58" spans="1:4">
      <c r="A58" t="s">
        <v>305</v>
      </c>
      <c r="B58" t="s">
        <v>306</v>
      </c>
      <c r="C58">
        <v>3.37</v>
      </c>
      <c r="D58">
        <v>3.37</v>
      </c>
    </row>
    <row r="59" spans="1:4">
      <c r="A59" t="s">
        <v>307</v>
      </c>
      <c r="B59" t="s">
        <v>308</v>
      </c>
      <c r="C59">
        <v>0.54</v>
      </c>
      <c r="D59">
        <v>0.54</v>
      </c>
    </row>
    <row r="60" spans="1:4">
      <c r="A60">
        <v>860550860</v>
      </c>
      <c r="B60" t="s">
        <v>309</v>
      </c>
      <c r="C60">
        <v>1.7</v>
      </c>
      <c r="D60">
        <v>1.7</v>
      </c>
    </row>
    <row r="61" spans="1:4">
      <c r="A61">
        <v>1010151040</v>
      </c>
      <c r="B61" t="s">
        <v>810</v>
      </c>
    </row>
    <row r="62" spans="1:4">
      <c r="A62" t="s">
        <v>310</v>
      </c>
      <c r="B62" t="s">
        <v>311</v>
      </c>
      <c r="C62">
        <v>25</v>
      </c>
      <c r="D62">
        <v>25</v>
      </c>
    </row>
    <row r="63" spans="1:4">
      <c r="A63">
        <v>1120555090</v>
      </c>
      <c r="B63" t="s">
        <v>523</v>
      </c>
      <c r="C63">
        <v>88.72</v>
      </c>
      <c r="D63">
        <v>88.72</v>
      </c>
    </row>
    <row r="64" spans="1:4">
      <c r="A64">
        <v>1140354660</v>
      </c>
      <c r="B64" t="s">
        <v>312</v>
      </c>
      <c r="C64">
        <v>8.6999999999999993</v>
      </c>
      <c r="D64">
        <v>8.6999999999999993</v>
      </c>
    </row>
    <row r="65" spans="1:4">
      <c r="A65">
        <v>1140354670</v>
      </c>
      <c r="B65" t="s">
        <v>313</v>
      </c>
      <c r="C65">
        <v>26.75</v>
      </c>
      <c r="D65">
        <v>26.75</v>
      </c>
    </row>
    <row r="66" spans="1:4">
      <c r="A66">
        <v>1140355170</v>
      </c>
      <c r="B66" t="s">
        <v>314</v>
      </c>
      <c r="C66">
        <v>11.2</v>
      </c>
      <c r="D66">
        <v>11.2</v>
      </c>
    </row>
    <row r="67" spans="1:4">
      <c r="A67">
        <v>1140355190</v>
      </c>
      <c r="B67" t="s">
        <v>315</v>
      </c>
      <c r="C67">
        <v>2.54</v>
      </c>
      <c r="D67">
        <v>2.54</v>
      </c>
    </row>
    <row r="68" spans="1:4">
      <c r="A68">
        <v>1140356170</v>
      </c>
      <c r="B68" t="s">
        <v>894</v>
      </c>
      <c r="D68">
        <v>0</v>
      </c>
    </row>
    <row r="69" spans="1:4">
      <c r="A69" t="s">
        <v>316</v>
      </c>
      <c r="B69" t="s">
        <v>315</v>
      </c>
      <c r="C69">
        <v>35</v>
      </c>
      <c r="D69">
        <v>32.1</v>
      </c>
    </row>
    <row r="70" spans="1:4">
      <c r="A70" t="s">
        <v>317</v>
      </c>
      <c r="B70" t="s">
        <v>318</v>
      </c>
      <c r="C70">
        <v>1</v>
      </c>
      <c r="D70">
        <v>1</v>
      </c>
    </row>
    <row r="71" spans="1:4">
      <c r="A71" t="s">
        <v>322</v>
      </c>
      <c r="B71" t="s">
        <v>323</v>
      </c>
      <c r="C71">
        <v>22.52</v>
      </c>
      <c r="D71">
        <v>22.52</v>
      </c>
    </row>
    <row r="72" spans="1:4">
      <c r="A72" t="s">
        <v>324</v>
      </c>
      <c r="B72" t="s">
        <v>325</v>
      </c>
      <c r="C72">
        <v>4.26</v>
      </c>
      <c r="D72">
        <v>4.26</v>
      </c>
    </row>
    <row r="73" spans="1:4">
      <c r="A73" t="s">
        <v>326</v>
      </c>
      <c r="B73" t="s">
        <v>327</v>
      </c>
      <c r="C73">
        <v>398.98</v>
      </c>
      <c r="D73">
        <v>398.98</v>
      </c>
    </row>
    <row r="74" spans="1:4">
      <c r="A74" t="s">
        <v>328</v>
      </c>
      <c r="B74" t="s">
        <v>329</v>
      </c>
      <c r="C74">
        <v>25</v>
      </c>
      <c r="D74">
        <v>25</v>
      </c>
    </row>
    <row r="75" spans="1:4">
      <c r="A75" t="s">
        <v>330</v>
      </c>
      <c r="B75" t="s">
        <v>331</v>
      </c>
      <c r="C75">
        <v>28.93</v>
      </c>
      <c r="D75">
        <v>28.93</v>
      </c>
    </row>
    <row r="76" spans="1:4">
      <c r="A76" t="s">
        <v>332</v>
      </c>
      <c r="B76" t="s">
        <v>333</v>
      </c>
      <c r="C76">
        <v>106.59</v>
      </c>
      <c r="D76">
        <v>106.59</v>
      </c>
    </row>
    <row r="77" spans="1:4">
      <c r="A77" t="s">
        <v>334</v>
      </c>
      <c r="B77" t="s">
        <v>333</v>
      </c>
      <c r="C77">
        <v>8.06</v>
      </c>
      <c r="D77">
        <v>8.06</v>
      </c>
    </row>
    <row r="78" spans="1:4">
      <c r="A78">
        <v>1570150660</v>
      </c>
      <c r="B78" t="s">
        <v>337</v>
      </c>
      <c r="C78">
        <v>0.79</v>
      </c>
      <c r="D78">
        <v>0.79</v>
      </c>
    </row>
    <row r="79" spans="1:4">
      <c r="A79">
        <v>2340650280</v>
      </c>
      <c r="B79" t="s">
        <v>464</v>
      </c>
      <c r="C79">
        <v>22.11</v>
      </c>
      <c r="D79">
        <v>22.11</v>
      </c>
    </row>
    <row r="80" spans="1:4">
      <c r="A80">
        <v>2420453900</v>
      </c>
      <c r="B80" t="s">
        <v>340</v>
      </c>
      <c r="C80">
        <v>228.02</v>
      </c>
      <c r="D80">
        <v>228.02</v>
      </c>
    </row>
    <row r="81" spans="1:4">
      <c r="A81" t="s">
        <v>341</v>
      </c>
      <c r="B81" t="s">
        <v>342</v>
      </c>
      <c r="C81">
        <v>501.99</v>
      </c>
      <c r="D81">
        <v>501.99</v>
      </c>
    </row>
    <row r="82" spans="1:4">
      <c r="A82" t="s">
        <v>346</v>
      </c>
      <c r="B82" t="s">
        <v>347</v>
      </c>
      <c r="C82">
        <v>103.9</v>
      </c>
      <c r="D82">
        <v>103.9</v>
      </c>
    </row>
    <row r="83" spans="1:4">
      <c r="A83" t="s">
        <v>348</v>
      </c>
      <c r="B83" t="s">
        <v>349</v>
      </c>
      <c r="C83">
        <v>0.62</v>
      </c>
      <c r="D83">
        <v>0.62</v>
      </c>
    </row>
    <row r="84" spans="1:4">
      <c r="A84" t="s">
        <v>351</v>
      </c>
      <c r="B84" t="s">
        <v>352</v>
      </c>
      <c r="C84">
        <v>48.9</v>
      </c>
      <c r="D84">
        <v>48.9</v>
      </c>
    </row>
    <row r="85" spans="1:4">
      <c r="A85" t="s">
        <v>353</v>
      </c>
      <c r="B85" t="s">
        <v>354</v>
      </c>
      <c r="C85">
        <v>239.4</v>
      </c>
      <c r="D85">
        <v>239.4</v>
      </c>
    </row>
    <row r="86" spans="1:4">
      <c r="A86" t="s">
        <v>355</v>
      </c>
      <c r="B86" t="s">
        <v>356</v>
      </c>
      <c r="C86">
        <v>262.62</v>
      </c>
      <c r="D86">
        <v>262.62</v>
      </c>
    </row>
    <row r="87" spans="1:4">
      <c r="A87" t="s">
        <v>492</v>
      </c>
      <c r="B87" t="s">
        <v>493</v>
      </c>
      <c r="D87">
        <v>0</v>
      </c>
    </row>
    <row r="88" spans="1:4">
      <c r="A88" t="s">
        <v>442</v>
      </c>
      <c r="B88" t="s">
        <v>443</v>
      </c>
      <c r="D88">
        <v>-0.13</v>
      </c>
    </row>
    <row r="89" spans="1:4">
      <c r="A89" t="s">
        <v>444</v>
      </c>
      <c r="B89" t="s">
        <v>445</v>
      </c>
    </row>
    <row r="90" spans="1:4">
      <c r="A90" t="s">
        <v>358</v>
      </c>
      <c r="B90" t="s">
        <v>359</v>
      </c>
      <c r="C90">
        <v>116.62</v>
      </c>
      <c r="D90">
        <v>116.62</v>
      </c>
    </row>
    <row r="91" spans="1:4">
      <c r="A91">
        <v>2820451280</v>
      </c>
      <c r="B91" t="s">
        <v>360</v>
      </c>
      <c r="C91">
        <v>27.51</v>
      </c>
      <c r="D91">
        <v>27.51</v>
      </c>
    </row>
    <row r="92" spans="1:4">
      <c r="A92">
        <v>2869950160</v>
      </c>
      <c r="B92" t="s">
        <v>361</v>
      </c>
      <c r="C92">
        <v>23.93</v>
      </c>
      <c r="D92">
        <v>23.93</v>
      </c>
    </row>
    <row r="93" spans="1:4">
      <c r="A93">
        <v>2910551290</v>
      </c>
      <c r="B93" t="s">
        <v>362</v>
      </c>
      <c r="C93">
        <v>988.49</v>
      </c>
      <c r="D93">
        <v>988.43</v>
      </c>
    </row>
    <row r="94" spans="1:4">
      <c r="A94" t="s">
        <v>689</v>
      </c>
      <c r="B94" t="s">
        <v>690</v>
      </c>
      <c r="C94">
        <v>661.05</v>
      </c>
      <c r="D94">
        <v>661.05</v>
      </c>
    </row>
    <row r="95" spans="1:4">
      <c r="A95" t="s">
        <v>363</v>
      </c>
      <c r="B95" t="s">
        <v>364</v>
      </c>
      <c r="C95">
        <v>3.41</v>
      </c>
      <c r="D95">
        <v>3.41</v>
      </c>
    </row>
    <row r="96" spans="1:4">
      <c r="A96" t="s">
        <v>365</v>
      </c>
      <c r="B96" t="s">
        <v>366</v>
      </c>
      <c r="C96">
        <v>1.43</v>
      </c>
      <c r="D96">
        <v>1.43</v>
      </c>
    </row>
    <row r="97" spans="1:4">
      <c r="A97" t="s">
        <v>369</v>
      </c>
      <c r="B97" t="s">
        <v>370</v>
      </c>
      <c r="C97">
        <v>80.040000000000006</v>
      </c>
      <c r="D97">
        <v>80.040000000000006</v>
      </c>
    </row>
    <row r="98" spans="1:4">
      <c r="A98">
        <v>3110251180</v>
      </c>
      <c r="B98" t="s">
        <v>371</v>
      </c>
      <c r="C98">
        <v>95.12</v>
      </c>
      <c r="D98">
        <v>94.96</v>
      </c>
    </row>
    <row r="99" spans="1:4">
      <c r="A99">
        <v>3180052990</v>
      </c>
      <c r="B99" t="s">
        <v>372</v>
      </c>
      <c r="C99">
        <v>0.45</v>
      </c>
      <c r="D99">
        <v>0.45</v>
      </c>
    </row>
    <row r="100" spans="1:4">
      <c r="A100" t="s">
        <v>794</v>
      </c>
      <c r="B100" t="s">
        <v>795</v>
      </c>
      <c r="C100">
        <v>2318.8000000000002</v>
      </c>
      <c r="D100">
        <v>2318.8000000000002</v>
      </c>
    </row>
    <row r="101" spans="1:4">
      <c r="A101">
        <v>3610459000</v>
      </c>
      <c r="B101" t="s">
        <v>375</v>
      </c>
      <c r="C101">
        <v>204.11</v>
      </c>
      <c r="D101">
        <v>204.02</v>
      </c>
    </row>
    <row r="102" spans="1:4">
      <c r="A102">
        <v>4620155160</v>
      </c>
      <c r="B102" t="s">
        <v>376</v>
      </c>
      <c r="C102">
        <v>8.3800000000000008</v>
      </c>
      <c r="D102">
        <v>8.3800000000000008</v>
      </c>
    </row>
    <row r="103" spans="1:4">
      <c r="A103">
        <v>4640355150</v>
      </c>
      <c r="B103" t="s">
        <v>590</v>
      </c>
      <c r="C103">
        <v>15.63</v>
      </c>
      <c r="D103">
        <v>15.63</v>
      </c>
    </row>
    <row r="104" spans="1:4">
      <c r="A104" t="s">
        <v>377</v>
      </c>
      <c r="B104" t="s">
        <v>378</v>
      </c>
      <c r="C104">
        <v>123.82</v>
      </c>
      <c r="D104">
        <v>123.82</v>
      </c>
    </row>
    <row r="105" spans="1:4">
      <c r="A105">
        <v>4840155760</v>
      </c>
      <c r="B105" t="s">
        <v>378</v>
      </c>
      <c r="C105">
        <v>933.39</v>
      </c>
      <c r="D105">
        <v>933.39</v>
      </c>
    </row>
    <row r="106" spans="1:4">
      <c r="A106" t="s">
        <v>379</v>
      </c>
      <c r="B106" t="s">
        <v>378</v>
      </c>
      <c r="C106">
        <v>194.74</v>
      </c>
      <c r="D106">
        <v>194.74</v>
      </c>
    </row>
    <row r="107" spans="1:4">
      <c r="A107" t="s">
        <v>380</v>
      </c>
      <c r="B107" t="s">
        <v>381</v>
      </c>
      <c r="C107">
        <v>385.43</v>
      </c>
      <c r="D107">
        <v>385.43</v>
      </c>
    </row>
    <row r="108" spans="1:4">
      <c r="A108" t="s">
        <v>382</v>
      </c>
      <c r="B108" t="s">
        <v>378</v>
      </c>
      <c r="C108">
        <v>121.64</v>
      </c>
      <c r="D108">
        <v>121.64</v>
      </c>
    </row>
    <row r="109" spans="1:4">
      <c r="A109">
        <v>9090051200</v>
      </c>
      <c r="B109" t="s">
        <v>448</v>
      </c>
      <c r="C109">
        <v>0.01</v>
      </c>
      <c r="D109">
        <v>0.01</v>
      </c>
    </row>
    <row r="110" spans="1:4">
      <c r="A110">
        <v>9520051420</v>
      </c>
      <c r="B110" t="s">
        <v>383</v>
      </c>
      <c r="C110">
        <v>7.22</v>
      </c>
      <c r="D110">
        <v>7.22</v>
      </c>
    </row>
    <row r="111" spans="1:4">
      <c r="A111">
        <v>9620051410</v>
      </c>
      <c r="B111" t="s">
        <v>384</v>
      </c>
      <c r="C111">
        <v>23.92</v>
      </c>
      <c r="D111">
        <v>23.92</v>
      </c>
    </row>
    <row r="112" spans="1:4">
      <c r="A112">
        <v>170558300</v>
      </c>
      <c r="B112" t="s">
        <v>95</v>
      </c>
      <c r="C112">
        <v>1960.64</v>
      </c>
      <c r="D112">
        <v>1960.62</v>
      </c>
    </row>
    <row r="113" spans="1:4">
      <c r="A113">
        <v>170558330</v>
      </c>
      <c r="B113" t="s">
        <v>96</v>
      </c>
      <c r="C113">
        <v>1474.28</v>
      </c>
      <c r="D113">
        <v>1474.28</v>
      </c>
    </row>
    <row r="114" spans="1:4">
      <c r="A114">
        <v>320558340</v>
      </c>
      <c r="B114" t="s">
        <v>97</v>
      </c>
      <c r="C114">
        <v>600.48</v>
      </c>
      <c r="D114">
        <v>600.48</v>
      </c>
    </row>
    <row r="115" spans="1:4">
      <c r="A115">
        <v>330153020</v>
      </c>
      <c r="B115" t="s">
        <v>385</v>
      </c>
      <c r="C115">
        <v>2254.3000000000002</v>
      </c>
      <c r="D115">
        <v>2254.3000000000002</v>
      </c>
    </row>
    <row r="116" spans="1:4">
      <c r="A116" t="s">
        <v>386</v>
      </c>
      <c r="B116" t="s">
        <v>387</v>
      </c>
      <c r="C116">
        <v>20.04</v>
      </c>
      <c r="D116">
        <v>20.04</v>
      </c>
    </row>
    <row r="117" spans="1:4">
      <c r="A117" t="s">
        <v>388</v>
      </c>
      <c r="B117" t="s">
        <v>389</v>
      </c>
      <c r="C117">
        <v>1408.2</v>
      </c>
      <c r="D117">
        <v>1407.52</v>
      </c>
    </row>
    <row r="118" spans="1:4">
      <c r="A118">
        <v>1520158310</v>
      </c>
      <c r="B118" t="s">
        <v>100</v>
      </c>
      <c r="C118">
        <v>28.88</v>
      </c>
      <c r="D118">
        <v>28.88</v>
      </c>
    </row>
    <row r="119" spans="1:4">
      <c r="A119" t="s">
        <v>390</v>
      </c>
      <c r="B119" t="s">
        <v>391</v>
      </c>
      <c r="C119">
        <v>171.2</v>
      </c>
      <c r="D119">
        <v>171.2</v>
      </c>
    </row>
    <row r="120" spans="1:4">
      <c r="A120">
        <v>3620258320</v>
      </c>
      <c r="B120" t="s">
        <v>101</v>
      </c>
      <c r="C120">
        <v>388</v>
      </c>
      <c r="D120">
        <v>388</v>
      </c>
    </row>
    <row r="121" spans="1:4">
      <c r="A121">
        <v>3620258530</v>
      </c>
      <c r="B121" t="s">
        <v>392</v>
      </c>
      <c r="C121">
        <v>72.08</v>
      </c>
      <c r="D121">
        <v>70.87</v>
      </c>
    </row>
    <row r="122" spans="1:4">
      <c r="A122" t="s">
        <v>393</v>
      </c>
      <c r="B122" t="s">
        <v>394</v>
      </c>
      <c r="C122">
        <v>78.010000000000005</v>
      </c>
      <c r="D122">
        <v>78.010000000000005</v>
      </c>
    </row>
    <row r="123" spans="1:4">
      <c r="A123" t="s">
        <v>395</v>
      </c>
      <c r="B123" t="s">
        <v>396</v>
      </c>
      <c r="C123">
        <v>100.03</v>
      </c>
      <c r="D123">
        <v>100.03</v>
      </c>
    </row>
    <row r="124" spans="1:4">
      <c r="A124">
        <v>511351780</v>
      </c>
      <c r="B124" t="s">
        <v>779</v>
      </c>
      <c r="C124">
        <v>18.37</v>
      </c>
      <c r="D124">
        <v>18.37</v>
      </c>
    </row>
    <row r="125" spans="1:4">
      <c r="A125">
        <v>220252560</v>
      </c>
      <c r="B125" t="s">
        <v>400</v>
      </c>
      <c r="C125">
        <v>34.96</v>
      </c>
      <c r="D125">
        <v>34.96</v>
      </c>
    </row>
    <row r="126" spans="1:4">
      <c r="A126">
        <v>170558360</v>
      </c>
      <c r="B126" t="s">
        <v>401</v>
      </c>
      <c r="C126">
        <v>275.31</v>
      </c>
      <c r="D126">
        <v>275.31</v>
      </c>
    </row>
    <row r="127" spans="1:4">
      <c r="A127">
        <v>220253030</v>
      </c>
      <c r="B127" t="s">
        <v>402</v>
      </c>
      <c r="C127">
        <v>522.16</v>
      </c>
      <c r="D127">
        <v>519.4</v>
      </c>
    </row>
    <row r="128" spans="1:4">
      <c r="A128">
        <v>220253040</v>
      </c>
      <c r="B128" t="s">
        <v>403</v>
      </c>
      <c r="C128">
        <v>364.15</v>
      </c>
      <c r="D128">
        <v>357.72</v>
      </c>
    </row>
    <row r="129" spans="1:4">
      <c r="A129">
        <v>320558370</v>
      </c>
      <c r="B129" t="s">
        <v>404</v>
      </c>
      <c r="C129">
        <v>50.78</v>
      </c>
      <c r="D129">
        <v>50.78</v>
      </c>
    </row>
    <row r="130" spans="1:4">
      <c r="A130" t="s">
        <v>405</v>
      </c>
      <c r="B130" t="s">
        <v>406</v>
      </c>
      <c r="C130">
        <v>1753.51</v>
      </c>
      <c r="D130">
        <v>1753.43</v>
      </c>
    </row>
    <row r="131" spans="1:4">
      <c r="A131" t="s">
        <v>407</v>
      </c>
      <c r="B131" t="s">
        <v>408</v>
      </c>
      <c r="C131">
        <v>69.069999999999993</v>
      </c>
      <c r="D131">
        <v>69.069999999999993</v>
      </c>
    </row>
    <row r="132" spans="1:4">
      <c r="A132" t="s">
        <v>468</v>
      </c>
      <c r="B132" t="s">
        <v>469</v>
      </c>
      <c r="C132">
        <v>9.98</v>
      </c>
      <c r="D132">
        <v>9.98</v>
      </c>
    </row>
    <row r="133" spans="1:4">
      <c r="A133">
        <v>3620258570</v>
      </c>
      <c r="B133" t="s">
        <v>409</v>
      </c>
      <c r="C133">
        <v>31.13</v>
      </c>
      <c r="D133">
        <v>31.13</v>
      </c>
    </row>
    <row r="134" spans="1:4">
      <c r="A134" t="s">
        <v>410</v>
      </c>
      <c r="B134" t="s">
        <v>411</v>
      </c>
      <c r="C134">
        <v>248</v>
      </c>
      <c r="D134">
        <v>248</v>
      </c>
    </row>
    <row r="135" spans="1:4">
      <c r="A135">
        <v>710258520</v>
      </c>
      <c r="B135" t="s">
        <v>413</v>
      </c>
      <c r="C135">
        <v>72.239999999999995</v>
      </c>
      <c r="D135">
        <v>72.17</v>
      </c>
    </row>
    <row r="136" spans="1:4">
      <c r="A136" t="s">
        <v>416</v>
      </c>
      <c r="B136" t="s">
        <v>417</v>
      </c>
      <c r="C136">
        <v>358.61</v>
      </c>
      <c r="D136">
        <v>358.61</v>
      </c>
    </row>
    <row r="137" spans="1:4">
      <c r="A137" t="s">
        <v>418</v>
      </c>
      <c r="B137" t="s">
        <v>419</v>
      </c>
      <c r="C137">
        <v>252.14</v>
      </c>
      <c r="D137">
        <v>252.14</v>
      </c>
    </row>
    <row r="138" spans="1:4">
      <c r="A138" t="s">
        <v>420</v>
      </c>
      <c r="B138" t="s">
        <v>421</v>
      </c>
      <c r="C138">
        <v>4.42</v>
      </c>
      <c r="D138">
        <v>4.42</v>
      </c>
    </row>
    <row r="139" spans="1:4">
      <c r="A139" t="s">
        <v>422</v>
      </c>
      <c r="B139" t="s">
        <v>423</v>
      </c>
      <c r="C139">
        <v>79.599999999999994</v>
      </c>
      <c r="D139">
        <v>79.599999999999994</v>
      </c>
    </row>
    <row r="140" spans="1:4">
      <c r="A140" t="s">
        <v>103</v>
      </c>
      <c r="B140" t="s">
        <v>102</v>
      </c>
      <c r="C140">
        <v>5.72</v>
      </c>
      <c r="D140">
        <v>5.72</v>
      </c>
    </row>
    <row r="141" spans="1:4">
      <c r="A141" t="s">
        <v>105</v>
      </c>
      <c r="B141" t="s">
        <v>104</v>
      </c>
      <c r="C141">
        <v>56.78</v>
      </c>
      <c r="D141">
        <v>56.78</v>
      </c>
    </row>
    <row r="142" spans="1:4">
      <c r="A142">
        <v>2340758790</v>
      </c>
      <c r="B142" t="s">
        <v>426</v>
      </c>
      <c r="C142">
        <v>7.71</v>
      </c>
      <c r="D142">
        <v>7.71</v>
      </c>
    </row>
    <row r="143" spans="1:4">
      <c r="A143">
        <v>3620258440</v>
      </c>
      <c r="B143" t="s">
        <v>106</v>
      </c>
      <c r="C143">
        <v>217.58</v>
      </c>
      <c r="D143">
        <v>217.58</v>
      </c>
    </row>
    <row r="144" spans="1:4">
      <c r="A144">
        <v>3620258480</v>
      </c>
      <c r="B144" t="s">
        <v>107</v>
      </c>
      <c r="C144">
        <v>243.02</v>
      </c>
      <c r="D144">
        <v>243.02</v>
      </c>
    </row>
  </sheetData>
  <pageMargins left="0.7" right="0.7" top="0.75" bottom="0.75" header="0.3" footer="0.3"/>
  <pageSetup paperSize="9"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69" workbookViewId="0">
      <selection activeCell="D76" sqref="D76"/>
    </sheetView>
  </sheetViews>
  <sheetFormatPr defaultRowHeight="15"/>
  <sheetData>
    <row r="1" spans="1:4">
      <c r="A1">
        <v>58000</v>
      </c>
      <c r="B1" t="s">
        <v>217</v>
      </c>
      <c r="D1">
        <v>-3.63</v>
      </c>
    </row>
    <row r="2" spans="1:4">
      <c r="A2">
        <v>170551380</v>
      </c>
      <c r="B2" t="s">
        <v>218</v>
      </c>
      <c r="C2">
        <v>120.65</v>
      </c>
      <c r="D2">
        <v>120.1</v>
      </c>
    </row>
    <row r="3" spans="1:4">
      <c r="A3" t="s">
        <v>219</v>
      </c>
      <c r="B3" t="s">
        <v>220</v>
      </c>
      <c r="C3">
        <v>478.92</v>
      </c>
      <c r="D3">
        <v>478.92</v>
      </c>
    </row>
    <row r="4" spans="1:4">
      <c r="A4" t="s">
        <v>225</v>
      </c>
      <c r="B4" t="s">
        <v>226</v>
      </c>
      <c r="C4">
        <v>5.53</v>
      </c>
      <c r="D4">
        <v>5.53</v>
      </c>
    </row>
    <row r="5" spans="1:4">
      <c r="A5" t="s">
        <v>213</v>
      </c>
      <c r="B5" t="s">
        <v>214</v>
      </c>
      <c r="C5">
        <v>18.02</v>
      </c>
      <c r="D5">
        <v>18.02</v>
      </c>
    </row>
    <row r="6" spans="1:4">
      <c r="A6" t="s">
        <v>216</v>
      </c>
      <c r="B6" t="s">
        <v>215</v>
      </c>
      <c r="C6">
        <v>8.0399999999999991</v>
      </c>
      <c r="D6">
        <v>8.0399999999999991</v>
      </c>
    </row>
    <row r="7" spans="1:4">
      <c r="A7" t="s">
        <v>454</v>
      </c>
      <c r="B7" t="s">
        <v>455</v>
      </c>
      <c r="C7">
        <v>214.89</v>
      </c>
      <c r="D7">
        <v>214.89</v>
      </c>
    </row>
    <row r="8" spans="1:4">
      <c r="A8" t="s">
        <v>227</v>
      </c>
      <c r="B8" t="s">
        <v>228</v>
      </c>
      <c r="C8">
        <v>18.62</v>
      </c>
      <c r="D8">
        <v>18.62</v>
      </c>
    </row>
    <row r="9" spans="1:4">
      <c r="A9" t="s">
        <v>229</v>
      </c>
      <c r="B9" t="s">
        <v>230</v>
      </c>
      <c r="C9">
        <v>96.65</v>
      </c>
      <c r="D9">
        <v>96.65</v>
      </c>
    </row>
    <row r="10" spans="1:4">
      <c r="A10" t="s">
        <v>231</v>
      </c>
      <c r="B10" t="s">
        <v>232</v>
      </c>
      <c r="C10">
        <v>1.62</v>
      </c>
      <c r="D10">
        <v>1.62</v>
      </c>
    </row>
    <row r="11" spans="1:4">
      <c r="A11" t="s">
        <v>233</v>
      </c>
      <c r="B11" t="s">
        <v>234</v>
      </c>
      <c r="C11">
        <v>303.94</v>
      </c>
      <c r="D11">
        <v>303.94</v>
      </c>
    </row>
    <row r="12" spans="1:4">
      <c r="A12" t="s">
        <v>235</v>
      </c>
      <c r="B12" t="s">
        <v>236</v>
      </c>
      <c r="C12">
        <v>34.380000000000003</v>
      </c>
      <c r="D12">
        <v>34.380000000000003</v>
      </c>
    </row>
    <row r="13" spans="1:4">
      <c r="A13" t="s">
        <v>237</v>
      </c>
      <c r="B13" t="s">
        <v>238</v>
      </c>
      <c r="C13">
        <v>26.77</v>
      </c>
      <c r="D13">
        <v>26.77</v>
      </c>
    </row>
    <row r="14" spans="1:4">
      <c r="A14" t="s">
        <v>239</v>
      </c>
      <c r="B14" t="s">
        <v>240</v>
      </c>
      <c r="C14">
        <v>142.32</v>
      </c>
      <c r="D14">
        <v>142.32</v>
      </c>
    </row>
    <row r="15" spans="1:4">
      <c r="A15" t="s">
        <v>241</v>
      </c>
      <c r="B15" t="s">
        <v>242</v>
      </c>
      <c r="C15">
        <v>55.19</v>
      </c>
      <c r="D15">
        <v>55.19</v>
      </c>
    </row>
    <row r="16" spans="1:4">
      <c r="A16" t="s">
        <v>243</v>
      </c>
      <c r="B16" t="s">
        <v>244</v>
      </c>
      <c r="C16">
        <v>312.70999999999998</v>
      </c>
      <c r="D16">
        <v>312.70999999999998</v>
      </c>
    </row>
    <row r="17" spans="1:4">
      <c r="A17" t="s">
        <v>245</v>
      </c>
      <c r="B17" t="s">
        <v>246</v>
      </c>
      <c r="C17">
        <v>186.81</v>
      </c>
      <c r="D17">
        <v>186.81</v>
      </c>
    </row>
    <row r="18" spans="1:4">
      <c r="A18" t="s">
        <v>475</v>
      </c>
      <c r="B18" t="s">
        <v>476</v>
      </c>
      <c r="C18">
        <v>233.75</v>
      </c>
      <c r="D18">
        <v>233.75</v>
      </c>
    </row>
    <row r="19" spans="1:4">
      <c r="A19" t="s">
        <v>247</v>
      </c>
      <c r="B19" t="s">
        <v>248</v>
      </c>
      <c r="C19">
        <v>0.16</v>
      </c>
      <c r="D19">
        <v>0.16</v>
      </c>
    </row>
    <row r="20" spans="1:4">
      <c r="A20">
        <v>220252550</v>
      </c>
      <c r="B20" t="s">
        <v>249</v>
      </c>
      <c r="C20">
        <v>121.43</v>
      </c>
      <c r="D20">
        <v>121.43</v>
      </c>
    </row>
    <row r="21" spans="1:4">
      <c r="A21">
        <v>220255380</v>
      </c>
      <c r="B21" t="s">
        <v>542</v>
      </c>
      <c r="C21">
        <v>18.91</v>
      </c>
      <c r="D21">
        <v>18.91</v>
      </c>
    </row>
    <row r="22" spans="1:4">
      <c r="A22">
        <v>220255390</v>
      </c>
      <c r="B22" t="s">
        <v>477</v>
      </c>
      <c r="C22">
        <v>28.95</v>
      </c>
      <c r="D22">
        <v>28.95</v>
      </c>
    </row>
    <row r="23" spans="1:4">
      <c r="A23" s="51" t="s">
        <v>250</v>
      </c>
      <c r="B23" t="s">
        <v>251</v>
      </c>
      <c r="C23">
        <v>46.45</v>
      </c>
      <c r="D23">
        <v>46.45</v>
      </c>
    </row>
    <row r="24" spans="1:4">
      <c r="A24" s="51" t="s">
        <v>252</v>
      </c>
      <c r="B24" t="s">
        <v>253</v>
      </c>
      <c r="C24">
        <v>15.47</v>
      </c>
      <c r="D24">
        <v>15.47</v>
      </c>
    </row>
    <row r="25" spans="1:4">
      <c r="A25" s="51" t="s">
        <v>783</v>
      </c>
      <c r="B25" t="s">
        <v>784</v>
      </c>
      <c r="C25">
        <v>7077.45</v>
      </c>
      <c r="D25">
        <v>7077.45</v>
      </c>
    </row>
    <row r="26" spans="1:4">
      <c r="A26" s="51" t="s">
        <v>256</v>
      </c>
      <c r="B26" t="s">
        <v>257</v>
      </c>
      <c r="C26">
        <v>333.44</v>
      </c>
      <c r="D26">
        <v>333.44</v>
      </c>
    </row>
    <row r="27" spans="1:4">
      <c r="A27" s="51" t="s">
        <v>258</v>
      </c>
      <c r="B27" t="s">
        <v>259</v>
      </c>
      <c r="C27">
        <v>61.31</v>
      </c>
      <c r="D27">
        <v>61.31</v>
      </c>
    </row>
    <row r="28" spans="1:4">
      <c r="A28" s="51" t="s">
        <v>260</v>
      </c>
      <c r="B28" t="s">
        <v>261</v>
      </c>
      <c r="C28">
        <v>228.13</v>
      </c>
      <c r="D28">
        <v>228.13</v>
      </c>
    </row>
    <row r="29" spans="1:4">
      <c r="A29" t="s">
        <v>262</v>
      </c>
      <c r="B29" t="s">
        <v>263</v>
      </c>
      <c r="C29">
        <v>675.34</v>
      </c>
      <c r="D29">
        <v>675.34</v>
      </c>
    </row>
    <row r="30" spans="1:4">
      <c r="A30" s="51" t="s">
        <v>639</v>
      </c>
      <c r="B30" t="s">
        <v>640</v>
      </c>
      <c r="C30">
        <v>333.35</v>
      </c>
      <c r="D30">
        <v>333.35</v>
      </c>
    </row>
    <row r="31" spans="1:4">
      <c r="A31" s="51" t="s">
        <v>264</v>
      </c>
      <c r="B31" t="s">
        <v>265</v>
      </c>
      <c r="C31">
        <v>16.760000000000002</v>
      </c>
      <c r="D31">
        <v>16.760000000000002</v>
      </c>
    </row>
    <row r="32" spans="1:4">
      <c r="A32" s="51" t="s">
        <v>268</v>
      </c>
      <c r="B32" t="s">
        <v>269</v>
      </c>
      <c r="C32">
        <v>13.13</v>
      </c>
      <c r="D32">
        <v>13.13</v>
      </c>
    </row>
    <row r="33" spans="1:4">
      <c r="A33" s="51" t="s">
        <v>270</v>
      </c>
      <c r="B33" t="s">
        <v>271</v>
      </c>
      <c r="C33">
        <v>8.75</v>
      </c>
      <c r="D33">
        <v>8.75</v>
      </c>
    </row>
    <row r="34" spans="1:4">
      <c r="A34">
        <v>250855320</v>
      </c>
      <c r="B34" t="s">
        <v>504</v>
      </c>
      <c r="C34">
        <v>15.13</v>
      </c>
      <c r="D34">
        <v>15.13</v>
      </c>
    </row>
    <row r="35" spans="1:4">
      <c r="A35">
        <v>310151370</v>
      </c>
      <c r="B35" t="s">
        <v>272</v>
      </c>
      <c r="C35">
        <v>6.12</v>
      </c>
      <c r="D35">
        <v>6.04</v>
      </c>
    </row>
    <row r="36" spans="1:4">
      <c r="A36">
        <v>310852500</v>
      </c>
      <c r="B36" t="s">
        <v>273</v>
      </c>
      <c r="C36">
        <v>2420.0700000000002</v>
      </c>
      <c r="D36">
        <v>2420.0700000000002</v>
      </c>
    </row>
    <row r="37" spans="1:4">
      <c r="A37">
        <v>311152200</v>
      </c>
      <c r="B37" t="s">
        <v>276</v>
      </c>
      <c r="C37">
        <v>2.69</v>
      </c>
      <c r="D37">
        <v>2.69</v>
      </c>
    </row>
    <row r="38" spans="1:4">
      <c r="A38">
        <v>330152700</v>
      </c>
      <c r="B38" t="s">
        <v>278</v>
      </c>
      <c r="C38">
        <v>0.89</v>
      </c>
      <c r="D38">
        <v>0.89</v>
      </c>
    </row>
    <row r="39" spans="1:4">
      <c r="A39">
        <v>330153800</v>
      </c>
      <c r="B39" t="s">
        <v>279</v>
      </c>
      <c r="C39">
        <v>4815.96</v>
      </c>
      <c r="D39">
        <v>4815.6099999999997</v>
      </c>
    </row>
    <row r="40" spans="1:4">
      <c r="A40">
        <v>330750820</v>
      </c>
      <c r="B40" t="s">
        <v>280</v>
      </c>
      <c r="C40">
        <v>57.53</v>
      </c>
      <c r="D40">
        <v>57.53</v>
      </c>
    </row>
    <row r="41" spans="1:4">
      <c r="A41">
        <v>330752600</v>
      </c>
      <c r="B41" t="s">
        <v>281</v>
      </c>
      <c r="C41">
        <v>3.72</v>
      </c>
      <c r="D41">
        <v>3.72</v>
      </c>
    </row>
    <row r="42" spans="1:4">
      <c r="A42" t="s">
        <v>284</v>
      </c>
      <c r="B42" t="s">
        <v>285</v>
      </c>
      <c r="C42">
        <v>2422.4899999999998</v>
      </c>
      <c r="D42">
        <v>2422.4899999999998</v>
      </c>
    </row>
    <row r="43" spans="1:4">
      <c r="A43">
        <v>410250270</v>
      </c>
      <c r="B43" t="s">
        <v>286</v>
      </c>
      <c r="C43">
        <v>90.21</v>
      </c>
      <c r="D43">
        <v>90.21</v>
      </c>
    </row>
    <row r="44" spans="1:4">
      <c r="A44">
        <v>420250270</v>
      </c>
      <c r="B44" t="s">
        <v>286</v>
      </c>
      <c r="C44">
        <v>1.84</v>
      </c>
      <c r="D44">
        <v>1.84</v>
      </c>
    </row>
    <row r="45" spans="1:4">
      <c r="A45">
        <v>511351350</v>
      </c>
      <c r="B45" t="s">
        <v>289</v>
      </c>
      <c r="C45">
        <v>224.89</v>
      </c>
      <c r="D45">
        <v>224.89</v>
      </c>
    </row>
    <row r="46" spans="1:4">
      <c r="A46">
        <v>511351760</v>
      </c>
      <c r="B46" t="s">
        <v>290</v>
      </c>
      <c r="C46">
        <v>172.51</v>
      </c>
      <c r="D46">
        <v>172.51</v>
      </c>
    </row>
    <row r="47" spans="1:4">
      <c r="A47">
        <v>511354620</v>
      </c>
      <c r="B47" t="s">
        <v>291</v>
      </c>
    </row>
    <row r="48" spans="1:4">
      <c r="A48">
        <v>511354970</v>
      </c>
      <c r="B48" t="s">
        <v>292</v>
      </c>
      <c r="C48">
        <v>65.53</v>
      </c>
      <c r="D48">
        <v>65.53</v>
      </c>
    </row>
    <row r="49" spans="1:4">
      <c r="A49" t="s">
        <v>293</v>
      </c>
      <c r="B49" t="s">
        <v>294</v>
      </c>
      <c r="C49">
        <v>713.84</v>
      </c>
      <c r="D49">
        <v>713.84</v>
      </c>
    </row>
    <row r="50" spans="1:4">
      <c r="A50" t="s">
        <v>544</v>
      </c>
      <c r="B50" t="s">
        <v>294</v>
      </c>
    </row>
    <row r="51" spans="1:4">
      <c r="A51">
        <v>521251130</v>
      </c>
      <c r="B51" t="s">
        <v>461</v>
      </c>
      <c r="C51">
        <v>1172.32</v>
      </c>
      <c r="D51">
        <v>1172.32</v>
      </c>
    </row>
    <row r="52" spans="1:4">
      <c r="A52">
        <v>521255400</v>
      </c>
      <c r="B52" t="s">
        <v>667</v>
      </c>
      <c r="C52">
        <v>1322.79</v>
      </c>
      <c r="D52">
        <v>1322.79</v>
      </c>
    </row>
    <row r="53" spans="1:4">
      <c r="A53" t="s">
        <v>298</v>
      </c>
      <c r="B53" t="s">
        <v>299</v>
      </c>
      <c r="C53">
        <v>519.13</v>
      </c>
      <c r="D53">
        <v>519.13</v>
      </c>
    </row>
    <row r="54" spans="1:4">
      <c r="A54" t="s">
        <v>433</v>
      </c>
      <c r="B54" t="s">
        <v>434</v>
      </c>
      <c r="C54">
        <v>329.61</v>
      </c>
      <c r="D54">
        <v>329.61</v>
      </c>
    </row>
    <row r="55" spans="1:4">
      <c r="A55" t="s">
        <v>506</v>
      </c>
      <c r="B55" t="s">
        <v>299</v>
      </c>
    </row>
    <row r="56" spans="1:4">
      <c r="A56">
        <v>710552900</v>
      </c>
      <c r="B56" t="s">
        <v>300</v>
      </c>
      <c r="C56">
        <v>2922.86</v>
      </c>
      <c r="D56">
        <v>2922.83</v>
      </c>
    </row>
    <row r="57" spans="1:4">
      <c r="A57" t="s">
        <v>305</v>
      </c>
      <c r="B57" t="s">
        <v>306</v>
      </c>
      <c r="C57">
        <v>7.16</v>
      </c>
      <c r="D57">
        <v>7.16</v>
      </c>
    </row>
    <row r="58" spans="1:4">
      <c r="A58" t="s">
        <v>307</v>
      </c>
      <c r="B58" t="s">
        <v>308</v>
      </c>
      <c r="C58">
        <v>16.66</v>
      </c>
      <c r="D58">
        <v>16.66</v>
      </c>
    </row>
    <row r="59" spans="1:4">
      <c r="A59" t="s">
        <v>310</v>
      </c>
      <c r="B59" t="s">
        <v>311</v>
      </c>
      <c r="C59">
        <v>35</v>
      </c>
      <c r="D59">
        <v>35</v>
      </c>
    </row>
    <row r="60" spans="1:4">
      <c r="A60">
        <v>1140354660</v>
      </c>
      <c r="B60" t="s">
        <v>312</v>
      </c>
      <c r="C60">
        <v>8.98</v>
      </c>
      <c r="D60">
        <v>8.98</v>
      </c>
    </row>
    <row r="61" spans="1:4">
      <c r="A61">
        <v>1140354670</v>
      </c>
      <c r="B61" t="s">
        <v>313</v>
      </c>
      <c r="C61">
        <v>11.11</v>
      </c>
      <c r="D61">
        <v>11.11</v>
      </c>
    </row>
    <row r="62" spans="1:4">
      <c r="A62">
        <v>1140355170</v>
      </c>
      <c r="B62" t="s">
        <v>314</v>
      </c>
      <c r="C62">
        <v>13.4</v>
      </c>
      <c r="D62">
        <v>13.4</v>
      </c>
    </row>
    <row r="63" spans="1:4">
      <c r="A63">
        <v>1140355190</v>
      </c>
      <c r="B63" t="s">
        <v>315</v>
      </c>
      <c r="C63">
        <v>3.29</v>
      </c>
      <c r="D63">
        <v>3.29</v>
      </c>
    </row>
    <row r="64" spans="1:4">
      <c r="A64" t="s">
        <v>316</v>
      </c>
      <c r="B64" t="s">
        <v>315</v>
      </c>
      <c r="C64">
        <v>121.58</v>
      </c>
      <c r="D64">
        <v>120.12</v>
      </c>
    </row>
    <row r="65" spans="1:4">
      <c r="A65" t="s">
        <v>317</v>
      </c>
      <c r="B65" t="s">
        <v>318</v>
      </c>
      <c r="C65">
        <v>5.7</v>
      </c>
      <c r="D65">
        <v>5.7</v>
      </c>
    </row>
    <row r="66" spans="1:4">
      <c r="A66" t="s">
        <v>462</v>
      </c>
      <c r="B66" t="s">
        <v>463</v>
      </c>
      <c r="C66">
        <v>719.96</v>
      </c>
      <c r="D66">
        <v>719.96</v>
      </c>
    </row>
    <row r="67" spans="1:4">
      <c r="A67" t="s">
        <v>322</v>
      </c>
      <c r="B67" t="s">
        <v>323</v>
      </c>
      <c r="C67">
        <v>9.93</v>
      </c>
      <c r="D67">
        <v>9.93</v>
      </c>
    </row>
    <row r="68" spans="1:4">
      <c r="A68" t="s">
        <v>324</v>
      </c>
      <c r="B68" t="s">
        <v>325</v>
      </c>
      <c r="C68">
        <v>30.64</v>
      </c>
      <c r="D68">
        <v>30.64</v>
      </c>
    </row>
    <row r="69" spans="1:4">
      <c r="A69" t="s">
        <v>326</v>
      </c>
      <c r="B69" t="s">
        <v>327</v>
      </c>
      <c r="C69">
        <v>94.53</v>
      </c>
      <c r="D69">
        <v>94.53</v>
      </c>
    </row>
    <row r="70" spans="1:4">
      <c r="A70" t="s">
        <v>436</v>
      </c>
      <c r="B70" t="s">
        <v>323</v>
      </c>
      <c r="C70">
        <v>40</v>
      </c>
      <c r="D70">
        <v>40</v>
      </c>
    </row>
    <row r="71" spans="1:4">
      <c r="A71" t="s">
        <v>330</v>
      </c>
      <c r="B71" t="s">
        <v>331</v>
      </c>
      <c r="C71">
        <v>10.7</v>
      </c>
      <c r="D71">
        <v>10.7</v>
      </c>
    </row>
    <row r="72" spans="1:4">
      <c r="A72" t="s">
        <v>332</v>
      </c>
      <c r="B72" t="s">
        <v>333</v>
      </c>
      <c r="C72">
        <v>45.17</v>
      </c>
      <c r="D72">
        <v>43.19</v>
      </c>
    </row>
    <row r="73" spans="1:4">
      <c r="A73" t="s">
        <v>334</v>
      </c>
      <c r="B73" t="s">
        <v>333</v>
      </c>
      <c r="C73">
        <v>9.8000000000000007</v>
      </c>
      <c r="D73">
        <v>9.8000000000000007</v>
      </c>
    </row>
    <row r="74" spans="1:4">
      <c r="A74">
        <v>2420453900</v>
      </c>
      <c r="B74" t="s">
        <v>340</v>
      </c>
      <c r="C74">
        <v>390.49</v>
      </c>
      <c r="D74">
        <v>390.49</v>
      </c>
    </row>
    <row r="75" spans="1:4">
      <c r="A75" t="s">
        <v>341</v>
      </c>
      <c r="B75" t="s">
        <v>342</v>
      </c>
      <c r="C75">
        <v>1093.02</v>
      </c>
      <c r="D75">
        <v>1093.02</v>
      </c>
    </row>
    <row r="76" spans="1:4">
      <c r="A76" t="s">
        <v>603</v>
      </c>
      <c r="B76" t="s">
        <v>604</v>
      </c>
      <c r="C76">
        <v>30.08</v>
      </c>
      <c r="D76">
        <v>30.08</v>
      </c>
    </row>
    <row r="77" spans="1:4">
      <c r="A77" t="s">
        <v>344</v>
      </c>
      <c r="B77" t="s">
        <v>345</v>
      </c>
    </row>
    <row r="78" spans="1:4">
      <c r="A78" t="s">
        <v>346</v>
      </c>
      <c r="B78" t="s">
        <v>347</v>
      </c>
      <c r="C78">
        <v>74.44</v>
      </c>
      <c r="D78">
        <v>72.92</v>
      </c>
    </row>
    <row r="79" spans="1:4">
      <c r="A79" t="s">
        <v>348</v>
      </c>
      <c r="B79" t="s">
        <v>349</v>
      </c>
      <c r="C79">
        <v>259.48</v>
      </c>
      <c r="D79">
        <v>259.48</v>
      </c>
    </row>
    <row r="80" spans="1:4">
      <c r="A80" t="s">
        <v>353</v>
      </c>
      <c r="B80" t="s">
        <v>354</v>
      </c>
      <c r="C80">
        <v>347.6</v>
      </c>
      <c r="D80">
        <v>347.6</v>
      </c>
    </row>
    <row r="81" spans="1:4">
      <c r="A81" t="s">
        <v>355</v>
      </c>
      <c r="B81" t="s">
        <v>356</v>
      </c>
      <c r="C81">
        <v>292.95</v>
      </c>
      <c r="D81">
        <v>292.95</v>
      </c>
    </row>
    <row r="82" spans="1:4">
      <c r="A82" t="s">
        <v>442</v>
      </c>
      <c r="B82" t="s">
        <v>443</v>
      </c>
      <c r="D82">
        <v>-3.79</v>
      </c>
    </row>
    <row r="83" spans="1:4">
      <c r="A83" t="s">
        <v>358</v>
      </c>
      <c r="B83" t="s">
        <v>359</v>
      </c>
      <c r="C83">
        <v>291.27999999999997</v>
      </c>
      <c r="D83">
        <v>291.33999999999997</v>
      </c>
    </row>
    <row r="84" spans="1:4">
      <c r="A84">
        <v>2820451280</v>
      </c>
      <c r="B84" t="s">
        <v>360</v>
      </c>
      <c r="C84">
        <v>13.4</v>
      </c>
      <c r="D84">
        <v>13.4</v>
      </c>
    </row>
    <row r="85" spans="1:4">
      <c r="A85" t="s">
        <v>530</v>
      </c>
      <c r="B85" t="s">
        <v>531</v>
      </c>
      <c r="C85">
        <v>131.18</v>
      </c>
      <c r="D85">
        <v>131.18</v>
      </c>
    </row>
    <row r="86" spans="1:4">
      <c r="A86">
        <v>2860050160</v>
      </c>
      <c r="B86" t="s">
        <v>361</v>
      </c>
    </row>
    <row r="87" spans="1:4">
      <c r="A87">
        <v>2869950160</v>
      </c>
      <c r="B87" t="s">
        <v>361</v>
      </c>
      <c r="C87">
        <v>246.52</v>
      </c>
      <c r="D87">
        <v>246.52</v>
      </c>
    </row>
    <row r="88" spans="1:4">
      <c r="A88">
        <v>2910551290</v>
      </c>
      <c r="B88" t="s">
        <v>362</v>
      </c>
      <c r="C88">
        <v>155.91</v>
      </c>
      <c r="D88">
        <v>155.9</v>
      </c>
    </row>
    <row r="89" spans="1:4">
      <c r="A89" t="s">
        <v>363</v>
      </c>
      <c r="B89" t="s">
        <v>364</v>
      </c>
      <c r="C89">
        <v>11.08</v>
      </c>
      <c r="D89">
        <v>11.08</v>
      </c>
    </row>
    <row r="90" spans="1:4">
      <c r="A90" t="s">
        <v>365</v>
      </c>
      <c r="B90" t="s">
        <v>366</v>
      </c>
      <c r="C90">
        <v>1.64</v>
      </c>
      <c r="D90">
        <v>1.64</v>
      </c>
    </row>
    <row r="91" spans="1:4">
      <c r="A91" t="s">
        <v>369</v>
      </c>
      <c r="B91" t="s">
        <v>370</v>
      </c>
      <c r="C91">
        <v>17.440000000000001</v>
      </c>
      <c r="D91">
        <v>17.440000000000001</v>
      </c>
    </row>
    <row r="92" spans="1:4">
      <c r="A92">
        <v>3110251180</v>
      </c>
      <c r="B92" t="s">
        <v>371</v>
      </c>
      <c r="C92">
        <v>39.229999999999997</v>
      </c>
      <c r="D92">
        <v>39.229999999999997</v>
      </c>
    </row>
    <row r="93" spans="1:4">
      <c r="A93">
        <v>3180052990</v>
      </c>
      <c r="B93" t="s">
        <v>372</v>
      </c>
      <c r="C93">
        <v>6.5</v>
      </c>
      <c r="D93">
        <v>6.5</v>
      </c>
    </row>
    <row r="94" spans="1:4">
      <c r="A94">
        <v>3610459000</v>
      </c>
      <c r="B94" t="s">
        <v>375</v>
      </c>
      <c r="C94">
        <v>85.45</v>
      </c>
      <c r="D94">
        <v>85.45</v>
      </c>
    </row>
    <row r="95" spans="1:4">
      <c r="A95">
        <v>4620155160</v>
      </c>
      <c r="B95" t="s">
        <v>376</v>
      </c>
      <c r="C95">
        <v>9.09</v>
      </c>
      <c r="D95">
        <v>9.09</v>
      </c>
    </row>
    <row r="96" spans="1:4">
      <c r="A96" t="s">
        <v>377</v>
      </c>
      <c r="B96" t="s">
        <v>378</v>
      </c>
      <c r="C96">
        <v>100.88</v>
      </c>
      <c r="D96">
        <v>100.88</v>
      </c>
    </row>
    <row r="97" spans="1:4">
      <c r="A97">
        <v>4840155760</v>
      </c>
      <c r="B97" t="s">
        <v>378</v>
      </c>
      <c r="C97">
        <v>133.88</v>
      </c>
      <c r="D97">
        <v>133.88</v>
      </c>
    </row>
    <row r="98" spans="1:4">
      <c r="A98" t="s">
        <v>379</v>
      </c>
      <c r="B98" t="s">
        <v>378</v>
      </c>
      <c r="C98">
        <v>48.23</v>
      </c>
      <c r="D98">
        <v>48.23</v>
      </c>
    </row>
    <row r="99" spans="1:4">
      <c r="A99" t="s">
        <v>380</v>
      </c>
      <c r="B99" t="s">
        <v>381</v>
      </c>
      <c r="C99">
        <v>96.74</v>
      </c>
      <c r="D99">
        <v>96.74</v>
      </c>
    </row>
    <row r="100" spans="1:4">
      <c r="A100">
        <v>9520051420</v>
      </c>
      <c r="B100" t="s">
        <v>383</v>
      </c>
      <c r="C100">
        <v>0.84</v>
      </c>
      <c r="D100">
        <v>0.84</v>
      </c>
    </row>
    <row r="101" spans="1:4">
      <c r="A101">
        <v>9620051410</v>
      </c>
      <c r="B101" t="s">
        <v>384</v>
      </c>
      <c r="C101">
        <v>3.71</v>
      </c>
      <c r="D101">
        <v>3.71</v>
      </c>
    </row>
    <row r="102" spans="1:4">
      <c r="A102">
        <v>9990051180</v>
      </c>
      <c r="B102" t="s">
        <v>371</v>
      </c>
    </row>
    <row r="103" spans="1:4">
      <c r="A103">
        <v>170558300</v>
      </c>
      <c r="B103" t="s">
        <v>95</v>
      </c>
      <c r="C103">
        <v>404.81</v>
      </c>
      <c r="D103">
        <v>404.81</v>
      </c>
    </row>
    <row r="104" spans="1:4">
      <c r="A104">
        <v>170558330</v>
      </c>
      <c r="B104" t="s">
        <v>96</v>
      </c>
      <c r="C104">
        <v>1109.53</v>
      </c>
      <c r="D104">
        <v>1109.53</v>
      </c>
    </row>
    <row r="105" spans="1:4">
      <c r="A105">
        <v>320558340</v>
      </c>
      <c r="B105" t="s">
        <v>97</v>
      </c>
      <c r="C105">
        <v>32.04</v>
      </c>
      <c r="D105">
        <v>32.04</v>
      </c>
    </row>
    <row r="106" spans="1:4">
      <c r="A106">
        <v>330153020</v>
      </c>
      <c r="B106" t="s">
        <v>385</v>
      </c>
      <c r="C106">
        <v>4952.18</v>
      </c>
      <c r="D106">
        <v>4952.18</v>
      </c>
    </row>
    <row r="107" spans="1:4">
      <c r="A107" t="s">
        <v>386</v>
      </c>
      <c r="B107" t="s">
        <v>387</v>
      </c>
      <c r="C107">
        <v>2.83</v>
      </c>
      <c r="D107">
        <v>2.83</v>
      </c>
    </row>
    <row r="108" spans="1:4">
      <c r="A108" t="s">
        <v>388</v>
      </c>
      <c r="B108" t="s">
        <v>389</v>
      </c>
      <c r="C108">
        <v>6179.15</v>
      </c>
      <c r="D108">
        <v>6179.15</v>
      </c>
    </row>
    <row r="109" spans="1:4">
      <c r="A109">
        <v>1520158310</v>
      </c>
      <c r="B109" t="s">
        <v>100</v>
      </c>
      <c r="C109">
        <v>7.33</v>
      </c>
      <c r="D109">
        <v>7.33</v>
      </c>
    </row>
    <row r="110" spans="1:4">
      <c r="A110" t="s">
        <v>390</v>
      </c>
      <c r="B110" t="s">
        <v>391</v>
      </c>
      <c r="C110">
        <v>40.78</v>
      </c>
      <c r="D110">
        <v>40.78</v>
      </c>
    </row>
    <row r="111" spans="1:4">
      <c r="A111">
        <v>3620258320</v>
      </c>
      <c r="B111" t="s">
        <v>101</v>
      </c>
      <c r="C111">
        <v>590.4</v>
      </c>
      <c r="D111">
        <v>590.4</v>
      </c>
    </row>
    <row r="112" spans="1:4">
      <c r="A112">
        <v>3620258530</v>
      </c>
      <c r="B112" t="s">
        <v>392</v>
      </c>
      <c r="C112">
        <v>55.54</v>
      </c>
      <c r="D112">
        <v>55.54</v>
      </c>
    </row>
    <row r="113" spans="1:4">
      <c r="A113" t="s">
        <v>393</v>
      </c>
      <c r="B113" t="s">
        <v>394</v>
      </c>
      <c r="C113">
        <v>200.33</v>
      </c>
      <c r="D113">
        <v>200.33</v>
      </c>
    </row>
    <row r="114" spans="1:4">
      <c r="A114">
        <v>240153060</v>
      </c>
      <c r="B114" t="s">
        <v>397</v>
      </c>
      <c r="C114">
        <v>41.12</v>
      </c>
      <c r="D114">
        <v>41.12</v>
      </c>
    </row>
    <row r="115" spans="1:4">
      <c r="A115" t="s">
        <v>399</v>
      </c>
      <c r="B115" t="s">
        <v>320</v>
      </c>
      <c r="C115">
        <v>166.06</v>
      </c>
      <c r="D115">
        <v>166.06</v>
      </c>
    </row>
    <row r="116" spans="1:4">
      <c r="A116">
        <v>220252560</v>
      </c>
      <c r="B116" t="s">
        <v>400</v>
      </c>
      <c r="C116">
        <v>60.8</v>
      </c>
      <c r="D116">
        <v>60.8</v>
      </c>
    </row>
    <row r="117" spans="1:4">
      <c r="A117">
        <v>511355240</v>
      </c>
      <c r="B117" t="s">
        <v>988</v>
      </c>
      <c r="C117">
        <v>99</v>
      </c>
      <c r="D117">
        <v>99</v>
      </c>
    </row>
    <row r="118" spans="1:4">
      <c r="A118" t="s">
        <v>989</v>
      </c>
      <c r="B118" t="s">
        <v>990</v>
      </c>
      <c r="C118">
        <v>74.739999999999995</v>
      </c>
      <c r="D118">
        <v>74.739999999999995</v>
      </c>
    </row>
    <row r="119" spans="1:4">
      <c r="A119">
        <v>170558360</v>
      </c>
      <c r="B119" t="s">
        <v>401</v>
      </c>
      <c r="C119">
        <v>133.5</v>
      </c>
      <c r="D119">
        <v>133.5</v>
      </c>
    </row>
    <row r="120" spans="1:4">
      <c r="A120">
        <v>220253030</v>
      </c>
      <c r="B120" t="s">
        <v>402</v>
      </c>
      <c r="C120">
        <v>334.38</v>
      </c>
      <c r="D120">
        <v>334.38</v>
      </c>
    </row>
    <row r="121" spans="1:4">
      <c r="A121">
        <v>220253040</v>
      </c>
      <c r="B121" t="s">
        <v>403</v>
      </c>
      <c r="C121">
        <v>503.76</v>
      </c>
      <c r="D121">
        <v>503.76</v>
      </c>
    </row>
    <row r="122" spans="1:4">
      <c r="A122">
        <v>320558370</v>
      </c>
      <c r="B122" t="s">
        <v>404</v>
      </c>
      <c r="C122">
        <v>3.83</v>
      </c>
      <c r="D122">
        <v>3.83</v>
      </c>
    </row>
    <row r="123" spans="1:4">
      <c r="A123" t="s">
        <v>405</v>
      </c>
      <c r="B123" t="s">
        <v>406</v>
      </c>
      <c r="C123">
        <v>3740.81</v>
      </c>
      <c r="D123">
        <v>3740.81</v>
      </c>
    </row>
    <row r="124" spans="1:4">
      <c r="A124" t="s">
        <v>407</v>
      </c>
      <c r="B124" t="s">
        <v>408</v>
      </c>
      <c r="C124">
        <v>36.229999999999997</v>
      </c>
      <c r="D124">
        <v>36.229999999999997</v>
      </c>
    </row>
    <row r="125" spans="1:4">
      <c r="A125" t="s">
        <v>468</v>
      </c>
      <c r="B125" t="s">
        <v>469</v>
      </c>
      <c r="C125">
        <v>1.01</v>
      </c>
      <c r="D125">
        <v>1.01</v>
      </c>
    </row>
    <row r="126" spans="1:4">
      <c r="A126">
        <v>3620258570</v>
      </c>
      <c r="B126" t="s">
        <v>409</v>
      </c>
      <c r="C126">
        <v>21.61</v>
      </c>
      <c r="D126">
        <v>21.61</v>
      </c>
    </row>
    <row r="127" spans="1:4">
      <c r="A127" t="s">
        <v>410</v>
      </c>
      <c r="B127" t="s">
        <v>411</v>
      </c>
      <c r="C127">
        <v>790</v>
      </c>
      <c r="D127">
        <v>790</v>
      </c>
    </row>
    <row r="128" spans="1:4">
      <c r="A128" t="s">
        <v>494</v>
      </c>
      <c r="B128" t="s">
        <v>495</v>
      </c>
      <c r="C128">
        <v>15.86</v>
      </c>
      <c r="D128">
        <v>15.86</v>
      </c>
    </row>
    <row r="129" spans="1:4">
      <c r="A129">
        <v>710258520</v>
      </c>
      <c r="B129" t="s">
        <v>413</v>
      </c>
      <c r="C129">
        <v>117.97</v>
      </c>
      <c r="D129">
        <v>117.97</v>
      </c>
    </row>
    <row r="130" spans="1:4">
      <c r="A130" t="s">
        <v>416</v>
      </c>
      <c r="B130" t="s">
        <v>417</v>
      </c>
      <c r="C130">
        <v>209.49</v>
      </c>
      <c r="D130">
        <v>209.49</v>
      </c>
    </row>
    <row r="131" spans="1:4">
      <c r="A131" t="s">
        <v>418</v>
      </c>
      <c r="B131" t="s">
        <v>419</v>
      </c>
      <c r="C131">
        <v>1383.97</v>
      </c>
      <c r="D131">
        <v>1383.97</v>
      </c>
    </row>
    <row r="132" spans="1:4">
      <c r="A132" t="s">
        <v>498</v>
      </c>
      <c r="B132" t="s">
        <v>378</v>
      </c>
      <c r="C132">
        <v>0.56000000000000005</v>
      </c>
      <c r="D132">
        <v>0.56000000000000005</v>
      </c>
    </row>
    <row r="133" spans="1:4">
      <c r="A133" t="s">
        <v>420</v>
      </c>
      <c r="B133" t="s">
        <v>421</v>
      </c>
      <c r="C133">
        <v>3.74</v>
      </c>
      <c r="D133">
        <v>3.74</v>
      </c>
    </row>
    <row r="134" spans="1:4">
      <c r="A134">
        <v>3570855230</v>
      </c>
      <c r="B134" t="s">
        <v>943</v>
      </c>
      <c r="C134">
        <v>1485</v>
      </c>
      <c r="D134">
        <v>1436.31</v>
      </c>
    </row>
    <row r="135" spans="1:4">
      <c r="A135" t="s">
        <v>103</v>
      </c>
      <c r="B135" t="s">
        <v>102</v>
      </c>
      <c r="C135">
        <v>15.72</v>
      </c>
      <c r="D135">
        <v>15.72</v>
      </c>
    </row>
    <row r="136" spans="1:4">
      <c r="A136" t="s">
        <v>105</v>
      </c>
      <c r="B136" t="s">
        <v>104</v>
      </c>
      <c r="C136">
        <v>86.38</v>
      </c>
      <c r="D136">
        <v>86.38</v>
      </c>
    </row>
    <row r="137" spans="1:4">
      <c r="A137">
        <v>2340758790</v>
      </c>
      <c r="B137" t="s">
        <v>426</v>
      </c>
      <c r="C137">
        <v>1.49</v>
      </c>
      <c r="D137">
        <v>1.49</v>
      </c>
    </row>
    <row r="138" spans="1:4">
      <c r="A138">
        <v>3620258440</v>
      </c>
      <c r="B138" t="s">
        <v>106</v>
      </c>
      <c r="C138">
        <v>15.97</v>
      </c>
      <c r="D138">
        <v>15.97</v>
      </c>
    </row>
    <row r="139" spans="1:4">
      <c r="A139">
        <v>3620258480</v>
      </c>
      <c r="B139" t="s">
        <v>107</v>
      </c>
      <c r="C139">
        <v>74.47</v>
      </c>
      <c r="D139">
        <v>63.19</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2"/>
  <sheetViews>
    <sheetView workbookViewId="0">
      <selection activeCell="E1" sqref="E1"/>
    </sheetView>
  </sheetViews>
  <sheetFormatPr defaultRowHeight="15"/>
  <sheetData>
    <row r="1" spans="1:4">
      <c r="A1">
        <v>58000</v>
      </c>
      <c r="B1" t="s">
        <v>217</v>
      </c>
      <c r="D1">
        <v>-38.869999999999997</v>
      </c>
    </row>
    <row r="2" spans="1:4">
      <c r="A2">
        <v>170551380</v>
      </c>
      <c r="B2" t="s">
        <v>218</v>
      </c>
      <c r="C2">
        <v>80.37</v>
      </c>
      <c r="D2">
        <v>79.13</v>
      </c>
    </row>
    <row r="3" spans="1:4">
      <c r="A3" t="s">
        <v>219</v>
      </c>
      <c r="B3" t="s">
        <v>220</v>
      </c>
      <c r="C3">
        <v>943.93</v>
      </c>
      <c r="D3">
        <v>943.93</v>
      </c>
    </row>
    <row r="4" spans="1:4">
      <c r="A4" t="s">
        <v>223</v>
      </c>
      <c r="B4" t="s">
        <v>224</v>
      </c>
      <c r="C4">
        <v>0.75</v>
      </c>
      <c r="D4">
        <v>0.75</v>
      </c>
    </row>
    <row r="5" spans="1:4">
      <c r="A5" t="s">
        <v>225</v>
      </c>
      <c r="B5" t="s">
        <v>226</v>
      </c>
      <c r="C5">
        <v>21.44</v>
      </c>
      <c r="D5">
        <v>21.44</v>
      </c>
    </row>
    <row r="6" spans="1:4">
      <c r="A6" t="s">
        <v>213</v>
      </c>
      <c r="B6" t="s">
        <v>214</v>
      </c>
      <c r="C6">
        <v>43.5</v>
      </c>
      <c r="D6">
        <v>43.5</v>
      </c>
    </row>
    <row r="7" spans="1:4">
      <c r="A7" t="s">
        <v>216</v>
      </c>
      <c r="B7" t="s">
        <v>215</v>
      </c>
      <c r="C7">
        <v>27.55</v>
      </c>
      <c r="D7">
        <v>27.55</v>
      </c>
    </row>
    <row r="8" spans="1:4">
      <c r="A8" t="s">
        <v>454</v>
      </c>
      <c r="B8" t="s">
        <v>455</v>
      </c>
      <c r="C8">
        <v>50.7</v>
      </c>
      <c r="D8">
        <v>50.7</v>
      </c>
    </row>
    <row r="9" spans="1:4">
      <c r="A9" t="s">
        <v>227</v>
      </c>
      <c r="B9" t="s">
        <v>228</v>
      </c>
      <c r="C9">
        <v>91.88</v>
      </c>
      <c r="D9">
        <v>91.78</v>
      </c>
    </row>
    <row r="10" spans="1:4">
      <c r="A10" t="s">
        <v>229</v>
      </c>
      <c r="B10" t="s">
        <v>230</v>
      </c>
      <c r="C10">
        <v>162.78</v>
      </c>
      <c r="D10">
        <v>162.78</v>
      </c>
    </row>
    <row r="11" spans="1:4">
      <c r="A11" t="s">
        <v>231</v>
      </c>
      <c r="B11" t="s">
        <v>232</v>
      </c>
      <c r="C11">
        <v>5.28</v>
      </c>
      <c r="D11">
        <v>5.28</v>
      </c>
    </row>
    <row r="12" spans="1:4">
      <c r="A12" t="s">
        <v>233</v>
      </c>
      <c r="B12" t="s">
        <v>234</v>
      </c>
      <c r="C12">
        <v>454.24</v>
      </c>
      <c r="D12">
        <v>454.24</v>
      </c>
    </row>
    <row r="13" spans="1:4">
      <c r="A13" t="s">
        <v>235</v>
      </c>
      <c r="B13" t="s">
        <v>236</v>
      </c>
      <c r="C13">
        <v>11.22</v>
      </c>
      <c r="D13">
        <v>11.22</v>
      </c>
    </row>
    <row r="14" spans="1:4">
      <c r="A14" t="s">
        <v>237</v>
      </c>
      <c r="B14" t="s">
        <v>238</v>
      </c>
      <c r="C14">
        <v>31.87</v>
      </c>
      <c r="D14">
        <v>31.87</v>
      </c>
    </row>
    <row r="15" spans="1:4">
      <c r="A15" t="s">
        <v>239</v>
      </c>
      <c r="B15" t="s">
        <v>240</v>
      </c>
      <c r="C15">
        <v>350.77</v>
      </c>
      <c r="D15">
        <v>350.77</v>
      </c>
    </row>
    <row r="16" spans="1:4">
      <c r="A16" t="s">
        <v>241</v>
      </c>
      <c r="B16" t="s">
        <v>242</v>
      </c>
      <c r="C16">
        <v>388.73</v>
      </c>
      <c r="D16">
        <v>388.73</v>
      </c>
    </row>
    <row r="17" spans="1:4">
      <c r="A17" t="s">
        <v>243</v>
      </c>
      <c r="B17" t="s">
        <v>244</v>
      </c>
      <c r="C17">
        <v>1127.46</v>
      </c>
      <c r="D17">
        <v>1127.46</v>
      </c>
    </row>
    <row r="18" spans="1:4">
      <c r="A18" t="s">
        <v>245</v>
      </c>
      <c r="B18" t="s">
        <v>246</v>
      </c>
      <c r="C18">
        <v>223.96</v>
      </c>
      <c r="D18">
        <v>223.95</v>
      </c>
    </row>
    <row r="19" spans="1:4">
      <c r="A19" t="s">
        <v>475</v>
      </c>
      <c r="B19" t="s">
        <v>476</v>
      </c>
      <c r="C19">
        <v>298.01</v>
      </c>
      <c r="D19">
        <v>298.01</v>
      </c>
    </row>
    <row r="20" spans="1:4">
      <c r="A20" t="s">
        <v>247</v>
      </c>
      <c r="B20" t="s">
        <v>248</v>
      </c>
      <c r="C20">
        <v>0.41</v>
      </c>
      <c r="D20">
        <v>0.41</v>
      </c>
    </row>
    <row r="21" spans="1:4">
      <c r="A21" s="51" t="s">
        <v>637</v>
      </c>
      <c r="B21" t="s">
        <v>638</v>
      </c>
      <c r="C21">
        <v>51.6</v>
      </c>
      <c r="D21">
        <v>51.6</v>
      </c>
    </row>
    <row r="22" spans="1:4">
      <c r="A22">
        <v>220252550</v>
      </c>
      <c r="B22" t="s">
        <v>249</v>
      </c>
      <c r="C22">
        <v>74.36</v>
      </c>
      <c r="D22">
        <v>74.36</v>
      </c>
    </row>
    <row r="23" spans="1:4">
      <c r="A23">
        <v>220450970</v>
      </c>
      <c r="B23" t="s">
        <v>978</v>
      </c>
      <c r="D23">
        <v>-0.04</v>
      </c>
    </row>
    <row r="24" spans="1:4">
      <c r="A24" s="51" t="s">
        <v>250</v>
      </c>
      <c r="B24" t="s">
        <v>251</v>
      </c>
      <c r="C24">
        <v>43.53</v>
      </c>
      <c r="D24">
        <v>43.53</v>
      </c>
    </row>
    <row r="25" spans="1:4">
      <c r="A25" s="51" t="s">
        <v>252</v>
      </c>
      <c r="B25" t="s">
        <v>253</v>
      </c>
      <c r="C25">
        <v>15.01</v>
      </c>
      <c r="D25">
        <v>15.01</v>
      </c>
    </row>
    <row r="26" spans="1:4">
      <c r="A26" s="51" t="s">
        <v>254</v>
      </c>
      <c r="B26" t="s">
        <v>255</v>
      </c>
    </row>
    <row r="27" spans="1:4">
      <c r="A27" s="51" t="s">
        <v>256</v>
      </c>
      <c r="B27" t="s">
        <v>257</v>
      </c>
      <c r="C27">
        <v>433.41</v>
      </c>
      <c r="D27">
        <v>433.41</v>
      </c>
    </row>
    <row r="28" spans="1:4">
      <c r="A28" s="51" t="s">
        <v>258</v>
      </c>
      <c r="B28" t="s">
        <v>259</v>
      </c>
      <c r="C28">
        <v>40.090000000000003</v>
      </c>
      <c r="D28">
        <v>40.090000000000003</v>
      </c>
    </row>
    <row r="29" spans="1:4">
      <c r="A29" s="51" t="s">
        <v>260</v>
      </c>
      <c r="B29" t="s">
        <v>261</v>
      </c>
      <c r="C29">
        <v>227.78</v>
      </c>
      <c r="D29">
        <v>227.78</v>
      </c>
    </row>
    <row r="30" spans="1:4">
      <c r="A30" t="s">
        <v>262</v>
      </c>
      <c r="B30" t="s">
        <v>263</v>
      </c>
      <c r="C30">
        <v>1190.58</v>
      </c>
      <c r="D30">
        <v>1190.0899999999999</v>
      </c>
    </row>
    <row r="31" spans="1:4">
      <c r="A31" t="s">
        <v>650</v>
      </c>
      <c r="B31" t="s">
        <v>651</v>
      </c>
      <c r="D31">
        <v>-7.0000000000000007E-2</v>
      </c>
    </row>
    <row r="32" spans="1:4">
      <c r="A32" s="51" t="s">
        <v>429</v>
      </c>
      <c r="B32" t="s">
        <v>430</v>
      </c>
      <c r="C32">
        <v>71.650000000000006</v>
      </c>
      <c r="D32">
        <v>71.650000000000006</v>
      </c>
    </row>
    <row r="33" spans="1:4">
      <c r="A33" s="51" t="s">
        <v>264</v>
      </c>
      <c r="B33" t="s">
        <v>265</v>
      </c>
      <c r="C33">
        <v>16.760000000000002</v>
      </c>
      <c r="D33">
        <v>16.760000000000002</v>
      </c>
    </row>
    <row r="34" spans="1:4">
      <c r="A34" s="51" t="s">
        <v>270</v>
      </c>
      <c r="B34" t="s">
        <v>271</v>
      </c>
      <c r="C34">
        <v>9.94</v>
      </c>
      <c r="D34">
        <v>9.94</v>
      </c>
    </row>
    <row r="35" spans="1:4">
      <c r="A35">
        <v>310151370</v>
      </c>
      <c r="B35" t="s">
        <v>272</v>
      </c>
      <c r="C35">
        <v>35.28</v>
      </c>
      <c r="D35">
        <v>35.28</v>
      </c>
    </row>
    <row r="36" spans="1:4">
      <c r="A36">
        <v>310852500</v>
      </c>
      <c r="B36" t="s">
        <v>273</v>
      </c>
      <c r="C36">
        <v>2097.65</v>
      </c>
      <c r="D36">
        <v>2094.88</v>
      </c>
    </row>
    <row r="37" spans="1:4">
      <c r="A37">
        <v>311152200</v>
      </c>
      <c r="B37" t="s">
        <v>276</v>
      </c>
      <c r="C37">
        <v>124.84</v>
      </c>
      <c r="D37">
        <v>124.84</v>
      </c>
    </row>
    <row r="38" spans="1:4">
      <c r="A38">
        <v>311252400</v>
      </c>
      <c r="B38" t="s">
        <v>277</v>
      </c>
      <c r="C38">
        <v>0.03</v>
      </c>
      <c r="D38">
        <v>0.03</v>
      </c>
    </row>
    <row r="39" spans="1:4">
      <c r="A39">
        <v>330152700</v>
      </c>
      <c r="B39" t="s">
        <v>278</v>
      </c>
      <c r="C39">
        <v>10.210000000000001</v>
      </c>
      <c r="D39">
        <v>10.210000000000001</v>
      </c>
    </row>
    <row r="40" spans="1:4">
      <c r="A40">
        <v>330153800</v>
      </c>
      <c r="B40" t="s">
        <v>279</v>
      </c>
      <c r="C40">
        <v>1502.87</v>
      </c>
      <c r="D40">
        <v>1501.98</v>
      </c>
    </row>
    <row r="41" spans="1:4">
      <c r="A41">
        <v>330750820</v>
      </c>
      <c r="B41" t="s">
        <v>280</v>
      </c>
      <c r="C41">
        <v>93.19</v>
      </c>
      <c r="D41">
        <v>93.19</v>
      </c>
    </row>
    <row r="42" spans="1:4">
      <c r="A42">
        <v>330752600</v>
      </c>
      <c r="B42" t="s">
        <v>281</v>
      </c>
      <c r="C42">
        <v>11.26</v>
      </c>
      <c r="D42">
        <v>11.26</v>
      </c>
    </row>
    <row r="43" spans="1:4">
      <c r="A43" t="s">
        <v>282</v>
      </c>
      <c r="B43" t="s">
        <v>283</v>
      </c>
      <c r="C43">
        <v>1657.33</v>
      </c>
      <c r="D43">
        <v>1657.03</v>
      </c>
    </row>
    <row r="44" spans="1:4">
      <c r="A44" t="s">
        <v>284</v>
      </c>
      <c r="B44" t="s">
        <v>285</v>
      </c>
      <c r="C44">
        <v>2098.36</v>
      </c>
      <c r="D44">
        <v>2098.34</v>
      </c>
    </row>
    <row r="45" spans="1:4">
      <c r="A45" t="s">
        <v>484</v>
      </c>
      <c r="B45" t="s">
        <v>485</v>
      </c>
      <c r="C45">
        <v>114.93</v>
      </c>
      <c r="D45">
        <v>114.93</v>
      </c>
    </row>
    <row r="46" spans="1:4">
      <c r="A46">
        <v>410250270</v>
      </c>
      <c r="B46" t="s">
        <v>286</v>
      </c>
      <c r="C46">
        <v>15.91</v>
      </c>
      <c r="D46">
        <v>15.91</v>
      </c>
    </row>
    <row r="47" spans="1:4">
      <c r="A47">
        <v>420250270</v>
      </c>
      <c r="B47" t="s">
        <v>286</v>
      </c>
      <c r="C47">
        <v>5.5</v>
      </c>
      <c r="D47">
        <v>5.5</v>
      </c>
    </row>
    <row r="48" spans="1:4">
      <c r="A48">
        <v>420252800</v>
      </c>
      <c r="B48" t="s">
        <v>287</v>
      </c>
      <c r="C48">
        <v>0.34</v>
      </c>
      <c r="D48">
        <v>0.34</v>
      </c>
    </row>
    <row r="49" spans="1:4">
      <c r="A49">
        <v>511351350</v>
      </c>
      <c r="B49" t="s">
        <v>289</v>
      </c>
      <c r="C49">
        <v>15.44</v>
      </c>
      <c r="D49">
        <v>15.44</v>
      </c>
    </row>
    <row r="50" spans="1:4">
      <c r="A50">
        <v>511351760</v>
      </c>
      <c r="B50" t="s">
        <v>290</v>
      </c>
      <c r="C50">
        <v>8.56</v>
      </c>
      <c r="D50">
        <v>8.56</v>
      </c>
    </row>
    <row r="51" spans="1:4">
      <c r="A51">
        <v>511354620</v>
      </c>
      <c r="B51" t="s">
        <v>291</v>
      </c>
      <c r="C51">
        <v>17.77</v>
      </c>
      <c r="D51">
        <v>17.739999999999998</v>
      </c>
    </row>
    <row r="52" spans="1:4">
      <c r="A52">
        <v>511354970</v>
      </c>
      <c r="B52" t="s">
        <v>292</v>
      </c>
      <c r="C52">
        <v>58.1</v>
      </c>
      <c r="D52">
        <v>57.38</v>
      </c>
    </row>
    <row r="53" spans="1:4">
      <c r="A53">
        <v>511358180</v>
      </c>
      <c r="B53" t="s">
        <v>555</v>
      </c>
      <c r="C53">
        <v>33.26</v>
      </c>
      <c r="D53">
        <v>33.26</v>
      </c>
    </row>
    <row r="54" spans="1:4">
      <c r="A54" t="s">
        <v>293</v>
      </c>
      <c r="B54" t="s">
        <v>294</v>
      </c>
      <c r="C54">
        <v>305.2</v>
      </c>
      <c r="D54">
        <v>305.2</v>
      </c>
    </row>
    <row r="55" spans="1:4">
      <c r="A55" t="s">
        <v>296</v>
      </c>
      <c r="B55" t="s">
        <v>297</v>
      </c>
      <c r="C55">
        <v>54</v>
      </c>
      <c r="D55">
        <v>54</v>
      </c>
    </row>
    <row r="56" spans="1:4">
      <c r="A56" t="s">
        <v>298</v>
      </c>
      <c r="B56" t="s">
        <v>299</v>
      </c>
      <c r="C56">
        <v>880.84</v>
      </c>
      <c r="D56">
        <v>880.54</v>
      </c>
    </row>
    <row r="57" spans="1:4">
      <c r="A57" t="s">
        <v>433</v>
      </c>
      <c r="B57" t="s">
        <v>434</v>
      </c>
      <c r="C57">
        <v>27.19</v>
      </c>
      <c r="D57">
        <v>27.16</v>
      </c>
    </row>
    <row r="58" spans="1:4">
      <c r="A58">
        <v>710254780</v>
      </c>
      <c r="B58" t="s">
        <v>568</v>
      </c>
      <c r="D58">
        <v>0</v>
      </c>
    </row>
    <row r="59" spans="1:4">
      <c r="A59">
        <v>710552900</v>
      </c>
      <c r="B59" t="s">
        <v>300</v>
      </c>
      <c r="C59">
        <v>666.53</v>
      </c>
      <c r="D59">
        <v>664.96</v>
      </c>
    </row>
    <row r="60" spans="1:4">
      <c r="A60" t="s">
        <v>301</v>
      </c>
      <c r="B60" t="s">
        <v>302</v>
      </c>
      <c r="C60">
        <v>6.45</v>
      </c>
      <c r="D60">
        <v>6.45</v>
      </c>
    </row>
    <row r="61" spans="1:4">
      <c r="A61" t="s">
        <v>303</v>
      </c>
      <c r="B61" t="s">
        <v>304</v>
      </c>
      <c r="C61">
        <v>8.4</v>
      </c>
      <c r="D61">
        <v>8.3800000000000008</v>
      </c>
    </row>
    <row r="62" spans="1:4">
      <c r="A62" t="s">
        <v>305</v>
      </c>
      <c r="B62" t="s">
        <v>306</v>
      </c>
      <c r="C62">
        <v>25.93</v>
      </c>
      <c r="D62">
        <v>25.93</v>
      </c>
    </row>
    <row r="63" spans="1:4">
      <c r="A63" t="s">
        <v>307</v>
      </c>
      <c r="B63" t="s">
        <v>308</v>
      </c>
      <c r="C63">
        <v>55.8</v>
      </c>
      <c r="D63">
        <v>55.79</v>
      </c>
    </row>
    <row r="64" spans="1:4">
      <c r="A64">
        <v>860550860</v>
      </c>
      <c r="B64" t="s">
        <v>309</v>
      </c>
      <c r="C64">
        <v>2.82</v>
      </c>
      <c r="D64">
        <v>2.82</v>
      </c>
    </row>
    <row r="65" spans="1:4">
      <c r="A65" t="s">
        <v>310</v>
      </c>
      <c r="B65" t="s">
        <v>311</v>
      </c>
      <c r="C65">
        <v>25</v>
      </c>
      <c r="D65">
        <v>25</v>
      </c>
    </row>
    <row r="66" spans="1:4">
      <c r="A66">
        <v>1140354660</v>
      </c>
      <c r="B66" t="s">
        <v>312</v>
      </c>
      <c r="C66">
        <v>8.8800000000000008</v>
      </c>
      <c r="D66">
        <v>8.8800000000000008</v>
      </c>
    </row>
    <row r="67" spans="1:4">
      <c r="A67">
        <v>1140354670</v>
      </c>
      <c r="B67" t="s">
        <v>313</v>
      </c>
      <c r="C67">
        <v>24.69</v>
      </c>
      <c r="D67">
        <v>24.69</v>
      </c>
    </row>
    <row r="68" spans="1:4">
      <c r="A68">
        <v>1140355170</v>
      </c>
      <c r="B68" t="s">
        <v>314</v>
      </c>
      <c r="C68">
        <v>13.3</v>
      </c>
      <c r="D68">
        <v>13.3</v>
      </c>
    </row>
    <row r="69" spans="1:4">
      <c r="A69">
        <v>1140355190</v>
      </c>
      <c r="B69" t="s">
        <v>315</v>
      </c>
      <c r="C69">
        <v>2.46</v>
      </c>
      <c r="D69">
        <v>2.46</v>
      </c>
    </row>
    <row r="70" spans="1:4">
      <c r="A70" t="s">
        <v>486</v>
      </c>
      <c r="B70" t="s">
        <v>487</v>
      </c>
      <c r="C70">
        <v>104.61</v>
      </c>
      <c r="D70">
        <v>104.61</v>
      </c>
    </row>
    <row r="71" spans="1:4">
      <c r="A71" t="s">
        <v>316</v>
      </c>
      <c r="B71" t="s">
        <v>315</v>
      </c>
      <c r="C71">
        <v>208.2</v>
      </c>
      <c r="D71">
        <v>208.2</v>
      </c>
    </row>
    <row r="72" spans="1:4">
      <c r="A72" t="s">
        <v>317</v>
      </c>
      <c r="B72" t="s">
        <v>318</v>
      </c>
      <c r="C72">
        <v>1</v>
      </c>
      <c r="D72">
        <v>1</v>
      </c>
    </row>
    <row r="73" spans="1:4">
      <c r="A73" t="s">
        <v>322</v>
      </c>
      <c r="B73" t="s">
        <v>323</v>
      </c>
      <c r="C73">
        <v>10.57</v>
      </c>
      <c r="D73">
        <v>10.57</v>
      </c>
    </row>
    <row r="74" spans="1:4">
      <c r="A74" t="s">
        <v>324</v>
      </c>
      <c r="B74" t="s">
        <v>325</v>
      </c>
      <c r="C74">
        <v>10.74</v>
      </c>
      <c r="D74">
        <v>10.74</v>
      </c>
    </row>
    <row r="75" spans="1:4">
      <c r="A75">
        <v>1380154260</v>
      </c>
      <c r="B75" t="s">
        <v>556</v>
      </c>
      <c r="C75">
        <v>36.090000000000003</v>
      </c>
      <c r="D75">
        <v>36.090000000000003</v>
      </c>
    </row>
    <row r="76" spans="1:4">
      <c r="A76" t="s">
        <v>436</v>
      </c>
      <c r="B76" t="s">
        <v>323</v>
      </c>
      <c r="C76">
        <v>30.18</v>
      </c>
      <c r="D76">
        <v>24.99</v>
      </c>
    </row>
    <row r="77" spans="1:4">
      <c r="A77" t="s">
        <v>332</v>
      </c>
      <c r="B77" t="s">
        <v>333</v>
      </c>
      <c r="C77">
        <v>543.66999999999996</v>
      </c>
      <c r="D77">
        <v>543.66999999999996</v>
      </c>
    </row>
    <row r="78" spans="1:4">
      <c r="A78" t="s">
        <v>334</v>
      </c>
      <c r="B78" t="s">
        <v>333</v>
      </c>
      <c r="C78">
        <v>26.2</v>
      </c>
      <c r="D78">
        <v>26.2</v>
      </c>
    </row>
    <row r="79" spans="1:4">
      <c r="A79" t="s">
        <v>335</v>
      </c>
      <c r="B79" t="s">
        <v>336</v>
      </c>
      <c r="C79">
        <v>37.78</v>
      </c>
      <c r="D79">
        <v>37.78</v>
      </c>
    </row>
    <row r="80" spans="1:4">
      <c r="A80">
        <v>1570150660</v>
      </c>
      <c r="B80" t="s">
        <v>337</v>
      </c>
      <c r="C80">
        <v>0.62</v>
      </c>
      <c r="D80">
        <v>0.62</v>
      </c>
    </row>
    <row r="81" spans="1:4">
      <c r="A81">
        <v>2340650280</v>
      </c>
      <c r="B81" t="s">
        <v>464</v>
      </c>
      <c r="C81">
        <v>32.159999999999997</v>
      </c>
      <c r="D81">
        <v>32.159999999999997</v>
      </c>
    </row>
    <row r="82" spans="1:4">
      <c r="A82" t="s">
        <v>341</v>
      </c>
      <c r="B82" t="s">
        <v>342</v>
      </c>
      <c r="C82">
        <v>704.84</v>
      </c>
      <c r="D82">
        <v>704.84</v>
      </c>
    </row>
    <row r="83" spans="1:4">
      <c r="A83" t="s">
        <v>344</v>
      </c>
      <c r="B83" t="s">
        <v>345</v>
      </c>
      <c r="D83">
        <v>-3.43</v>
      </c>
    </row>
    <row r="84" spans="1:4">
      <c r="A84" t="s">
        <v>346</v>
      </c>
      <c r="B84" t="s">
        <v>347</v>
      </c>
      <c r="C84">
        <v>69.97</v>
      </c>
      <c r="D84">
        <v>69.97</v>
      </c>
    </row>
    <row r="85" spans="1:4">
      <c r="A85" t="s">
        <v>627</v>
      </c>
      <c r="B85" t="s">
        <v>359</v>
      </c>
      <c r="C85">
        <v>577.33000000000004</v>
      </c>
      <c r="D85">
        <v>577.33000000000004</v>
      </c>
    </row>
    <row r="86" spans="1:4">
      <c r="A86" t="s">
        <v>348</v>
      </c>
      <c r="B86" t="s">
        <v>349</v>
      </c>
      <c r="C86">
        <v>676.02</v>
      </c>
      <c r="D86">
        <v>676.02</v>
      </c>
    </row>
    <row r="87" spans="1:4">
      <c r="A87" t="s">
        <v>353</v>
      </c>
      <c r="B87" t="s">
        <v>354</v>
      </c>
      <c r="C87">
        <v>712.19</v>
      </c>
      <c r="D87">
        <v>712.19</v>
      </c>
    </row>
    <row r="88" spans="1:4">
      <c r="A88" t="s">
        <v>355</v>
      </c>
      <c r="B88" t="s">
        <v>356</v>
      </c>
      <c r="C88">
        <v>1282.04</v>
      </c>
      <c r="D88">
        <v>1282.04</v>
      </c>
    </row>
    <row r="89" spans="1:4">
      <c r="A89" t="s">
        <v>492</v>
      </c>
      <c r="B89" t="s">
        <v>493</v>
      </c>
      <c r="D89">
        <v>-0.23</v>
      </c>
    </row>
    <row r="90" spans="1:4">
      <c r="A90" t="s">
        <v>442</v>
      </c>
      <c r="B90" t="s">
        <v>443</v>
      </c>
      <c r="D90">
        <v>-33.33</v>
      </c>
    </row>
    <row r="91" spans="1:4">
      <c r="A91" t="s">
        <v>444</v>
      </c>
      <c r="B91" t="s">
        <v>445</v>
      </c>
      <c r="D91">
        <v>-6.22</v>
      </c>
    </row>
    <row r="92" spans="1:4">
      <c r="A92" t="s">
        <v>358</v>
      </c>
      <c r="B92" t="s">
        <v>359</v>
      </c>
      <c r="C92">
        <v>231.4</v>
      </c>
      <c r="D92">
        <v>231.4</v>
      </c>
    </row>
    <row r="93" spans="1:4">
      <c r="A93">
        <v>2820451280</v>
      </c>
      <c r="B93" t="s">
        <v>360</v>
      </c>
      <c r="C93">
        <v>120.84</v>
      </c>
      <c r="D93">
        <v>120.84</v>
      </c>
    </row>
    <row r="94" spans="1:4">
      <c r="A94">
        <v>2869950160</v>
      </c>
      <c r="B94" t="s">
        <v>361</v>
      </c>
      <c r="C94">
        <v>603.44000000000005</v>
      </c>
      <c r="D94">
        <v>603.44000000000005</v>
      </c>
    </row>
    <row r="95" spans="1:4">
      <c r="A95">
        <v>2910551290</v>
      </c>
      <c r="B95" t="s">
        <v>362</v>
      </c>
      <c r="C95">
        <v>141.94</v>
      </c>
      <c r="D95">
        <v>141.91999999999999</v>
      </c>
    </row>
    <row r="96" spans="1:4">
      <c r="A96" t="s">
        <v>363</v>
      </c>
      <c r="B96" t="s">
        <v>364</v>
      </c>
      <c r="C96">
        <v>4.63</v>
      </c>
      <c r="D96">
        <v>4.63</v>
      </c>
    </row>
    <row r="97" spans="1:4">
      <c r="A97" t="s">
        <v>365</v>
      </c>
      <c r="B97" t="s">
        <v>366</v>
      </c>
      <c r="C97">
        <v>1.66</v>
      </c>
      <c r="D97">
        <v>1.66</v>
      </c>
    </row>
    <row r="98" spans="1:4">
      <c r="A98" t="s">
        <v>369</v>
      </c>
      <c r="B98" t="s">
        <v>370</v>
      </c>
      <c r="C98">
        <v>69.3</v>
      </c>
      <c r="D98">
        <v>69.3</v>
      </c>
    </row>
    <row r="99" spans="1:4">
      <c r="A99">
        <v>3110251180</v>
      </c>
      <c r="B99" t="s">
        <v>371</v>
      </c>
      <c r="C99">
        <v>48.72</v>
      </c>
      <c r="D99">
        <v>48.71</v>
      </c>
    </row>
    <row r="100" spans="1:4">
      <c r="A100">
        <v>3180052990</v>
      </c>
      <c r="B100" t="s">
        <v>372</v>
      </c>
      <c r="C100">
        <v>66.69</v>
      </c>
      <c r="D100">
        <v>66.69</v>
      </c>
    </row>
    <row r="101" spans="1:4">
      <c r="A101">
        <v>3510655230</v>
      </c>
      <c r="B101" t="s">
        <v>943</v>
      </c>
      <c r="C101">
        <v>92.41</v>
      </c>
      <c r="D101">
        <v>92.41</v>
      </c>
    </row>
    <row r="102" spans="1:4">
      <c r="A102">
        <v>3590155230</v>
      </c>
      <c r="B102" t="s">
        <v>943</v>
      </c>
      <c r="C102">
        <v>65.14</v>
      </c>
      <c r="D102">
        <v>65.14</v>
      </c>
    </row>
    <row r="103" spans="1:4">
      <c r="A103">
        <v>3590255230</v>
      </c>
      <c r="B103" t="s">
        <v>943</v>
      </c>
      <c r="C103">
        <v>358.13</v>
      </c>
      <c r="D103">
        <v>358.13</v>
      </c>
    </row>
    <row r="104" spans="1:4">
      <c r="A104" s="51" t="s">
        <v>979</v>
      </c>
      <c r="B104" t="s">
        <v>943</v>
      </c>
      <c r="C104">
        <v>408.13</v>
      </c>
      <c r="D104">
        <v>408.13</v>
      </c>
    </row>
    <row r="105" spans="1:4">
      <c r="A105" t="s">
        <v>980</v>
      </c>
      <c r="B105" t="s">
        <v>943</v>
      </c>
      <c r="C105">
        <v>51.67</v>
      </c>
      <c r="D105">
        <v>51.67</v>
      </c>
    </row>
    <row r="106" spans="1:4">
      <c r="A106">
        <v>3610459000</v>
      </c>
      <c r="B106" t="s">
        <v>375</v>
      </c>
      <c r="C106">
        <v>238.97</v>
      </c>
      <c r="D106">
        <v>238.96</v>
      </c>
    </row>
    <row r="107" spans="1:4">
      <c r="A107">
        <v>4620155160</v>
      </c>
      <c r="B107" t="s">
        <v>376</v>
      </c>
      <c r="C107">
        <v>5.67</v>
      </c>
      <c r="D107">
        <v>5.67</v>
      </c>
    </row>
    <row r="108" spans="1:4">
      <c r="A108" t="s">
        <v>377</v>
      </c>
      <c r="B108" t="s">
        <v>378</v>
      </c>
      <c r="C108">
        <v>59.72</v>
      </c>
      <c r="D108">
        <v>59.72</v>
      </c>
    </row>
    <row r="109" spans="1:4">
      <c r="A109">
        <v>4840155760</v>
      </c>
      <c r="B109" t="s">
        <v>378</v>
      </c>
      <c r="C109">
        <v>554.88</v>
      </c>
      <c r="D109">
        <v>554.88</v>
      </c>
    </row>
    <row r="110" spans="1:4">
      <c r="A110" t="s">
        <v>379</v>
      </c>
      <c r="B110" t="s">
        <v>378</v>
      </c>
      <c r="C110">
        <v>51.71</v>
      </c>
      <c r="D110">
        <v>51.71</v>
      </c>
    </row>
    <row r="111" spans="1:4">
      <c r="A111" t="s">
        <v>380</v>
      </c>
      <c r="B111" t="s">
        <v>381</v>
      </c>
      <c r="C111">
        <v>49.92</v>
      </c>
      <c r="D111">
        <v>49.92</v>
      </c>
    </row>
    <row r="112" spans="1:4">
      <c r="A112" t="s">
        <v>382</v>
      </c>
      <c r="B112" t="s">
        <v>378</v>
      </c>
      <c r="C112">
        <v>22.66</v>
      </c>
      <c r="D112">
        <v>22.66</v>
      </c>
    </row>
    <row r="113" spans="1:4">
      <c r="A113">
        <v>9090051200</v>
      </c>
      <c r="B113" t="s">
        <v>448</v>
      </c>
      <c r="C113">
        <v>0.56999999999999995</v>
      </c>
      <c r="D113">
        <v>0.56999999999999995</v>
      </c>
    </row>
    <row r="114" spans="1:4">
      <c r="A114">
        <v>9520051420</v>
      </c>
      <c r="B114" t="s">
        <v>383</v>
      </c>
      <c r="C114">
        <v>1.31</v>
      </c>
      <c r="D114">
        <v>1.31</v>
      </c>
    </row>
    <row r="115" spans="1:4">
      <c r="A115">
        <v>9620051410</v>
      </c>
      <c r="B115" t="s">
        <v>384</v>
      </c>
      <c r="C115">
        <v>17.600000000000001</v>
      </c>
      <c r="D115">
        <v>17.600000000000001</v>
      </c>
    </row>
    <row r="116" spans="1:4">
      <c r="A116">
        <v>170558300</v>
      </c>
      <c r="B116" t="s">
        <v>95</v>
      </c>
      <c r="C116">
        <v>761.2</v>
      </c>
      <c r="D116">
        <v>761.2</v>
      </c>
    </row>
    <row r="117" spans="1:4">
      <c r="A117">
        <v>170558330</v>
      </c>
      <c r="B117" t="s">
        <v>96</v>
      </c>
      <c r="C117">
        <v>1021.26</v>
      </c>
      <c r="D117">
        <v>1021.26</v>
      </c>
    </row>
    <row r="118" spans="1:4">
      <c r="A118">
        <v>320558340</v>
      </c>
      <c r="B118" t="s">
        <v>97</v>
      </c>
      <c r="C118">
        <v>176.51</v>
      </c>
      <c r="D118">
        <v>176.51</v>
      </c>
    </row>
    <row r="119" spans="1:4">
      <c r="A119">
        <v>330153020</v>
      </c>
      <c r="B119" t="s">
        <v>385</v>
      </c>
      <c r="C119">
        <v>2779.78</v>
      </c>
      <c r="D119">
        <v>2779.78</v>
      </c>
    </row>
    <row r="120" spans="1:4">
      <c r="A120" t="s">
        <v>386</v>
      </c>
      <c r="B120" t="s">
        <v>387</v>
      </c>
      <c r="C120">
        <v>32.909999999999997</v>
      </c>
      <c r="D120">
        <v>32.909999999999997</v>
      </c>
    </row>
    <row r="121" spans="1:4">
      <c r="A121" t="s">
        <v>388</v>
      </c>
      <c r="B121" t="s">
        <v>389</v>
      </c>
      <c r="C121">
        <v>2894.27</v>
      </c>
      <c r="D121">
        <v>2894.21</v>
      </c>
    </row>
    <row r="122" spans="1:4">
      <c r="A122">
        <v>1520158310</v>
      </c>
      <c r="B122" t="s">
        <v>100</v>
      </c>
      <c r="C122">
        <v>6.49</v>
      </c>
      <c r="D122">
        <v>6.49</v>
      </c>
    </row>
    <row r="123" spans="1:4">
      <c r="A123" t="s">
        <v>390</v>
      </c>
      <c r="B123" t="s">
        <v>391</v>
      </c>
      <c r="C123">
        <v>152.82</v>
      </c>
      <c r="D123">
        <v>152.82</v>
      </c>
    </row>
    <row r="124" spans="1:4">
      <c r="A124">
        <v>3620258320</v>
      </c>
      <c r="B124" t="s">
        <v>101</v>
      </c>
      <c r="C124">
        <v>1121.5999999999999</v>
      </c>
      <c r="D124">
        <v>1049.32</v>
      </c>
    </row>
    <row r="125" spans="1:4">
      <c r="A125">
        <v>3620258530</v>
      </c>
      <c r="B125" t="s">
        <v>392</v>
      </c>
      <c r="C125">
        <v>146.94999999999999</v>
      </c>
      <c r="D125">
        <v>146.94999999999999</v>
      </c>
    </row>
    <row r="126" spans="1:4">
      <c r="A126" t="s">
        <v>393</v>
      </c>
      <c r="B126" t="s">
        <v>394</v>
      </c>
      <c r="C126">
        <v>239.32</v>
      </c>
      <c r="D126">
        <v>239.32</v>
      </c>
    </row>
    <row r="127" spans="1:4">
      <c r="A127" s="51" t="s">
        <v>981</v>
      </c>
      <c r="B127" t="s">
        <v>982</v>
      </c>
      <c r="C127">
        <v>587.39</v>
      </c>
      <c r="D127">
        <v>587.39</v>
      </c>
    </row>
    <row r="128" spans="1:4">
      <c r="A128">
        <v>240153060</v>
      </c>
      <c r="B128" t="s">
        <v>397</v>
      </c>
      <c r="C128">
        <v>76.91</v>
      </c>
      <c r="D128">
        <v>76.91</v>
      </c>
    </row>
    <row r="129" spans="1:4">
      <c r="A129">
        <v>220252560</v>
      </c>
      <c r="B129" t="s">
        <v>400</v>
      </c>
      <c r="C129">
        <v>7.52</v>
      </c>
      <c r="D129">
        <v>7.52</v>
      </c>
    </row>
    <row r="130" spans="1:4">
      <c r="A130">
        <v>170558360</v>
      </c>
      <c r="B130" t="s">
        <v>401</v>
      </c>
      <c r="C130">
        <v>89.16</v>
      </c>
      <c r="D130">
        <v>89.16</v>
      </c>
    </row>
    <row r="131" spans="1:4">
      <c r="A131">
        <v>220253030</v>
      </c>
      <c r="B131" t="s">
        <v>402</v>
      </c>
      <c r="C131">
        <v>352.81</v>
      </c>
      <c r="D131">
        <v>351.31</v>
      </c>
    </row>
    <row r="132" spans="1:4">
      <c r="A132">
        <v>220253040</v>
      </c>
      <c r="B132" t="s">
        <v>403</v>
      </c>
      <c r="C132">
        <v>483.94</v>
      </c>
      <c r="D132">
        <v>483.4</v>
      </c>
    </row>
    <row r="133" spans="1:4">
      <c r="A133">
        <v>320558370</v>
      </c>
      <c r="B133" t="s">
        <v>404</v>
      </c>
      <c r="C133">
        <v>7.82</v>
      </c>
      <c r="D133">
        <v>7.82</v>
      </c>
    </row>
    <row r="134" spans="1:4">
      <c r="A134" t="s">
        <v>405</v>
      </c>
      <c r="B134" t="s">
        <v>406</v>
      </c>
      <c r="C134">
        <v>3034.38</v>
      </c>
      <c r="D134">
        <v>3034.33</v>
      </c>
    </row>
    <row r="135" spans="1:4">
      <c r="A135" t="s">
        <v>407</v>
      </c>
      <c r="B135" t="s">
        <v>408</v>
      </c>
      <c r="C135">
        <v>288.39</v>
      </c>
      <c r="D135">
        <v>288.39</v>
      </c>
    </row>
    <row r="136" spans="1:4">
      <c r="A136" t="s">
        <v>468</v>
      </c>
      <c r="B136" t="s">
        <v>469</v>
      </c>
      <c r="C136">
        <v>2.36</v>
      </c>
    </row>
    <row r="137" spans="1:4">
      <c r="A137">
        <v>3620258570</v>
      </c>
      <c r="B137" t="s">
        <v>409</v>
      </c>
      <c r="C137">
        <v>66.73</v>
      </c>
      <c r="D137">
        <v>66.73</v>
      </c>
    </row>
    <row r="138" spans="1:4">
      <c r="A138" t="s">
        <v>410</v>
      </c>
      <c r="B138" t="s">
        <v>411</v>
      </c>
      <c r="C138">
        <v>525.96</v>
      </c>
      <c r="D138">
        <v>525.96</v>
      </c>
    </row>
    <row r="139" spans="1:4">
      <c r="A139" t="s">
        <v>494</v>
      </c>
      <c r="B139" t="s">
        <v>495</v>
      </c>
      <c r="C139">
        <v>400</v>
      </c>
      <c r="D139">
        <v>400</v>
      </c>
    </row>
    <row r="140" spans="1:4">
      <c r="A140">
        <v>710258520</v>
      </c>
      <c r="B140" t="s">
        <v>413</v>
      </c>
      <c r="C140">
        <v>56.73</v>
      </c>
      <c r="D140">
        <v>56.73</v>
      </c>
    </row>
    <row r="141" spans="1:4">
      <c r="A141" t="s">
        <v>414</v>
      </c>
      <c r="B141" t="s">
        <v>415</v>
      </c>
      <c r="C141">
        <v>46.46</v>
      </c>
      <c r="D141">
        <v>46.46</v>
      </c>
    </row>
    <row r="142" spans="1:4">
      <c r="A142" t="s">
        <v>416</v>
      </c>
      <c r="B142" t="s">
        <v>417</v>
      </c>
      <c r="C142">
        <v>259.88</v>
      </c>
      <c r="D142">
        <v>259.88</v>
      </c>
    </row>
    <row r="143" spans="1:4">
      <c r="A143">
        <v>4610250680</v>
      </c>
      <c r="B143" t="s">
        <v>983</v>
      </c>
      <c r="C143">
        <v>29.44</v>
      </c>
      <c r="D143">
        <v>29.44</v>
      </c>
    </row>
    <row r="144" spans="1:4">
      <c r="A144" t="s">
        <v>420</v>
      </c>
      <c r="B144" t="s">
        <v>421</v>
      </c>
      <c r="C144">
        <v>7.24</v>
      </c>
      <c r="D144">
        <v>7.24</v>
      </c>
    </row>
    <row r="145" spans="1:4">
      <c r="A145" t="s">
        <v>422</v>
      </c>
      <c r="B145" t="s">
        <v>423</v>
      </c>
      <c r="C145">
        <v>19.98</v>
      </c>
      <c r="D145">
        <v>19.98</v>
      </c>
    </row>
    <row r="146" spans="1:4">
      <c r="A146" t="s">
        <v>103</v>
      </c>
      <c r="B146" t="s">
        <v>102</v>
      </c>
      <c r="C146">
        <v>15.71</v>
      </c>
      <c r="D146">
        <v>15.71</v>
      </c>
    </row>
    <row r="147" spans="1:4">
      <c r="A147" t="s">
        <v>105</v>
      </c>
      <c r="B147" t="s">
        <v>104</v>
      </c>
      <c r="C147">
        <v>160.22</v>
      </c>
      <c r="D147">
        <v>160.22</v>
      </c>
    </row>
    <row r="148" spans="1:4">
      <c r="A148">
        <v>2340758790</v>
      </c>
      <c r="B148" t="s">
        <v>426</v>
      </c>
      <c r="C148">
        <v>13.04</v>
      </c>
      <c r="D148">
        <v>13.04</v>
      </c>
    </row>
    <row r="149" spans="1:4">
      <c r="A149">
        <v>3620258440</v>
      </c>
      <c r="B149" t="s">
        <v>106</v>
      </c>
      <c r="C149">
        <v>147.53</v>
      </c>
      <c r="D149">
        <v>120.29</v>
      </c>
    </row>
    <row r="150" spans="1:4">
      <c r="A150">
        <v>3620258480</v>
      </c>
      <c r="B150" t="s">
        <v>107</v>
      </c>
      <c r="C150">
        <v>138.54</v>
      </c>
      <c r="D150">
        <v>138.54</v>
      </c>
    </row>
    <row r="151" spans="1:4">
      <c r="A151" t="s">
        <v>662</v>
      </c>
      <c r="B151" t="s">
        <v>663</v>
      </c>
      <c r="C151">
        <v>340.02</v>
      </c>
      <c r="D151">
        <v>340.02</v>
      </c>
    </row>
    <row r="152" spans="1:4">
      <c r="A152" s="51" t="s">
        <v>984</v>
      </c>
      <c r="B152" t="s">
        <v>945</v>
      </c>
      <c r="C152">
        <v>66.900000000000006</v>
      </c>
      <c r="D152">
        <v>66.900000000000006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topLeftCell="A111" workbookViewId="0">
      <selection sqref="A1:D132"/>
    </sheetView>
  </sheetViews>
  <sheetFormatPr defaultRowHeight="15"/>
  <sheetData>
    <row r="1" spans="1:4">
      <c r="A1">
        <v>58000</v>
      </c>
      <c r="B1" t="s">
        <v>217</v>
      </c>
      <c r="D1">
        <v>-0.43</v>
      </c>
    </row>
    <row r="2" spans="1:4">
      <c r="A2">
        <v>170551380</v>
      </c>
      <c r="B2" t="s">
        <v>218</v>
      </c>
      <c r="C2">
        <v>34.200000000000003</v>
      </c>
      <c r="D2">
        <v>34.200000000000003</v>
      </c>
    </row>
    <row r="3" spans="1:4">
      <c r="A3" t="s">
        <v>219</v>
      </c>
      <c r="B3" t="s">
        <v>220</v>
      </c>
      <c r="C3">
        <v>288.89999999999998</v>
      </c>
      <c r="D3">
        <v>288.89999999999998</v>
      </c>
    </row>
    <row r="4" spans="1:4">
      <c r="A4" t="s">
        <v>225</v>
      </c>
      <c r="B4" t="s">
        <v>226</v>
      </c>
      <c r="C4">
        <v>10.51</v>
      </c>
      <c r="D4">
        <v>10.51</v>
      </c>
    </row>
    <row r="5" spans="1:4">
      <c r="A5" t="s">
        <v>213</v>
      </c>
      <c r="B5" t="s">
        <v>214</v>
      </c>
      <c r="C5">
        <v>7.26</v>
      </c>
      <c r="D5">
        <v>7.26</v>
      </c>
    </row>
    <row r="6" spans="1:4">
      <c r="A6" t="s">
        <v>216</v>
      </c>
      <c r="B6" t="s">
        <v>215</v>
      </c>
      <c r="C6">
        <v>3.62</v>
      </c>
      <c r="D6">
        <v>3.62</v>
      </c>
    </row>
    <row r="7" spans="1:4">
      <c r="A7" t="s">
        <v>227</v>
      </c>
      <c r="B7" t="s">
        <v>228</v>
      </c>
      <c r="C7">
        <v>12.12</v>
      </c>
      <c r="D7">
        <v>12.12</v>
      </c>
    </row>
    <row r="8" spans="1:4">
      <c r="A8" t="s">
        <v>229</v>
      </c>
      <c r="B8" t="s">
        <v>230</v>
      </c>
      <c r="C8">
        <v>36.97</v>
      </c>
      <c r="D8">
        <v>36.97</v>
      </c>
    </row>
    <row r="9" spans="1:4">
      <c r="A9" t="s">
        <v>231</v>
      </c>
      <c r="B9" t="s">
        <v>232</v>
      </c>
      <c r="C9">
        <v>0.93</v>
      </c>
      <c r="D9">
        <v>0.93</v>
      </c>
    </row>
    <row r="10" spans="1:4">
      <c r="A10" t="s">
        <v>233</v>
      </c>
      <c r="B10" t="s">
        <v>234</v>
      </c>
      <c r="C10">
        <v>95.99</v>
      </c>
      <c r="D10">
        <v>95.99</v>
      </c>
    </row>
    <row r="11" spans="1:4">
      <c r="A11" t="s">
        <v>235</v>
      </c>
      <c r="B11" t="s">
        <v>236</v>
      </c>
      <c r="C11">
        <v>92.91</v>
      </c>
      <c r="D11">
        <v>92.91</v>
      </c>
    </row>
    <row r="12" spans="1:4">
      <c r="A12" t="s">
        <v>239</v>
      </c>
      <c r="B12" t="s">
        <v>240</v>
      </c>
      <c r="C12">
        <v>57</v>
      </c>
      <c r="D12">
        <v>57</v>
      </c>
    </row>
    <row r="13" spans="1:4">
      <c r="A13" t="s">
        <v>241</v>
      </c>
      <c r="B13" t="s">
        <v>242</v>
      </c>
      <c r="C13">
        <v>27.12</v>
      </c>
      <c r="D13">
        <v>27.12</v>
      </c>
    </row>
    <row r="14" spans="1:4">
      <c r="A14" t="s">
        <v>243</v>
      </c>
      <c r="B14" t="s">
        <v>244</v>
      </c>
      <c r="C14">
        <v>219.45</v>
      </c>
      <c r="D14">
        <v>219.45</v>
      </c>
    </row>
    <row r="15" spans="1:4">
      <c r="A15" t="s">
        <v>245</v>
      </c>
      <c r="B15" t="s">
        <v>246</v>
      </c>
      <c r="C15">
        <v>41.85</v>
      </c>
      <c r="D15">
        <v>41.85</v>
      </c>
    </row>
    <row r="16" spans="1:4">
      <c r="A16" t="s">
        <v>247</v>
      </c>
      <c r="B16" t="s">
        <v>248</v>
      </c>
      <c r="C16">
        <v>0.03</v>
      </c>
      <c r="D16">
        <v>0.03</v>
      </c>
    </row>
    <row r="17" spans="1:4">
      <c r="A17">
        <v>220252550</v>
      </c>
      <c r="B17" t="s">
        <v>249</v>
      </c>
      <c r="C17">
        <v>199.1</v>
      </c>
      <c r="D17">
        <v>199.1</v>
      </c>
    </row>
    <row r="18" spans="1:4">
      <c r="A18" s="51" t="s">
        <v>250</v>
      </c>
      <c r="B18" t="s">
        <v>251</v>
      </c>
      <c r="C18">
        <v>43.98</v>
      </c>
      <c r="D18">
        <v>43.98</v>
      </c>
    </row>
    <row r="19" spans="1:4">
      <c r="A19" s="51" t="s">
        <v>252</v>
      </c>
      <c r="B19" t="s">
        <v>253</v>
      </c>
      <c r="C19">
        <v>7.62</v>
      </c>
      <c r="D19">
        <v>7.62</v>
      </c>
    </row>
    <row r="20" spans="1:4">
      <c r="A20" s="51" t="s">
        <v>254</v>
      </c>
      <c r="B20" t="s">
        <v>255</v>
      </c>
      <c r="C20">
        <v>106.81</v>
      </c>
      <c r="D20">
        <v>106.81</v>
      </c>
    </row>
    <row r="21" spans="1:4">
      <c r="A21" s="51" t="s">
        <v>256</v>
      </c>
      <c r="B21" t="s">
        <v>257</v>
      </c>
      <c r="C21">
        <v>195.96</v>
      </c>
      <c r="D21">
        <v>195.96</v>
      </c>
    </row>
    <row r="22" spans="1:4">
      <c r="A22" s="51" t="s">
        <v>258</v>
      </c>
      <c r="B22" t="s">
        <v>259</v>
      </c>
      <c r="C22">
        <v>28.82</v>
      </c>
      <c r="D22">
        <v>28.82</v>
      </c>
    </row>
    <row r="23" spans="1:4">
      <c r="A23" s="51" t="s">
        <v>260</v>
      </c>
      <c r="B23" t="s">
        <v>261</v>
      </c>
      <c r="C23">
        <v>170.49</v>
      </c>
      <c r="D23">
        <v>170.49</v>
      </c>
    </row>
    <row r="24" spans="1:4">
      <c r="A24" t="s">
        <v>262</v>
      </c>
      <c r="B24" t="s">
        <v>263</v>
      </c>
      <c r="C24">
        <v>176.22</v>
      </c>
      <c r="D24">
        <v>176.22</v>
      </c>
    </row>
    <row r="25" spans="1:4">
      <c r="A25" s="51" t="s">
        <v>264</v>
      </c>
      <c r="B25" t="s">
        <v>265</v>
      </c>
      <c r="C25">
        <v>16.760000000000002</v>
      </c>
      <c r="D25">
        <v>16.760000000000002</v>
      </c>
    </row>
    <row r="26" spans="1:4">
      <c r="A26" s="51" t="s">
        <v>266</v>
      </c>
      <c r="B26" t="s">
        <v>267</v>
      </c>
    </row>
    <row r="27" spans="1:4">
      <c r="A27">
        <v>310151370</v>
      </c>
      <c r="B27" t="s">
        <v>272</v>
      </c>
      <c r="C27">
        <v>16.55</v>
      </c>
      <c r="D27">
        <v>16.55</v>
      </c>
    </row>
    <row r="28" spans="1:4">
      <c r="A28">
        <v>310852500</v>
      </c>
      <c r="B28" t="s">
        <v>273</v>
      </c>
      <c r="C28">
        <v>397.29</v>
      </c>
      <c r="D28">
        <v>397.25</v>
      </c>
    </row>
    <row r="29" spans="1:4">
      <c r="A29">
        <v>311152200</v>
      </c>
      <c r="B29" t="s">
        <v>276</v>
      </c>
      <c r="C29">
        <v>11.93</v>
      </c>
      <c r="D29">
        <v>11.93</v>
      </c>
    </row>
    <row r="30" spans="1:4">
      <c r="A30">
        <v>311252400</v>
      </c>
      <c r="B30" t="s">
        <v>277</v>
      </c>
      <c r="C30">
        <v>7.0000000000000007E-2</v>
      </c>
      <c r="D30">
        <v>7.0000000000000007E-2</v>
      </c>
    </row>
    <row r="31" spans="1:4">
      <c r="A31">
        <v>330152700</v>
      </c>
      <c r="B31" t="s">
        <v>278</v>
      </c>
      <c r="C31">
        <v>0.71</v>
      </c>
      <c r="D31">
        <v>0.71</v>
      </c>
    </row>
    <row r="32" spans="1:4">
      <c r="A32">
        <v>330153800</v>
      </c>
      <c r="B32" t="s">
        <v>279</v>
      </c>
      <c r="C32">
        <v>311.58</v>
      </c>
      <c r="D32">
        <v>311.45999999999998</v>
      </c>
    </row>
    <row r="33" spans="1:4">
      <c r="A33">
        <v>330750820</v>
      </c>
      <c r="B33" t="s">
        <v>280</v>
      </c>
      <c r="C33">
        <v>21.77</v>
      </c>
      <c r="D33">
        <v>21.77</v>
      </c>
    </row>
    <row r="34" spans="1:4">
      <c r="A34">
        <v>330752600</v>
      </c>
      <c r="B34" t="s">
        <v>281</v>
      </c>
      <c r="C34">
        <v>1.3</v>
      </c>
      <c r="D34">
        <v>1.29</v>
      </c>
    </row>
    <row r="35" spans="1:4">
      <c r="A35" t="s">
        <v>282</v>
      </c>
      <c r="B35" t="s">
        <v>283</v>
      </c>
      <c r="C35">
        <v>661.66</v>
      </c>
      <c r="D35">
        <v>661.66</v>
      </c>
    </row>
    <row r="36" spans="1:4">
      <c r="A36" t="s">
        <v>284</v>
      </c>
      <c r="B36" t="s">
        <v>285</v>
      </c>
      <c r="C36">
        <v>445.03</v>
      </c>
      <c r="D36">
        <v>445.03</v>
      </c>
    </row>
    <row r="37" spans="1:4">
      <c r="A37" t="s">
        <v>482</v>
      </c>
      <c r="B37" t="s">
        <v>483</v>
      </c>
      <c r="C37">
        <v>100</v>
      </c>
      <c r="D37">
        <v>100</v>
      </c>
    </row>
    <row r="38" spans="1:4">
      <c r="A38">
        <v>410250270</v>
      </c>
      <c r="B38" t="s">
        <v>286</v>
      </c>
      <c r="C38">
        <v>4.8899999999999997</v>
      </c>
      <c r="D38">
        <v>4.7699999999999996</v>
      </c>
    </row>
    <row r="39" spans="1:4">
      <c r="A39">
        <v>420250270</v>
      </c>
      <c r="B39" t="s">
        <v>286</v>
      </c>
      <c r="C39">
        <v>7.39</v>
      </c>
      <c r="D39">
        <v>7.39</v>
      </c>
    </row>
    <row r="40" spans="1:4">
      <c r="A40">
        <v>420252800</v>
      </c>
      <c r="B40" t="s">
        <v>287</v>
      </c>
      <c r="C40">
        <v>0.01</v>
      </c>
      <c r="D40">
        <v>0.01</v>
      </c>
    </row>
    <row r="41" spans="1:4">
      <c r="A41">
        <v>511351350</v>
      </c>
      <c r="B41" t="s">
        <v>289</v>
      </c>
      <c r="C41">
        <v>5.5</v>
      </c>
      <c r="D41">
        <v>5.5</v>
      </c>
    </row>
    <row r="42" spans="1:4">
      <c r="A42">
        <v>511351760</v>
      </c>
      <c r="B42" t="s">
        <v>290</v>
      </c>
      <c r="C42">
        <v>7.3</v>
      </c>
      <c r="D42">
        <v>7.3</v>
      </c>
    </row>
    <row r="43" spans="1:4">
      <c r="A43">
        <v>511354970</v>
      </c>
      <c r="B43" t="s">
        <v>292</v>
      </c>
      <c r="C43">
        <v>49.95</v>
      </c>
      <c r="D43">
        <v>49.95</v>
      </c>
    </row>
    <row r="44" spans="1:4">
      <c r="A44">
        <v>511358180</v>
      </c>
      <c r="B44" t="s">
        <v>555</v>
      </c>
      <c r="C44">
        <v>4.83</v>
      </c>
      <c r="D44">
        <v>4.83</v>
      </c>
    </row>
    <row r="45" spans="1:4">
      <c r="A45" t="s">
        <v>293</v>
      </c>
      <c r="B45" t="s">
        <v>294</v>
      </c>
      <c r="C45" t="s">
        <v>985</v>
      </c>
      <c r="D45" t="s">
        <v>985</v>
      </c>
    </row>
    <row r="46" spans="1:4">
      <c r="A46">
        <v>520855600</v>
      </c>
      <c r="B46" t="s">
        <v>739</v>
      </c>
    </row>
    <row r="47" spans="1:4">
      <c r="A47">
        <v>521255400</v>
      </c>
      <c r="B47" t="s">
        <v>667</v>
      </c>
      <c r="C47">
        <v>536.4</v>
      </c>
      <c r="D47">
        <v>536.4</v>
      </c>
    </row>
    <row r="48" spans="1:4">
      <c r="A48" t="s">
        <v>298</v>
      </c>
      <c r="B48" t="s">
        <v>299</v>
      </c>
      <c r="C48">
        <v>129.13999999999999</v>
      </c>
      <c r="D48">
        <v>129.13999999999999</v>
      </c>
    </row>
    <row r="49" spans="1:4">
      <c r="A49" t="s">
        <v>433</v>
      </c>
      <c r="B49" t="s">
        <v>434</v>
      </c>
      <c r="C49">
        <v>101.71</v>
      </c>
      <c r="D49">
        <v>101.71</v>
      </c>
    </row>
    <row r="50" spans="1:4">
      <c r="A50" t="s">
        <v>506</v>
      </c>
      <c r="B50" t="s">
        <v>299</v>
      </c>
    </row>
    <row r="51" spans="1:4">
      <c r="A51" t="s">
        <v>507</v>
      </c>
      <c r="B51" t="s">
        <v>508</v>
      </c>
    </row>
    <row r="52" spans="1:4">
      <c r="A52">
        <v>710552900</v>
      </c>
      <c r="B52" t="s">
        <v>300</v>
      </c>
      <c r="C52">
        <v>172.59</v>
      </c>
      <c r="D52">
        <v>172.35</v>
      </c>
    </row>
    <row r="53" spans="1:4">
      <c r="A53" t="s">
        <v>305</v>
      </c>
      <c r="B53" t="s">
        <v>306</v>
      </c>
      <c r="C53">
        <v>1.1599999999999999</v>
      </c>
      <c r="D53">
        <v>1.1599999999999999</v>
      </c>
    </row>
    <row r="54" spans="1:4">
      <c r="A54" t="s">
        <v>307</v>
      </c>
      <c r="B54" t="s">
        <v>308</v>
      </c>
      <c r="C54">
        <v>1.1599999999999999</v>
      </c>
      <c r="D54">
        <v>1.1599999999999999</v>
      </c>
    </row>
    <row r="55" spans="1:4">
      <c r="A55">
        <v>1120555090</v>
      </c>
      <c r="B55" t="s">
        <v>523</v>
      </c>
      <c r="C55">
        <v>44.3</v>
      </c>
      <c r="D55">
        <v>44.3</v>
      </c>
    </row>
    <row r="56" spans="1:4">
      <c r="A56">
        <v>1140354660</v>
      </c>
      <c r="B56" t="s">
        <v>312</v>
      </c>
      <c r="C56">
        <v>18.739999999999998</v>
      </c>
      <c r="D56">
        <v>18.739999999999998</v>
      </c>
    </row>
    <row r="57" spans="1:4">
      <c r="A57">
        <v>1140354670</v>
      </c>
      <c r="B57" t="s">
        <v>313</v>
      </c>
      <c r="C57">
        <v>7.73</v>
      </c>
      <c r="D57">
        <v>7.73</v>
      </c>
    </row>
    <row r="58" spans="1:4">
      <c r="A58">
        <v>1140355190</v>
      </c>
      <c r="B58" t="s">
        <v>315</v>
      </c>
      <c r="C58">
        <v>0.6</v>
      </c>
      <c r="D58">
        <v>0.6</v>
      </c>
    </row>
    <row r="59" spans="1:4">
      <c r="A59" t="s">
        <v>316</v>
      </c>
      <c r="B59" t="s">
        <v>315</v>
      </c>
      <c r="C59">
        <v>95.45</v>
      </c>
      <c r="D59">
        <v>95.45</v>
      </c>
    </row>
    <row r="60" spans="1:4">
      <c r="A60" t="s">
        <v>488</v>
      </c>
      <c r="B60" t="s">
        <v>445</v>
      </c>
      <c r="C60">
        <v>57.86</v>
      </c>
      <c r="D60">
        <v>57.86</v>
      </c>
    </row>
    <row r="61" spans="1:4">
      <c r="A61" t="s">
        <v>462</v>
      </c>
      <c r="B61" t="s">
        <v>463</v>
      </c>
      <c r="C61">
        <v>285</v>
      </c>
      <c r="D61">
        <v>285</v>
      </c>
    </row>
    <row r="62" spans="1:4">
      <c r="A62">
        <v>1310351110</v>
      </c>
      <c r="B62" t="s">
        <v>455</v>
      </c>
      <c r="C62">
        <v>83.78</v>
      </c>
      <c r="D62">
        <v>83.78</v>
      </c>
    </row>
    <row r="63" spans="1:4">
      <c r="A63" t="s">
        <v>322</v>
      </c>
      <c r="B63" t="s">
        <v>323</v>
      </c>
      <c r="C63">
        <v>6.62</v>
      </c>
      <c r="D63">
        <v>6.62</v>
      </c>
    </row>
    <row r="64" spans="1:4">
      <c r="A64" t="s">
        <v>324</v>
      </c>
      <c r="B64" t="s">
        <v>325</v>
      </c>
      <c r="C64">
        <v>10.94</v>
      </c>
      <c r="D64">
        <v>10.94</v>
      </c>
    </row>
    <row r="65" spans="1:4">
      <c r="A65" t="s">
        <v>326</v>
      </c>
      <c r="B65" t="s">
        <v>327</v>
      </c>
      <c r="C65">
        <v>208.69</v>
      </c>
      <c r="D65">
        <v>207.8</v>
      </c>
    </row>
    <row r="66" spans="1:4">
      <c r="A66" t="s">
        <v>330</v>
      </c>
      <c r="B66" t="s">
        <v>331</v>
      </c>
      <c r="C66">
        <v>4.0999999999999996</v>
      </c>
      <c r="D66">
        <v>4.0999999999999996</v>
      </c>
    </row>
    <row r="67" spans="1:4">
      <c r="A67" t="s">
        <v>332</v>
      </c>
      <c r="B67" t="s">
        <v>333</v>
      </c>
      <c r="C67">
        <v>45.67</v>
      </c>
      <c r="D67">
        <v>45.67</v>
      </c>
    </row>
    <row r="68" spans="1:4">
      <c r="A68" t="s">
        <v>334</v>
      </c>
      <c r="B68" t="s">
        <v>333</v>
      </c>
      <c r="C68">
        <v>3.93</v>
      </c>
      <c r="D68">
        <v>3.93</v>
      </c>
    </row>
    <row r="69" spans="1:4">
      <c r="A69">
        <v>1570150660</v>
      </c>
      <c r="B69" t="s">
        <v>337</v>
      </c>
      <c r="C69">
        <v>0.08</v>
      </c>
      <c r="D69">
        <v>0.08</v>
      </c>
    </row>
    <row r="70" spans="1:4">
      <c r="A70" t="s">
        <v>509</v>
      </c>
      <c r="B70" t="s">
        <v>510</v>
      </c>
      <c r="C70">
        <v>600</v>
      </c>
      <c r="D70">
        <v>600</v>
      </c>
    </row>
    <row r="71" spans="1:4">
      <c r="A71" t="s">
        <v>341</v>
      </c>
      <c r="B71" t="s">
        <v>342</v>
      </c>
      <c r="C71">
        <v>516.54</v>
      </c>
      <c r="D71">
        <v>516.54</v>
      </c>
    </row>
    <row r="72" spans="1:4">
      <c r="A72" t="s">
        <v>491</v>
      </c>
      <c r="B72" t="s">
        <v>441</v>
      </c>
    </row>
    <row r="73" spans="1:4">
      <c r="A73" t="s">
        <v>344</v>
      </c>
      <c r="B73" t="s">
        <v>345</v>
      </c>
      <c r="D73">
        <v>-0.03</v>
      </c>
    </row>
    <row r="74" spans="1:4">
      <c r="A74" t="s">
        <v>986</v>
      </c>
      <c r="B74" t="s">
        <v>987</v>
      </c>
    </row>
    <row r="75" spans="1:4">
      <c r="A75" t="s">
        <v>346</v>
      </c>
      <c r="B75" t="s">
        <v>347</v>
      </c>
      <c r="C75">
        <v>62.29</v>
      </c>
      <c r="D75">
        <v>62.29</v>
      </c>
    </row>
    <row r="76" spans="1:4">
      <c r="A76" t="s">
        <v>348</v>
      </c>
      <c r="B76" t="s">
        <v>349</v>
      </c>
      <c r="C76">
        <v>7</v>
      </c>
      <c r="D76">
        <v>7</v>
      </c>
    </row>
    <row r="77" spans="1:4">
      <c r="A77" t="s">
        <v>353</v>
      </c>
      <c r="B77" t="s">
        <v>354</v>
      </c>
      <c r="C77">
        <v>249.65</v>
      </c>
      <c r="D77">
        <v>249.65</v>
      </c>
    </row>
    <row r="78" spans="1:4">
      <c r="A78" t="s">
        <v>355</v>
      </c>
      <c r="B78" t="s">
        <v>356</v>
      </c>
      <c r="C78">
        <v>358.94</v>
      </c>
      <c r="D78">
        <v>358.94</v>
      </c>
    </row>
    <row r="79" spans="1:4">
      <c r="A79" t="s">
        <v>492</v>
      </c>
      <c r="B79" t="s">
        <v>493</v>
      </c>
      <c r="D79">
        <v>-0.12</v>
      </c>
    </row>
    <row r="80" spans="1:4">
      <c r="A80" t="s">
        <v>442</v>
      </c>
      <c r="B80" t="s">
        <v>443</v>
      </c>
      <c r="D80">
        <v>-0.23</v>
      </c>
    </row>
    <row r="81" spans="1:4">
      <c r="A81" t="s">
        <v>358</v>
      </c>
      <c r="B81" t="s">
        <v>359</v>
      </c>
      <c r="C81">
        <v>45.99</v>
      </c>
      <c r="D81">
        <v>45.99</v>
      </c>
    </row>
    <row r="82" spans="1:4">
      <c r="A82">
        <v>2820451280</v>
      </c>
      <c r="B82" t="s">
        <v>360</v>
      </c>
      <c r="C82">
        <v>18.98</v>
      </c>
      <c r="D82">
        <v>18.98</v>
      </c>
    </row>
    <row r="83" spans="1:4">
      <c r="A83">
        <v>2869950160</v>
      </c>
      <c r="B83" t="s">
        <v>361</v>
      </c>
      <c r="C83">
        <v>389.78</v>
      </c>
      <c r="D83">
        <v>389.78</v>
      </c>
    </row>
    <row r="84" spans="1:4">
      <c r="A84">
        <v>2910551290</v>
      </c>
      <c r="B84" t="s">
        <v>362</v>
      </c>
      <c r="C84">
        <v>95.91</v>
      </c>
      <c r="D84">
        <v>92.07</v>
      </c>
    </row>
    <row r="85" spans="1:4">
      <c r="A85" t="s">
        <v>363</v>
      </c>
      <c r="B85" t="s">
        <v>364</v>
      </c>
      <c r="C85">
        <v>0.95</v>
      </c>
      <c r="D85">
        <v>0.95</v>
      </c>
    </row>
    <row r="86" spans="1:4">
      <c r="A86" t="s">
        <v>365</v>
      </c>
      <c r="B86" t="s">
        <v>366</v>
      </c>
      <c r="C86">
        <v>0.09</v>
      </c>
      <c r="D86">
        <v>0.09</v>
      </c>
    </row>
    <row r="87" spans="1:4">
      <c r="A87" t="s">
        <v>367</v>
      </c>
      <c r="B87" t="s">
        <v>368</v>
      </c>
      <c r="C87">
        <v>0.02</v>
      </c>
      <c r="D87">
        <v>0.02</v>
      </c>
    </row>
    <row r="88" spans="1:4">
      <c r="A88" t="s">
        <v>369</v>
      </c>
      <c r="B88" t="s">
        <v>370</v>
      </c>
      <c r="C88">
        <v>23.99</v>
      </c>
      <c r="D88">
        <v>23.99</v>
      </c>
    </row>
    <row r="89" spans="1:4">
      <c r="A89">
        <v>3110251180</v>
      </c>
      <c r="B89" t="s">
        <v>371</v>
      </c>
      <c r="C89">
        <v>16.350000000000001</v>
      </c>
      <c r="D89">
        <v>16.350000000000001</v>
      </c>
    </row>
    <row r="90" spans="1:4">
      <c r="A90">
        <v>3180052990</v>
      </c>
      <c r="B90" t="s">
        <v>372</v>
      </c>
      <c r="C90">
        <v>7.83</v>
      </c>
      <c r="D90">
        <v>7.83</v>
      </c>
    </row>
    <row r="91" spans="1:4">
      <c r="A91">
        <v>3540855230</v>
      </c>
      <c r="B91" t="s">
        <v>943</v>
      </c>
    </row>
    <row r="92" spans="1:4">
      <c r="A92">
        <v>3610459000</v>
      </c>
      <c r="B92" t="s">
        <v>375</v>
      </c>
      <c r="C92">
        <v>32.57</v>
      </c>
      <c r="D92">
        <v>32.54</v>
      </c>
    </row>
    <row r="93" spans="1:4">
      <c r="A93">
        <v>4620155160</v>
      </c>
      <c r="B93" t="s">
        <v>376</v>
      </c>
      <c r="C93">
        <v>5.62</v>
      </c>
      <c r="D93">
        <v>5.62</v>
      </c>
    </row>
    <row r="94" spans="1:4">
      <c r="A94" t="s">
        <v>377</v>
      </c>
      <c r="B94" t="s">
        <v>378</v>
      </c>
      <c r="C94">
        <v>3.15</v>
      </c>
      <c r="D94">
        <v>3.15</v>
      </c>
    </row>
    <row r="95" spans="1:4">
      <c r="A95">
        <v>4840155760</v>
      </c>
      <c r="B95" t="s">
        <v>378</v>
      </c>
      <c r="C95">
        <v>48.21</v>
      </c>
      <c r="D95">
        <v>48.21</v>
      </c>
    </row>
    <row r="96" spans="1:4">
      <c r="A96" t="s">
        <v>379</v>
      </c>
      <c r="B96" t="s">
        <v>378</v>
      </c>
      <c r="C96">
        <v>144.88</v>
      </c>
      <c r="D96">
        <v>144.88</v>
      </c>
    </row>
    <row r="97" spans="1:4">
      <c r="A97" t="s">
        <v>380</v>
      </c>
      <c r="B97" t="s">
        <v>381</v>
      </c>
      <c r="C97">
        <v>84.5</v>
      </c>
      <c r="D97">
        <v>84.5</v>
      </c>
    </row>
    <row r="98" spans="1:4">
      <c r="A98">
        <v>9520051420</v>
      </c>
      <c r="B98" t="s">
        <v>383</v>
      </c>
      <c r="C98">
        <v>4.9000000000000004</v>
      </c>
      <c r="D98">
        <v>4.9000000000000004</v>
      </c>
    </row>
    <row r="99" spans="1:4">
      <c r="A99">
        <v>9620051410</v>
      </c>
      <c r="B99" t="s">
        <v>384</v>
      </c>
      <c r="C99">
        <v>6.24</v>
      </c>
      <c r="D99">
        <v>6.24</v>
      </c>
    </row>
    <row r="100" spans="1:4">
      <c r="A100">
        <v>170558300</v>
      </c>
      <c r="B100" t="s">
        <v>95</v>
      </c>
      <c r="C100">
        <v>213.69</v>
      </c>
      <c r="D100">
        <v>213.69</v>
      </c>
    </row>
    <row r="101" spans="1:4">
      <c r="A101">
        <v>170558330</v>
      </c>
      <c r="B101" t="s">
        <v>96</v>
      </c>
      <c r="C101">
        <v>401.66</v>
      </c>
      <c r="D101">
        <v>401.66</v>
      </c>
    </row>
    <row r="102" spans="1:4">
      <c r="A102">
        <v>320558340</v>
      </c>
      <c r="B102" t="s">
        <v>97</v>
      </c>
      <c r="C102">
        <v>30.71</v>
      </c>
      <c r="D102">
        <v>30.71</v>
      </c>
    </row>
    <row r="103" spans="1:4">
      <c r="A103">
        <v>330153020</v>
      </c>
      <c r="B103" t="s">
        <v>385</v>
      </c>
      <c r="C103">
        <v>743.09</v>
      </c>
      <c r="D103">
        <v>743.09</v>
      </c>
    </row>
    <row r="104" spans="1:4">
      <c r="A104" t="s">
        <v>386</v>
      </c>
      <c r="B104" t="s">
        <v>387</v>
      </c>
      <c r="C104">
        <v>1.38</v>
      </c>
      <c r="D104">
        <v>1.38</v>
      </c>
    </row>
    <row r="105" spans="1:4">
      <c r="A105" t="s">
        <v>388</v>
      </c>
      <c r="B105" t="s">
        <v>389</v>
      </c>
      <c r="C105">
        <v>702.37</v>
      </c>
      <c r="D105">
        <v>701.28</v>
      </c>
    </row>
    <row r="106" spans="1:4">
      <c r="A106">
        <v>1520158310</v>
      </c>
      <c r="B106" t="s">
        <v>100</v>
      </c>
      <c r="C106">
        <v>28.89</v>
      </c>
      <c r="D106">
        <v>28.89</v>
      </c>
    </row>
    <row r="107" spans="1:4">
      <c r="A107" t="s">
        <v>390</v>
      </c>
      <c r="B107" t="s">
        <v>391</v>
      </c>
      <c r="C107">
        <v>149.22999999999999</v>
      </c>
      <c r="D107">
        <v>149.22999999999999</v>
      </c>
    </row>
    <row r="108" spans="1:4">
      <c r="A108">
        <v>3620258320</v>
      </c>
      <c r="B108" t="s">
        <v>101</v>
      </c>
      <c r="C108">
        <v>186.4</v>
      </c>
      <c r="D108">
        <v>185.87</v>
      </c>
    </row>
    <row r="109" spans="1:4">
      <c r="A109">
        <v>3620258530</v>
      </c>
      <c r="B109" t="s">
        <v>392</v>
      </c>
      <c r="C109">
        <v>25.77</v>
      </c>
      <c r="D109">
        <v>25.77</v>
      </c>
    </row>
    <row r="110" spans="1:4">
      <c r="A110" t="s">
        <v>393</v>
      </c>
      <c r="B110" t="s">
        <v>394</v>
      </c>
      <c r="C110">
        <v>28.91</v>
      </c>
      <c r="D110">
        <v>28.91</v>
      </c>
    </row>
    <row r="111" spans="1:4">
      <c r="A111">
        <v>240153060</v>
      </c>
      <c r="B111" t="s">
        <v>397</v>
      </c>
      <c r="C111">
        <v>25.66</v>
      </c>
      <c r="D111">
        <v>25.66</v>
      </c>
    </row>
    <row r="112" spans="1:4">
      <c r="A112" t="s">
        <v>751</v>
      </c>
      <c r="B112" t="s">
        <v>752</v>
      </c>
      <c r="C112">
        <v>127.71</v>
      </c>
      <c r="D112">
        <v>127.71</v>
      </c>
    </row>
    <row r="113" spans="1:4">
      <c r="A113">
        <v>220252560</v>
      </c>
      <c r="B113" t="s">
        <v>400</v>
      </c>
      <c r="C113">
        <v>25.65</v>
      </c>
      <c r="D113">
        <v>25.65</v>
      </c>
    </row>
    <row r="114" spans="1:4">
      <c r="A114">
        <v>170558360</v>
      </c>
      <c r="B114" t="s">
        <v>401</v>
      </c>
      <c r="C114">
        <v>49.15</v>
      </c>
      <c r="D114">
        <v>49.15</v>
      </c>
    </row>
    <row r="115" spans="1:4">
      <c r="A115">
        <v>220253030</v>
      </c>
      <c r="B115" t="s">
        <v>402</v>
      </c>
      <c r="C115">
        <v>77.290000000000006</v>
      </c>
      <c r="D115">
        <v>77.290000000000006</v>
      </c>
    </row>
    <row r="116" spans="1:4">
      <c r="A116">
        <v>220253040</v>
      </c>
      <c r="B116" t="s">
        <v>403</v>
      </c>
      <c r="C116">
        <v>87.62</v>
      </c>
      <c r="D116">
        <v>87.46</v>
      </c>
    </row>
    <row r="117" spans="1:4">
      <c r="A117">
        <v>320558370</v>
      </c>
      <c r="B117" t="s">
        <v>404</v>
      </c>
      <c r="C117">
        <v>2.02</v>
      </c>
      <c r="D117">
        <v>2.02</v>
      </c>
    </row>
    <row r="118" spans="1:4">
      <c r="A118" t="s">
        <v>405</v>
      </c>
      <c r="B118" t="s">
        <v>406</v>
      </c>
      <c r="C118">
        <v>768.41</v>
      </c>
      <c r="D118">
        <v>768.41</v>
      </c>
    </row>
    <row r="119" spans="1:4">
      <c r="A119" t="s">
        <v>407</v>
      </c>
      <c r="B119" t="s">
        <v>408</v>
      </c>
      <c r="C119">
        <v>40.54</v>
      </c>
      <c r="D119">
        <v>40.54</v>
      </c>
    </row>
    <row r="120" spans="1:4">
      <c r="A120" t="s">
        <v>468</v>
      </c>
      <c r="B120" t="s">
        <v>469</v>
      </c>
      <c r="C120">
        <v>4.78</v>
      </c>
      <c r="D120">
        <v>4.78</v>
      </c>
    </row>
    <row r="121" spans="1:4">
      <c r="A121">
        <v>3620258570</v>
      </c>
      <c r="B121" t="s">
        <v>409</v>
      </c>
      <c r="C121">
        <v>10.46</v>
      </c>
      <c r="D121">
        <v>10.46</v>
      </c>
    </row>
    <row r="122" spans="1:4">
      <c r="A122" t="s">
        <v>410</v>
      </c>
      <c r="B122" t="s">
        <v>411</v>
      </c>
      <c r="C122">
        <v>188.07</v>
      </c>
      <c r="D122">
        <v>188.07</v>
      </c>
    </row>
    <row r="123" spans="1:4">
      <c r="A123" t="s">
        <v>494</v>
      </c>
      <c r="B123" t="s">
        <v>495</v>
      </c>
      <c r="C123">
        <v>120</v>
      </c>
      <c r="D123">
        <v>120</v>
      </c>
    </row>
    <row r="124" spans="1:4">
      <c r="A124">
        <v>710258520</v>
      </c>
      <c r="B124" t="s">
        <v>413</v>
      </c>
      <c r="C124">
        <v>8.59</v>
      </c>
      <c r="D124">
        <v>8.59</v>
      </c>
    </row>
    <row r="125" spans="1:4">
      <c r="A125" t="s">
        <v>416</v>
      </c>
      <c r="B125" t="s">
        <v>417</v>
      </c>
      <c r="C125">
        <v>175.25</v>
      </c>
      <c r="D125">
        <v>175.25</v>
      </c>
    </row>
    <row r="126" spans="1:4">
      <c r="A126" t="s">
        <v>418</v>
      </c>
      <c r="B126" t="s">
        <v>419</v>
      </c>
      <c r="C126">
        <v>106.96</v>
      </c>
      <c r="D126">
        <v>106.96</v>
      </c>
    </row>
    <row r="127" spans="1:4">
      <c r="A127" t="s">
        <v>420</v>
      </c>
      <c r="B127" t="s">
        <v>421</v>
      </c>
      <c r="C127">
        <v>1.87</v>
      </c>
      <c r="D127">
        <v>1.87</v>
      </c>
    </row>
    <row r="128" spans="1:4">
      <c r="A128" t="s">
        <v>103</v>
      </c>
      <c r="B128" t="s">
        <v>102</v>
      </c>
      <c r="C128">
        <v>0.19</v>
      </c>
      <c r="D128">
        <v>0.19</v>
      </c>
    </row>
    <row r="129" spans="1:4">
      <c r="A129" t="s">
        <v>105</v>
      </c>
      <c r="B129" t="s">
        <v>104</v>
      </c>
      <c r="C129">
        <v>24.87</v>
      </c>
      <c r="D129">
        <v>24.87</v>
      </c>
    </row>
    <row r="130" spans="1:4">
      <c r="A130">
        <v>2340758790</v>
      </c>
      <c r="B130" t="s">
        <v>426</v>
      </c>
      <c r="C130">
        <v>2.25</v>
      </c>
      <c r="D130">
        <v>2.25</v>
      </c>
    </row>
    <row r="131" spans="1:4">
      <c r="A131">
        <v>3620258440</v>
      </c>
      <c r="B131" t="s">
        <v>106</v>
      </c>
      <c r="C131">
        <v>194.92</v>
      </c>
      <c r="D131">
        <v>101.26</v>
      </c>
    </row>
    <row r="132" spans="1:4">
      <c r="A132">
        <v>3620258480</v>
      </c>
      <c r="B132" t="s">
        <v>107</v>
      </c>
      <c r="C132">
        <v>39.31</v>
      </c>
      <c r="D132">
        <v>39.31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
  <sheetViews>
    <sheetView topLeftCell="A102" workbookViewId="0">
      <selection activeCell="G121" sqref="G121"/>
    </sheetView>
  </sheetViews>
  <sheetFormatPr defaultRowHeight="15"/>
  <sheetData>
    <row r="1" spans="1:4">
      <c r="A1">
        <v>58000</v>
      </c>
      <c r="B1" t="s">
        <v>217</v>
      </c>
      <c r="D1">
        <v>-1.1200000000000001</v>
      </c>
    </row>
    <row r="2" spans="1:4">
      <c r="A2">
        <v>170551380</v>
      </c>
      <c r="B2" t="s">
        <v>218</v>
      </c>
      <c r="C2">
        <v>40.85</v>
      </c>
      <c r="D2">
        <v>40.85</v>
      </c>
    </row>
    <row r="3" spans="1:4">
      <c r="A3" t="s">
        <v>219</v>
      </c>
      <c r="B3" t="s">
        <v>220</v>
      </c>
      <c r="C3">
        <v>164.68</v>
      </c>
      <c r="D3">
        <v>164.68</v>
      </c>
    </row>
    <row r="4" spans="1:4">
      <c r="A4" t="s">
        <v>225</v>
      </c>
      <c r="B4" t="s">
        <v>226</v>
      </c>
      <c r="C4">
        <v>2.85</v>
      </c>
      <c r="D4">
        <v>2.85</v>
      </c>
    </row>
    <row r="5" spans="1:4">
      <c r="A5" t="s">
        <v>213</v>
      </c>
      <c r="B5" t="s">
        <v>214</v>
      </c>
      <c r="C5">
        <v>6.83</v>
      </c>
      <c r="D5">
        <v>6.83</v>
      </c>
    </row>
    <row r="6" spans="1:4">
      <c r="A6" t="s">
        <v>216</v>
      </c>
      <c r="B6" t="s">
        <v>215</v>
      </c>
      <c r="C6">
        <v>2.0099999999999998</v>
      </c>
      <c r="D6">
        <v>1.87</v>
      </c>
    </row>
    <row r="7" spans="1:4">
      <c r="A7" t="s">
        <v>227</v>
      </c>
      <c r="B7" t="s">
        <v>228</v>
      </c>
      <c r="C7">
        <v>4.49</v>
      </c>
      <c r="D7">
        <v>4.49</v>
      </c>
    </row>
    <row r="8" spans="1:4">
      <c r="A8" t="s">
        <v>229</v>
      </c>
      <c r="B8" t="s">
        <v>230</v>
      </c>
      <c r="C8">
        <v>34.86</v>
      </c>
      <c r="D8">
        <v>34.86</v>
      </c>
    </row>
    <row r="9" spans="1:4">
      <c r="A9" t="s">
        <v>231</v>
      </c>
      <c r="B9" t="s">
        <v>232</v>
      </c>
      <c r="C9">
        <v>0.53</v>
      </c>
      <c r="D9">
        <v>0.53</v>
      </c>
    </row>
    <row r="10" spans="1:4">
      <c r="A10" t="s">
        <v>233</v>
      </c>
      <c r="B10" t="s">
        <v>234</v>
      </c>
      <c r="C10">
        <v>111.17</v>
      </c>
      <c r="D10">
        <v>111.17</v>
      </c>
    </row>
    <row r="11" spans="1:4">
      <c r="A11" t="s">
        <v>235</v>
      </c>
      <c r="B11" t="s">
        <v>236</v>
      </c>
    </row>
    <row r="12" spans="1:4">
      <c r="A12" t="s">
        <v>239</v>
      </c>
      <c r="B12" t="s">
        <v>240</v>
      </c>
      <c r="C12">
        <v>63.16</v>
      </c>
      <c r="D12">
        <v>62.81</v>
      </c>
    </row>
    <row r="13" spans="1:4">
      <c r="A13" t="s">
        <v>241</v>
      </c>
      <c r="B13" t="s">
        <v>242</v>
      </c>
      <c r="C13">
        <v>33.32</v>
      </c>
      <c r="D13">
        <v>33.32</v>
      </c>
    </row>
    <row r="14" spans="1:4">
      <c r="A14" t="s">
        <v>243</v>
      </c>
      <c r="B14" t="s">
        <v>244</v>
      </c>
      <c r="C14">
        <v>181.49</v>
      </c>
      <c r="D14">
        <v>181.49</v>
      </c>
    </row>
    <row r="15" spans="1:4">
      <c r="A15" t="s">
        <v>245</v>
      </c>
      <c r="B15" t="s">
        <v>246</v>
      </c>
      <c r="C15">
        <v>51.74</v>
      </c>
      <c r="D15">
        <v>51.25</v>
      </c>
    </row>
    <row r="16" spans="1:4">
      <c r="A16">
        <v>220252550</v>
      </c>
      <c r="B16" t="s">
        <v>249</v>
      </c>
      <c r="C16">
        <v>13.02</v>
      </c>
      <c r="D16">
        <v>13.02</v>
      </c>
    </row>
    <row r="17" spans="1:4">
      <c r="A17" s="51" t="s">
        <v>250</v>
      </c>
      <c r="B17" t="s">
        <v>251</v>
      </c>
      <c r="C17">
        <v>45.29</v>
      </c>
      <c r="D17">
        <v>45.29</v>
      </c>
    </row>
    <row r="18" spans="1:4">
      <c r="A18" s="51" t="s">
        <v>254</v>
      </c>
      <c r="B18" t="s">
        <v>255</v>
      </c>
      <c r="C18">
        <v>187.36</v>
      </c>
      <c r="D18">
        <v>187.36</v>
      </c>
    </row>
    <row r="19" spans="1:4">
      <c r="A19" s="51" t="s">
        <v>783</v>
      </c>
      <c r="B19" t="s">
        <v>784</v>
      </c>
      <c r="C19" t="s">
        <v>961</v>
      </c>
      <c r="D19" t="s">
        <v>961</v>
      </c>
    </row>
    <row r="20" spans="1:4">
      <c r="A20" s="51" t="s">
        <v>256</v>
      </c>
      <c r="B20" t="s">
        <v>257</v>
      </c>
      <c r="C20">
        <v>438.8</v>
      </c>
      <c r="D20">
        <v>438.8</v>
      </c>
    </row>
    <row r="21" spans="1:4">
      <c r="A21" s="51" t="s">
        <v>258</v>
      </c>
      <c r="B21" t="s">
        <v>259</v>
      </c>
      <c r="C21">
        <v>70.209999999999994</v>
      </c>
      <c r="D21">
        <v>70.209999999999994</v>
      </c>
    </row>
    <row r="22" spans="1:4">
      <c r="A22" t="s">
        <v>480</v>
      </c>
      <c r="B22" t="s">
        <v>481</v>
      </c>
      <c r="C22">
        <v>228.61</v>
      </c>
      <c r="D22">
        <v>228.61</v>
      </c>
    </row>
    <row r="23" spans="1:4">
      <c r="A23" t="s">
        <v>262</v>
      </c>
      <c r="B23" t="s">
        <v>263</v>
      </c>
      <c r="C23">
        <v>485.74</v>
      </c>
      <c r="D23">
        <v>485.74</v>
      </c>
    </row>
    <row r="24" spans="1:4">
      <c r="A24" s="51" t="s">
        <v>266</v>
      </c>
      <c r="B24" t="s">
        <v>267</v>
      </c>
      <c r="C24">
        <v>327.69</v>
      </c>
      <c r="D24">
        <v>327.69</v>
      </c>
    </row>
    <row r="25" spans="1:4">
      <c r="A25">
        <v>310151370</v>
      </c>
      <c r="B25" t="s">
        <v>272</v>
      </c>
      <c r="C25">
        <v>3.25</v>
      </c>
      <c r="D25">
        <v>3.12</v>
      </c>
    </row>
    <row r="26" spans="1:4">
      <c r="A26">
        <v>310651940</v>
      </c>
      <c r="B26" t="s">
        <v>552</v>
      </c>
      <c r="C26">
        <v>20.58</v>
      </c>
      <c r="D26">
        <v>20.58</v>
      </c>
    </row>
    <row r="27" spans="1:4">
      <c r="A27">
        <v>310852500</v>
      </c>
      <c r="B27" t="s">
        <v>273</v>
      </c>
      <c r="C27">
        <v>243.72</v>
      </c>
      <c r="D27">
        <v>243.05</v>
      </c>
    </row>
    <row r="28" spans="1:4">
      <c r="A28">
        <v>311152200</v>
      </c>
      <c r="B28" t="s">
        <v>276</v>
      </c>
      <c r="C28">
        <v>0.45</v>
      </c>
      <c r="D28">
        <v>0.45</v>
      </c>
    </row>
    <row r="29" spans="1:4">
      <c r="A29">
        <v>311252400</v>
      </c>
      <c r="B29" t="s">
        <v>277</v>
      </c>
      <c r="C29">
        <v>0.13</v>
      </c>
      <c r="D29">
        <v>0.13</v>
      </c>
    </row>
    <row r="30" spans="1:4">
      <c r="A30">
        <v>330152700</v>
      </c>
      <c r="B30" t="s">
        <v>278</v>
      </c>
      <c r="C30">
        <v>0.82</v>
      </c>
      <c r="D30">
        <v>0.82</v>
      </c>
    </row>
    <row r="31" spans="1:4">
      <c r="A31">
        <v>330153800</v>
      </c>
      <c r="B31" t="s">
        <v>279</v>
      </c>
      <c r="C31">
        <v>635.85</v>
      </c>
      <c r="D31">
        <v>635.85</v>
      </c>
    </row>
    <row r="32" spans="1:4">
      <c r="A32">
        <v>330750820</v>
      </c>
      <c r="B32" t="s">
        <v>280</v>
      </c>
      <c r="C32">
        <v>16.260000000000002</v>
      </c>
      <c r="D32">
        <v>16.260000000000002</v>
      </c>
    </row>
    <row r="33" spans="1:4">
      <c r="A33">
        <v>330752600</v>
      </c>
      <c r="B33" t="s">
        <v>281</v>
      </c>
      <c r="C33">
        <v>1.75</v>
      </c>
      <c r="D33">
        <v>1.75</v>
      </c>
    </row>
    <row r="34" spans="1:4">
      <c r="A34" t="s">
        <v>284</v>
      </c>
      <c r="B34" t="s">
        <v>285</v>
      </c>
      <c r="C34">
        <v>521.41999999999996</v>
      </c>
      <c r="D34">
        <v>521.41999999999996</v>
      </c>
    </row>
    <row r="35" spans="1:4">
      <c r="A35" t="s">
        <v>482</v>
      </c>
      <c r="B35" t="s">
        <v>483</v>
      </c>
      <c r="C35">
        <v>144.65</v>
      </c>
      <c r="D35">
        <v>144.65</v>
      </c>
    </row>
    <row r="36" spans="1:4">
      <c r="A36">
        <v>410250270</v>
      </c>
      <c r="B36" t="s">
        <v>286</v>
      </c>
      <c r="C36">
        <v>19.91</v>
      </c>
      <c r="D36">
        <v>19.91</v>
      </c>
    </row>
    <row r="37" spans="1:4">
      <c r="A37">
        <v>511351350</v>
      </c>
      <c r="B37" t="s">
        <v>289</v>
      </c>
      <c r="C37">
        <v>3.99</v>
      </c>
      <c r="D37">
        <v>3.99</v>
      </c>
    </row>
    <row r="38" spans="1:4">
      <c r="A38">
        <v>511351760</v>
      </c>
      <c r="B38" t="s">
        <v>290</v>
      </c>
      <c r="C38">
        <v>7.72</v>
      </c>
      <c r="D38">
        <v>7.72</v>
      </c>
    </row>
    <row r="39" spans="1:4">
      <c r="A39">
        <v>511354970</v>
      </c>
      <c r="B39" t="s">
        <v>292</v>
      </c>
      <c r="C39">
        <v>7.69</v>
      </c>
      <c r="D39">
        <v>7.69</v>
      </c>
    </row>
    <row r="40" spans="1:4">
      <c r="A40" t="s">
        <v>293</v>
      </c>
      <c r="B40" t="s">
        <v>294</v>
      </c>
      <c r="C40">
        <v>484.5</v>
      </c>
      <c r="D40">
        <v>484.5</v>
      </c>
    </row>
    <row r="41" spans="1:4">
      <c r="A41">
        <v>521255400</v>
      </c>
      <c r="B41" t="s">
        <v>667</v>
      </c>
      <c r="C41">
        <v>662.56</v>
      </c>
      <c r="D41">
        <v>662.54</v>
      </c>
    </row>
    <row r="42" spans="1:4">
      <c r="A42" t="s">
        <v>296</v>
      </c>
      <c r="B42" t="s">
        <v>297</v>
      </c>
      <c r="C42">
        <v>66.7</v>
      </c>
      <c r="D42">
        <v>66.7</v>
      </c>
    </row>
    <row r="43" spans="1:4">
      <c r="A43" t="s">
        <v>298</v>
      </c>
      <c r="B43" t="s">
        <v>299</v>
      </c>
      <c r="C43">
        <v>137.97</v>
      </c>
      <c r="D43">
        <v>137.97</v>
      </c>
    </row>
    <row r="44" spans="1:4">
      <c r="A44" t="s">
        <v>433</v>
      </c>
      <c r="B44" t="s">
        <v>434</v>
      </c>
      <c r="C44">
        <v>106.45</v>
      </c>
      <c r="D44">
        <v>106.45</v>
      </c>
    </row>
    <row r="45" spans="1:4">
      <c r="A45">
        <v>710254700</v>
      </c>
      <c r="B45" t="s">
        <v>696</v>
      </c>
      <c r="D45">
        <v>-0.01</v>
      </c>
    </row>
    <row r="46" spans="1:4">
      <c r="A46">
        <v>710552900</v>
      </c>
      <c r="B46" t="s">
        <v>300</v>
      </c>
      <c r="C46" t="s">
        <v>962</v>
      </c>
      <c r="D46" t="s">
        <v>963</v>
      </c>
    </row>
    <row r="47" spans="1:4">
      <c r="A47" t="s">
        <v>305</v>
      </c>
      <c r="B47" t="s">
        <v>306</v>
      </c>
      <c r="C47">
        <v>1.26</v>
      </c>
      <c r="D47">
        <v>1.26</v>
      </c>
    </row>
    <row r="48" spans="1:4">
      <c r="A48" t="s">
        <v>307</v>
      </c>
      <c r="B48" t="s">
        <v>308</v>
      </c>
      <c r="C48">
        <v>1.46</v>
      </c>
      <c r="D48">
        <v>1.46</v>
      </c>
    </row>
    <row r="49" spans="1:4">
      <c r="A49">
        <v>860550860</v>
      </c>
      <c r="B49" t="s">
        <v>309</v>
      </c>
      <c r="C49">
        <v>0.08</v>
      </c>
      <c r="D49">
        <v>0.08</v>
      </c>
    </row>
    <row r="50" spans="1:4">
      <c r="A50" t="s">
        <v>310</v>
      </c>
      <c r="B50" t="s">
        <v>311</v>
      </c>
      <c r="C50">
        <v>10</v>
      </c>
      <c r="D50">
        <v>10</v>
      </c>
    </row>
    <row r="51" spans="1:4">
      <c r="A51">
        <v>1140354660</v>
      </c>
      <c r="B51" t="s">
        <v>312</v>
      </c>
      <c r="C51">
        <v>13.46</v>
      </c>
      <c r="D51">
        <v>13.46</v>
      </c>
    </row>
    <row r="52" spans="1:4">
      <c r="A52">
        <v>1140354670</v>
      </c>
      <c r="B52" t="s">
        <v>313</v>
      </c>
      <c r="C52">
        <v>0.57999999999999996</v>
      </c>
      <c r="D52">
        <v>0.57999999999999996</v>
      </c>
    </row>
    <row r="53" spans="1:4">
      <c r="A53">
        <v>1140355170</v>
      </c>
      <c r="B53" t="s">
        <v>314</v>
      </c>
      <c r="C53">
        <v>7.9</v>
      </c>
      <c r="D53">
        <v>7.9</v>
      </c>
    </row>
    <row r="54" spans="1:4">
      <c r="A54">
        <v>1140355190</v>
      </c>
      <c r="B54" t="s">
        <v>315</v>
      </c>
      <c r="C54">
        <v>0.39</v>
      </c>
      <c r="D54">
        <v>0.39</v>
      </c>
    </row>
    <row r="55" spans="1:4">
      <c r="A55" t="s">
        <v>486</v>
      </c>
      <c r="B55" t="s">
        <v>487</v>
      </c>
      <c r="C55">
        <v>98.04</v>
      </c>
      <c r="D55">
        <v>98.04</v>
      </c>
    </row>
    <row r="56" spans="1:4">
      <c r="A56" t="s">
        <v>316</v>
      </c>
      <c r="B56" t="s">
        <v>315</v>
      </c>
      <c r="C56">
        <v>101.63</v>
      </c>
      <c r="D56">
        <v>101.63</v>
      </c>
    </row>
    <row r="57" spans="1:4">
      <c r="A57" t="s">
        <v>322</v>
      </c>
      <c r="B57" t="s">
        <v>323</v>
      </c>
      <c r="C57">
        <v>39.520000000000003</v>
      </c>
      <c r="D57">
        <v>39.520000000000003</v>
      </c>
    </row>
    <row r="58" spans="1:4">
      <c r="A58" t="s">
        <v>324</v>
      </c>
      <c r="B58" t="s">
        <v>325</v>
      </c>
      <c r="C58">
        <v>5.68</v>
      </c>
      <c r="D58">
        <v>5.68</v>
      </c>
    </row>
    <row r="59" spans="1:4">
      <c r="A59" t="s">
        <v>326</v>
      </c>
      <c r="B59" t="s">
        <v>327</v>
      </c>
      <c r="C59">
        <v>209.87</v>
      </c>
      <c r="D59">
        <v>209.87</v>
      </c>
    </row>
    <row r="60" spans="1:4">
      <c r="A60" t="s">
        <v>436</v>
      </c>
      <c r="B60" t="s">
        <v>323</v>
      </c>
      <c r="C60">
        <v>111.55</v>
      </c>
      <c r="D60">
        <v>111.55</v>
      </c>
    </row>
    <row r="61" spans="1:4">
      <c r="A61" t="s">
        <v>332</v>
      </c>
      <c r="B61" t="s">
        <v>333</v>
      </c>
      <c r="C61">
        <v>32.65</v>
      </c>
      <c r="D61">
        <v>32.65</v>
      </c>
    </row>
    <row r="62" spans="1:4">
      <c r="A62" t="s">
        <v>334</v>
      </c>
      <c r="B62" t="s">
        <v>333</v>
      </c>
      <c r="C62">
        <v>4.42</v>
      </c>
      <c r="D62">
        <v>4.42</v>
      </c>
    </row>
    <row r="63" spans="1:4">
      <c r="A63" t="s">
        <v>338</v>
      </c>
      <c r="B63" t="s">
        <v>339</v>
      </c>
      <c r="C63">
        <v>5</v>
      </c>
      <c r="D63">
        <v>5</v>
      </c>
    </row>
    <row r="64" spans="1:4">
      <c r="A64" t="s">
        <v>341</v>
      </c>
      <c r="B64" t="s">
        <v>342</v>
      </c>
      <c r="C64">
        <v>236</v>
      </c>
      <c r="D64">
        <v>236</v>
      </c>
    </row>
    <row r="65" spans="1:4">
      <c r="A65" t="s">
        <v>346</v>
      </c>
      <c r="B65" t="s">
        <v>347</v>
      </c>
      <c r="C65">
        <v>65.72</v>
      </c>
      <c r="D65">
        <v>65.72</v>
      </c>
    </row>
    <row r="66" spans="1:4">
      <c r="A66" t="s">
        <v>348</v>
      </c>
      <c r="B66" t="s">
        <v>349</v>
      </c>
    </row>
    <row r="67" spans="1:4">
      <c r="A67" t="s">
        <v>353</v>
      </c>
      <c r="B67" t="s">
        <v>354</v>
      </c>
      <c r="C67">
        <v>153.22999999999999</v>
      </c>
      <c r="D67">
        <v>153.22999999999999</v>
      </c>
    </row>
    <row r="68" spans="1:4">
      <c r="A68" t="s">
        <v>355</v>
      </c>
      <c r="B68" t="s">
        <v>356</v>
      </c>
      <c r="C68">
        <v>131.53</v>
      </c>
      <c r="D68">
        <v>131.53</v>
      </c>
    </row>
    <row r="69" spans="1:4">
      <c r="A69" t="s">
        <v>440</v>
      </c>
      <c r="B69" t="s">
        <v>441</v>
      </c>
    </row>
    <row r="70" spans="1:4">
      <c r="A70" t="s">
        <v>358</v>
      </c>
      <c r="B70" t="s">
        <v>359</v>
      </c>
      <c r="C70">
        <v>73.41</v>
      </c>
      <c r="D70">
        <v>73.41</v>
      </c>
    </row>
    <row r="71" spans="1:4">
      <c r="A71">
        <v>2820451280</v>
      </c>
      <c r="B71" t="s">
        <v>360</v>
      </c>
      <c r="C71">
        <v>6.74</v>
      </c>
      <c r="D71">
        <v>6.74</v>
      </c>
    </row>
    <row r="72" spans="1:4">
      <c r="A72" t="s">
        <v>530</v>
      </c>
      <c r="B72" t="s">
        <v>531</v>
      </c>
      <c r="C72">
        <v>151.47999999999999</v>
      </c>
      <c r="D72">
        <v>151.47999999999999</v>
      </c>
    </row>
    <row r="73" spans="1:4">
      <c r="A73">
        <v>2869950160</v>
      </c>
      <c r="B73" t="s">
        <v>361</v>
      </c>
      <c r="C73">
        <v>7.46</v>
      </c>
      <c r="D73">
        <v>7.46</v>
      </c>
    </row>
    <row r="74" spans="1:4">
      <c r="A74">
        <v>2910551290</v>
      </c>
      <c r="B74" t="s">
        <v>362</v>
      </c>
      <c r="C74">
        <v>59.19</v>
      </c>
      <c r="D74">
        <v>59.19</v>
      </c>
    </row>
    <row r="75" spans="1:4">
      <c r="A75" t="s">
        <v>363</v>
      </c>
      <c r="B75" t="s">
        <v>364</v>
      </c>
      <c r="C75">
        <v>2.74</v>
      </c>
      <c r="D75">
        <v>2.74</v>
      </c>
    </row>
    <row r="76" spans="1:4">
      <c r="A76" t="s">
        <v>369</v>
      </c>
      <c r="B76" t="s">
        <v>370</v>
      </c>
      <c r="C76">
        <v>13.21</v>
      </c>
      <c r="D76">
        <v>13.21</v>
      </c>
    </row>
    <row r="77" spans="1:4">
      <c r="A77">
        <v>3110251180</v>
      </c>
      <c r="B77" t="s">
        <v>371</v>
      </c>
      <c r="C77">
        <v>10.1</v>
      </c>
      <c r="D77">
        <v>10.1</v>
      </c>
    </row>
    <row r="78" spans="1:4">
      <c r="A78">
        <v>3180052990</v>
      </c>
      <c r="B78" t="s">
        <v>372</v>
      </c>
      <c r="C78">
        <v>47.91</v>
      </c>
      <c r="D78">
        <v>47.91</v>
      </c>
    </row>
    <row r="79" spans="1:4">
      <c r="A79">
        <v>3610459000</v>
      </c>
      <c r="B79" t="s">
        <v>375</v>
      </c>
      <c r="C79">
        <v>32.409999999999997</v>
      </c>
      <c r="D79">
        <v>31.47</v>
      </c>
    </row>
    <row r="80" spans="1:4">
      <c r="A80">
        <v>3620250020</v>
      </c>
      <c r="B80" t="s">
        <v>964</v>
      </c>
      <c r="D80">
        <v>666.19</v>
      </c>
    </row>
    <row r="81" spans="1:4">
      <c r="A81">
        <v>3620255500</v>
      </c>
      <c r="B81" t="s">
        <v>511</v>
      </c>
      <c r="D81">
        <v>-4.96</v>
      </c>
    </row>
    <row r="82" spans="1:4">
      <c r="A82">
        <v>4620155160</v>
      </c>
      <c r="B82" t="s">
        <v>376</v>
      </c>
      <c r="C82">
        <v>8.74</v>
      </c>
      <c r="D82">
        <v>8.74</v>
      </c>
    </row>
    <row r="83" spans="1:4">
      <c r="A83" t="s">
        <v>377</v>
      </c>
      <c r="B83" t="s">
        <v>378</v>
      </c>
      <c r="C83">
        <v>43.37</v>
      </c>
      <c r="D83">
        <v>43.37</v>
      </c>
    </row>
    <row r="84" spans="1:4">
      <c r="A84">
        <v>4840155760</v>
      </c>
      <c r="B84" t="s">
        <v>378</v>
      </c>
      <c r="C84">
        <v>211.4</v>
      </c>
      <c r="D84">
        <v>211.4</v>
      </c>
    </row>
    <row r="85" spans="1:4">
      <c r="A85" t="s">
        <v>379</v>
      </c>
      <c r="B85" t="s">
        <v>378</v>
      </c>
      <c r="C85">
        <v>46.76</v>
      </c>
      <c r="D85">
        <v>46.76</v>
      </c>
    </row>
    <row r="86" spans="1:4">
      <c r="A86" t="s">
        <v>380</v>
      </c>
      <c r="B86" t="s">
        <v>381</v>
      </c>
      <c r="C86">
        <v>85.51</v>
      </c>
      <c r="D86">
        <v>85.51</v>
      </c>
    </row>
    <row r="87" spans="1:4">
      <c r="A87" t="s">
        <v>382</v>
      </c>
      <c r="B87" t="s">
        <v>378</v>
      </c>
      <c r="C87">
        <v>45.85</v>
      </c>
      <c r="D87">
        <v>45.85</v>
      </c>
    </row>
    <row r="88" spans="1:4">
      <c r="A88">
        <v>9520051420</v>
      </c>
      <c r="B88" t="s">
        <v>383</v>
      </c>
      <c r="C88">
        <v>5.76</v>
      </c>
      <c r="D88">
        <v>5.76</v>
      </c>
    </row>
    <row r="89" spans="1:4">
      <c r="A89">
        <v>9620051410</v>
      </c>
      <c r="B89" t="s">
        <v>384</v>
      </c>
      <c r="C89">
        <v>3.84</v>
      </c>
      <c r="D89">
        <v>3.84</v>
      </c>
    </row>
    <row r="90" spans="1:4">
      <c r="A90">
        <v>170558300</v>
      </c>
      <c r="B90" t="s">
        <v>95</v>
      </c>
      <c r="C90">
        <v>266.62</v>
      </c>
      <c r="D90">
        <v>266.49</v>
      </c>
    </row>
    <row r="91" spans="1:4">
      <c r="A91">
        <v>170558330</v>
      </c>
      <c r="B91" t="s">
        <v>96</v>
      </c>
      <c r="C91">
        <v>538.23</v>
      </c>
      <c r="D91">
        <v>538.23</v>
      </c>
    </row>
    <row r="92" spans="1:4">
      <c r="A92">
        <v>330153020</v>
      </c>
      <c r="B92" t="s">
        <v>385</v>
      </c>
      <c r="C92" t="s">
        <v>965</v>
      </c>
      <c r="D92" t="s">
        <v>966</v>
      </c>
    </row>
    <row r="93" spans="1:4">
      <c r="A93" t="s">
        <v>388</v>
      </c>
      <c r="B93" t="s">
        <v>389</v>
      </c>
      <c r="C93" t="s">
        <v>967</v>
      </c>
      <c r="D93" t="s">
        <v>968</v>
      </c>
    </row>
    <row r="94" spans="1:4">
      <c r="A94">
        <v>1520158310</v>
      </c>
      <c r="B94" t="s">
        <v>100</v>
      </c>
      <c r="C94">
        <v>21.22</v>
      </c>
      <c r="D94">
        <v>21.22</v>
      </c>
    </row>
    <row r="95" spans="1:4">
      <c r="A95" t="s">
        <v>390</v>
      </c>
      <c r="B95" t="s">
        <v>391</v>
      </c>
      <c r="C95">
        <v>59.67</v>
      </c>
      <c r="D95">
        <v>59.67</v>
      </c>
    </row>
    <row r="96" spans="1:4">
      <c r="A96">
        <v>3620258320</v>
      </c>
      <c r="B96" t="s">
        <v>101</v>
      </c>
      <c r="C96">
        <v>202.4</v>
      </c>
      <c r="D96">
        <v>202.4</v>
      </c>
    </row>
    <row r="97" spans="1:4">
      <c r="A97">
        <v>3620258530</v>
      </c>
      <c r="B97" t="s">
        <v>392</v>
      </c>
      <c r="C97">
        <v>16.579999999999998</v>
      </c>
      <c r="D97">
        <v>16.579999999999998</v>
      </c>
    </row>
    <row r="98" spans="1:4">
      <c r="A98" t="s">
        <v>393</v>
      </c>
      <c r="B98" t="s">
        <v>394</v>
      </c>
      <c r="C98">
        <v>61.03</v>
      </c>
      <c r="D98">
        <v>61.03</v>
      </c>
    </row>
    <row r="99" spans="1:4">
      <c r="A99" t="s">
        <v>521</v>
      </c>
      <c r="B99" t="s">
        <v>522</v>
      </c>
      <c r="C99">
        <v>7.06</v>
      </c>
      <c r="D99">
        <v>7.06</v>
      </c>
    </row>
    <row r="100" spans="1:4">
      <c r="A100" t="s">
        <v>969</v>
      </c>
      <c r="B100" t="s">
        <v>455</v>
      </c>
      <c r="C100">
        <v>67.540000000000006</v>
      </c>
      <c r="D100">
        <v>67.540000000000006</v>
      </c>
    </row>
    <row r="101" spans="1:4">
      <c r="A101" t="s">
        <v>970</v>
      </c>
      <c r="B101" t="s">
        <v>971</v>
      </c>
      <c r="C101">
        <v>66.540000000000006</v>
      </c>
      <c r="D101">
        <v>59</v>
      </c>
    </row>
    <row r="102" spans="1:4">
      <c r="A102" t="s">
        <v>972</v>
      </c>
      <c r="B102" t="s">
        <v>973</v>
      </c>
      <c r="C102">
        <v>76.69</v>
      </c>
      <c r="D102">
        <v>76.63</v>
      </c>
    </row>
    <row r="103" spans="1:4">
      <c r="A103" t="s">
        <v>395</v>
      </c>
      <c r="B103" t="s">
        <v>396</v>
      </c>
      <c r="C103">
        <v>1.95</v>
      </c>
      <c r="D103">
        <v>1.95</v>
      </c>
    </row>
    <row r="104" spans="1:4">
      <c r="A104">
        <v>170558360</v>
      </c>
      <c r="B104" t="s">
        <v>401</v>
      </c>
      <c r="C104">
        <v>64.349999999999994</v>
      </c>
      <c r="D104">
        <v>64.349999999999994</v>
      </c>
    </row>
    <row r="105" spans="1:4">
      <c r="A105">
        <v>220253030</v>
      </c>
      <c r="B105" t="s">
        <v>402</v>
      </c>
      <c r="C105">
        <v>86.48</v>
      </c>
      <c r="D105">
        <v>86.48</v>
      </c>
    </row>
    <row r="106" spans="1:4">
      <c r="A106">
        <v>220253040</v>
      </c>
      <c r="B106" t="s">
        <v>403</v>
      </c>
      <c r="C106">
        <v>46.71</v>
      </c>
      <c r="D106">
        <v>46.59</v>
      </c>
    </row>
    <row r="107" spans="1:4">
      <c r="A107" t="s">
        <v>405</v>
      </c>
      <c r="B107" t="s">
        <v>406</v>
      </c>
      <c r="C107">
        <v>903.78</v>
      </c>
      <c r="D107">
        <v>903.78</v>
      </c>
    </row>
    <row r="108" spans="1:4">
      <c r="A108" t="s">
        <v>468</v>
      </c>
      <c r="B108" t="s">
        <v>469</v>
      </c>
      <c r="C108">
        <v>0.96</v>
      </c>
      <c r="D108">
        <v>0.91</v>
      </c>
    </row>
    <row r="109" spans="1:4">
      <c r="A109">
        <v>3620258570</v>
      </c>
      <c r="B109" t="s">
        <v>409</v>
      </c>
      <c r="C109">
        <v>7.01</v>
      </c>
      <c r="D109">
        <v>6.95</v>
      </c>
    </row>
    <row r="110" spans="1:4">
      <c r="A110" t="s">
        <v>410</v>
      </c>
      <c r="B110" t="s">
        <v>411</v>
      </c>
      <c r="C110">
        <v>106.92</v>
      </c>
      <c r="D110">
        <v>106.92</v>
      </c>
    </row>
    <row r="111" spans="1:4">
      <c r="A111" t="s">
        <v>494</v>
      </c>
      <c r="B111" t="s">
        <v>495</v>
      </c>
      <c r="C111">
        <v>200</v>
      </c>
      <c r="D111">
        <v>200</v>
      </c>
    </row>
    <row r="112" spans="1:4">
      <c r="A112">
        <v>710258520</v>
      </c>
      <c r="B112" t="s">
        <v>413</v>
      </c>
      <c r="C112">
        <v>39.81</v>
      </c>
      <c r="D112">
        <v>39.81</v>
      </c>
    </row>
    <row r="113" spans="1:4">
      <c r="A113">
        <v>1120558280</v>
      </c>
      <c r="B113" t="s">
        <v>974</v>
      </c>
      <c r="C113">
        <v>310</v>
      </c>
      <c r="D113">
        <v>310</v>
      </c>
    </row>
    <row r="114" spans="1:4">
      <c r="A114" t="s">
        <v>416</v>
      </c>
      <c r="B114" t="s">
        <v>417</v>
      </c>
      <c r="C114">
        <v>171.71</v>
      </c>
      <c r="D114">
        <v>171.71</v>
      </c>
    </row>
    <row r="115" spans="1:4">
      <c r="A115" t="s">
        <v>420</v>
      </c>
      <c r="B115" t="s">
        <v>421</v>
      </c>
      <c r="C115">
        <v>3.38</v>
      </c>
      <c r="D115">
        <v>3.38</v>
      </c>
    </row>
    <row r="116" spans="1:4">
      <c r="A116" t="s">
        <v>975</v>
      </c>
      <c r="B116" t="s">
        <v>945</v>
      </c>
      <c r="C116">
        <v>6.89</v>
      </c>
      <c r="D116">
        <v>6.89</v>
      </c>
    </row>
    <row r="117" spans="1:4">
      <c r="A117" t="s">
        <v>424</v>
      </c>
      <c r="B117" t="s">
        <v>425</v>
      </c>
      <c r="C117" t="s">
        <v>976</v>
      </c>
      <c r="D117" t="s">
        <v>977</v>
      </c>
    </row>
    <row r="118" spans="1:4">
      <c r="A118" t="s">
        <v>103</v>
      </c>
      <c r="B118" t="s">
        <v>102</v>
      </c>
      <c r="C118">
        <v>5.72</v>
      </c>
      <c r="D118">
        <v>5.72</v>
      </c>
    </row>
    <row r="119" spans="1:4">
      <c r="A119" t="s">
        <v>105</v>
      </c>
      <c r="B119" t="s">
        <v>104</v>
      </c>
      <c r="C119">
        <v>18.03</v>
      </c>
      <c r="D119">
        <v>18.03</v>
      </c>
    </row>
    <row r="120" spans="1:4">
      <c r="A120">
        <v>2340758790</v>
      </c>
      <c r="B120" t="s">
        <v>426</v>
      </c>
      <c r="C120">
        <v>0.66</v>
      </c>
      <c r="D120">
        <v>0.66</v>
      </c>
    </row>
    <row r="121" spans="1:4">
      <c r="A121">
        <v>3620258440</v>
      </c>
      <c r="B121" t="s">
        <v>106</v>
      </c>
      <c r="C121">
        <v>120.27</v>
      </c>
      <c r="D121">
        <v>120.27</v>
      </c>
    </row>
    <row r="122" spans="1:4">
      <c r="A122">
        <v>3620258480</v>
      </c>
      <c r="B122" t="s">
        <v>107</v>
      </c>
      <c r="C122">
        <v>39.659999999999997</v>
      </c>
      <c r="D122">
        <v>24.44</v>
      </c>
    </row>
    <row r="123" spans="1:4">
      <c r="A123" t="s">
        <v>662</v>
      </c>
      <c r="B123" t="s">
        <v>663</v>
      </c>
      <c r="C123">
        <v>257.52999999999997</v>
      </c>
      <c r="D123">
        <v>257.52999999999997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118" workbookViewId="0">
      <selection activeCell="I130" sqref="I130"/>
    </sheetView>
  </sheetViews>
  <sheetFormatPr defaultRowHeight="15"/>
  <sheetData>
    <row r="1" spans="1:4">
      <c r="A1">
        <v>58000</v>
      </c>
      <c r="B1" t="s">
        <v>217</v>
      </c>
      <c r="D1">
        <v>-24.72</v>
      </c>
    </row>
    <row r="2" spans="1:4">
      <c r="A2">
        <v>170551380</v>
      </c>
      <c r="B2" t="s">
        <v>218</v>
      </c>
      <c r="C2">
        <v>21.86</v>
      </c>
      <c r="D2">
        <v>21.86</v>
      </c>
    </row>
    <row r="3" spans="1:4">
      <c r="A3" t="s">
        <v>219</v>
      </c>
      <c r="B3" t="s">
        <v>220</v>
      </c>
      <c r="C3">
        <v>373.08</v>
      </c>
      <c r="D3">
        <v>373.08</v>
      </c>
    </row>
    <row r="4" spans="1:4">
      <c r="A4" t="s">
        <v>225</v>
      </c>
      <c r="B4" t="s">
        <v>226</v>
      </c>
      <c r="C4">
        <v>5.31</v>
      </c>
      <c r="D4">
        <v>5.31</v>
      </c>
    </row>
    <row r="5" spans="1:4">
      <c r="A5" t="s">
        <v>213</v>
      </c>
      <c r="B5" t="s">
        <v>214</v>
      </c>
      <c r="C5">
        <v>9.4</v>
      </c>
      <c r="D5">
        <v>9.4</v>
      </c>
    </row>
    <row r="6" spans="1:4">
      <c r="A6" t="s">
        <v>216</v>
      </c>
      <c r="B6" t="s">
        <v>215</v>
      </c>
      <c r="C6">
        <v>8.0399999999999991</v>
      </c>
      <c r="D6">
        <v>8.0399999999999991</v>
      </c>
    </row>
    <row r="7" spans="1:4">
      <c r="A7" t="s">
        <v>955</v>
      </c>
      <c r="B7" t="s">
        <v>956</v>
      </c>
    </row>
    <row r="8" spans="1:4">
      <c r="A8" t="s">
        <v>227</v>
      </c>
      <c r="B8" t="s">
        <v>228</v>
      </c>
      <c r="C8">
        <v>20.39</v>
      </c>
      <c r="D8">
        <v>20.39</v>
      </c>
    </row>
    <row r="9" spans="1:4">
      <c r="A9" t="s">
        <v>229</v>
      </c>
      <c r="B9" t="s">
        <v>230</v>
      </c>
      <c r="C9">
        <v>57.12</v>
      </c>
      <c r="D9">
        <v>56.89</v>
      </c>
    </row>
    <row r="10" spans="1:4">
      <c r="A10" t="s">
        <v>231</v>
      </c>
      <c r="B10" t="s">
        <v>232</v>
      </c>
      <c r="C10">
        <v>1.1499999999999999</v>
      </c>
      <c r="D10">
        <v>1.1499999999999999</v>
      </c>
    </row>
    <row r="11" spans="1:4">
      <c r="A11" t="s">
        <v>233</v>
      </c>
      <c r="B11" t="s">
        <v>234</v>
      </c>
      <c r="C11">
        <v>152.93</v>
      </c>
      <c r="D11">
        <v>152.93</v>
      </c>
    </row>
    <row r="12" spans="1:4">
      <c r="A12" t="s">
        <v>647</v>
      </c>
      <c r="B12" t="s">
        <v>648</v>
      </c>
      <c r="C12">
        <v>6.74</v>
      </c>
      <c r="D12">
        <v>6.74</v>
      </c>
    </row>
    <row r="13" spans="1:4">
      <c r="A13" t="s">
        <v>235</v>
      </c>
      <c r="B13" t="s">
        <v>236</v>
      </c>
      <c r="C13">
        <v>197.12</v>
      </c>
      <c r="D13">
        <v>195.96</v>
      </c>
    </row>
    <row r="14" spans="1:4">
      <c r="A14" t="s">
        <v>237</v>
      </c>
      <c r="B14" t="s">
        <v>238</v>
      </c>
      <c r="C14">
        <v>53.11</v>
      </c>
      <c r="D14">
        <v>47.71</v>
      </c>
    </row>
    <row r="15" spans="1:4">
      <c r="A15" t="s">
        <v>239</v>
      </c>
      <c r="B15" t="s">
        <v>240</v>
      </c>
      <c r="C15">
        <v>79.959999999999994</v>
      </c>
      <c r="D15">
        <v>79.959999999999994</v>
      </c>
    </row>
    <row r="16" spans="1:4">
      <c r="A16" t="s">
        <v>241</v>
      </c>
      <c r="B16" t="s">
        <v>242</v>
      </c>
      <c r="C16">
        <v>43.21</v>
      </c>
      <c r="D16">
        <v>43.21</v>
      </c>
    </row>
    <row r="17" spans="1:4">
      <c r="A17" t="s">
        <v>243</v>
      </c>
      <c r="B17" t="s">
        <v>244</v>
      </c>
      <c r="C17">
        <v>215.13</v>
      </c>
      <c r="D17">
        <v>215.13</v>
      </c>
    </row>
    <row r="18" spans="1:4">
      <c r="A18" t="s">
        <v>245</v>
      </c>
      <c r="B18" t="s">
        <v>246</v>
      </c>
      <c r="C18">
        <v>79.61</v>
      </c>
      <c r="D18">
        <v>79.61</v>
      </c>
    </row>
    <row r="19" spans="1:4">
      <c r="A19" t="s">
        <v>475</v>
      </c>
      <c r="B19" t="s">
        <v>476</v>
      </c>
      <c r="C19">
        <v>294.5</v>
      </c>
      <c r="D19">
        <v>294.5</v>
      </c>
    </row>
    <row r="20" spans="1:4">
      <c r="A20" t="s">
        <v>247</v>
      </c>
      <c r="B20" t="s">
        <v>248</v>
      </c>
      <c r="C20">
        <v>0.03</v>
      </c>
      <c r="D20">
        <v>0.03</v>
      </c>
    </row>
    <row r="21" spans="1:4">
      <c r="A21">
        <v>220252550</v>
      </c>
      <c r="B21" t="s">
        <v>249</v>
      </c>
      <c r="C21">
        <v>53.59</v>
      </c>
      <c r="D21">
        <v>53.59</v>
      </c>
    </row>
    <row r="22" spans="1:4">
      <c r="A22">
        <v>220256800</v>
      </c>
      <c r="B22" t="s">
        <v>762</v>
      </c>
      <c r="C22">
        <v>196.64</v>
      </c>
      <c r="D22">
        <v>196.64</v>
      </c>
    </row>
    <row r="23" spans="1:4">
      <c r="A23" s="51" t="s">
        <v>250</v>
      </c>
      <c r="B23" t="s">
        <v>251</v>
      </c>
      <c r="C23">
        <v>46.45</v>
      </c>
      <c r="D23">
        <v>46.45</v>
      </c>
    </row>
    <row r="24" spans="1:4">
      <c r="A24" s="51" t="s">
        <v>252</v>
      </c>
      <c r="B24" t="s">
        <v>253</v>
      </c>
      <c r="C24">
        <v>7.74</v>
      </c>
      <c r="D24">
        <v>7.74</v>
      </c>
    </row>
    <row r="25" spans="1:4">
      <c r="A25" s="51" t="s">
        <v>254</v>
      </c>
      <c r="B25" t="s">
        <v>255</v>
      </c>
      <c r="C25">
        <v>238.78</v>
      </c>
      <c r="D25">
        <v>237.15</v>
      </c>
    </row>
    <row r="26" spans="1:4">
      <c r="A26" s="51" t="s">
        <v>502</v>
      </c>
      <c r="B26" t="s">
        <v>503</v>
      </c>
      <c r="C26">
        <v>342.3</v>
      </c>
      <c r="D26">
        <v>313.27999999999997</v>
      </c>
    </row>
    <row r="27" spans="1:4">
      <c r="A27" s="51" t="s">
        <v>256</v>
      </c>
      <c r="B27" t="s">
        <v>257</v>
      </c>
      <c r="C27">
        <v>239.07</v>
      </c>
      <c r="D27">
        <v>236.69</v>
      </c>
    </row>
    <row r="28" spans="1:4">
      <c r="A28" s="51" t="s">
        <v>258</v>
      </c>
      <c r="B28" t="s">
        <v>259</v>
      </c>
      <c r="C28">
        <v>18.899999999999999</v>
      </c>
      <c r="D28">
        <v>18.899999999999999</v>
      </c>
    </row>
    <row r="29" spans="1:4">
      <c r="A29" s="51" t="s">
        <v>260</v>
      </c>
      <c r="B29" t="s">
        <v>261</v>
      </c>
      <c r="C29">
        <v>147.56</v>
      </c>
      <c r="D29">
        <v>147.56</v>
      </c>
    </row>
    <row r="30" spans="1:4">
      <c r="A30" t="s">
        <v>515</v>
      </c>
      <c r="B30" t="s">
        <v>516</v>
      </c>
    </row>
    <row r="31" spans="1:4">
      <c r="A31" t="s">
        <v>262</v>
      </c>
      <c r="B31" t="s">
        <v>263</v>
      </c>
      <c r="C31">
        <v>274.14</v>
      </c>
      <c r="D31">
        <v>272.19</v>
      </c>
    </row>
    <row r="32" spans="1:4">
      <c r="A32" s="51" t="s">
        <v>429</v>
      </c>
      <c r="B32" t="s">
        <v>430</v>
      </c>
      <c r="C32">
        <v>72.62</v>
      </c>
      <c r="D32">
        <v>72.62</v>
      </c>
    </row>
    <row r="33" spans="1:4">
      <c r="A33" s="51" t="s">
        <v>264</v>
      </c>
      <c r="B33" t="s">
        <v>265</v>
      </c>
      <c r="C33">
        <v>16.760000000000002</v>
      </c>
      <c r="D33">
        <v>16.760000000000002</v>
      </c>
    </row>
    <row r="34" spans="1:4">
      <c r="A34" s="51" t="s">
        <v>268</v>
      </c>
      <c r="B34" t="s">
        <v>269</v>
      </c>
      <c r="C34">
        <v>12.71</v>
      </c>
      <c r="D34">
        <v>12.71</v>
      </c>
    </row>
    <row r="35" spans="1:4">
      <c r="A35">
        <v>310151370</v>
      </c>
      <c r="B35" t="s">
        <v>272</v>
      </c>
      <c r="C35">
        <v>12.7</v>
      </c>
      <c r="D35">
        <v>11.91</v>
      </c>
    </row>
    <row r="36" spans="1:4">
      <c r="A36">
        <v>310852500</v>
      </c>
      <c r="B36" t="s">
        <v>273</v>
      </c>
      <c r="C36">
        <v>360.97</v>
      </c>
      <c r="D36">
        <v>360.81</v>
      </c>
    </row>
    <row r="37" spans="1:4">
      <c r="A37">
        <v>311152200</v>
      </c>
      <c r="B37" t="s">
        <v>276</v>
      </c>
      <c r="C37">
        <v>15.08</v>
      </c>
      <c r="D37">
        <v>15.08</v>
      </c>
    </row>
    <row r="38" spans="1:4">
      <c r="A38">
        <v>311252400</v>
      </c>
      <c r="B38" t="s">
        <v>277</v>
      </c>
      <c r="C38">
        <v>0.05</v>
      </c>
      <c r="D38">
        <v>0.05</v>
      </c>
    </row>
    <row r="39" spans="1:4">
      <c r="A39">
        <v>330152700</v>
      </c>
      <c r="B39" t="s">
        <v>278</v>
      </c>
      <c r="C39">
        <v>0.84</v>
      </c>
      <c r="D39">
        <v>0.84</v>
      </c>
    </row>
    <row r="40" spans="1:4">
      <c r="A40">
        <v>330153800</v>
      </c>
      <c r="B40" t="s">
        <v>279</v>
      </c>
      <c r="C40">
        <v>570.9</v>
      </c>
      <c r="D40">
        <v>550.86</v>
      </c>
    </row>
    <row r="41" spans="1:4">
      <c r="A41">
        <v>330750820</v>
      </c>
      <c r="B41" t="s">
        <v>280</v>
      </c>
      <c r="C41">
        <v>40.79</v>
      </c>
      <c r="D41">
        <v>40.79</v>
      </c>
    </row>
    <row r="42" spans="1:4">
      <c r="A42">
        <v>330752600</v>
      </c>
      <c r="B42" t="s">
        <v>281</v>
      </c>
      <c r="C42">
        <v>2.66</v>
      </c>
      <c r="D42">
        <v>2.66</v>
      </c>
    </row>
    <row r="43" spans="1:4">
      <c r="A43" t="s">
        <v>282</v>
      </c>
      <c r="B43" t="s">
        <v>283</v>
      </c>
      <c r="C43">
        <v>762.92</v>
      </c>
      <c r="D43">
        <v>743.18</v>
      </c>
    </row>
    <row r="44" spans="1:4">
      <c r="A44" t="s">
        <v>284</v>
      </c>
      <c r="B44" t="s">
        <v>285</v>
      </c>
      <c r="C44">
        <v>645.1</v>
      </c>
      <c r="D44">
        <v>644.27</v>
      </c>
    </row>
    <row r="45" spans="1:4">
      <c r="A45">
        <v>410250270</v>
      </c>
      <c r="B45" t="s">
        <v>286</v>
      </c>
      <c r="C45">
        <v>4.82</v>
      </c>
      <c r="D45">
        <v>4.82</v>
      </c>
    </row>
    <row r="46" spans="1:4">
      <c r="A46">
        <v>420655140</v>
      </c>
      <c r="B46" t="s">
        <v>288</v>
      </c>
      <c r="C46">
        <v>11.2</v>
      </c>
      <c r="D46">
        <v>11.2</v>
      </c>
    </row>
    <row r="47" spans="1:4">
      <c r="A47">
        <v>511351350</v>
      </c>
      <c r="B47" t="s">
        <v>289</v>
      </c>
      <c r="C47">
        <v>3.14</v>
      </c>
      <c r="D47">
        <v>3.14</v>
      </c>
    </row>
    <row r="48" spans="1:4">
      <c r="A48">
        <v>511351760</v>
      </c>
      <c r="B48" t="s">
        <v>290</v>
      </c>
      <c r="C48">
        <v>7.96</v>
      </c>
      <c r="D48">
        <v>7.96</v>
      </c>
    </row>
    <row r="49" spans="1:4">
      <c r="A49">
        <v>511354620</v>
      </c>
      <c r="B49" t="s">
        <v>291</v>
      </c>
      <c r="C49">
        <v>0.39</v>
      </c>
      <c r="D49">
        <v>0.39</v>
      </c>
    </row>
    <row r="50" spans="1:4">
      <c r="A50">
        <v>511354970</v>
      </c>
      <c r="B50" t="s">
        <v>292</v>
      </c>
      <c r="C50">
        <v>58.57</v>
      </c>
      <c r="D50">
        <v>58.47</v>
      </c>
    </row>
    <row r="51" spans="1:4">
      <c r="A51" t="s">
        <v>293</v>
      </c>
      <c r="B51" t="s">
        <v>294</v>
      </c>
      <c r="C51">
        <v>742.08</v>
      </c>
      <c r="D51">
        <v>741.61</v>
      </c>
    </row>
    <row r="52" spans="1:4">
      <c r="A52">
        <v>521255400</v>
      </c>
      <c r="B52" t="s">
        <v>667</v>
      </c>
      <c r="C52">
        <v>302.93</v>
      </c>
      <c r="D52">
        <v>302.93</v>
      </c>
    </row>
    <row r="53" spans="1:4">
      <c r="A53" t="s">
        <v>298</v>
      </c>
      <c r="B53" t="s">
        <v>299</v>
      </c>
      <c r="C53">
        <v>193.96</v>
      </c>
      <c r="D53">
        <v>193.96</v>
      </c>
    </row>
    <row r="54" spans="1:4">
      <c r="A54" t="s">
        <v>433</v>
      </c>
      <c r="B54" t="s">
        <v>434</v>
      </c>
      <c r="C54">
        <v>20.99</v>
      </c>
      <c r="D54">
        <v>20.99</v>
      </c>
    </row>
    <row r="55" spans="1:4">
      <c r="A55">
        <v>710254780</v>
      </c>
      <c r="B55" t="s">
        <v>568</v>
      </c>
      <c r="D55">
        <v>-0.52</v>
      </c>
    </row>
    <row r="56" spans="1:4">
      <c r="A56">
        <v>710552900</v>
      </c>
      <c r="B56" t="s">
        <v>300</v>
      </c>
      <c r="C56">
        <v>230.58</v>
      </c>
      <c r="D56">
        <v>229.47</v>
      </c>
    </row>
    <row r="57" spans="1:4">
      <c r="A57" t="s">
        <v>305</v>
      </c>
      <c r="B57" t="s">
        <v>306</v>
      </c>
      <c r="C57">
        <v>1.63</v>
      </c>
      <c r="D57">
        <v>1.63</v>
      </c>
    </row>
    <row r="58" spans="1:4">
      <c r="A58" t="s">
        <v>307</v>
      </c>
      <c r="B58" t="s">
        <v>308</v>
      </c>
      <c r="C58">
        <v>3.76</v>
      </c>
      <c r="D58">
        <v>3.76</v>
      </c>
    </row>
    <row r="59" spans="1:4">
      <c r="A59">
        <v>1120551110</v>
      </c>
      <c r="B59" t="s">
        <v>455</v>
      </c>
    </row>
    <row r="60" spans="1:4">
      <c r="A60">
        <v>1120555090</v>
      </c>
      <c r="B60" t="s">
        <v>523</v>
      </c>
      <c r="C60">
        <v>65.400000000000006</v>
      </c>
      <c r="D60">
        <v>65.400000000000006</v>
      </c>
    </row>
    <row r="61" spans="1:4">
      <c r="A61">
        <v>1140354670</v>
      </c>
      <c r="B61" t="s">
        <v>313</v>
      </c>
      <c r="C61">
        <v>5.96</v>
      </c>
      <c r="D61">
        <v>5.96</v>
      </c>
    </row>
    <row r="62" spans="1:4">
      <c r="A62">
        <v>1140355170</v>
      </c>
      <c r="B62" t="s">
        <v>314</v>
      </c>
      <c r="C62">
        <v>7.85</v>
      </c>
      <c r="D62">
        <v>7.85</v>
      </c>
    </row>
    <row r="63" spans="1:4">
      <c r="A63">
        <v>1140355190</v>
      </c>
      <c r="B63" t="s">
        <v>315</v>
      </c>
      <c r="C63">
        <v>1.53</v>
      </c>
      <c r="D63">
        <v>1.53</v>
      </c>
    </row>
    <row r="64" spans="1:4">
      <c r="A64" t="s">
        <v>486</v>
      </c>
      <c r="B64" t="s">
        <v>487</v>
      </c>
      <c r="C64">
        <v>32.08</v>
      </c>
      <c r="D64">
        <v>32.08</v>
      </c>
    </row>
    <row r="65" spans="1:4">
      <c r="A65" t="s">
        <v>316</v>
      </c>
      <c r="B65" t="s">
        <v>315</v>
      </c>
      <c r="C65">
        <v>97.43</v>
      </c>
      <c r="D65">
        <v>97.43</v>
      </c>
    </row>
    <row r="66" spans="1:4">
      <c r="A66" t="s">
        <v>462</v>
      </c>
      <c r="B66" t="s">
        <v>463</v>
      </c>
      <c r="C66">
        <v>364.53</v>
      </c>
      <c r="D66">
        <v>364.53</v>
      </c>
    </row>
    <row r="67" spans="1:4">
      <c r="A67">
        <v>1310351110</v>
      </c>
      <c r="B67" t="s">
        <v>455</v>
      </c>
      <c r="C67">
        <v>550</v>
      </c>
      <c r="D67">
        <v>550</v>
      </c>
    </row>
    <row r="68" spans="1:4">
      <c r="A68" t="s">
        <v>319</v>
      </c>
      <c r="B68" t="s">
        <v>320</v>
      </c>
      <c r="C68">
        <v>95.35</v>
      </c>
      <c r="D68">
        <v>95.35</v>
      </c>
    </row>
    <row r="69" spans="1:4">
      <c r="A69" t="s">
        <v>322</v>
      </c>
      <c r="B69" t="s">
        <v>323</v>
      </c>
      <c r="C69">
        <v>4.13</v>
      </c>
      <c r="D69">
        <v>4.13</v>
      </c>
    </row>
    <row r="70" spans="1:4">
      <c r="A70" t="s">
        <v>324</v>
      </c>
      <c r="B70" t="s">
        <v>325</v>
      </c>
      <c r="C70">
        <v>5.36</v>
      </c>
      <c r="D70">
        <v>5.36</v>
      </c>
    </row>
    <row r="71" spans="1:4">
      <c r="A71" t="s">
        <v>326</v>
      </c>
      <c r="B71" t="s">
        <v>327</v>
      </c>
      <c r="C71">
        <v>220.29</v>
      </c>
      <c r="D71">
        <v>213.25</v>
      </c>
    </row>
    <row r="72" spans="1:4">
      <c r="A72" t="s">
        <v>330</v>
      </c>
      <c r="B72" t="s">
        <v>331</v>
      </c>
      <c r="C72">
        <v>22.09</v>
      </c>
      <c r="D72">
        <v>22.09</v>
      </c>
    </row>
    <row r="73" spans="1:4">
      <c r="A73" t="s">
        <v>332</v>
      </c>
      <c r="B73" t="s">
        <v>333</v>
      </c>
      <c r="C73">
        <v>70.38</v>
      </c>
      <c r="D73">
        <v>70.38</v>
      </c>
    </row>
    <row r="74" spans="1:4">
      <c r="A74" t="s">
        <v>334</v>
      </c>
      <c r="B74" t="s">
        <v>333</v>
      </c>
      <c r="C74">
        <v>5.28</v>
      </c>
      <c r="D74">
        <v>5.28</v>
      </c>
    </row>
    <row r="75" spans="1:4">
      <c r="A75" t="s">
        <v>509</v>
      </c>
      <c r="B75" t="s">
        <v>510</v>
      </c>
      <c r="C75">
        <v>93.09</v>
      </c>
      <c r="D75">
        <v>93.09</v>
      </c>
    </row>
    <row r="76" spans="1:4">
      <c r="A76">
        <v>2340650280</v>
      </c>
      <c r="B76" t="s">
        <v>464</v>
      </c>
      <c r="C76">
        <v>4.25</v>
      </c>
      <c r="D76">
        <v>4.25</v>
      </c>
    </row>
    <row r="77" spans="1:4">
      <c r="A77">
        <v>2420453900</v>
      </c>
      <c r="B77" t="s">
        <v>340</v>
      </c>
      <c r="C77">
        <v>68.709999999999994</v>
      </c>
      <c r="D77">
        <v>68.709999999999994</v>
      </c>
    </row>
    <row r="78" spans="1:4">
      <c r="A78" t="s">
        <v>341</v>
      </c>
      <c r="B78" t="s">
        <v>342</v>
      </c>
      <c r="C78">
        <v>651</v>
      </c>
      <c r="D78">
        <v>651</v>
      </c>
    </row>
    <row r="79" spans="1:4">
      <c r="A79" t="s">
        <v>489</v>
      </c>
      <c r="B79" t="s">
        <v>490</v>
      </c>
      <c r="C79" t="s">
        <v>957</v>
      </c>
      <c r="D79" t="s">
        <v>957</v>
      </c>
    </row>
    <row r="80" spans="1:4">
      <c r="A80" t="s">
        <v>346</v>
      </c>
      <c r="B80" t="s">
        <v>347</v>
      </c>
      <c r="C80">
        <v>100.1</v>
      </c>
      <c r="D80">
        <v>100.1</v>
      </c>
    </row>
    <row r="81" spans="1:4">
      <c r="A81" t="s">
        <v>348</v>
      </c>
      <c r="B81" t="s">
        <v>349</v>
      </c>
      <c r="C81">
        <v>1</v>
      </c>
      <c r="D81">
        <v>1</v>
      </c>
    </row>
    <row r="82" spans="1:4">
      <c r="A82" t="s">
        <v>351</v>
      </c>
      <c r="B82" t="s">
        <v>352</v>
      </c>
      <c r="C82">
        <v>28.3</v>
      </c>
      <c r="D82">
        <v>28.3</v>
      </c>
    </row>
    <row r="83" spans="1:4">
      <c r="A83" t="s">
        <v>353</v>
      </c>
      <c r="B83" t="s">
        <v>354</v>
      </c>
      <c r="C83">
        <v>176.05</v>
      </c>
      <c r="D83">
        <v>175.85</v>
      </c>
    </row>
    <row r="84" spans="1:4">
      <c r="A84" t="s">
        <v>355</v>
      </c>
      <c r="B84" t="s">
        <v>356</v>
      </c>
      <c r="C84">
        <v>147.71</v>
      </c>
      <c r="D84">
        <v>147.71</v>
      </c>
    </row>
    <row r="85" spans="1:4">
      <c r="A85" t="s">
        <v>444</v>
      </c>
      <c r="B85" t="s">
        <v>445</v>
      </c>
      <c r="D85">
        <v>-0.85</v>
      </c>
    </row>
    <row r="86" spans="1:4">
      <c r="A86" t="s">
        <v>358</v>
      </c>
      <c r="B86" t="s">
        <v>359</v>
      </c>
      <c r="C86">
        <v>14.43</v>
      </c>
      <c r="D86">
        <v>14.43</v>
      </c>
    </row>
    <row r="87" spans="1:4">
      <c r="A87">
        <v>2820451280</v>
      </c>
      <c r="B87" t="s">
        <v>360</v>
      </c>
      <c r="C87">
        <v>19.809999999999999</v>
      </c>
      <c r="D87">
        <v>19.809999999999999</v>
      </c>
    </row>
    <row r="88" spans="1:4">
      <c r="A88" t="s">
        <v>446</v>
      </c>
      <c r="B88" t="s">
        <v>447</v>
      </c>
      <c r="C88">
        <v>9.35</v>
      </c>
      <c r="D88">
        <v>9.35</v>
      </c>
    </row>
    <row r="89" spans="1:4">
      <c r="A89">
        <v>2869950160</v>
      </c>
      <c r="B89" t="s">
        <v>361</v>
      </c>
      <c r="C89">
        <v>55.91</v>
      </c>
      <c r="D89">
        <v>55.91</v>
      </c>
    </row>
    <row r="90" spans="1:4">
      <c r="A90">
        <v>2910551290</v>
      </c>
      <c r="B90" t="s">
        <v>362</v>
      </c>
      <c r="C90">
        <v>82.88</v>
      </c>
      <c r="D90">
        <v>82.88</v>
      </c>
    </row>
    <row r="91" spans="1:4">
      <c r="A91" t="s">
        <v>363</v>
      </c>
      <c r="B91" t="s">
        <v>364</v>
      </c>
      <c r="C91">
        <v>5.55</v>
      </c>
      <c r="D91">
        <v>5.55</v>
      </c>
    </row>
    <row r="92" spans="1:4">
      <c r="A92" t="s">
        <v>365</v>
      </c>
      <c r="B92" t="s">
        <v>366</v>
      </c>
      <c r="C92">
        <v>0.5</v>
      </c>
      <c r="D92">
        <v>0.5</v>
      </c>
    </row>
    <row r="93" spans="1:4">
      <c r="A93" t="s">
        <v>367</v>
      </c>
      <c r="B93" t="s">
        <v>368</v>
      </c>
      <c r="C93">
        <v>0.23</v>
      </c>
      <c r="D93">
        <v>0.23</v>
      </c>
    </row>
    <row r="94" spans="1:4">
      <c r="A94" t="s">
        <v>369</v>
      </c>
      <c r="B94" t="s">
        <v>370</v>
      </c>
      <c r="C94">
        <v>12.39</v>
      </c>
      <c r="D94">
        <v>12.39</v>
      </c>
    </row>
    <row r="95" spans="1:4">
      <c r="A95">
        <v>3110251180</v>
      </c>
      <c r="B95" t="s">
        <v>371</v>
      </c>
      <c r="C95">
        <v>15.13</v>
      </c>
      <c r="D95">
        <v>15.13</v>
      </c>
    </row>
    <row r="96" spans="1:4">
      <c r="A96">
        <v>3180052990</v>
      </c>
      <c r="B96" t="s">
        <v>372</v>
      </c>
      <c r="C96">
        <v>17.989999999999998</v>
      </c>
      <c r="D96">
        <v>17.989999999999998</v>
      </c>
    </row>
    <row r="97" spans="1:4">
      <c r="A97">
        <v>3610459000</v>
      </c>
      <c r="B97" t="s">
        <v>375</v>
      </c>
      <c r="C97">
        <v>42.69</v>
      </c>
      <c r="D97">
        <v>42.69</v>
      </c>
    </row>
    <row r="98" spans="1:4">
      <c r="A98">
        <v>4620155160</v>
      </c>
      <c r="B98" t="s">
        <v>376</v>
      </c>
      <c r="C98">
        <v>12.01</v>
      </c>
      <c r="D98">
        <v>10.46</v>
      </c>
    </row>
    <row r="99" spans="1:4">
      <c r="A99" t="s">
        <v>377</v>
      </c>
      <c r="B99" t="s">
        <v>378</v>
      </c>
      <c r="C99">
        <v>46.5</v>
      </c>
      <c r="D99">
        <v>44.37</v>
      </c>
    </row>
    <row r="100" spans="1:4">
      <c r="A100">
        <v>4840155760</v>
      </c>
      <c r="B100" t="s">
        <v>378</v>
      </c>
      <c r="C100">
        <v>475.01</v>
      </c>
      <c r="D100">
        <v>475.01</v>
      </c>
    </row>
    <row r="101" spans="1:4">
      <c r="A101" t="s">
        <v>379</v>
      </c>
      <c r="B101" t="s">
        <v>378</v>
      </c>
      <c r="C101">
        <v>44.29</v>
      </c>
      <c r="D101">
        <v>44.29</v>
      </c>
    </row>
    <row r="102" spans="1:4">
      <c r="A102" t="s">
        <v>380</v>
      </c>
      <c r="B102" t="s">
        <v>381</v>
      </c>
      <c r="C102">
        <v>43.48</v>
      </c>
      <c r="D102">
        <v>43.48</v>
      </c>
    </row>
    <row r="103" spans="1:4">
      <c r="A103" t="s">
        <v>382</v>
      </c>
      <c r="B103" t="s">
        <v>378</v>
      </c>
      <c r="C103">
        <v>64.55</v>
      </c>
      <c r="D103">
        <v>64.55</v>
      </c>
    </row>
    <row r="104" spans="1:4">
      <c r="A104">
        <v>9520051420</v>
      </c>
      <c r="B104" t="s">
        <v>383</v>
      </c>
      <c r="C104">
        <v>4.1100000000000003</v>
      </c>
      <c r="D104">
        <v>4.1100000000000003</v>
      </c>
    </row>
    <row r="105" spans="1:4">
      <c r="A105">
        <v>9620051410</v>
      </c>
      <c r="B105" t="s">
        <v>384</v>
      </c>
      <c r="C105">
        <v>7</v>
      </c>
      <c r="D105">
        <v>7</v>
      </c>
    </row>
    <row r="106" spans="1:4">
      <c r="A106">
        <v>9990056150</v>
      </c>
      <c r="B106" t="s">
        <v>958</v>
      </c>
    </row>
    <row r="107" spans="1:4">
      <c r="A107">
        <v>170558300</v>
      </c>
      <c r="B107" t="s">
        <v>95</v>
      </c>
      <c r="C107">
        <v>323.5</v>
      </c>
      <c r="D107">
        <v>323.2</v>
      </c>
    </row>
    <row r="108" spans="1:4">
      <c r="A108">
        <v>170558330</v>
      </c>
      <c r="B108" t="s">
        <v>96</v>
      </c>
      <c r="C108">
        <v>780.98</v>
      </c>
      <c r="D108">
        <v>780.98</v>
      </c>
    </row>
    <row r="109" spans="1:4">
      <c r="A109">
        <v>320558340</v>
      </c>
      <c r="B109" t="s">
        <v>97</v>
      </c>
      <c r="C109">
        <v>56.48</v>
      </c>
      <c r="D109">
        <v>56.48</v>
      </c>
    </row>
    <row r="110" spans="1:4">
      <c r="A110">
        <v>330153020</v>
      </c>
      <c r="B110" t="s">
        <v>385</v>
      </c>
      <c r="C110">
        <v>710.71</v>
      </c>
      <c r="D110">
        <v>710.46</v>
      </c>
    </row>
    <row r="111" spans="1:4">
      <c r="A111" t="s">
        <v>386</v>
      </c>
      <c r="B111" t="s">
        <v>387</v>
      </c>
      <c r="C111">
        <v>37.729999999999997</v>
      </c>
      <c r="D111">
        <v>37.729999999999997</v>
      </c>
    </row>
    <row r="112" spans="1:4">
      <c r="A112" t="s">
        <v>388</v>
      </c>
      <c r="B112" t="s">
        <v>389</v>
      </c>
      <c r="C112">
        <v>662.61</v>
      </c>
      <c r="D112">
        <v>662.61</v>
      </c>
    </row>
    <row r="113" spans="1:4">
      <c r="A113">
        <v>1520158310</v>
      </c>
      <c r="B113" t="s">
        <v>100</v>
      </c>
      <c r="C113">
        <v>28.37</v>
      </c>
      <c r="D113">
        <v>28.37</v>
      </c>
    </row>
    <row r="114" spans="1:4">
      <c r="A114" t="s">
        <v>390</v>
      </c>
      <c r="B114" t="s">
        <v>391</v>
      </c>
      <c r="C114">
        <v>137.51</v>
      </c>
      <c r="D114">
        <v>137.51</v>
      </c>
    </row>
    <row r="115" spans="1:4">
      <c r="A115">
        <v>3620258320</v>
      </c>
      <c r="B115" t="s">
        <v>101</v>
      </c>
      <c r="C115">
        <v>279.2</v>
      </c>
      <c r="D115">
        <v>279.2</v>
      </c>
    </row>
    <row r="116" spans="1:4">
      <c r="A116">
        <v>3620258530</v>
      </c>
      <c r="B116" t="s">
        <v>392</v>
      </c>
      <c r="C116">
        <v>39.57</v>
      </c>
      <c r="D116">
        <v>39.57</v>
      </c>
    </row>
    <row r="117" spans="1:4">
      <c r="A117" t="s">
        <v>393</v>
      </c>
      <c r="B117" t="s">
        <v>394</v>
      </c>
      <c r="C117">
        <v>47.41</v>
      </c>
      <c r="D117">
        <v>47.41</v>
      </c>
    </row>
    <row r="118" spans="1:4">
      <c r="A118">
        <v>3520755230</v>
      </c>
      <c r="B118" t="s">
        <v>943</v>
      </c>
      <c r="C118">
        <v>794.64</v>
      </c>
      <c r="D118">
        <v>786.46</v>
      </c>
    </row>
    <row r="119" spans="1:4">
      <c r="A119" t="s">
        <v>395</v>
      </c>
      <c r="B119" t="s">
        <v>396</v>
      </c>
      <c r="C119">
        <v>9.0399999999999991</v>
      </c>
      <c r="D119">
        <v>9.0399999999999991</v>
      </c>
    </row>
    <row r="120" spans="1:4">
      <c r="A120">
        <v>220252560</v>
      </c>
      <c r="B120" t="s">
        <v>400</v>
      </c>
      <c r="C120">
        <v>14.88</v>
      </c>
      <c r="D120">
        <v>14.88</v>
      </c>
    </row>
    <row r="121" spans="1:4">
      <c r="A121">
        <v>170558360</v>
      </c>
      <c r="B121" t="s">
        <v>401</v>
      </c>
      <c r="C121">
        <v>88.25</v>
      </c>
      <c r="D121">
        <v>73.2</v>
      </c>
    </row>
    <row r="122" spans="1:4">
      <c r="A122">
        <v>220253030</v>
      </c>
      <c r="B122" t="s">
        <v>402</v>
      </c>
      <c r="C122">
        <v>95.63</v>
      </c>
      <c r="D122">
        <v>95.61</v>
      </c>
    </row>
    <row r="123" spans="1:4">
      <c r="A123">
        <v>220253040</v>
      </c>
      <c r="B123" t="s">
        <v>403</v>
      </c>
      <c r="C123">
        <v>118.92</v>
      </c>
      <c r="D123">
        <v>112.59</v>
      </c>
    </row>
    <row r="124" spans="1:4">
      <c r="A124">
        <v>320558370</v>
      </c>
      <c r="B124" t="s">
        <v>404</v>
      </c>
      <c r="C124">
        <v>4.25</v>
      </c>
      <c r="D124">
        <v>3.62</v>
      </c>
    </row>
    <row r="125" spans="1:4">
      <c r="A125" t="s">
        <v>405</v>
      </c>
      <c r="B125" t="s">
        <v>406</v>
      </c>
      <c r="C125" t="s">
        <v>959</v>
      </c>
      <c r="D125" t="s">
        <v>960</v>
      </c>
    </row>
    <row r="126" spans="1:4">
      <c r="A126" t="s">
        <v>407</v>
      </c>
      <c r="B126" t="s">
        <v>408</v>
      </c>
      <c r="C126">
        <v>30</v>
      </c>
      <c r="D126">
        <v>30</v>
      </c>
    </row>
    <row r="127" spans="1:4">
      <c r="A127" t="s">
        <v>468</v>
      </c>
      <c r="B127" t="s">
        <v>469</v>
      </c>
      <c r="C127">
        <v>1.83</v>
      </c>
      <c r="D127">
        <v>1.82</v>
      </c>
    </row>
    <row r="128" spans="1:4">
      <c r="A128">
        <v>3620258570</v>
      </c>
      <c r="B128" t="s">
        <v>409</v>
      </c>
      <c r="C128">
        <v>17.420000000000002</v>
      </c>
      <c r="D128">
        <v>17.420000000000002</v>
      </c>
    </row>
    <row r="129" spans="1:4">
      <c r="A129" t="s">
        <v>494</v>
      </c>
      <c r="B129" t="s">
        <v>495</v>
      </c>
      <c r="C129">
        <v>645.71</v>
      </c>
      <c r="D129">
        <v>645.71</v>
      </c>
    </row>
    <row r="130" spans="1:4">
      <c r="A130">
        <v>710258520</v>
      </c>
      <c r="B130" t="s">
        <v>413</v>
      </c>
      <c r="C130">
        <v>21.38</v>
      </c>
      <c r="D130">
        <v>21.18</v>
      </c>
    </row>
    <row r="131" spans="1:4">
      <c r="A131" t="s">
        <v>414</v>
      </c>
      <c r="B131" t="s">
        <v>415</v>
      </c>
      <c r="C131">
        <v>14.56</v>
      </c>
      <c r="D131">
        <v>14.56</v>
      </c>
    </row>
    <row r="132" spans="1:4">
      <c r="A132" t="s">
        <v>416</v>
      </c>
      <c r="B132" t="s">
        <v>417</v>
      </c>
      <c r="C132">
        <v>222.57</v>
      </c>
      <c r="D132">
        <v>222.57</v>
      </c>
    </row>
    <row r="133" spans="1:4">
      <c r="A133" t="s">
        <v>418</v>
      </c>
      <c r="B133" t="s">
        <v>419</v>
      </c>
      <c r="C133">
        <v>110</v>
      </c>
      <c r="D133">
        <v>110</v>
      </c>
    </row>
    <row r="134" spans="1:4">
      <c r="A134" t="s">
        <v>420</v>
      </c>
      <c r="B134" t="s">
        <v>421</v>
      </c>
      <c r="C134">
        <v>0.03</v>
      </c>
      <c r="D134">
        <v>0.03</v>
      </c>
    </row>
    <row r="135" spans="1:4">
      <c r="A135" t="s">
        <v>103</v>
      </c>
      <c r="B135" t="s">
        <v>102</v>
      </c>
      <c r="C135">
        <v>5.72</v>
      </c>
      <c r="D135">
        <v>5.72</v>
      </c>
    </row>
    <row r="136" spans="1:4">
      <c r="A136" t="s">
        <v>105</v>
      </c>
      <c r="B136" t="s">
        <v>104</v>
      </c>
      <c r="C136">
        <v>40.71</v>
      </c>
      <c r="D136">
        <v>40.71</v>
      </c>
    </row>
    <row r="137" spans="1:4">
      <c r="A137">
        <v>2340758790</v>
      </c>
      <c r="B137" t="s">
        <v>426</v>
      </c>
      <c r="C137">
        <v>2.88</v>
      </c>
      <c r="D137">
        <v>2.88</v>
      </c>
    </row>
    <row r="138" spans="1:4">
      <c r="A138">
        <v>3620258440</v>
      </c>
      <c r="B138" t="s">
        <v>106</v>
      </c>
      <c r="C138">
        <v>82.42</v>
      </c>
      <c r="D138">
        <v>82.42</v>
      </c>
    </row>
    <row r="139" spans="1:4">
      <c r="A139">
        <v>3620258480</v>
      </c>
      <c r="B139" t="s">
        <v>107</v>
      </c>
      <c r="C139">
        <v>55.96</v>
      </c>
      <c r="D139">
        <v>48.85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topLeftCell="A113" workbookViewId="0">
      <selection sqref="A1:D134"/>
    </sheetView>
  </sheetViews>
  <sheetFormatPr defaultRowHeight="15"/>
  <sheetData>
    <row r="1" spans="1:4">
      <c r="A1">
        <v>58000</v>
      </c>
      <c r="B1" t="s">
        <v>217</v>
      </c>
      <c r="D1">
        <v>-3.84</v>
      </c>
    </row>
    <row r="2" spans="1:4">
      <c r="A2">
        <v>170551380</v>
      </c>
      <c r="B2" t="s">
        <v>218</v>
      </c>
      <c r="C2">
        <v>26.97</v>
      </c>
      <c r="D2">
        <v>25.94</v>
      </c>
    </row>
    <row r="3" spans="1:4">
      <c r="A3" t="s">
        <v>219</v>
      </c>
      <c r="B3" t="s">
        <v>220</v>
      </c>
      <c r="C3">
        <v>363.16</v>
      </c>
      <c r="D3">
        <v>363.16</v>
      </c>
    </row>
    <row r="4" spans="1:4">
      <c r="A4" t="s">
        <v>213</v>
      </c>
      <c r="B4" t="s">
        <v>214</v>
      </c>
      <c r="C4">
        <v>15.71</v>
      </c>
      <c r="D4">
        <v>15.71</v>
      </c>
    </row>
    <row r="5" spans="1:4">
      <c r="A5" t="s">
        <v>216</v>
      </c>
      <c r="B5" t="s">
        <v>215</v>
      </c>
      <c r="C5">
        <v>10.050000000000001</v>
      </c>
      <c r="D5">
        <v>10.050000000000001</v>
      </c>
    </row>
    <row r="6" spans="1:4">
      <c r="A6" t="s">
        <v>227</v>
      </c>
      <c r="B6" t="s">
        <v>228</v>
      </c>
      <c r="C6">
        <v>20.22</v>
      </c>
      <c r="D6">
        <v>20.22</v>
      </c>
    </row>
    <row r="7" spans="1:4">
      <c r="A7" t="s">
        <v>229</v>
      </c>
      <c r="B7" t="s">
        <v>230</v>
      </c>
      <c r="C7">
        <v>52.22</v>
      </c>
      <c r="D7">
        <v>52.22</v>
      </c>
    </row>
    <row r="8" spans="1:4">
      <c r="A8" t="s">
        <v>231</v>
      </c>
      <c r="B8" t="s">
        <v>232</v>
      </c>
      <c r="C8">
        <v>1.56</v>
      </c>
      <c r="D8">
        <v>1.56</v>
      </c>
    </row>
    <row r="9" spans="1:4">
      <c r="A9" t="s">
        <v>233</v>
      </c>
      <c r="B9" t="s">
        <v>234</v>
      </c>
      <c r="C9">
        <v>119.33</v>
      </c>
      <c r="D9">
        <v>119.33</v>
      </c>
    </row>
    <row r="10" spans="1:4">
      <c r="A10" t="s">
        <v>239</v>
      </c>
      <c r="B10" t="s">
        <v>240</v>
      </c>
      <c r="C10">
        <v>85.54</v>
      </c>
      <c r="D10">
        <v>85.54</v>
      </c>
    </row>
    <row r="11" spans="1:4">
      <c r="A11" t="s">
        <v>241</v>
      </c>
      <c r="B11" t="s">
        <v>242</v>
      </c>
      <c r="C11">
        <v>46.6</v>
      </c>
      <c r="D11">
        <v>46.6</v>
      </c>
    </row>
    <row r="12" spans="1:4">
      <c r="A12" t="s">
        <v>243</v>
      </c>
      <c r="B12" t="s">
        <v>244</v>
      </c>
      <c r="C12">
        <v>285.69</v>
      </c>
      <c r="D12">
        <v>285.69</v>
      </c>
    </row>
    <row r="13" spans="1:4">
      <c r="A13" t="s">
        <v>245</v>
      </c>
      <c r="B13" t="s">
        <v>246</v>
      </c>
      <c r="C13">
        <v>72.62</v>
      </c>
      <c r="D13">
        <v>72.62</v>
      </c>
    </row>
    <row r="14" spans="1:4">
      <c r="A14" t="s">
        <v>247</v>
      </c>
      <c r="B14" t="s">
        <v>248</v>
      </c>
      <c r="C14">
        <v>0.05</v>
      </c>
      <c r="D14">
        <v>0.05</v>
      </c>
    </row>
    <row r="15" spans="1:4">
      <c r="A15">
        <v>210255340</v>
      </c>
      <c r="B15" t="s">
        <v>456</v>
      </c>
      <c r="C15">
        <v>5.15</v>
      </c>
      <c r="D15">
        <v>5.0599999999999996</v>
      </c>
    </row>
    <row r="16" spans="1:4">
      <c r="A16">
        <v>220252550</v>
      </c>
      <c r="B16" t="s">
        <v>249</v>
      </c>
      <c r="C16">
        <v>37.54</v>
      </c>
      <c r="D16">
        <v>37.54</v>
      </c>
    </row>
    <row r="17" spans="1:4">
      <c r="A17" s="51" t="s">
        <v>250</v>
      </c>
      <c r="B17" t="s">
        <v>251</v>
      </c>
      <c r="C17">
        <v>44.61</v>
      </c>
      <c r="D17">
        <v>44.61</v>
      </c>
    </row>
    <row r="18" spans="1:4">
      <c r="A18" s="51" t="s">
        <v>252</v>
      </c>
      <c r="B18" t="s">
        <v>253</v>
      </c>
      <c r="C18">
        <v>7.53</v>
      </c>
      <c r="D18">
        <v>7.53</v>
      </c>
    </row>
    <row r="19" spans="1:4">
      <c r="A19" s="51" t="s">
        <v>254</v>
      </c>
      <c r="B19" t="s">
        <v>255</v>
      </c>
      <c r="C19">
        <v>144.30000000000001</v>
      </c>
      <c r="D19">
        <v>144.30000000000001</v>
      </c>
    </row>
    <row r="20" spans="1:4">
      <c r="A20" s="51" t="s">
        <v>256</v>
      </c>
      <c r="B20" t="s">
        <v>257</v>
      </c>
      <c r="C20">
        <v>233.55</v>
      </c>
      <c r="D20">
        <v>233.55</v>
      </c>
    </row>
    <row r="21" spans="1:4">
      <c r="A21" s="51" t="s">
        <v>258</v>
      </c>
      <c r="B21" t="s">
        <v>259</v>
      </c>
      <c r="C21">
        <v>19.18</v>
      </c>
      <c r="D21">
        <v>19.18</v>
      </c>
    </row>
    <row r="22" spans="1:4">
      <c r="A22" s="51" t="s">
        <v>260</v>
      </c>
      <c r="B22" t="s">
        <v>261</v>
      </c>
      <c r="C22">
        <v>223.49</v>
      </c>
      <c r="D22">
        <v>223.49</v>
      </c>
    </row>
    <row r="23" spans="1:4">
      <c r="A23" t="s">
        <v>262</v>
      </c>
      <c r="B23" t="s">
        <v>263</v>
      </c>
      <c r="C23">
        <v>524.41999999999996</v>
      </c>
      <c r="D23">
        <v>524.41999999999996</v>
      </c>
    </row>
    <row r="24" spans="1:4">
      <c r="A24" s="51" t="s">
        <v>264</v>
      </c>
      <c r="B24" t="s">
        <v>265</v>
      </c>
      <c r="C24">
        <v>16.68</v>
      </c>
      <c r="D24">
        <v>16.68</v>
      </c>
    </row>
    <row r="25" spans="1:4">
      <c r="A25" s="51" t="s">
        <v>268</v>
      </c>
      <c r="B25" t="s">
        <v>269</v>
      </c>
      <c r="C25">
        <v>13.01</v>
      </c>
      <c r="D25">
        <v>13.01</v>
      </c>
    </row>
    <row r="26" spans="1:4">
      <c r="A26" s="51" t="s">
        <v>270</v>
      </c>
      <c r="B26" t="s">
        <v>271</v>
      </c>
      <c r="C26">
        <v>7.72</v>
      </c>
      <c r="D26">
        <v>7.72</v>
      </c>
    </row>
    <row r="27" spans="1:4">
      <c r="A27">
        <v>310151370</v>
      </c>
      <c r="B27" t="s">
        <v>272</v>
      </c>
      <c r="C27">
        <v>17.940000000000001</v>
      </c>
      <c r="D27">
        <v>17.899999999999999</v>
      </c>
    </row>
    <row r="28" spans="1:4">
      <c r="A28">
        <v>310750070</v>
      </c>
      <c r="B28" t="s">
        <v>553</v>
      </c>
      <c r="C28" t="s">
        <v>946</v>
      </c>
      <c r="D28" t="s">
        <v>947</v>
      </c>
    </row>
    <row r="29" spans="1:4">
      <c r="A29">
        <v>310852500</v>
      </c>
      <c r="B29" t="s">
        <v>273</v>
      </c>
      <c r="C29">
        <v>413.47</v>
      </c>
      <c r="D29">
        <v>413.21</v>
      </c>
    </row>
    <row r="30" spans="1:4">
      <c r="A30">
        <v>311152200</v>
      </c>
      <c r="B30" t="s">
        <v>276</v>
      </c>
      <c r="C30">
        <v>13.48</v>
      </c>
      <c r="D30">
        <v>13.48</v>
      </c>
    </row>
    <row r="31" spans="1:4">
      <c r="A31">
        <v>311252400</v>
      </c>
      <c r="B31" t="s">
        <v>277</v>
      </c>
      <c r="C31">
        <v>0.03</v>
      </c>
      <c r="D31">
        <v>0.03</v>
      </c>
    </row>
    <row r="32" spans="1:4">
      <c r="A32">
        <v>312154040</v>
      </c>
      <c r="B32" t="s">
        <v>505</v>
      </c>
      <c r="C32">
        <v>13.68</v>
      </c>
      <c r="D32">
        <v>13.68</v>
      </c>
    </row>
    <row r="33" spans="1:4">
      <c r="A33">
        <v>330152700</v>
      </c>
      <c r="B33" t="s">
        <v>278</v>
      </c>
      <c r="C33">
        <v>0.83</v>
      </c>
      <c r="D33">
        <v>0.83</v>
      </c>
    </row>
    <row r="34" spans="1:4">
      <c r="A34">
        <v>330153800</v>
      </c>
      <c r="B34" t="s">
        <v>279</v>
      </c>
      <c r="C34">
        <v>792.32</v>
      </c>
      <c r="D34">
        <v>792.29</v>
      </c>
    </row>
    <row r="35" spans="1:4">
      <c r="A35">
        <v>330750820</v>
      </c>
      <c r="B35" t="s">
        <v>280</v>
      </c>
      <c r="C35">
        <v>9.9499999999999993</v>
      </c>
      <c r="D35">
        <v>9.9499999999999993</v>
      </c>
    </row>
    <row r="36" spans="1:4">
      <c r="A36">
        <v>330752600</v>
      </c>
      <c r="B36" t="s">
        <v>281</v>
      </c>
      <c r="C36">
        <v>2.65</v>
      </c>
      <c r="D36">
        <v>2.65</v>
      </c>
    </row>
    <row r="37" spans="1:4">
      <c r="A37" t="s">
        <v>282</v>
      </c>
      <c r="B37" t="s">
        <v>283</v>
      </c>
      <c r="C37">
        <v>246.13</v>
      </c>
      <c r="D37">
        <v>246.13</v>
      </c>
    </row>
    <row r="38" spans="1:4">
      <c r="A38" t="s">
        <v>284</v>
      </c>
      <c r="B38" t="s">
        <v>285</v>
      </c>
      <c r="C38" t="s">
        <v>948</v>
      </c>
      <c r="D38" t="s">
        <v>949</v>
      </c>
    </row>
    <row r="39" spans="1:4">
      <c r="A39">
        <v>410250270</v>
      </c>
      <c r="B39" t="s">
        <v>286</v>
      </c>
      <c r="C39">
        <v>5.51</v>
      </c>
      <c r="D39">
        <v>5.51</v>
      </c>
    </row>
    <row r="40" spans="1:4">
      <c r="A40">
        <v>420250270</v>
      </c>
      <c r="B40" t="s">
        <v>286</v>
      </c>
      <c r="C40">
        <v>4.28</v>
      </c>
      <c r="D40">
        <v>4.1399999999999997</v>
      </c>
    </row>
    <row r="41" spans="1:4">
      <c r="A41">
        <v>420252800</v>
      </c>
      <c r="B41" t="s">
        <v>287</v>
      </c>
      <c r="C41">
        <v>0</v>
      </c>
      <c r="D41">
        <v>0</v>
      </c>
    </row>
    <row r="42" spans="1:4">
      <c r="A42">
        <v>511351350</v>
      </c>
      <c r="B42" t="s">
        <v>289</v>
      </c>
      <c r="C42">
        <v>5.88</v>
      </c>
      <c r="D42">
        <v>5.88</v>
      </c>
    </row>
    <row r="43" spans="1:4">
      <c r="A43">
        <v>511351760</v>
      </c>
      <c r="B43" t="s">
        <v>290</v>
      </c>
      <c r="C43">
        <v>11.77</v>
      </c>
      <c r="D43">
        <v>11.77</v>
      </c>
    </row>
    <row r="44" spans="1:4">
      <c r="A44">
        <v>511354620</v>
      </c>
      <c r="B44" t="s">
        <v>291</v>
      </c>
      <c r="C44">
        <v>1.96</v>
      </c>
      <c r="D44">
        <v>1.96</v>
      </c>
    </row>
    <row r="45" spans="1:4">
      <c r="A45">
        <v>511354970</v>
      </c>
      <c r="B45" t="s">
        <v>292</v>
      </c>
      <c r="C45">
        <v>45.39</v>
      </c>
      <c r="D45">
        <v>45.39</v>
      </c>
    </row>
    <row r="46" spans="1:4">
      <c r="A46" t="s">
        <v>293</v>
      </c>
      <c r="B46" t="s">
        <v>294</v>
      </c>
      <c r="C46">
        <v>178.55</v>
      </c>
      <c r="D46">
        <v>178.55</v>
      </c>
    </row>
    <row r="47" spans="1:4">
      <c r="A47" t="s">
        <v>296</v>
      </c>
      <c r="B47" t="s">
        <v>297</v>
      </c>
      <c r="C47">
        <v>64.069999999999993</v>
      </c>
      <c r="D47">
        <v>64.069999999999993</v>
      </c>
    </row>
    <row r="48" spans="1:4">
      <c r="A48" t="s">
        <v>298</v>
      </c>
      <c r="B48" t="s">
        <v>299</v>
      </c>
      <c r="C48">
        <v>240.27</v>
      </c>
      <c r="D48">
        <v>240.27</v>
      </c>
    </row>
    <row r="49" spans="1:4">
      <c r="A49" t="s">
        <v>433</v>
      </c>
      <c r="B49" t="s">
        <v>434</v>
      </c>
      <c r="C49">
        <v>143.46</v>
      </c>
      <c r="D49">
        <v>143.46</v>
      </c>
    </row>
    <row r="50" spans="1:4">
      <c r="A50">
        <v>710552900</v>
      </c>
      <c r="B50" t="s">
        <v>300</v>
      </c>
      <c r="C50">
        <v>289.35000000000002</v>
      </c>
      <c r="D50">
        <v>288.12</v>
      </c>
    </row>
    <row r="51" spans="1:4">
      <c r="A51" t="s">
        <v>305</v>
      </c>
      <c r="B51" t="s">
        <v>306</v>
      </c>
      <c r="C51">
        <v>1.87</v>
      </c>
      <c r="D51">
        <v>1.87</v>
      </c>
    </row>
    <row r="52" spans="1:4">
      <c r="A52" t="s">
        <v>307</v>
      </c>
      <c r="B52" t="s">
        <v>308</v>
      </c>
      <c r="C52">
        <v>3.09</v>
      </c>
      <c r="D52">
        <v>3.09</v>
      </c>
    </row>
    <row r="53" spans="1:4">
      <c r="A53">
        <v>1010151040</v>
      </c>
      <c r="B53" t="s">
        <v>810</v>
      </c>
    </row>
    <row r="54" spans="1:4">
      <c r="A54">
        <v>1120551110</v>
      </c>
      <c r="B54" t="s">
        <v>455</v>
      </c>
      <c r="C54">
        <v>86.88</v>
      </c>
      <c r="D54">
        <v>86.88</v>
      </c>
    </row>
    <row r="55" spans="1:4">
      <c r="A55">
        <v>1120555090</v>
      </c>
      <c r="B55" t="s">
        <v>523</v>
      </c>
      <c r="C55">
        <v>80.5</v>
      </c>
      <c r="D55">
        <v>80.48</v>
      </c>
    </row>
    <row r="56" spans="1:4">
      <c r="A56">
        <v>1140354660</v>
      </c>
      <c r="B56" t="s">
        <v>312</v>
      </c>
      <c r="C56">
        <v>10.42</v>
      </c>
      <c r="D56">
        <v>10.42</v>
      </c>
    </row>
    <row r="57" spans="1:4">
      <c r="A57">
        <v>1140354670</v>
      </c>
      <c r="B57" t="s">
        <v>313</v>
      </c>
      <c r="C57">
        <v>7.3</v>
      </c>
      <c r="D57">
        <v>7.3</v>
      </c>
    </row>
    <row r="58" spans="1:4">
      <c r="A58">
        <v>1140355170</v>
      </c>
      <c r="B58" t="s">
        <v>314</v>
      </c>
      <c r="C58">
        <v>2</v>
      </c>
      <c r="D58">
        <v>2</v>
      </c>
    </row>
    <row r="59" spans="1:4">
      <c r="A59">
        <v>1140355190</v>
      </c>
      <c r="B59" t="s">
        <v>315</v>
      </c>
      <c r="C59">
        <v>0.55000000000000004</v>
      </c>
      <c r="D59">
        <v>0.55000000000000004</v>
      </c>
    </row>
    <row r="60" spans="1:4">
      <c r="A60" t="s">
        <v>486</v>
      </c>
      <c r="B60" t="s">
        <v>487</v>
      </c>
      <c r="C60">
        <v>10.23</v>
      </c>
      <c r="D60">
        <v>10.23</v>
      </c>
    </row>
    <row r="61" spans="1:4">
      <c r="A61" t="s">
        <v>316</v>
      </c>
      <c r="B61" t="s">
        <v>315</v>
      </c>
      <c r="C61">
        <v>88.18</v>
      </c>
      <c r="D61">
        <v>88.18</v>
      </c>
    </row>
    <row r="62" spans="1:4">
      <c r="A62" t="s">
        <v>488</v>
      </c>
      <c r="B62" t="s">
        <v>445</v>
      </c>
      <c r="C62">
        <v>53.18</v>
      </c>
      <c r="D62">
        <v>53.18</v>
      </c>
    </row>
    <row r="63" spans="1:4">
      <c r="A63" t="s">
        <v>322</v>
      </c>
      <c r="B63" t="s">
        <v>323</v>
      </c>
      <c r="C63">
        <v>5.74</v>
      </c>
      <c r="D63">
        <v>5.74</v>
      </c>
    </row>
    <row r="64" spans="1:4">
      <c r="A64" t="s">
        <v>324</v>
      </c>
      <c r="B64" t="s">
        <v>325</v>
      </c>
      <c r="C64">
        <v>23.64</v>
      </c>
      <c r="D64">
        <v>23.64</v>
      </c>
    </row>
    <row r="65" spans="1:4">
      <c r="A65" t="s">
        <v>326</v>
      </c>
      <c r="B65" t="s">
        <v>327</v>
      </c>
      <c r="C65">
        <v>266.79000000000002</v>
      </c>
      <c r="D65">
        <v>266.79000000000002</v>
      </c>
    </row>
    <row r="66" spans="1:4">
      <c r="A66" t="s">
        <v>330</v>
      </c>
      <c r="B66" t="s">
        <v>331</v>
      </c>
      <c r="C66">
        <v>28.05</v>
      </c>
      <c r="D66">
        <v>28.05</v>
      </c>
    </row>
    <row r="67" spans="1:4">
      <c r="A67" t="s">
        <v>332</v>
      </c>
      <c r="B67" t="s">
        <v>333</v>
      </c>
      <c r="C67">
        <v>60.29</v>
      </c>
      <c r="D67">
        <v>60.29</v>
      </c>
    </row>
    <row r="68" spans="1:4">
      <c r="A68" t="s">
        <v>334</v>
      </c>
      <c r="B68" t="s">
        <v>333</v>
      </c>
      <c r="C68">
        <v>6.53</v>
      </c>
      <c r="D68">
        <v>6.53</v>
      </c>
    </row>
    <row r="69" spans="1:4">
      <c r="A69">
        <v>2340650280</v>
      </c>
      <c r="B69" t="s">
        <v>464</v>
      </c>
      <c r="C69">
        <v>2.33</v>
      </c>
      <c r="D69">
        <v>2.33</v>
      </c>
    </row>
    <row r="70" spans="1:4">
      <c r="A70">
        <v>2420453900</v>
      </c>
      <c r="B70" t="s">
        <v>340</v>
      </c>
      <c r="C70">
        <v>150</v>
      </c>
      <c r="D70">
        <v>150</v>
      </c>
    </row>
    <row r="71" spans="1:4">
      <c r="A71" t="s">
        <v>341</v>
      </c>
      <c r="B71" t="s">
        <v>342</v>
      </c>
      <c r="C71">
        <v>432</v>
      </c>
      <c r="D71">
        <v>432</v>
      </c>
    </row>
    <row r="72" spans="1:4">
      <c r="A72" t="s">
        <v>344</v>
      </c>
      <c r="B72" t="s">
        <v>345</v>
      </c>
      <c r="D72">
        <v>-4.9800000000000004</v>
      </c>
    </row>
    <row r="73" spans="1:4">
      <c r="A73" t="s">
        <v>346</v>
      </c>
      <c r="B73" t="s">
        <v>347</v>
      </c>
      <c r="C73">
        <v>77.56</v>
      </c>
      <c r="D73">
        <v>77.56</v>
      </c>
    </row>
    <row r="74" spans="1:4">
      <c r="A74" t="s">
        <v>627</v>
      </c>
      <c r="B74" t="s">
        <v>359</v>
      </c>
      <c r="C74">
        <v>345.57</v>
      </c>
      <c r="D74">
        <v>345.57</v>
      </c>
    </row>
    <row r="75" spans="1:4">
      <c r="A75" t="s">
        <v>348</v>
      </c>
      <c r="B75" t="s">
        <v>349</v>
      </c>
      <c r="C75">
        <v>2.82</v>
      </c>
      <c r="D75">
        <v>2.82</v>
      </c>
    </row>
    <row r="76" spans="1:4">
      <c r="A76" t="s">
        <v>351</v>
      </c>
      <c r="B76" t="s">
        <v>352</v>
      </c>
      <c r="C76">
        <v>463.3</v>
      </c>
      <c r="D76">
        <v>463.3</v>
      </c>
    </row>
    <row r="77" spans="1:4">
      <c r="A77" t="s">
        <v>353</v>
      </c>
      <c r="B77" t="s">
        <v>354</v>
      </c>
      <c r="C77">
        <v>708.33</v>
      </c>
      <c r="D77">
        <v>708.33</v>
      </c>
    </row>
    <row r="78" spans="1:4">
      <c r="A78" t="s">
        <v>355</v>
      </c>
      <c r="B78" t="s">
        <v>356</v>
      </c>
      <c r="C78">
        <v>598.51</v>
      </c>
      <c r="D78">
        <v>598.51</v>
      </c>
    </row>
    <row r="79" spans="1:4">
      <c r="A79" t="s">
        <v>442</v>
      </c>
      <c r="B79" t="s">
        <v>443</v>
      </c>
      <c r="D79">
        <v>-0.69</v>
      </c>
    </row>
    <row r="80" spans="1:4">
      <c r="A80" t="s">
        <v>358</v>
      </c>
      <c r="B80" t="s">
        <v>359</v>
      </c>
      <c r="C80">
        <v>190.63</v>
      </c>
      <c r="D80">
        <v>190.63</v>
      </c>
    </row>
    <row r="81" spans="1:4">
      <c r="A81">
        <v>2820451280</v>
      </c>
      <c r="B81" t="s">
        <v>360</v>
      </c>
      <c r="C81">
        <v>20.69</v>
      </c>
      <c r="D81">
        <v>20.69</v>
      </c>
    </row>
    <row r="82" spans="1:4">
      <c r="A82">
        <v>2869950160</v>
      </c>
      <c r="B82" t="s">
        <v>361</v>
      </c>
      <c r="C82">
        <v>225.5</v>
      </c>
      <c r="D82">
        <v>225.5</v>
      </c>
    </row>
    <row r="83" spans="1:4">
      <c r="A83">
        <v>2910551290</v>
      </c>
      <c r="B83" t="s">
        <v>362</v>
      </c>
      <c r="C83">
        <v>99.29</v>
      </c>
      <c r="D83">
        <v>99.23</v>
      </c>
    </row>
    <row r="84" spans="1:4">
      <c r="A84" t="s">
        <v>363</v>
      </c>
      <c r="B84" t="s">
        <v>364</v>
      </c>
      <c r="C84">
        <v>8.84</v>
      </c>
      <c r="D84">
        <v>8.84</v>
      </c>
    </row>
    <row r="85" spans="1:4">
      <c r="A85" t="s">
        <v>365</v>
      </c>
      <c r="B85" t="s">
        <v>366</v>
      </c>
      <c r="C85">
        <v>0.73</v>
      </c>
      <c r="D85">
        <v>0.73</v>
      </c>
    </row>
    <row r="86" spans="1:4">
      <c r="A86" t="s">
        <v>369</v>
      </c>
      <c r="B86" t="s">
        <v>370</v>
      </c>
      <c r="C86">
        <v>34.01</v>
      </c>
      <c r="D86">
        <v>34.01</v>
      </c>
    </row>
    <row r="87" spans="1:4">
      <c r="A87">
        <v>3110251180</v>
      </c>
      <c r="B87" t="s">
        <v>371</v>
      </c>
      <c r="C87">
        <v>20.6</v>
      </c>
      <c r="D87">
        <v>20.6</v>
      </c>
    </row>
    <row r="88" spans="1:4">
      <c r="A88">
        <v>3180052990</v>
      </c>
      <c r="B88" t="s">
        <v>372</v>
      </c>
      <c r="C88">
        <v>1.04</v>
      </c>
      <c r="D88">
        <v>1.04</v>
      </c>
    </row>
    <row r="89" spans="1:4">
      <c r="A89">
        <v>3610459000</v>
      </c>
      <c r="B89" t="s">
        <v>375</v>
      </c>
      <c r="C89">
        <v>62.27</v>
      </c>
      <c r="D89">
        <v>62.27</v>
      </c>
    </row>
    <row r="90" spans="1:4">
      <c r="A90">
        <v>3620255500</v>
      </c>
      <c r="B90" t="s">
        <v>511</v>
      </c>
    </row>
    <row r="91" spans="1:4">
      <c r="A91">
        <v>4620155160</v>
      </c>
      <c r="B91" t="s">
        <v>376</v>
      </c>
      <c r="C91">
        <v>7.63</v>
      </c>
      <c r="D91">
        <v>7.63</v>
      </c>
    </row>
    <row r="92" spans="1:4">
      <c r="A92" t="s">
        <v>377</v>
      </c>
      <c r="B92" t="s">
        <v>378</v>
      </c>
      <c r="C92">
        <v>4.59</v>
      </c>
      <c r="D92">
        <v>4.59</v>
      </c>
    </row>
    <row r="93" spans="1:4">
      <c r="A93">
        <v>4840155760</v>
      </c>
      <c r="B93" t="s">
        <v>378</v>
      </c>
      <c r="C93">
        <v>206.71</v>
      </c>
      <c r="D93">
        <v>206.64</v>
      </c>
    </row>
    <row r="94" spans="1:4">
      <c r="A94" t="s">
        <v>379</v>
      </c>
      <c r="B94" t="s">
        <v>378</v>
      </c>
      <c r="C94">
        <v>16.34</v>
      </c>
      <c r="D94">
        <v>16.34</v>
      </c>
    </row>
    <row r="95" spans="1:4">
      <c r="A95" t="s">
        <v>380</v>
      </c>
      <c r="B95" t="s">
        <v>381</v>
      </c>
      <c r="C95">
        <v>27.92</v>
      </c>
      <c r="D95">
        <v>27.92</v>
      </c>
    </row>
    <row r="96" spans="1:4">
      <c r="A96">
        <v>9090051200</v>
      </c>
      <c r="B96" t="s">
        <v>448</v>
      </c>
      <c r="C96">
        <v>0.09</v>
      </c>
      <c r="D96">
        <v>0.08</v>
      </c>
    </row>
    <row r="97" spans="1:4">
      <c r="A97">
        <v>9520051420</v>
      </c>
      <c r="B97" t="s">
        <v>383</v>
      </c>
      <c r="C97">
        <v>3.67</v>
      </c>
      <c r="D97">
        <v>3.67</v>
      </c>
    </row>
    <row r="98" spans="1:4">
      <c r="A98">
        <v>9620051410</v>
      </c>
      <c r="B98" t="s">
        <v>384</v>
      </c>
      <c r="C98">
        <v>7.91</v>
      </c>
      <c r="D98">
        <v>7.91</v>
      </c>
    </row>
    <row r="99" spans="1:4">
      <c r="A99">
        <v>170558300</v>
      </c>
      <c r="B99" t="s">
        <v>95</v>
      </c>
      <c r="C99">
        <v>328.67</v>
      </c>
      <c r="D99">
        <v>328.67</v>
      </c>
    </row>
    <row r="100" spans="1:4">
      <c r="A100">
        <v>170558330</v>
      </c>
      <c r="B100" t="s">
        <v>96</v>
      </c>
      <c r="C100">
        <v>670.96</v>
      </c>
      <c r="D100">
        <v>670.96</v>
      </c>
    </row>
    <row r="101" spans="1:4">
      <c r="A101">
        <v>320558340</v>
      </c>
      <c r="B101" t="s">
        <v>97</v>
      </c>
      <c r="C101">
        <v>63.85</v>
      </c>
      <c r="D101">
        <v>63.85</v>
      </c>
    </row>
    <row r="102" spans="1:4">
      <c r="A102">
        <v>330153020</v>
      </c>
      <c r="B102" t="s">
        <v>385</v>
      </c>
      <c r="C102" t="s">
        <v>950</v>
      </c>
      <c r="D102" t="s">
        <v>950</v>
      </c>
    </row>
    <row r="103" spans="1:4">
      <c r="A103" t="s">
        <v>386</v>
      </c>
      <c r="B103" t="s">
        <v>387</v>
      </c>
      <c r="C103">
        <v>1.18</v>
      </c>
      <c r="D103">
        <v>1.18</v>
      </c>
    </row>
    <row r="104" spans="1:4">
      <c r="A104" t="s">
        <v>388</v>
      </c>
      <c r="B104" t="s">
        <v>389</v>
      </c>
      <c r="C104" t="s">
        <v>951</v>
      </c>
      <c r="D104" t="s">
        <v>952</v>
      </c>
    </row>
    <row r="105" spans="1:4">
      <c r="A105">
        <v>1520158310</v>
      </c>
      <c r="B105" t="s">
        <v>100</v>
      </c>
      <c r="C105">
        <v>25.16</v>
      </c>
      <c r="D105">
        <v>25.16</v>
      </c>
    </row>
    <row r="106" spans="1:4">
      <c r="A106" t="s">
        <v>390</v>
      </c>
      <c r="B106" t="s">
        <v>391</v>
      </c>
      <c r="C106">
        <v>136.24</v>
      </c>
      <c r="D106">
        <v>136.24</v>
      </c>
    </row>
    <row r="107" spans="1:4">
      <c r="A107">
        <v>3620258320</v>
      </c>
      <c r="B107" t="s">
        <v>101</v>
      </c>
      <c r="C107">
        <v>347.2</v>
      </c>
      <c r="D107">
        <v>347.2</v>
      </c>
    </row>
    <row r="108" spans="1:4">
      <c r="A108">
        <v>3620258530</v>
      </c>
      <c r="B108" t="s">
        <v>392</v>
      </c>
      <c r="C108">
        <v>39.86</v>
      </c>
      <c r="D108">
        <v>39.86</v>
      </c>
    </row>
    <row r="109" spans="1:4">
      <c r="A109" s="51" t="s">
        <v>450</v>
      </c>
      <c r="B109" t="s">
        <v>451</v>
      </c>
      <c r="C109">
        <v>14.36</v>
      </c>
      <c r="D109">
        <v>14.36</v>
      </c>
    </row>
    <row r="110" spans="1:4">
      <c r="A110" t="s">
        <v>393</v>
      </c>
      <c r="B110" t="s">
        <v>394</v>
      </c>
      <c r="C110">
        <v>53.22</v>
      </c>
      <c r="D110">
        <v>53.22</v>
      </c>
    </row>
    <row r="111" spans="1:4">
      <c r="A111" t="s">
        <v>521</v>
      </c>
      <c r="B111" t="s">
        <v>522</v>
      </c>
      <c r="C111">
        <v>7</v>
      </c>
      <c r="D111">
        <v>7</v>
      </c>
    </row>
    <row r="112" spans="1:4">
      <c r="A112" t="s">
        <v>395</v>
      </c>
      <c r="B112" t="s">
        <v>396</v>
      </c>
      <c r="C112">
        <v>1.22</v>
      </c>
      <c r="D112">
        <v>1.22</v>
      </c>
    </row>
    <row r="113" spans="1:4">
      <c r="A113">
        <v>240153060</v>
      </c>
      <c r="B113" t="s">
        <v>397</v>
      </c>
      <c r="C113">
        <v>127.27</v>
      </c>
      <c r="D113">
        <v>127.27</v>
      </c>
    </row>
    <row r="114" spans="1:4">
      <c r="A114">
        <v>220252560</v>
      </c>
      <c r="B114" t="s">
        <v>400</v>
      </c>
      <c r="C114">
        <v>7.44</v>
      </c>
      <c r="D114">
        <v>7.44</v>
      </c>
    </row>
    <row r="115" spans="1:4">
      <c r="A115">
        <v>170558360</v>
      </c>
      <c r="B115" t="s">
        <v>401</v>
      </c>
      <c r="C115">
        <v>76.13</v>
      </c>
      <c r="D115">
        <v>76.13</v>
      </c>
    </row>
    <row r="116" spans="1:4">
      <c r="A116">
        <v>220253030</v>
      </c>
      <c r="B116" t="s">
        <v>402</v>
      </c>
      <c r="C116">
        <v>131.97999999999999</v>
      </c>
      <c r="D116">
        <v>131.97999999999999</v>
      </c>
    </row>
    <row r="117" spans="1:4">
      <c r="A117">
        <v>220253040</v>
      </c>
      <c r="B117" t="s">
        <v>403</v>
      </c>
      <c r="C117">
        <v>194.77</v>
      </c>
      <c r="D117">
        <v>194.77</v>
      </c>
    </row>
    <row r="118" spans="1:4">
      <c r="A118">
        <v>320558370</v>
      </c>
      <c r="B118" t="s">
        <v>404</v>
      </c>
      <c r="C118">
        <v>2.5099999999999998</v>
      </c>
      <c r="D118">
        <v>2.5099999999999998</v>
      </c>
    </row>
    <row r="119" spans="1:4">
      <c r="A119" t="s">
        <v>405</v>
      </c>
      <c r="B119" t="s">
        <v>406</v>
      </c>
      <c r="C119" t="s">
        <v>953</v>
      </c>
      <c r="D119" t="s">
        <v>954</v>
      </c>
    </row>
    <row r="120" spans="1:4">
      <c r="A120" t="s">
        <v>407</v>
      </c>
      <c r="B120" t="s">
        <v>408</v>
      </c>
      <c r="C120">
        <v>37.21</v>
      </c>
      <c r="D120">
        <v>37.21</v>
      </c>
    </row>
    <row r="121" spans="1:4">
      <c r="A121">
        <v>3620258570</v>
      </c>
      <c r="B121" t="s">
        <v>409</v>
      </c>
      <c r="C121">
        <v>13.63</v>
      </c>
      <c r="D121">
        <v>13.63</v>
      </c>
    </row>
    <row r="122" spans="1:4">
      <c r="A122" t="s">
        <v>410</v>
      </c>
      <c r="B122" t="s">
        <v>411</v>
      </c>
      <c r="C122">
        <v>331</v>
      </c>
      <c r="D122">
        <v>331</v>
      </c>
    </row>
    <row r="123" spans="1:4">
      <c r="A123">
        <v>3550555230</v>
      </c>
      <c r="B123" t="s">
        <v>943</v>
      </c>
      <c r="C123">
        <v>525.87</v>
      </c>
      <c r="D123">
        <v>525.71</v>
      </c>
    </row>
    <row r="124" spans="1:4">
      <c r="A124">
        <v>710258520</v>
      </c>
      <c r="B124" t="s">
        <v>413</v>
      </c>
      <c r="C124">
        <v>15.68</v>
      </c>
      <c r="D124">
        <v>15.68</v>
      </c>
    </row>
    <row r="125" spans="1:4">
      <c r="A125" t="s">
        <v>416</v>
      </c>
      <c r="B125" t="s">
        <v>417</v>
      </c>
      <c r="C125">
        <v>302.51</v>
      </c>
      <c r="D125">
        <v>302.51</v>
      </c>
    </row>
    <row r="126" spans="1:4">
      <c r="A126" t="s">
        <v>418</v>
      </c>
      <c r="B126" t="s">
        <v>419</v>
      </c>
      <c r="C126">
        <v>219.3</v>
      </c>
      <c r="D126">
        <v>219.3</v>
      </c>
    </row>
    <row r="127" spans="1:4">
      <c r="A127" t="s">
        <v>103</v>
      </c>
      <c r="B127" t="s">
        <v>102</v>
      </c>
      <c r="C127">
        <v>5.72</v>
      </c>
      <c r="D127">
        <v>5.72</v>
      </c>
    </row>
    <row r="128" spans="1:4">
      <c r="A128" t="s">
        <v>105</v>
      </c>
      <c r="B128" t="s">
        <v>104</v>
      </c>
      <c r="C128">
        <v>50.73</v>
      </c>
      <c r="D128">
        <v>50.73</v>
      </c>
    </row>
    <row r="129" spans="1:4">
      <c r="A129">
        <v>2340758790</v>
      </c>
      <c r="B129" t="s">
        <v>426</v>
      </c>
      <c r="C129">
        <v>3.31</v>
      </c>
      <c r="D129">
        <v>3.31</v>
      </c>
    </row>
    <row r="130" spans="1:4">
      <c r="A130">
        <v>3620258440</v>
      </c>
      <c r="B130" t="s">
        <v>106</v>
      </c>
      <c r="C130">
        <v>136.69</v>
      </c>
      <c r="D130">
        <v>136.4</v>
      </c>
    </row>
    <row r="131" spans="1:4">
      <c r="A131">
        <v>3620258480</v>
      </c>
      <c r="B131" t="s">
        <v>107</v>
      </c>
      <c r="C131">
        <v>57.08</v>
      </c>
      <c r="D131">
        <v>57.04</v>
      </c>
    </row>
    <row r="132" spans="1:4">
      <c r="A132" t="s">
        <v>209</v>
      </c>
      <c r="B132" t="s">
        <v>208</v>
      </c>
      <c r="C132">
        <v>602.62</v>
      </c>
      <c r="D132">
        <v>602.62</v>
      </c>
    </row>
    <row r="133" spans="1:4">
      <c r="A133" t="s">
        <v>210</v>
      </c>
      <c r="B133" t="s">
        <v>208</v>
      </c>
      <c r="C133">
        <v>16.12</v>
      </c>
      <c r="D133">
        <v>16.12</v>
      </c>
    </row>
    <row r="134" spans="1:4">
      <c r="A134" t="s">
        <v>211</v>
      </c>
      <c r="B134" t="s">
        <v>208</v>
      </c>
      <c r="C134">
        <v>82.89</v>
      </c>
      <c r="D134">
        <v>82.37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7"/>
  <sheetViews>
    <sheetView workbookViewId="0">
      <selection activeCell="P7" sqref="P7"/>
    </sheetView>
  </sheetViews>
  <sheetFormatPr defaultRowHeight="15"/>
  <sheetData>
    <row r="1" spans="1:4">
      <c r="A1">
        <v>58000</v>
      </c>
      <c r="B1" t="s">
        <v>217</v>
      </c>
    </row>
    <row r="2" spans="1:4">
      <c r="A2">
        <v>170551380</v>
      </c>
      <c r="B2" t="s">
        <v>218</v>
      </c>
      <c r="C2">
        <v>196.89</v>
      </c>
      <c r="D2">
        <v>196.89</v>
      </c>
    </row>
    <row r="3" spans="1:4">
      <c r="A3" t="s">
        <v>219</v>
      </c>
      <c r="B3" t="s">
        <v>220</v>
      </c>
      <c r="C3">
        <v>1064.82</v>
      </c>
      <c r="D3">
        <v>1064.82</v>
      </c>
    </row>
    <row r="4" spans="1:4">
      <c r="A4" t="s">
        <v>225</v>
      </c>
      <c r="B4" t="s">
        <v>226</v>
      </c>
      <c r="C4">
        <v>35.39</v>
      </c>
      <c r="D4">
        <v>35.39</v>
      </c>
    </row>
    <row r="5" spans="1:4">
      <c r="A5" t="s">
        <v>470</v>
      </c>
      <c r="B5" t="s">
        <v>455</v>
      </c>
      <c r="C5">
        <v>81.61</v>
      </c>
      <c r="D5">
        <v>81.61</v>
      </c>
    </row>
    <row r="6" spans="1:4">
      <c r="A6" t="s">
        <v>213</v>
      </c>
      <c r="B6" t="s">
        <v>214</v>
      </c>
      <c r="C6">
        <v>39.01</v>
      </c>
      <c r="D6">
        <v>39.01</v>
      </c>
    </row>
    <row r="7" spans="1:4">
      <c r="A7" t="s">
        <v>216</v>
      </c>
      <c r="B7" t="s">
        <v>215</v>
      </c>
      <c r="C7">
        <v>24.12</v>
      </c>
      <c r="D7">
        <v>24.12</v>
      </c>
    </row>
    <row r="8" spans="1:4">
      <c r="A8" t="s">
        <v>227</v>
      </c>
      <c r="B8" t="s">
        <v>228</v>
      </c>
      <c r="C8">
        <v>40.61</v>
      </c>
      <c r="D8">
        <v>40.61</v>
      </c>
    </row>
    <row r="9" spans="1:4">
      <c r="A9" t="s">
        <v>229</v>
      </c>
      <c r="B9" t="s">
        <v>230</v>
      </c>
      <c r="C9">
        <v>124.18</v>
      </c>
      <c r="D9">
        <v>124.18</v>
      </c>
    </row>
    <row r="10" spans="1:4">
      <c r="A10" t="s">
        <v>231</v>
      </c>
      <c r="B10" t="s">
        <v>232</v>
      </c>
      <c r="C10">
        <v>3.43</v>
      </c>
      <c r="D10">
        <v>3.43</v>
      </c>
    </row>
    <row r="11" spans="1:4">
      <c r="A11" t="s">
        <v>233</v>
      </c>
      <c r="B11" t="s">
        <v>234</v>
      </c>
      <c r="C11">
        <v>367.42</v>
      </c>
      <c r="D11">
        <v>367.34</v>
      </c>
    </row>
    <row r="12" spans="1:4">
      <c r="A12" t="s">
        <v>471</v>
      </c>
      <c r="B12" t="s">
        <v>472</v>
      </c>
      <c r="C12">
        <v>489.21</v>
      </c>
      <c r="D12">
        <v>489.21</v>
      </c>
    </row>
    <row r="13" spans="1:4">
      <c r="A13" t="s">
        <v>235</v>
      </c>
      <c r="B13" t="s">
        <v>236</v>
      </c>
      <c r="C13">
        <v>106.91</v>
      </c>
      <c r="D13">
        <v>106.91</v>
      </c>
    </row>
    <row r="14" spans="1:4">
      <c r="A14" t="s">
        <v>237</v>
      </c>
      <c r="B14" t="s">
        <v>238</v>
      </c>
      <c r="C14">
        <v>70.819999999999993</v>
      </c>
      <c r="D14">
        <v>70.819999999999993</v>
      </c>
    </row>
    <row r="15" spans="1:4">
      <c r="A15" t="s">
        <v>239</v>
      </c>
      <c r="B15" t="s">
        <v>240</v>
      </c>
      <c r="C15">
        <v>296.58</v>
      </c>
      <c r="D15">
        <v>296.54000000000002</v>
      </c>
    </row>
    <row r="16" spans="1:4">
      <c r="A16" t="s">
        <v>241</v>
      </c>
      <c r="B16" t="s">
        <v>242</v>
      </c>
      <c r="C16">
        <v>55.01</v>
      </c>
      <c r="D16">
        <v>55.01</v>
      </c>
    </row>
    <row r="17" spans="1:4">
      <c r="A17" t="s">
        <v>243</v>
      </c>
      <c r="B17" t="s">
        <v>244</v>
      </c>
      <c r="C17">
        <v>649.86</v>
      </c>
      <c r="D17">
        <v>649.86</v>
      </c>
    </row>
    <row r="18" spans="1:4">
      <c r="A18" t="s">
        <v>245</v>
      </c>
      <c r="B18" t="s">
        <v>246</v>
      </c>
      <c r="C18">
        <v>318.77</v>
      </c>
      <c r="D18">
        <v>318.77</v>
      </c>
    </row>
    <row r="19" spans="1:4">
      <c r="A19" t="s">
        <v>247</v>
      </c>
      <c r="B19" t="s">
        <v>248</v>
      </c>
      <c r="C19">
        <v>0.05</v>
      </c>
      <c r="D19">
        <v>0.05</v>
      </c>
    </row>
    <row r="20" spans="1:4">
      <c r="A20" s="51" t="s">
        <v>637</v>
      </c>
      <c r="B20" t="s">
        <v>638</v>
      </c>
      <c r="C20">
        <v>51.6</v>
      </c>
      <c r="D20">
        <v>51.6</v>
      </c>
    </row>
    <row r="21" spans="1:4">
      <c r="A21">
        <v>220252550</v>
      </c>
      <c r="B21" t="s">
        <v>249</v>
      </c>
      <c r="C21">
        <v>517.65</v>
      </c>
      <c r="D21">
        <v>517.62</v>
      </c>
    </row>
    <row r="22" spans="1:4">
      <c r="A22" s="51" t="s">
        <v>250</v>
      </c>
      <c r="B22" t="s">
        <v>251</v>
      </c>
      <c r="C22">
        <v>50.06</v>
      </c>
      <c r="D22">
        <v>49.52</v>
      </c>
    </row>
    <row r="23" spans="1:4">
      <c r="A23" s="51" t="s">
        <v>252</v>
      </c>
      <c r="B23" t="s">
        <v>253</v>
      </c>
      <c r="C23">
        <v>15.47</v>
      </c>
      <c r="D23">
        <v>15.47</v>
      </c>
    </row>
    <row r="24" spans="1:4">
      <c r="A24" s="51" t="s">
        <v>254</v>
      </c>
      <c r="B24" t="s">
        <v>255</v>
      </c>
      <c r="C24">
        <v>60.47</v>
      </c>
      <c r="D24">
        <v>60.47</v>
      </c>
    </row>
    <row r="25" spans="1:4">
      <c r="A25" s="51" t="s">
        <v>783</v>
      </c>
      <c r="B25" t="s">
        <v>784</v>
      </c>
      <c r="C25">
        <v>2868.1</v>
      </c>
      <c r="D25">
        <v>2862.37</v>
      </c>
    </row>
    <row r="26" spans="1:4">
      <c r="A26" s="51" t="s">
        <v>256</v>
      </c>
      <c r="B26" t="s">
        <v>257</v>
      </c>
      <c r="C26">
        <v>218.06</v>
      </c>
      <c r="D26">
        <v>197.68</v>
      </c>
    </row>
    <row r="27" spans="1:4">
      <c r="A27" s="51" t="s">
        <v>258</v>
      </c>
      <c r="B27" t="s">
        <v>259</v>
      </c>
      <c r="C27">
        <v>53.84</v>
      </c>
      <c r="D27">
        <v>51.41</v>
      </c>
    </row>
    <row r="28" spans="1:4">
      <c r="A28" s="51" t="s">
        <v>260</v>
      </c>
      <c r="B28" t="s">
        <v>261</v>
      </c>
      <c r="C28">
        <v>226.99</v>
      </c>
      <c r="D28">
        <v>226.99</v>
      </c>
    </row>
    <row r="29" spans="1:4">
      <c r="A29" s="51" t="s">
        <v>478</v>
      </c>
      <c r="B29" t="s">
        <v>479</v>
      </c>
      <c r="C29">
        <v>85.58</v>
      </c>
      <c r="D29">
        <v>83.98</v>
      </c>
    </row>
    <row r="30" spans="1:4">
      <c r="A30" t="s">
        <v>480</v>
      </c>
      <c r="B30" t="s">
        <v>481</v>
      </c>
      <c r="C30">
        <v>437.91</v>
      </c>
      <c r="D30">
        <v>437.91</v>
      </c>
    </row>
    <row r="31" spans="1:4">
      <c r="A31" t="s">
        <v>515</v>
      </c>
      <c r="B31" t="s">
        <v>516</v>
      </c>
      <c r="C31">
        <v>388.62</v>
      </c>
      <c r="D31">
        <v>388.62</v>
      </c>
    </row>
    <row r="32" spans="1:4">
      <c r="A32" t="s">
        <v>262</v>
      </c>
      <c r="B32" t="s">
        <v>263</v>
      </c>
      <c r="C32">
        <v>3203.49</v>
      </c>
      <c r="D32">
        <v>3203.49</v>
      </c>
    </row>
    <row r="33" spans="1:4">
      <c r="A33" s="51" t="s">
        <v>264</v>
      </c>
      <c r="B33" t="s">
        <v>265</v>
      </c>
      <c r="C33">
        <v>16.760000000000002</v>
      </c>
      <c r="D33">
        <v>16.760000000000002</v>
      </c>
    </row>
    <row r="34" spans="1:4">
      <c r="A34" s="51" t="s">
        <v>266</v>
      </c>
      <c r="B34" t="s">
        <v>267</v>
      </c>
      <c r="C34">
        <v>29.58</v>
      </c>
      <c r="D34">
        <v>29.58</v>
      </c>
    </row>
    <row r="35" spans="1:4">
      <c r="A35" s="51" t="s">
        <v>268</v>
      </c>
      <c r="B35" t="s">
        <v>269</v>
      </c>
      <c r="C35">
        <v>12.27</v>
      </c>
      <c r="D35">
        <v>12.27</v>
      </c>
    </row>
    <row r="36" spans="1:4">
      <c r="A36" s="51" t="s">
        <v>270</v>
      </c>
      <c r="B36" t="s">
        <v>271</v>
      </c>
      <c r="C36">
        <v>2.73</v>
      </c>
      <c r="D36">
        <v>2.73</v>
      </c>
    </row>
    <row r="37" spans="1:4">
      <c r="A37">
        <v>310151370</v>
      </c>
      <c r="B37" t="s">
        <v>272</v>
      </c>
      <c r="C37">
        <v>57.53</v>
      </c>
      <c r="D37">
        <v>56.12</v>
      </c>
    </row>
    <row r="38" spans="1:4">
      <c r="A38">
        <v>310852500</v>
      </c>
      <c r="B38" t="s">
        <v>273</v>
      </c>
      <c r="C38">
        <v>872.14</v>
      </c>
      <c r="D38">
        <v>870.46</v>
      </c>
    </row>
    <row r="39" spans="1:4">
      <c r="A39">
        <v>311152200</v>
      </c>
      <c r="B39" t="s">
        <v>276</v>
      </c>
      <c r="C39">
        <v>9.1199999999999992</v>
      </c>
      <c r="D39">
        <v>9.07</v>
      </c>
    </row>
    <row r="40" spans="1:4">
      <c r="A40">
        <v>311252400</v>
      </c>
      <c r="B40" t="s">
        <v>277</v>
      </c>
      <c r="C40">
        <v>0.06</v>
      </c>
      <c r="D40">
        <v>0.06</v>
      </c>
    </row>
    <row r="41" spans="1:4">
      <c r="A41">
        <v>330152700</v>
      </c>
      <c r="B41" t="s">
        <v>278</v>
      </c>
      <c r="C41">
        <v>20</v>
      </c>
      <c r="D41">
        <v>19.8</v>
      </c>
    </row>
    <row r="42" spans="1:4">
      <c r="A42">
        <v>330153800</v>
      </c>
      <c r="B42" t="s">
        <v>279</v>
      </c>
      <c r="C42">
        <v>4174.08</v>
      </c>
      <c r="D42">
        <v>4170.13</v>
      </c>
    </row>
    <row r="43" spans="1:4">
      <c r="A43">
        <v>330750820</v>
      </c>
      <c r="B43" t="s">
        <v>280</v>
      </c>
      <c r="C43">
        <v>103.53</v>
      </c>
      <c r="D43">
        <v>102.94</v>
      </c>
    </row>
    <row r="44" spans="1:4">
      <c r="A44">
        <v>330752600</v>
      </c>
      <c r="B44" t="s">
        <v>281</v>
      </c>
      <c r="C44">
        <v>8.8699999999999992</v>
      </c>
      <c r="D44">
        <v>8.49</v>
      </c>
    </row>
    <row r="45" spans="1:4">
      <c r="A45" t="s">
        <v>284</v>
      </c>
      <c r="B45" t="s">
        <v>285</v>
      </c>
      <c r="C45">
        <v>3878.98</v>
      </c>
      <c r="D45">
        <v>3878.56</v>
      </c>
    </row>
    <row r="46" spans="1:4">
      <c r="A46">
        <v>410250270</v>
      </c>
      <c r="B46" t="s">
        <v>286</v>
      </c>
      <c r="C46">
        <v>71.400000000000006</v>
      </c>
      <c r="D46">
        <v>71.400000000000006</v>
      </c>
    </row>
    <row r="47" spans="1:4">
      <c r="A47">
        <v>420252800</v>
      </c>
      <c r="B47" t="s">
        <v>287</v>
      </c>
      <c r="C47">
        <v>0</v>
      </c>
      <c r="D47">
        <v>0</v>
      </c>
    </row>
    <row r="48" spans="1:4">
      <c r="A48">
        <v>511351350</v>
      </c>
      <c r="B48" t="s">
        <v>289</v>
      </c>
      <c r="C48">
        <v>48.1</v>
      </c>
      <c r="D48">
        <v>48.1</v>
      </c>
    </row>
    <row r="49" spans="1:4">
      <c r="A49">
        <v>511351760</v>
      </c>
      <c r="B49" t="s">
        <v>290</v>
      </c>
      <c r="C49">
        <v>67.22</v>
      </c>
      <c r="D49">
        <v>67.22</v>
      </c>
    </row>
    <row r="50" spans="1:4">
      <c r="A50">
        <v>511354620</v>
      </c>
      <c r="B50" t="s">
        <v>291</v>
      </c>
      <c r="C50">
        <v>0.75</v>
      </c>
      <c r="D50">
        <v>0.74</v>
      </c>
    </row>
    <row r="51" spans="1:4">
      <c r="A51">
        <v>511354970</v>
      </c>
      <c r="B51" t="s">
        <v>292</v>
      </c>
      <c r="C51">
        <v>24.9</v>
      </c>
      <c r="D51">
        <v>24.9</v>
      </c>
    </row>
    <row r="52" spans="1:4">
      <c r="A52" t="s">
        <v>293</v>
      </c>
      <c r="B52" t="s">
        <v>294</v>
      </c>
      <c r="C52">
        <v>1043.25</v>
      </c>
      <c r="D52">
        <v>1043.25</v>
      </c>
    </row>
    <row r="53" spans="1:4">
      <c r="A53">
        <v>521254340</v>
      </c>
      <c r="B53" t="s">
        <v>777</v>
      </c>
      <c r="C53">
        <v>184.9</v>
      </c>
      <c r="D53">
        <v>184.9</v>
      </c>
    </row>
    <row r="54" spans="1:4">
      <c r="A54">
        <v>521255400</v>
      </c>
      <c r="B54" t="s">
        <v>667</v>
      </c>
      <c r="C54">
        <v>287.68</v>
      </c>
      <c r="D54">
        <v>280.70999999999998</v>
      </c>
    </row>
    <row r="55" spans="1:4">
      <c r="A55" t="s">
        <v>296</v>
      </c>
      <c r="B55" t="s">
        <v>297</v>
      </c>
      <c r="C55">
        <v>44.5</v>
      </c>
      <c r="D55">
        <v>44.5</v>
      </c>
    </row>
    <row r="56" spans="1:4">
      <c r="A56" t="s">
        <v>298</v>
      </c>
      <c r="B56" t="s">
        <v>299</v>
      </c>
      <c r="C56">
        <v>925.54</v>
      </c>
      <c r="D56">
        <v>925.54</v>
      </c>
    </row>
    <row r="57" spans="1:4">
      <c r="A57" t="s">
        <v>433</v>
      </c>
      <c r="B57" t="s">
        <v>434</v>
      </c>
      <c r="C57">
        <v>10.72</v>
      </c>
      <c r="D57">
        <v>10.72</v>
      </c>
    </row>
    <row r="58" spans="1:4">
      <c r="A58" t="s">
        <v>506</v>
      </c>
      <c r="B58" t="s">
        <v>299</v>
      </c>
    </row>
    <row r="59" spans="1:4">
      <c r="A59">
        <v>710552900</v>
      </c>
      <c r="B59" t="s">
        <v>300</v>
      </c>
      <c r="C59">
        <v>786.08</v>
      </c>
      <c r="D59">
        <v>784.95</v>
      </c>
    </row>
    <row r="60" spans="1:4">
      <c r="A60" t="s">
        <v>305</v>
      </c>
      <c r="B60" t="s">
        <v>306</v>
      </c>
      <c r="C60">
        <v>3.92</v>
      </c>
      <c r="D60">
        <v>3.92</v>
      </c>
    </row>
    <row r="61" spans="1:4">
      <c r="A61" t="s">
        <v>307</v>
      </c>
      <c r="B61" t="s">
        <v>308</v>
      </c>
      <c r="C61">
        <v>14.4</v>
      </c>
      <c r="D61">
        <v>14.31</v>
      </c>
    </row>
    <row r="62" spans="1:4">
      <c r="A62">
        <v>860550860</v>
      </c>
      <c r="B62" t="s">
        <v>309</v>
      </c>
      <c r="C62">
        <v>1.42</v>
      </c>
      <c r="D62">
        <v>1.36</v>
      </c>
    </row>
    <row r="63" spans="1:4">
      <c r="A63">
        <v>1010151040</v>
      </c>
      <c r="B63" t="s">
        <v>810</v>
      </c>
    </row>
    <row r="64" spans="1:4">
      <c r="A64">
        <v>1140354660</v>
      </c>
      <c r="B64" t="s">
        <v>312</v>
      </c>
      <c r="C64">
        <v>22.44</v>
      </c>
      <c r="D64">
        <v>22.44</v>
      </c>
    </row>
    <row r="65" spans="1:4">
      <c r="A65">
        <v>1140354670</v>
      </c>
      <c r="B65" t="s">
        <v>313</v>
      </c>
      <c r="C65">
        <v>22.07</v>
      </c>
      <c r="D65">
        <v>22.07</v>
      </c>
    </row>
    <row r="66" spans="1:4">
      <c r="A66">
        <v>1140355170</v>
      </c>
      <c r="B66" t="s">
        <v>314</v>
      </c>
      <c r="C66">
        <v>12.35</v>
      </c>
      <c r="D66">
        <v>12.35</v>
      </c>
    </row>
    <row r="67" spans="1:4">
      <c r="A67">
        <v>1140355190</v>
      </c>
      <c r="B67" t="s">
        <v>315</v>
      </c>
      <c r="C67">
        <v>11.09</v>
      </c>
      <c r="D67">
        <v>11.09</v>
      </c>
    </row>
    <row r="68" spans="1:4">
      <c r="A68" t="s">
        <v>624</v>
      </c>
      <c r="B68" t="s">
        <v>625</v>
      </c>
      <c r="C68">
        <v>50.31</v>
      </c>
      <c r="D68">
        <v>50.31</v>
      </c>
    </row>
    <row r="69" spans="1:4">
      <c r="A69" t="s">
        <v>316</v>
      </c>
      <c r="B69" t="s">
        <v>315</v>
      </c>
      <c r="C69">
        <v>82.18</v>
      </c>
      <c r="D69">
        <v>82.18</v>
      </c>
    </row>
    <row r="70" spans="1:4">
      <c r="A70" t="s">
        <v>941</v>
      </c>
      <c r="B70" t="s">
        <v>942</v>
      </c>
    </row>
    <row r="71" spans="1:4">
      <c r="A71" t="s">
        <v>322</v>
      </c>
      <c r="B71" t="s">
        <v>323</v>
      </c>
      <c r="C71">
        <v>51.24</v>
      </c>
      <c r="D71">
        <v>51.24</v>
      </c>
    </row>
    <row r="72" spans="1:4">
      <c r="A72" t="s">
        <v>324</v>
      </c>
      <c r="B72" t="s">
        <v>325</v>
      </c>
      <c r="C72">
        <v>22.43</v>
      </c>
      <c r="D72">
        <v>22.43</v>
      </c>
    </row>
    <row r="73" spans="1:4">
      <c r="A73" t="s">
        <v>326</v>
      </c>
      <c r="B73" t="s">
        <v>327</v>
      </c>
      <c r="C73">
        <v>111.01</v>
      </c>
      <c r="D73">
        <v>111.01</v>
      </c>
    </row>
    <row r="74" spans="1:4">
      <c r="A74" t="s">
        <v>332</v>
      </c>
      <c r="B74" t="s">
        <v>333</v>
      </c>
      <c r="C74">
        <v>100.2</v>
      </c>
      <c r="D74">
        <v>100.2</v>
      </c>
    </row>
    <row r="75" spans="1:4">
      <c r="A75" t="s">
        <v>334</v>
      </c>
      <c r="B75" t="s">
        <v>333</v>
      </c>
      <c r="C75">
        <v>22.98</v>
      </c>
      <c r="D75">
        <v>22.98</v>
      </c>
    </row>
    <row r="76" spans="1:4">
      <c r="A76">
        <v>1570150660</v>
      </c>
      <c r="B76" t="s">
        <v>337</v>
      </c>
      <c r="C76">
        <v>0.05</v>
      </c>
      <c r="D76">
        <v>0.05</v>
      </c>
    </row>
    <row r="77" spans="1:4">
      <c r="A77" t="s">
        <v>338</v>
      </c>
      <c r="B77" t="s">
        <v>339</v>
      </c>
      <c r="C77">
        <v>34.42</v>
      </c>
      <c r="D77">
        <v>34.42</v>
      </c>
    </row>
    <row r="78" spans="1:4">
      <c r="A78">
        <v>2420453900</v>
      </c>
      <c r="B78" t="s">
        <v>340</v>
      </c>
      <c r="C78">
        <v>297.19</v>
      </c>
      <c r="D78">
        <v>297.19</v>
      </c>
    </row>
    <row r="79" spans="1:4">
      <c r="A79" t="s">
        <v>341</v>
      </c>
      <c r="B79" t="s">
        <v>342</v>
      </c>
      <c r="C79">
        <v>680</v>
      </c>
      <c r="D79">
        <v>680</v>
      </c>
    </row>
    <row r="80" spans="1:4">
      <c r="A80" t="s">
        <v>346</v>
      </c>
      <c r="B80" t="s">
        <v>347</v>
      </c>
      <c r="C80">
        <v>112.43</v>
      </c>
      <c r="D80">
        <v>112.43</v>
      </c>
    </row>
    <row r="81" spans="1:4">
      <c r="A81" t="s">
        <v>627</v>
      </c>
      <c r="B81" t="s">
        <v>359</v>
      </c>
      <c r="C81">
        <v>42.01</v>
      </c>
      <c r="D81">
        <v>42.01</v>
      </c>
    </row>
    <row r="82" spans="1:4">
      <c r="A82" t="s">
        <v>348</v>
      </c>
      <c r="B82" t="s">
        <v>349</v>
      </c>
      <c r="C82">
        <v>0.7</v>
      </c>
      <c r="D82">
        <v>0.7</v>
      </c>
    </row>
    <row r="83" spans="1:4">
      <c r="A83" t="s">
        <v>353</v>
      </c>
      <c r="B83" t="s">
        <v>354</v>
      </c>
      <c r="C83">
        <v>1141.9000000000001</v>
      </c>
      <c r="D83">
        <v>1141.9000000000001</v>
      </c>
    </row>
    <row r="84" spans="1:4">
      <c r="A84" t="s">
        <v>355</v>
      </c>
      <c r="B84" t="s">
        <v>356</v>
      </c>
      <c r="C84">
        <v>965.99</v>
      </c>
      <c r="D84">
        <v>965.99</v>
      </c>
    </row>
    <row r="85" spans="1:4">
      <c r="A85" t="s">
        <v>358</v>
      </c>
      <c r="B85" t="s">
        <v>359</v>
      </c>
      <c r="C85">
        <v>230.47</v>
      </c>
      <c r="D85">
        <v>230.47</v>
      </c>
    </row>
    <row r="86" spans="1:4">
      <c r="A86">
        <v>2820451280</v>
      </c>
      <c r="B86" t="s">
        <v>360</v>
      </c>
      <c r="C86">
        <v>31.84</v>
      </c>
      <c r="D86">
        <v>31.84</v>
      </c>
    </row>
    <row r="87" spans="1:4">
      <c r="A87">
        <v>2869950160</v>
      </c>
      <c r="B87" t="s">
        <v>361</v>
      </c>
      <c r="C87">
        <v>12.6</v>
      </c>
      <c r="D87">
        <v>12.6</v>
      </c>
    </row>
    <row r="88" spans="1:4">
      <c r="A88">
        <v>2910551290</v>
      </c>
      <c r="B88" t="s">
        <v>362</v>
      </c>
      <c r="C88">
        <v>177.99</v>
      </c>
      <c r="D88">
        <v>177.98</v>
      </c>
    </row>
    <row r="89" spans="1:4">
      <c r="A89" t="s">
        <v>363</v>
      </c>
      <c r="B89" t="s">
        <v>364</v>
      </c>
      <c r="C89">
        <v>13.32</v>
      </c>
      <c r="D89">
        <v>13.32</v>
      </c>
    </row>
    <row r="90" spans="1:4">
      <c r="A90" t="s">
        <v>365</v>
      </c>
      <c r="B90" t="s">
        <v>366</v>
      </c>
      <c r="C90">
        <v>5.1100000000000003</v>
      </c>
      <c r="D90">
        <v>5.1100000000000003</v>
      </c>
    </row>
    <row r="91" spans="1:4">
      <c r="A91" t="s">
        <v>367</v>
      </c>
      <c r="B91" t="s">
        <v>368</v>
      </c>
      <c r="C91">
        <v>3.5</v>
      </c>
      <c r="D91">
        <v>3.5</v>
      </c>
    </row>
    <row r="92" spans="1:4">
      <c r="A92" t="s">
        <v>369</v>
      </c>
      <c r="B92" t="s">
        <v>370</v>
      </c>
      <c r="C92">
        <v>19.7</v>
      </c>
      <c r="D92">
        <v>19.7</v>
      </c>
    </row>
    <row r="93" spans="1:4">
      <c r="A93">
        <v>3110251180</v>
      </c>
      <c r="B93" t="s">
        <v>371</v>
      </c>
      <c r="C93">
        <v>105.6</v>
      </c>
      <c r="D93">
        <v>105.22</v>
      </c>
    </row>
    <row r="94" spans="1:4">
      <c r="A94">
        <v>3561055230</v>
      </c>
      <c r="B94" t="s">
        <v>943</v>
      </c>
      <c r="C94">
        <v>603.04999999999995</v>
      </c>
      <c r="D94">
        <v>603.04999999999995</v>
      </c>
    </row>
    <row r="95" spans="1:4">
      <c r="A95">
        <v>3610459000</v>
      </c>
      <c r="B95" t="s">
        <v>375</v>
      </c>
      <c r="C95">
        <v>164.68</v>
      </c>
      <c r="D95">
        <v>164.25</v>
      </c>
    </row>
    <row r="96" spans="1:4">
      <c r="A96">
        <v>4620155160</v>
      </c>
      <c r="B96" t="s">
        <v>376</v>
      </c>
      <c r="C96">
        <v>11.94</v>
      </c>
      <c r="D96">
        <v>11.94</v>
      </c>
    </row>
    <row r="97" spans="1:4">
      <c r="A97" t="s">
        <v>377</v>
      </c>
      <c r="B97" t="s">
        <v>378</v>
      </c>
      <c r="C97">
        <v>76.17</v>
      </c>
      <c r="D97">
        <v>76.17</v>
      </c>
    </row>
    <row r="98" spans="1:4">
      <c r="A98">
        <v>4840155760</v>
      </c>
      <c r="B98" t="s">
        <v>378</v>
      </c>
      <c r="C98">
        <v>531.88</v>
      </c>
      <c r="D98">
        <v>531.88</v>
      </c>
    </row>
    <row r="99" spans="1:4">
      <c r="A99" t="s">
        <v>379</v>
      </c>
      <c r="B99" t="s">
        <v>378</v>
      </c>
      <c r="C99">
        <v>129.85</v>
      </c>
      <c r="D99">
        <v>129.85</v>
      </c>
    </row>
    <row r="100" spans="1:4">
      <c r="A100" t="s">
        <v>380</v>
      </c>
      <c r="B100" t="s">
        <v>381</v>
      </c>
      <c r="C100">
        <v>99.21</v>
      </c>
      <c r="D100">
        <v>99.21</v>
      </c>
    </row>
    <row r="101" spans="1:4">
      <c r="A101" t="s">
        <v>382</v>
      </c>
      <c r="B101" t="s">
        <v>378</v>
      </c>
      <c r="C101">
        <v>88.72</v>
      </c>
      <c r="D101">
        <v>87.41</v>
      </c>
    </row>
    <row r="102" spans="1:4">
      <c r="A102">
        <v>9090051200</v>
      </c>
      <c r="B102" t="s">
        <v>448</v>
      </c>
    </row>
    <row r="103" spans="1:4">
      <c r="A103">
        <v>9520051420</v>
      </c>
      <c r="B103" t="s">
        <v>383</v>
      </c>
      <c r="C103">
        <v>1.64</v>
      </c>
      <c r="D103">
        <v>1.59</v>
      </c>
    </row>
    <row r="104" spans="1:4">
      <c r="A104">
        <v>9620051410</v>
      </c>
      <c r="B104" t="s">
        <v>384</v>
      </c>
      <c r="C104">
        <v>20.6</v>
      </c>
      <c r="D104">
        <v>20.54</v>
      </c>
    </row>
    <row r="105" spans="1:4">
      <c r="A105">
        <v>9990051180</v>
      </c>
      <c r="B105" t="s">
        <v>371</v>
      </c>
    </row>
    <row r="106" spans="1:4">
      <c r="A106">
        <v>170558300</v>
      </c>
      <c r="B106" t="s">
        <v>95</v>
      </c>
      <c r="C106">
        <v>1023.41</v>
      </c>
      <c r="D106">
        <v>1020.17</v>
      </c>
    </row>
    <row r="107" spans="1:4">
      <c r="A107">
        <v>170558330</v>
      </c>
      <c r="B107" t="s">
        <v>96</v>
      </c>
      <c r="C107">
        <v>3128.81</v>
      </c>
      <c r="D107">
        <v>3125.11</v>
      </c>
    </row>
    <row r="108" spans="1:4">
      <c r="A108">
        <v>320558340</v>
      </c>
      <c r="B108" t="s">
        <v>97</v>
      </c>
      <c r="C108">
        <v>96.78</v>
      </c>
      <c r="D108">
        <v>96.78</v>
      </c>
    </row>
    <row r="109" spans="1:4">
      <c r="A109">
        <v>330153020</v>
      </c>
      <c r="B109" t="s">
        <v>385</v>
      </c>
      <c r="C109">
        <v>6467.49</v>
      </c>
      <c r="D109">
        <v>6467.49</v>
      </c>
    </row>
    <row r="110" spans="1:4">
      <c r="A110" t="s">
        <v>386</v>
      </c>
      <c r="B110" t="s">
        <v>387</v>
      </c>
      <c r="C110">
        <v>23.51</v>
      </c>
      <c r="D110">
        <v>23.51</v>
      </c>
    </row>
    <row r="111" spans="1:4">
      <c r="A111" t="s">
        <v>388</v>
      </c>
      <c r="B111" t="s">
        <v>389</v>
      </c>
      <c r="C111">
        <v>2762.01</v>
      </c>
      <c r="D111">
        <v>2761.18</v>
      </c>
    </row>
    <row r="112" spans="1:4">
      <c r="A112">
        <v>1520158310</v>
      </c>
      <c r="B112" t="s">
        <v>100</v>
      </c>
      <c r="C112">
        <v>10.58</v>
      </c>
      <c r="D112">
        <v>10.58</v>
      </c>
    </row>
    <row r="113" spans="1:4">
      <c r="A113" t="s">
        <v>390</v>
      </c>
      <c r="B113" t="s">
        <v>391</v>
      </c>
      <c r="C113">
        <v>16.71</v>
      </c>
      <c r="D113">
        <v>16.71</v>
      </c>
    </row>
    <row r="114" spans="1:4">
      <c r="A114">
        <v>3620258320</v>
      </c>
      <c r="B114" t="s">
        <v>101</v>
      </c>
      <c r="C114">
        <v>1244.8</v>
      </c>
      <c r="D114">
        <v>1244.8</v>
      </c>
    </row>
    <row r="115" spans="1:4">
      <c r="A115">
        <v>3620258530</v>
      </c>
      <c r="B115" t="s">
        <v>392</v>
      </c>
      <c r="C115">
        <v>173.68</v>
      </c>
      <c r="D115">
        <v>172.32</v>
      </c>
    </row>
    <row r="116" spans="1:4">
      <c r="A116" t="s">
        <v>393</v>
      </c>
      <c r="B116" t="s">
        <v>394</v>
      </c>
      <c r="C116">
        <v>314.37</v>
      </c>
      <c r="D116">
        <v>314.37</v>
      </c>
    </row>
    <row r="117" spans="1:4">
      <c r="A117">
        <v>220252560</v>
      </c>
      <c r="B117" t="s">
        <v>400</v>
      </c>
      <c r="C117">
        <v>85.5</v>
      </c>
      <c r="D117">
        <v>85.5</v>
      </c>
    </row>
    <row r="118" spans="1:4">
      <c r="A118">
        <v>170558360</v>
      </c>
      <c r="B118" t="s">
        <v>401</v>
      </c>
      <c r="C118">
        <v>336.67</v>
      </c>
      <c r="D118">
        <v>336.67</v>
      </c>
    </row>
    <row r="119" spans="1:4">
      <c r="A119">
        <v>220253030</v>
      </c>
      <c r="B119" t="s">
        <v>402</v>
      </c>
      <c r="C119">
        <v>646.76</v>
      </c>
      <c r="D119">
        <v>644.24</v>
      </c>
    </row>
    <row r="120" spans="1:4">
      <c r="A120">
        <v>220253040</v>
      </c>
      <c r="B120" t="s">
        <v>403</v>
      </c>
      <c r="C120">
        <v>597.21</v>
      </c>
      <c r="D120">
        <v>596.96</v>
      </c>
    </row>
    <row r="121" spans="1:4">
      <c r="A121">
        <v>320558370</v>
      </c>
      <c r="B121" t="s">
        <v>404</v>
      </c>
      <c r="C121">
        <v>4.95</v>
      </c>
      <c r="D121">
        <v>4.95</v>
      </c>
    </row>
    <row r="122" spans="1:4">
      <c r="A122" t="s">
        <v>405</v>
      </c>
      <c r="B122" t="s">
        <v>406</v>
      </c>
      <c r="C122">
        <v>5898.17</v>
      </c>
      <c r="D122">
        <v>5895.69</v>
      </c>
    </row>
    <row r="123" spans="1:4">
      <c r="A123" t="s">
        <v>407</v>
      </c>
      <c r="B123" t="s">
        <v>408</v>
      </c>
      <c r="C123">
        <v>21.68</v>
      </c>
      <c r="D123">
        <v>21.68</v>
      </c>
    </row>
    <row r="124" spans="1:4">
      <c r="A124" t="s">
        <v>468</v>
      </c>
      <c r="B124" t="s">
        <v>469</v>
      </c>
      <c r="C124">
        <v>13.02</v>
      </c>
      <c r="D124">
        <v>13.02</v>
      </c>
    </row>
    <row r="125" spans="1:4">
      <c r="A125">
        <v>3620258570</v>
      </c>
      <c r="B125" t="s">
        <v>409</v>
      </c>
      <c r="C125">
        <v>60.99</v>
      </c>
      <c r="D125">
        <v>60.98</v>
      </c>
    </row>
    <row r="126" spans="1:4">
      <c r="A126" t="s">
        <v>494</v>
      </c>
      <c r="B126" t="s">
        <v>495</v>
      </c>
      <c r="C126">
        <v>100</v>
      </c>
      <c r="D126">
        <v>100</v>
      </c>
    </row>
    <row r="127" spans="1:4">
      <c r="A127" t="s">
        <v>944</v>
      </c>
      <c r="B127" t="s">
        <v>945</v>
      </c>
      <c r="C127">
        <v>12.16</v>
      </c>
      <c r="D127">
        <v>12.16</v>
      </c>
    </row>
    <row r="128" spans="1:4">
      <c r="A128">
        <v>710258520</v>
      </c>
      <c r="B128" t="s">
        <v>413</v>
      </c>
      <c r="C128">
        <v>65.02</v>
      </c>
      <c r="D128">
        <v>65.02</v>
      </c>
    </row>
    <row r="129" spans="1:4">
      <c r="A129" t="s">
        <v>416</v>
      </c>
      <c r="B129" t="s">
        <v>417</v>
      </c>
      <c r="C129">
        <v>1617.41</v>
      </c>
      <c r="D129">
        <v>1617.41</v>
      </c>
    </row>
    <row r="130" spans="1:4">
      <c r="A130" t="s">
        <v>498</v>
      </c>
      <c r="B130" t="s">
        <v>378</v>
      </c>
      <c r="C130">
        <v>0.77</v>
      </c>
      <c r="D130">
        <v>0.74</v>
      </c>
    </row>
    <row r="131" spans="1:4">
      <c r="A131" t="s">
        <v>420</v>
      </c>
      <c r="B131" t="s">
        <v>421</v>
      </c>
      <c r="C131">
        <v>3.8</v>
      </c>
      <c r="D131">
        <v>3.8</v>
      </c>
    </row>
    <row r="132" spans="1:4">
      <c r="A132" t="s">
        <v>422</v>
      </c>
      <c r="B132" t="s">
        <v>423</v>
      </c>
      <c r="C132">
        <v>35.549999999999997</v>
      </c>
      <c r="D132">
        <v>35.549999999999997</v>
      </c>
    </row>
    <row r="133" spans="1:4">
      <c r="A133" t="s">
        <v>103</v>
      </c>
      <c r="B133" t="s">
        <v>102</v>
      </c>
      <c r="C133">
        <v>15.72</v>
      </c>
      <c r="D133">
        <v>15.72</v>
      </c>
    </row>
    <row r="134" spans="1:4">
      <c r="A134" t="s">
        <v>105</v>
      </c>
      <c r="B134" t="s">
        <v>104</v>
      </c>
      <c r="C134">
        <v>117.07</v>
      </c>
      <c r="D134">
        <v>117.07</v>
      </c>
    </row>
    <row r="135" spans="1:4">
      <c r="A135">
        <v>2340758790</v>
      </c>
      <c r="B135" t="s">
        <v>426</v>
      </c>
      <c r="C135">
        <v>6.4</v>
      </c>
      <c r="D135">
        <v>6.4</v>
      </c>
    </row>
    <row r="136" spans="1:4">
      <c r="A136">
        <v>3620258440</v>
      </c>
      <c r="B136" t="s">
        <v>106</v>
      </c>
      <c r="C136">
        <v>105.28</v>
      </c>
      <c r="D136">
        <v>105.28</v>
      </c>
    </row>
    <row r="137" spans="1:4">
      <c r="A137">
        <v>3620258480</v>
      </c>
      <c r="B137" t="s">
        <v>107</v>
      </c>
      <c r="C137">
        <v>150.28</v>
      </c>
      <c r="D137">
        <v>148.87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topLeftCell="A77" workbookViewId="0">
      <selection sqref="A1:D98"/>
    </sheetView>
  </sheetViews>
  <sheetFormatPr defaultRowHeight="15"/>
  <sheetData>
    <row r="1" spans="1:4">
      <c r="A1">
        <v>58000</v>
      </c>
      <c r="B1" t="s">
        <v>217</v>
      </c>
      <c r="D1">
        <v>-0.05</v>
      </c>
    </row>
    <row r="2" spans="1:4">
      <c r="A2">
        <v>170551380</v>
      </c>
      <c r="B2" t="s">
        <v>218</v>
      </c>
      <c r="C2">
        <v>32.200000000000003</v>
      </c>
      <c r="D2">
        <v>32.200000000000003</v>
      </c>
    </row>
    <row r="3" spans="1:4">
      <c r="A3" t="s">
        <v>219</v>
      </c>
      <c r="B3" t="s">
        <v>220</v>
      </c>
      <c r="C3">
        <v>99.54</v>
      </c>
      <c r="D3">
        <v>99.54</v>
      </c>
    </row>
    <row r="4" spans="1:4">
      <c r="A4" t="s">
        <v>213</v>
      </c>
      <c r="B4" t="s">
        <v>214</v>
      </c>
      <c r="C4">
        <v>3.04</v>
      </c>
      <c r="D4">
        <v>3.04</v>
      </c>
    </row>
    <row r="5" spans="1:4">
      <c r="A5" t="s">
        <v>216</v>
      </c>
      <c r="B5" t="s">
        <v>215</v>
      </c>
      <c r="C5">
        <v>2.0099999999999998</v>
      </c>
      <c r="D5">
        <v>2.0099999999999998</v>
      </c>
    </row>
    <row r="6" spans="1:4">
      <c r="A6" t="s">
        <v>227</v>
      </c>
      <c r="B6" t="s">
        <v>228</v>
      </c>
      <c r="C6">
        <v>1.53</v>
      </c>
      <c r="D6">
        <v>1.53</v>
      </c>
    </row>
    <row r="7" spans="1:4">
      <c r="A7" t="s">
        <v>229</v>
      </c>
      <c r="B7" t="s">
        <v>230</v>
      </c>
      <c r="C7">
        <v>5.98</v>
      </c>
      <c r="D7">
        <v>5.98</v>
      </c>
    </row>
    <row r="8" spans="1:4">
      <c r="A8" t="s">
        <v>233</v>
      </c>
      <c r="B8" t="s">
        <v>234</v>
      </c>
      <c r="C8">
        <v>17.59</v>
      </c>
      <c r="D8">
        <v>17.59</v>
      </c>
    </row>
    <row r="9" spans="1:4">
      <c r="A9" t="s">
        <v>237</v>
      </c>
      <c r="B9" t="s">
        <v>238</v>
      </c>
      <c r="C9">
        <v>291.60000000000002</v>
      </c>
      <c r="D9">
        <v>291.60000000000002</v>
      </c>
    </row>
    <row r="10" spans="1:4">
      <c r="A10" t="s">
        <v>239</v>
      </c>
      <c r="B10" t="s">
        <v>240</v>
      </c>
      <c r="C10">
        <v>8</v>
      </c>
      <c r="D10">
        <v>8</v>
      </c>
    </row>
    <row r="11" spans="1:4">
      <c r="A11" t="s">
        <v>241</v>
      </c>
      <c r="B11" t="s">
        <v>242</v>
      </c>
      <c r="C11">
        <v>2.23</v>
      </c>
      <c r="D11">
        <v>2.23</v>
      </c>
    </row>
    <row r="12" spans="1:4">
      <c r="A12" t="s">
        <v>243</v>
      </c>
      <c r="B12" t="s">
        <v>244</v>
      </c>
      <c r="C12">
        <v>30.35</v>
      </c>
      <c r="D12">
        <v>30.35</v>
      </c>
    </row>
    <row r="13" spans="1:4">
      <c r="A13" t="s">
        <v>245</v>
      </c>
      <c r="B13" t="s">
        <v>246</v>
      </c>
      <c r="C13">
        <v>4.78</v>
      </c>
      <c r="D13">
        <v>4.78</v>
      </c>
    </row>
    <row r="14" spans="1:4">
      <c r="A14" t="s">
        <v>247</v>
      </c>
      <c r="B14" t="s">
        <v>248</v>
      </c>
      <c r="C14">
        <v>0.01</v>
      </c>
      <c r="D14">
        <v>0.01</v>
      </c>
    </row>
    <row r="15" spans="1:4">
      <c r="A15" s="51" t="s">
        <v>250</v>
      </c>
      <c r="B15" t="s">
        <v>251</v>
      </c>
      <c r="C15">
        <v>8.76</v>
      </c>
      <c r="D15">
        <v>8.76</v>
      </c>
    </row>
    <row r="16" spans="1:4">
      <c r="A16" s="51" t="s">
        <v>254</v>
      </c>
      <c r="B16" t="s">
        <v>255</v>
      </c>
      <c r="C16">
        <v>157.51</v>
      </c>
      <c r="D16">
        <v>157.51</v>
      </c>
    </row>
    <row r="17" spans="1:4">
      <c r="A17" s="51" t="s">
        <v>258</v>
      </c>
      <c r="B17" t="s">
        <v>259</v>
      </c>
      <c r="C17">
        <v>18.22</v>
      </c>
      <c r="D17">
        <v>18.22</v>
      </c>
    </row>
    <row r="18" spans="1:4">
      <c r="A18" s="51" t="s">
        <v>260</v>
      </c>
      <c r="B18" t="s">
        <v>261</v>
      </c>
      <c r="C18">
        <v>79.33</v>
      </c>
      <c r="D18">
        <v>79.33</v>
      </c>
    </row>
    <row r="19" spans="1:4">
      <c r="A19" t="s">
        <v>262</v>
      </c>
      <c r="B19" t="s">
        <v>263</v>
      </c>
      <c r="C19">
        <v>49.6</v>
      </c>
      <c r="D19">
        <v>49.6</v>
      </c>
    </row>
    <row r="20" spans="1:4">
      <c r="A20">
        <v>310151370</v>
      </c>
      <c r="B20" t="s">
        <v>272</v>
      </c>
      <c r="C20">
        <v>0.45</v>
      </c>
      <c r="D20">
        <v>0.45</v>
      </c>
    </row>
    <row r="21" spans="1:4">
      <c r="A21">
        <v>310750070</v>
      </c>
      <c r="B21" t="s">
        <v>553</v>
      </c>
      <c r="C21">
        <v>134.18</v>
      </c>
      <c r="D21">
        <v>134.16999999999999</v>
      </c>
    </row>
    <row r="22" spans="1:4">
      <c r="A22">
        <v>310751530</v>
      </c>
      <c r="B22" t="s">
        <v>554</v>
      </c>
      <c r="D22">
        <v>-0.25</v>
      </c>
    </row>
    <row r="23" spans="1:4">
      <c r="A23">
        <v>310852500</v>
      </c>
      <c r="B23" t="s">
        <v>273</v>
      </c>
      <c r="C23">
        <v>24.67</v>
      </c>
      <c r="D23">
        <v>24.56</v>
      </c>
    </row>
    <row r="24" spans="1:4">
      <c r="A24">
        <v>311152200</v>
      </c>
      <c r="B24" t="s">
        <v>276</v>
      </c>
      <c r="C24">
        <v>2.4500000000000002</v>
      </c>
      <c r="D24">
        <v>2.4500000000000002</v>
      </c>
    </row>
    <row r="25" spans="1:4">
      <c r="A25">
        <v>330152700</v>
      </c>
      <c r="B25" t="s">
        <v>278</v>
      </c>
      <c r="C25">
        <v>1.44</v>
      </c>
      <c r="D25">
        <v>1.44</v>
      </c>
    </row>
    <row r="26" spans="1:4">
      <c r="A26">
        <v>330153800</v>
      </c>
      <c r="B26" t="s">
        <v>279</v>
      </c>
      <c r="C26">
        <v>41.11</v>
      </c>
      <c r="D26">
        <v>41.1</v>
      </c>
    </row>
    <row r="27" spans="1:4">
      <c r="A27">
        <v>330750820</v>
      </c>
      <c r="B27" t="s">
        <v>280</v>
      </c>
      <c r="C27">
        <v>6.58</v>
      </c>
      <c r="D27">
        <v>6.58</v>
      </c>
    </row>
    <row r="28" spans="1:4">
      <c r="A28">
        <v>330752600</v>
      </c>
      <c r="B28" t="s">
        <v>281</v>
      </c>
      <c r="C28">
        <v>2.66</v>
      </c>
      <c r="D28">
        <v>2.66</v>
      </c>
    </row>
    <row r="29" spans="1:4">
      <c r="A29" t="s">
        <v>787</v>
      </c>
      <c r="B29" t="s">
        <v>788</v>
      </c>
      <c r="C29">
        <v>15.7</v>
      </c>
      <c r="D29">
        <v>15.57</v>
      </c>
    </row>
    <row r="30" spans="1:4">
      <c r="A30" t="s">
        <v>282</v>
      </c>
      <c r="B30" t="s">
        <v>283</v>
      </c>
      <c r="C30">
        <v>62.68</v>
      </c>
      <c r="D30">
        <v>62.68</v>
      </c>
    </row>
    <row r="31" spans="1:4">
      <c r="A31" t="s">
        <v>284</v>
      </c>
      <c r="B31" t="s">
        <v>285</v>
      </c>
      <c r="C31">
        <v>111.4</v>
      </c>
      <c r="D31">
        <v>111.4</v>
      </c>
    </row>
    <row r="32" spans="1:4">
      <c r="A32">
        <v>410250270</v>
      </c>
      <c r="B32" t="s">
        <v>286</v>
      </c>
      <c r="C32">
        <v>0.31</v>
      </c>
      <c r="D32">
        <v>0.31</v>
      </c>
    </row>
    <row r="33" spans="1:4">
      <c r="A33">
        <v>511354970</v>
      </c>
      <c r="B33" t="s">
        <v>292</v>
      </c>
      <c r="C33">
        <v>6.72</v>
      </c>
      <c r="D33">
        <v>5.98</v>
      </c>
    </row>
    <row r="34" spans="1:4">
      <c r="A34">
        <v>521254340</v>
      </c>
      <c r="B34" t="s">
        <v>777</v>
      </c>
      <c r="C34" t="s">
        <v>936</v>
      </c>
      <c r="D34" t="s">
        <v>936</v>
      </c>
    </row>
    <row r="35" spans="1:4">
      <c r="A35" t="s">
        <v>296</v>
      </c>
      <c r="B35" t="s">
        <v>297</v>
      </c>
      <c r="C35">
        <v>45</v>
      </c>
      <c r="D35">
        <v>45</v>
      </c>
    </row>
    <row r="36" spans="1:4">
      <c r="A36" t="s">
        <v>298</v>
      </c>
      <c r="B36" t="s">
        <v>299</v>
      </c>
      <c r="C36">
        <v>12.85</v>
      </c>
      <c r="D36">
        <v>12.85</v>
      </c>
    </row>
    <row r="37" spans="1:4">
      <c r="A37">
        <v>710254780</v>
      </c>
      <c r="B37" t="s">
        <v>568</v>
      </c>
      <c r="C37">
        <v>23.92</v>
      </c>
      <c r="D37">
        <v>23.92</v>
      </c>
    </row>
    <row r="38" spans="1:4">
      <c r="A38">
        <v>710552900</v>
      </c>
      <c r="B38" t="s">
        <v>300</v>
      </c>
      <c r="C38">
        <v>43.15</v>
      </c>
      <c r="D38">
        <v>43</v>
      </c>
    </row>
    <row r="39" spans="1:4">
      <c r="A39" t="s">
        <v>305</v>
      </c>
      <c r="B39" t="s">
        <v>306</v>
      </c>
      <c r="C39">
        <v>0.24</v>
      </c>
      <c r="D39">
        <v>0.24</v>
      </c>
    </row>
    <row r="40" spans="1:4">
      <c r="A40" t="s">
        <v>307</v>
      </c>
      <c r="B40" t="s">
        <v>308</v>
      </c>
      <c r="C40">
        <v>0.08</v>
      </c>
      <c r="D40">
        <v>0.08</v>
      </c>
    </row>
    <row r="41" spans="1:4">
      <c r="A41">
        <v>1140354670</v>
      </c>
      <c r="B41" t="s">
        <v>313</v>
      </c>
      <c r="C41">
        <v>3.07</v>
      </c>
      <c r="D41">
        <v>3.07</v>
      </c>
    </row>
    <row r="42" spans="1:4">
      <c r="A42">
        <v>1140355190</v>
      </c>
      <c r="B42" t="s">
        <v>315</v>
      </c>
      <c r="C42">
        <v>0.32</v>
      </c>
      <c r="D42">
        <v>0.32</v>
      </c>
    </row>
    <row r="43" spans="1:4">
      <c r="A43" t="s">
        <v>322</v>
      </c>
      <c r="B43" t="s">
        <v>323</v>
      </c>
      <c r="C43">
        <v>1.97</v>
      </c>
      <c r="D43">
        <v>1.97</v>
      </c>
    </row>
    <row r="44" spans="1:4">
      <c r="A44" t="s">
        <v>330</v>
      </c>
      <c r="B44" t="s">
        <v>331</v>
      </c>
      <c r="C44">
        <v>33.67</v>
      </c>
      <c r="D44">
        <v>33.67</v>
      </c>
    </row>
    <row r="45" spans="1:4">
      <c r="A45" t="s">
        <v>332</v>
      </c>
      <c r="B45" t="s">
        <v>333</v>
      </c>
      <c r="C45">
        <v>53.82</v>
      </c>
      <c r="D45">
        <v>53.82</v>
      </c>
    </row>
    <row r="46" spans="1:4">
      <c r="A46" t="s">
        <v>334</v>
      </c>
      <c r="B46" t="s">
        <v>333</v>
      </c>
      <c r="C46">
        <v>0.53</v>
      </c>
      <c r="D46">
        <v>0.53</v>
      </c>
    </row>
    <row r="47" spans="1:4">
      <c r="A47">
        <v>2340650280</v>
      </c>
      <c r="B47" t="s">
        <v>464</v>
      </c>
      <c r="D47">
        <v>-0.35</v>
      </c>
    </row>
    <row r="48" spans="1:4">
      <c r="A48">
        <v>2420451110</v>
      </c>
      <c r="B48" t="s">
        <v>455</v>
      </c>
      <c r="C48" t="s">
        <v>937</v>
      </c>
      <c r="D48" t="s">
        <v>937</v>
      </c>
    </row>
    <row r="49" spans="1:4">
      <c r="A49">
        <v>2420453900</v>
      </c>
      <c r="B49" t="s">
        <v>340</v>
      </c>
      <c r="C49">
        <v>100</v>
      </c>
      <c r="D49">
        <v>100</v>
      </c>
    </row>
    <row r="50" spans="1:4">
      <c r="A50" t="s">
        <v>341</v>
      </c>
      <c r="B50" t="s">
        <v>342</v>
      </c>
      <c r="C50">
        <v>40</v>
      </c>
      <c r="D50">
        <v>40</v>
      </c>
    </row>
    <row r="51" spans="1:4">
      <c r="A51" t="s">
        <v>346</v>
      </c>
      <c r="B51" t="s">
        <v>347</v>
      </c>
      <c r="C51">
        <v>6.11</v>
      </c>
      <c r="D51">
        <v>6.11</v>
      </c>
    </row>
    <row r="52" spans="1:4">
      <c r="A52" t="s">
        <v>355</v>
      </c>
      <c r="B52" t="s">
        <v>356</v>
      </c>
      <c r="C52">
        <v>37.43</v>
      </c>
      <c r="D52">
        <v>37.43</v>
      </c>
    </row>
    <row r="53" spans="1:4">
      <c r="A53" t="s">
        <v>442</v>
      </c>
      <c r="B53" t="s">
        <v>443</v>
      </c>
      <c r="D53">
        <v>-0.03</v>
      </c>
    </row>
    <row r="54" spans="1:4">
      <c r="A54">
        <v>2820451280</v>
      </c>
      <c r="B54" t="s">
        <v>360</v>
      </c>
      <c r="C54">
        <v>0.2</v>
      </c>
      <c r="D54">
        <v>0.2</v>
      </c>
    </row>
    <row r="55" spans="1:4">
      <c r="A55">
        <v>2910551290</v>
      </c>
      <c r="B55" t="s">
        <v>362</v>
      </c>
      <c r="C55">
        <v>113.17</v>
      </c>
      <c r="D55">
        <v>113.17</v>
      </c>
    </row>
    <row r="56" spans="1:4">
      <c r="A56" t="s">
        <v>689</v>
      </c>
      <c r="B56" t="s">
        <v>690</v>
      </c>
      <c r="C56">
        <v>164.57</v>
      </c>
      <c r="D56">
        <v>164.57</v>
      </c>
    </row>
    <row r="57" spans="1:4">
      <c r="A57" t="s">
        <v>369</v>
      </c>
      <c r="B57" t="s">
        <v>370</v>
      </c>
      <c r="C57">
        <v>4.53</v>
      </c>
      <c r="D57">
        <v>4.53</v>
      </c>
    </row>
    <row r="58" spans="1:4">
      <c r="A58">
        <v>3110251180</v>
      </c>
      <c r="B58" t="s">
        <v>371</v>
      </c>
      <c r="C58">
        <v>5.44</v>
      </c>
      <c r="D58">
        <v>5.44</v>
      </c>
    </row>
    <row r="59" spans="1:4">
      <c r="A59">
        <v>3180052990</v>
      </c>
      <c r="B59" t="s">
        <v>372</v>
      </c>
      <c r="C59">
        <v>0.02</v>
      </c>
      <c r="D59">
        <v>0.02</v>
      </c>
    </row>
    <row r="60" spans="1:4">
      <c r="A60" t="s">
        <v>794</v>
      </c>
      <c r="B60" t="s">
        <v>795</v>
      </c>
      <c r="C60">
        <v>236.23</v>
      </c>
      <c r="D60">
        <v>236.23</v>
      </c>
    </row>
    <row r="61" spans="1:4">
      <c r="A61">
        <v>3610459000</v>
      </c>
      <c r="B61" t="s">
        <v>375</v>
      </c>
      <c r="C61">
        <v>46.47</v>
      </c>
      <c r="D61">
        <v>46.41</v>
      </c>
    </row>
    <row r="62" spans="1:4">
      <c r="A62">
        <v>4640355150</v>
      </c>
      <c r="B62" t="s">
        <v>590</v>
      </c>
      <c r="C62">
        <v>15.63</v>
      </c>
      <c r="D62">
        <v>15.63</v>
      </c>
    </row>
    <row r="63" spans="1:4">
      <c r="A63" t="s">
        <v>377</v>
      </c>
      <c r="B63" t="s">
        <v>378</v>
      </c>
      <c r="C63">
        <v>1.52</v>
      </c>
      <c r="D63">
        <v>1.52</v>
      </c>
    </row>
    <row r="64" spans="1:4">
      <c r="A64" t="s">
        <v>382</v>
      </c>
      <c r="B64" t="s">
        <v>378</v>
      </c>
      <c r="C64">
        <v>23.39</v>
      </c>
      <c r="D64">
        <v>23.39</v>
      </c>
    </row>
    <row r="65" spans="1:4">
      <c r="A65">
        <v>9090051200</v>
      </c>
      <c r="B65" t="s">
        <v>448</v>
      </c>
      <c r="C65">
        <v>0.06</v>
      </c>
      <c r="D65">
        <v>0.06</v>
      </c>
    </row>
    <row r="66" spans="1:4">
      <c r="A66">
        <v>9520051420</v>
      </c>
      <c r="B66" t="s">
        <v>383</v>
      </c>
      <c r="C66">
        <v>1.76</v>
      </c>
      <c r="D66">
        <v>1.76</v>
      </c>
    </row>
    <row r="67" spans="1:4">
      <c r="A67">
        <v>9620051410</v>
      </c>
      <c r="B67" t="s">
        <v>384</v>
      </c>
      <c r="C67">
        <v>6.19</v>
      </c>
      <c r="D67">
        <v>6.19</v>
      </c>
    </row>
    <row r="68" spans="1:4">
      <c r="A68">
        <v>170558300</v>
      </c>
      <c r="B68" t="s">
        <v>95</v>
      </c>
      <c r="C68">
        <v>172.22</v>
      </c>
      <c r="D68">
        <v>172.07</v>
      </c>
    </row>
    <row r="69" spans="1:4">
      <c r="A69">
        <v>170558330</v>
      </c>
      <c r="B69" t="s">
        <v>96</v>
      </c>
      <c r="C69">
        <v>87.82</v>
      </c>
      <c r="D69">
        <v>87.82</v>
      </c>
    </row>
    <row r="70" spans="1:4">
      <c r="A70">
        <v>320558340</v>
      </c>
      <c r="B70" t="s">
        <v>97</v>
      </c>
      <c r="C70">
        <v>21.65</v>
      </c>
      <c r="D70">
        <v>21.65</v>
      </c>
    </row>
    <row r="71" spans="1:4">
      <c r="A71">
        <v>330153020</v>
      </c>
      <c r="B71" t="s">
        <v>385</v>
      </c>
      <c r="C71">
        <v>112.28</v>
      </c>
      <c r="D71">
        <v>112.28</v>
      </c>
    </row>
    <row r="72" spans="1:4">
      <c r="A72" t="s">
        <v>388</v>
      </c>
      <c r="B72" t="s">
        <v>389</v>
      </c>
      <c r="C72">
        <v>27.48</v>
      </c>
      <c r="D72">
        <v>27.48</v>
      </c>
    </row>
    <row r="73" spans="1:4">
      <c r="A73">
        <v>1520158310</v>
      </c>
      <c r="B73" t="s">
        <v>100</v>
      </c>
      <c r="C73">
        <v>19.22</v>
      </c>
      <c r="D73">
        <v>19.22</v>
      </c>
    </row>
    <row r="74" spans="1:4">
      <c r="A74" t="s">
        <v>390</v>
      </c>
      <c r="B74" t="s">
        <v>391</v>
      </c>
      <c r="C74">
        <v>58.34</v>
      </c>
      <c r="D74">
        <v>58.34</v>
      </c>
    </row>
    <row r="75" spans="1:4">
      <c r="A75">
        <v>3620258320</v>
      </c>
      <c r="B75" t="s">
        <v>101</v>
      </c>
      <c r="C75">
        <v>20</v>
      </c>
      <c r="D75">
        <v>20</v>
      </c>
    </row>
    <row r="76" spans="1:4">
      <c r="A76">
        <v>3620258530</v>
      </c>
      <c r="B76" t="s">
        <v>392</v>
      </c>
      <c r="C76">
        <v>4.5199999999999996</v>
      </c>
      <c r="D76">
        <v>4.5199999999999996</v>
      </c>
    </row>
    <row r="77" spans="1:4">
      <c r="A77" t="s">
        <v>393</v>
      </c>
      <c r="B77" t="s">
        <v>394</v>
      </c>
      <c r="C77">
        <v>9.76</v>
      </c>
      <c r="D77">
        <v>9.76</v>
      </c>
    </row>
    <row r="78" spans="1:4">
      <c r="A78">
        <v>220252560</v>
      </c>
      <c r="B78" t="s">
        <v>400</v>
      </c>
      <c r="C78">
        <v>5.52</v>
      </c>
      <c r="D78">
        <v>5.52</v>
      </c>
    </row>
    <row r="79" spans="1:4">
      <c r="A79">
        <v>170558360</v>
      </c>
      <c r="B79" t="s">
        <v>401</v>
      </c>
      <c r="C79">
        <v>25.93</v>
      </c>
      <c r="D79">
        <v>25.93</v>
      </c>
    </row>
    <row r="80" spans="1:4">
      <c r="A80">
        <v>220253030</v>
      </c>
      <c r="B80" t="s">
        <v>402</v>
      </c>
      <c r="C80">
        <v>34.020000000000003</v>
      </c>
      <c r="D80">
        <v>34.01</v>
      </c>
    </row>
    <row r="81" spans="1:4">
      <c r="A81">
        <v>220253040</v>
      </c>
      <c r="B81" t="s">
        <v>403</v>
      </c>
      <c r="C81">
        <v>33.14</v>
      </c>
      <c r="D81">
        <v>33.14</v>
      </c>
    </row>
    <row r="82" spans="1:4">
      <c r="A82">
        <v>320558370</v>
      </c>
      <c r="B82" t="s">
        <v>404</v>
      </c>
      <c r="C82">
        <v>1.87</v>
      </c>
      <c r="D82">
        <v>1.87</v>
      </c>
    </row>
    <row r="83" spans="1:4">
      <c r="A83" t="s">
        <v>405</v>
      </c>
      <c r="B83" t="s">
        <v>406</v>
      </c>
      <c r="C83">
        <v>73.989999999999995</v>
      </c>
      <c r="D83">
        <v>73.989999999999995</v>
      </c>
    </row>
    <row r="84" spans="1:4">
      <c r="A84" t="s">
        <v>407</v>
      </c>
      <c r="B84" t="s">
        <v>408</v>
      </c>
      <c r="C84">
        <v>10.19</v>
      </c>
      <c r="D84">
        <v>10.19</v>
      </c>
    </row>
    <row r="85" spans="1:4">
      <c r="A85" t="s">
        <v>468</v>
      </c>
      <c r="B85" t="s">
        <v>469</v>
      </c>
      <c r="C85">
        <v>1.39</v>
      </c>
      <c r="D85">
        <v>1.39</v>
      </c>
    </row>
    <row r="86" spans="1:4">
      <c r="A86">
        <v>3620258570</v>
      </c>
      <c r="B86" t="s">
        <v>409</v>
      </c>
      <c r="C86">
        <v>1.81</v>
      </c>
      <c r="D86">
        <v>1.81</v>
      </c>
    </row>
    <row r="87" spans="1:4">
      <c r="A87" t="s">
        <v>494</v>
      </c>
      <c r="B87" t="s">
        <v>495</v>
      </c>
      <c r="C87">
        <v>250</v>
      </c>
      <c r="D87">
        <v>250</v>
      </c>
    </row>
    <row r="88" spans="1:4">
      <c r="A88">
        <v>710258520</v>
      </c>
      <c r="B88" t="s">
        <v>413</v>
      </c>
      <c r="C88">
        <v>0.26</v>
      </c>
      <c r="D88">
        <v>0.26</v>
      </c>
    </row>
    <row r="89" spans="1:4">
      <c r="A89" t="s">
        <v>416</v>
      </c>
      <c r="B89" t="s">
        <v>417</v>
      </c>
      <c r="C89">
        <v>8.61</v>
      </c>
      <c r="D89">
        <v>8.61</v>
      </c>
    </row>
    <row r="90" spans="1:4">
      <c r="A90" t="s">
        <v>420</v>
      </c>
      <c r="B90" t="s">
        <v>421</v>
      </c>
      <c r="C90">
        <v>1.34</v>
      </c>
      <c r="D90">
        <v>1.34</v>
      </c>
    </row>
    <row r="91" spans="1:4">
      <c r="A91">
        <v>1670254590</v>
      </c>
      <c r="B91" t="s">
        <v>938</v>
      </c>
      <c r="C91">
        <v>289.75</v>
      </c>
      <c r="D91">
        <v>289.75</v>
      </c>
    </row>
    <row r="92" spans="1:4">
      <c r="A92" t="s">
        <v>939</v>
      </c>
      <c r="B92" t="s">
        <v>940</v>
      </c>
      <c r="C92">
        <v>111.07</v>
      </c>
      <c r="D92">
        <v>111.07</v>
      </c>
    </row>
    <row r="93" spans="1:4">
      <c r="A93" t="s">
        <v>452</v>
      </c>
      <c r="B93" t="s">
        <v>453</v>
      </c>
      <c r="C93">
        <v>0.43</v>
      </c>
      <c r="D93">
        <v>0.43</v>
      </c>
    </row>
    <row r="94" spans="1:4">
      <c r="A94" t="s">
        <v>103</v>
      </c>
      <c r="B94" t="s">
        <v>102</v>
      </c>
      <c r="C94">
        <v>5.72</v>
      </c>
      <c r="D94">
        <v>5.72</v>
      </c>
    </row>
    <row r="95" spans="1:4">
      <c r="A95" t="s">
        <v>105</v>
      </c>
      <c r="B95" t="s">
        <v>104</v>
      </c>
      <c r="C95">
        <v>2.94</v>
      </c>
      <c r="D95">
        <v>2.94</v>
      </c>
    </row>
    <row r="96" spans="1:4">
      <c r="A96">
        <v>2340758790</v>
      </c>
      <c r="B96" t="s">
        <v>426</v>
      </c>
      <c r="C96">
        <v>1.53</v>
      </c>
      <c r="D96">
        <v>1.53</v>
      </c>
    </row>
    <row r="97" spans="1:4">
      <c r="A97">
        <v>3620258440</v>
      </c>
      <c r="B97" t="s">
        <v>106</v>
      </c>
      <c r="C97">
        <v>20.18</v>
      </c>
      <c r="D97">
        <v>20.18</v>
      </c>
    </row>
    <row r="98" spans="1:4">
      <c r="A98">
        <v>3620258480</v>
      </c>
      <c r="B98" t="s">
        <v>107</v>
      </c>
      <c r="C98">
        <v>29.69</v>
      </c>
      <c r="D98">
        <v>29.69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topLeftCell="A98" workbookViewId="0">
      <selection sqref="A1:D119"/>
    </sheetView>
  </sheetViews>
  <sheetFormatPr defaultRowHeight="15"/>
  <sheetData>
    <row r="1" spans="1:4">
      <c r="A1">
        <v>58000</v>
      </c>
      <c r="B1" t="s">
        <v>217</v>
      </c>
      <c r="D1">
        <v>-1.79</v>
      </c>
    </row>
    <row r="2" spans="1:4">
      <c r="A2">
        <v>170551380</v>
      </c>
      <c r="B2" t="s">
        <v>218</v>
      </c>
      <c r="C2">
        <v>6.75</v>
      </c>
      <c r="D2">
        <v>6.05</v>
      </c>
    </row>
    <row r="3" spans="1:4">
      <c r="A3" t="s">
        <v>219</v>
      </c>
      <c r="B3" t="s">
        <v>220</v>
      </c>
      <c r="C3">
        <v>111.07</v>
      </c>
      <c r="D3">
        <v>111.07</v>
      </c>
    </row>
    <row r="4" spans="1:4">
      <c r="A4" t="s">
        <v>213</v>
      </c>
      <c r="B4" t="s">
        <v>214</v>
      </c>
      <c r="C4">
        <v>4.21</v>
      </c>
      <c r="D4">
        <v>4.21</v>
      </c>
    </row>
    <row r="5" spans="1:4">
      <c r="A5" t="s">
        <v>216</v>
      </c>
      <c r="B5" t="s">
        <v>215</v>
      </c>
      <c r="C5">
        <v>2.0099999999999998</v>
      </c>
      <c r="D5">
        <v>2.0099999999999998</v>
      </c>
    </row>
    <row r="6" spans="1:4">
      <c r="A6" t="s">
        <v>227</v>
      </c>
      <c r="B6" t="s">
        <v>228</v>
      </c>
      <c r="C6">
        <v>3.95</v>
      </c>
      <c r="D6">
        <v>3.95</v>
      </c>
    </row>
    <row r="7" spans="1:4">
      <c r="A7" t="s">
        <v>229</v>
      </c>
      <c r="B7" t="s">
        <v>230</v>
      </c>
      <c r="C7">
        <v>17.12</v>
      </c>
      <c r="D7">
        <v>17.12</v>
      </c>
    </row>
    <row r="8" spans="1:4">
      <c r="A8" t="s">
        <v>231</v>
      </c>
      <c r="B8" t="s">
        <v>232</v>
      </c>
      <c r="C8">
        <v>0.3</v>
      </c>
      <c r="D8">
        <v>0.3</v>
      </c>
    </row>
    <row r="9" spans="1:4">
      <c r="A9" t="s">
        <v>233</v>
      </c>
      <c r="B9" t="s">
        <v>234</v>
      </c>
      <c r="C9">
        <v>50.22</v>
      </c>
      <c r="D9">
        <v>50.22</v>
      </c>
    </row>
    <row r="10" spans="1:4">
      <c r="A10" t="s">
        <v>235</v>
      </c>
      <c r="B10" t="s">
        <v>236</v>
      </c>
      <c r="C10">
        <v>87.56</v>
      </c>
      <c r="D10">
        <v>87.56</v>
      </c>
    </row>
    <row r="11" spans="1:4">
      <c r="A11" t="s">
        <v>237</v>
      </c>
      <c r="B11" t="s">
        <v>238</v>
      </c>
      <c r="C11">
        <v>7.4</v>
      </c>
      <c r="D11">
        <v>7.4</v>
      </c>
    </row>
    <row r="12" spans="1:4">
      <c r="A12" t="s">
        <v>239</v>
      </c>
      <c r="B12" t="s">
        <v>240</v>
      </c>
      <c r="C12">
        <v>36.07</v>
      </c>
      <c r="D12">
        <v>36.07</v>
      </c>
    </row>
    <row r="13" spans="1:4">
      <c r="A13" t="s">
        <v>241</v>
      </c>
      <c r="B13" t="s">
        <v>242</v>
      </c>
      <c r="C13">
        <v>12.43</v>
      </c>
      <c r="D13">
        <v>12.43</v>
      </c>
    </row>
    <row r="14" spans="1:4">
      <c r="A14" t="s">
        <v>243</v>
      </c>
      <c r="B14" t="s">
        <v>244</v>
      </c>
      <c r="C14">
        <v>111.7</v>
      </c>
      <c r="D14">
        <v>111.7</v>
      </c>
    </row>
    <row r="15" spans="1:4">
      <c r="A15" t="s">
        <v>245</v>
      </c>
      <c r="B15" t="s">
        <v>246</v>
      </c>
      <c r="C15">
        <v>11.57</v>
      </c>
      <c r="D15">
        <v>11.57</v>
      </c>
    </row>
    <row r="16" spans="1:4">
      <c r="A16" t="s">
        <v>247</v>
      </c>
      <c r="B16" t="s">
        <v>248</v>
      </c>
      <c r="C16">
        <v>0.04</v>
      </c>
      <c r="D16">
        <v>0.04</v>
      </c>
    </row>
    <row r="17" spans="1:4">
      <c r="A17">
        <v>220252550</v>
      </c>
      <c r="B17" t="s">
        <v>249</v>
      </c>
      <c r="C17">
        <v>0.89</v>
      </c>
      <c r="D17">
        <v>0.89</v>
      </c>
    </row>
    <row r="18" spans="1:4">
      <c r="A18" s="51" t="s">
        <v>250</v>
      </c>
      <c r="B18" t="s">
        <v>251</v>
      </c>
      <c r="C18">
        <v>17.37</v>
      </c>
      <c r="D18">
        <v>17.37</v>
      </c>
    </row>
    <row r="19" spans="1:4">
      <c r="A19" s="51" t="s">
        <v>252</v>
      </c>
      <c r="B19" t="s">
        <v>253</v>
      </c>
      <c r="C19">
        <v>6.51</v>
      </c>
      <c r="D19">
        <v>6.51</v>
      </c>
    </row>
    <row r="20" spans="1:4">
      <c r="A20" s="51" t="s">
        <v>258</v>
      </c>
      <c r="B20" t="s">
        <v>259</v>
      </c>
      <c r="C20">
        <v>12.59</v>
      </c>
      <c r="D20">
        <v>12.59</v>
      </c>
    </row>
    <row r="21" spans="1:4">
      <c r="A21" s="51" t="s">
        <v>260</v>
      </c>
      <c r="B21" t="s">
        <v>261</v>
      </c>
      <c r="C21">
        <v>74.59</v>
      </c>
      <c r="D21">
        <v>74.59</v>
      </c>
    </row>
    <row r="22" spans="1:4">
      <c r="A22" s="51" t="s">
        <v>266</v>
      </c>
      <c r="B22" t="s">
        <v>267</v>
      </c>
      <c r="C22">
        <v>35.950000000000003</v>
      </c>
      <c r="D22">
        <v>35.950000000000003</v>
      </c>
    </row>
    <row r="23" spans="1:4">
      <c r="A23">
        <v>310151370</v>
      </c>
      <c r="B23" t="s">
        <v>272</v>
      </c>
      <c r="C23">
        <v>0.3</v>
      </c>
      <c r="D23">
        <v>0.3</v>
      </c>
    </row>
    <row r="24" spans="1:4">
      <c r="A24">
        <v>310750070</v>
      </c>
      <c r="B24" t="s">
        <v>553</v>
      </c>
      <c r="C24">
        <v>288.61</v>
      </c>
      <c r="D24">
        <v>288.56</v>
      </c>
    </row>
    <row r="25" spans="1:4">
      <c r="A25">
        <v>310751530</v>
      </c>
      <c r="B25" t="s">
        <v>554</v>
      </c>
      <c r="D25">
        <v>0</v>
      </c>
    </row>
    <row r="26" spans="1:4">
      <c r="A26">
        <v>310852500</v>
      </c>
      <c r="B26" t="s">
        <v>273</v>
      </c>
      <c r="C26">
        <v>166.7</v>
      </c>
      <c r="D26">
        <v>166.7</v>
      </c>
    </row>
    <row r="27" spans="1:4">
      <c r="A27">
        <v>311152200</v>
      </c>
      <c r="B27" t="s">
        <v>276</v>
      </c>
      <c r="C27">
        <v>10.23</v>
      </c>
      <c r="D27">
        <v>10.08</v>
      </c>
    </row>
    <row r="28" spans="1:4">
      <c r="A28">
        <v>330152700</v>
      </c>
      <c r="B28" t="s">
        <v>278</v>
      </c>
      <c r="C28">
        <v>1.38</v>
      </c>
      <c r="D28">
        <v>1.38</v>
      </c>
    </row>
    <row r="29" spans="1:4">
      <c r="A29">
        <v>330153800</v>
      </c>
      <c r="B29" t="s">
        <v>279</v>
      </c>
      <c r="C29">
        <v>92.23</v>
      </c>
      <c r="D29">
        <v>91.69</v>
      </c>
    </row>
    <row r="30" spans="1:4">
      <c r="A30">
        <v>330750820</v>
      </c>
      <c r="B30" t="s">
        <v>280</v>
      </c>
      <c r="C30">
        <v>53.83</v>
      </c>
      <c r="D30">
        <v>53.83</v>
      </c>
    </row>
    <row r="31" spans="1:4">
      <c r="A31">
        <v>330752600</v>
      </c>
      <c r="B31" t="s">
        <v>281</v>
      </c>
      <c r="C31">
        <v>1.41</v>
      </c>
      <c r="D31">
        <v>1.41</v>
      </c>
    </row>
    <row r="32" spans="1:4">
      <c r="A32" t="s">
        <v>787</v>
      </c>
      <c r="B32" t="s">
        <v>788</v>
      </c>
      <c r="C32">
        <v>30.03</v>
      </c>
      <c r="D32">
        <v>30.03</v>
      </c>
    </row>
    <row r="33" spans="1:4">
      <c r="A33" t="s">
        <v>282</v>
      </c>
      <c r="B33" t="s">
        <v>283</v>
      </c>
      <c r="C33">
        <v>196.09</v>
      </c>
      <c r="D33">
        <v>196.09</v>
      </c>
    </row>
    <row r="34" spans="1:4">
      <c r="A34" t="s">
        <v>284</v>
      </c>
      <c r="B34" t="s">
        <v>285</v>
      </c>
      <c r="C34">
        <v>191.6</v>
      </c>
      <c r="D34">
        <v>191.6</v>
      </c>
    </row>
    <row r="35" spans="1:4">
      <c r="A35" t="s">
        <v>790</v>
      </c>
      <c r="B35" t="s">
        <v>791</v>
      </c>
    </row>
    <row r="36" spans="1:4">
      <c r="A36" t="s">
        <v>517</v>
      </c>
      <c r="B36" t="s">
        <v>518</v>
      </c>
    </row>
    <row r="37" spans="1:4">
      <c r="A37">
        <v>410250270</v>
      </c>
      <c r="B37" t="s">
        <v>286</v>
      </c>
      <c r="C37">
        <v>0.92</v>
      </c>
      <c r="D37">
        <v>0.92</v>
      </c>
    </row>
    <row r="38" spans="1:4">
      <c r="A38">
        <v>420252800</v>
      </c>
      <c r="B38" t="s">
        <v>287</v>
      </c>
      <c r="C38">
        <v>0.02</v>
      </c>
      <c r="D38">
        <v>0.02</v>
      </c>
    </row>
    <row r="39" spans="1:4">
      <c r="A39">
        <v>511351350</v>
      </c>
      <c r="B39" t="s">
        <v>289</v>
      </c>
      <c r="C39">
        <v>1.17</v>
      </c>
      <c r="D39">
        <v>1.17</v>
      </c>
    </row>
    <row r="40" spans="1:4">
      <c r="A40">
        <v>511351760</v>
      </c>
      <c r="B40" t="s">
        <v>290</v>
      </c>
      <c r="C40">
        <v>1.48</v>
      </c>
      <c r="D40">
        <v>1.48</v>
      </c>
    </row>
    <row r="41" spans="1:4">
      <c r="A41">
        <v>511354620</v>
      </c>
      <c r="B41" t="s">
        <v>291</v>
      </c>
      <c r="C41">
        <v>2.2000000000000002</v>
      </c>
      <c r="D41">
        <v>2.2000000000000002</v>
      </c>
    </row>
    <row r="42" spans="1:4">
      <c r="A42">
        <v>511354970</v>
      </c>
      <c r="B42" t="s">
        <v>292</v>
      </c>
      <c r="C42">
        <v>1.86</v>
      </c>
      <c r="D42">
        <v>1.86</v>
      </c>
    </row>
    <row r="43" spans="1:4">
      <c r="A43">
        <v>511356940</v>
      </c>
      <c r="B43" t="s">
        <v>913</v>
      </c>
      <c r="C43">
        <v>945.08</v>
      </c>
      <c r="D43">
        <v>945.08</v>
      </c>
    </row>
    <row r="44" spans="1:4">
      <c r="A44">
        <v>511356980</v>
      </c>
      <c r="B44" t="s">
        <v>914</v>
      </c>
      <c r="C44">
        <v>25.83</v>
      </c>
      <c r="D44">
        <v>20.76</v>
      </c>
    </row>
    <row r="45" spans="1:4">
      <c r="A45" t="s">
        <v>298</v>
      </c>
      <c r="B45" t="s">
        <v>299</v>
      </c>
      <c r="C45">
        <v>42.51</v>
      </c>
      <c r="D45">
        <v>42.51</v>
      </c>
    </row>
    <row r="46" spans="1:4">
      <c r="A46">
        <v>710254780</v>
      </c>
      <c r="B46" t="s">
        <v>568</v>
      </c>
      <c r="C46">
        <v>0.9</v>
      </c>
      <c r="D46">
        <v>0.9</v>
      </c>
    </row>
    <row r="47" spans="1:4">
      <c r="A47">
        <v>710552900</v>
      </c>
      <c r="B47" t="s">
        <v>300</v>
      </c>
      <c r="C47">
        <v>72.569999999999993</v>
      </c>
      <c r="D47">
        <v>72.39</v>
      </c>
    </row>
    <row r="48" spans="1:4">
      <c r="A48" t="s">
        <v>305</v>
      </c>
      <c r="B48" t="s">
        <v>306</v>
      </c>
      <c r="C48">
        <v>0.83</v>
      </c>
      <c r="D48">
        <v>0.83</v>
      </c>
    </row>
    <row r="49" spans="1:4">
      <c r="A49" t="s">
        <v>307</v>
      </c>
      <c r="B49" t="s">
        <v>308</v>
      </c>
      <c r="C49">
        <v>0.41</v>
      </c>
      <c r="D49">
        <v>0.41</v>
      </c>
    </row>
    <row r="50" spans="1:4">
      <c r="A50">
        <v>860550860</v>
      </c>
      <c r="B50" t="s">
        <v>309</v>
      </c>
      <c r="C50">
        <v>0.02</v>
      </c>
      <c r="D50">
        <v>0.02</v>
      </c>
    </row>
    <row r="51" spans="1:4">
      <c r="A51">
        <v>1010151040</v>
      </c>
      <c r="B51" t="s">
        <v>810</v>
      </c>
    </row>
    <row r="52" spans="1:4">
      <c r="A52" t="s">
        <v>310</v>
      </c>
      <c r="B52" t="s">
        <v>311</v>
      </c>
      <c r="C52">
        <v>10</v>
      </c>
      <c r="D52">
        <v>10</v>
      </c>
    </row>
    <row r="53" spans="1:4">
      <c r="A53">
        <v>1140354660</v>
      </c>
      <c r="B53" t="s">
        <v>312</v>
      </c>
      <c r="C53">
        <v>4.25</v>
      </c>
      <c r="D53">
        <v>4.25</v>
      </c>
    </row>
    <row r="54" spans="1:4">
      <c r="A54">
        <v>1140354670</v>
      </c>
      <c r="B54" t="s">
        <v>313</v>
      </c>
      <c r="C54">
        <v>1.1499999999999999</v>
      </c>
      <c r="D54">
        <v>1.1499999999999999</v>
      </c>
    </row>
    <row r="55" spans="1:4">
      <c r="A55">
        <v>1140355170</v>
      </c>
      <c r="B55" t="s">
        <v>314</v>
      </c>
      <c r="C55">
        <v>4.55</v>
      </c>
      <c r="D55">
        <v>4.55</v>
      </c>
    </row>
    <row r="56" spans="1:4">
      <c r="A56">
        <v>1140355190</v>
      </c>
      <c r="B56" t="s">
        <v>315</v>
      </c>
      <c r="C56">
        <v>0.33</v>
      </c>
      <c r="D56">
        <v>0.33</v>
      </c>
    </row>
    <row r="57" spans="1:4">
      <c r="A57" t="s">
        <v>316</v>
      </c>
      <c r="B57" t="s">
        <v>315</v>
      </c>
      <c r="C57">
        <v>18.8</v>
      </c>
      <c r="D57">
        <v>18.8</v>
      </c>
    </row>
    <row r="58" spans="1:4">
      <c r="A58" t="s">
        <v>322</v>
      </c>
      <c r="B58" t="s">
        <v>323</v>
      </c>
      <c r="C58">
        <v>27.23</v>
      </c>
      <c r="D58">
        <v>27.23</v>
      </c>
    </row>
    <row r="59" spans="1:4">
      <c r="A59" t="s">
        <v>324</v>
      </c>
      <c r="B59" t="s">
        <v>325</v>
      </c>
      <c r="C59">
        <v>1.99</v>
      </c>
      <c r="D59">
        <v>1.99</v>
      </c>
    </row>
    <row r="60" spans="1:4">
      <c r="A60" t="s">
        <v>326</v>
      </c>
      <c r="B60" t="s">
        <v>327</v>
      </c>
      <c r="C60">
        <v>43.86</v>
      </c>
      <c r="D60">
        <v>43.86</v>
      </c>
    </row>
    <row r="61" spans="1:4">
      <c r="A61" t="s">
        <v>330</v>
      </c>
      <c r="B61" t="s">
        <v>331</v>
      </c>
      <c r="C61">
        <v>8.8800000000000008</v>
      </c>
      <c r="D61">
        <v>8.8800000000000008</v>
      </c>
    </row>
    <row r="62" spans="1:4">
      <c r="A62" t="s">
        <v>332</v>
      </c>
      <c r="B62" t="s">
        <v>333</v>
      </c>
      <c r="C62">
        <v>42.21</v>
      </c>
      <c r="D62">
        <v>42.21</v>
      </c>
    </row>
    <row r="63" spans="1:4">
      <c r="A63" t="s">
        <v>334</v>
      </c>
      <c r="B63" t="s">
        <v>333</v>
      </c>
      <c r="C63">
        <v>1.41</v>
      </c>
      <c r="D63">
        <v>1.41</v>
      </c>
    </row>
    <row r="64" spans="1:4">
      <c r="A64">
        <v>2340650280</v>
      </c>
      <c r="B64" t="s">
        <v>464</v>
      </c>
      <c r="D64">
        <v>-0.42</v>
      </c>
    </row>
    <row r="65" spans="1:4">
      <c r="A65">
        <v>2420453900</v>
      </c>
      <c r="B65" t="s">
        <v>340</v>
      </c>
      <c r="C65">
        <v>122.38</v>
      </c>
      <c r="D65">
        <v>122.38</v>
      </c>
    </row>
    <row r="66" spans="1:4">
      <c r="A66" t="s">
        <v>341</v>
      </c>
      <c r="B66" t="s">
        <v>342</v>
      </c>
      <c r="C66">
        <v>150</v>
      </c>
      <c r="D66">
        <v>150</v>
      </c>
    </row>
    <row r="67" spans="1:4">
      <c r="A67" t="s">
        <v>344</v>
      </c>
      <c r="B67" t="s">
        <v>345</v>
      </c>
      <c r="D67">
        <v>-10.18</v>
      </c>
    </row>
    <row r="68" spans="1:4">
      <c r="A68" t="s">
        <v>346</v>
      </c>
      <c r="B68" t="s">
        <v>347</v>
      </c>
      <c r="C68">
        <v>13</v>
      </c>
      <c r="D68">
        <v>13</v>
      </c>
    </row>
    <row r="69" spans="1:4">
      <c r="A69" t="s">
        <v>348</v>
      </c>
      <c r="B69" t="s">
        <v>349</v>
      </c>
      <c r="C69">
        <v>1.1599999999999999</v>
      </c>
      <c r="D69">
        <v>1.05</v>
      </c>
    </row>
    <row r="70" spans="1:4">
      <c r="A70" t="s">
        <v>353</v>
      </c>
      <c r="B70" t="s">
        <v>354</v>
      </c>
      <c r="C70">
        <v>18.61</v>
      </c>
      <c r="D70">
        <v>18.61</v>
      </c>
    </row>
    <row r="71" spans="1:4">
      <c r="A71" t="s">
        <v>355</v>
      </c>
      <c r="B71" t="s">
        <v>356</v>
      </c>
      <c r="C71">
        <v>16.89</v>
      </c>
      <c r="D71">
        <v>16.89</v>
      </c>
    </row>
    <row r="72" spans="1:4">
      <c r="A72" t="s">
        <v>644</v>
      </c>
      <c r="B72" t="s">
        <v>645</v>
      </c>
      <c r="D72">
        <v>0</v>
      </c>
    </row>
    <row r="73" spans="1:4">
      <c r="A73" t="s">
        <v>358</v>
      </c>
      <c r="B73" t="s">
        <v>359</v>
      </c>
      <c r="C73">
        <v>5.33</v>
      </c>
      <c r="D73">
        <v>5.33</v>
      </c>
    </row>
    <row r="74" spans="1:4">
      <c r="A74">
        <v>2820451280</v>
      </c>
      <c r="B74" t="s">
        <v>360</v>
      </c>
      <c r="C74">
        <v>6.72</v>
      </c>
      <c r="D74">
        <v>6.72</v>
      </c>
    </row>
    <row r="75" spans="1:4">
      <c r="A75">
        <v>2869950160</v>
      </c>
      <c r="B75" t="s">
        <v>361</v>
      </c>
      <c r="C75">
        <v>44.71</v>
      </c>
      <c r="D75">
        <v>44.71</v>
      </c>
    </row>
    <row r="76" spans="1:4">
      <c r="A76">
        <v>2910551290</v>
      </c>
      <c r="B76" t="s">
        <v>362</v>
      </c>
      <c r="C76">
        <v>195.25</v>
      </c>
      <c r="D76">
        <v>195.24</v>
      </c>
    </row>
    <row r="77" spans="1:4">
      <c r="A77" t="s">
        <v>363</v>
      </c>
      <c r="B77" t="s">
        <v>364</v>
      </c>
      <c r="C77">
        <v>8.74</v>
      </c>
      <c r="D77">
        <v>8.74</v>
      </c>
    </row>
    <row r="78" spans="1:4">
      <c r="A78" t="s">
        <v>365</v>
      </c>
      <c r="B78" t="s">
        <v>366</v>
      </c>
      <c r="C78">
        <v>1.48</v>
      </c>
      <c r="D78">
        <v>1.48</v>
      </c>
    </row>
    <row r="79" spans="1:4">
      <c r="A79" t="s">
        <v>367</v>
      </c>
      <c r="B79" t="s">
        <v>368</v>
      </c>
      <c r="C79">
        <v>1.56</v>
      </c>
      <c r="D79">
        <v>1.56</v>
      </c>
    </row>
    <row r="80" spans="1:4">
      <c r="A80" t="s">
        <v>369</v>
      </c>
      <c r="B80" t="s">
        <v>370</v>
      </c>
      <c r="C80">
        <v>20.62</v>
      </c>
      <c r="D80">
        <v>20.62</v>
      </c>
    </row>
    <row r="81" spans="1:4">
      <c r="A81">
        <v>3110251180</v>
      </c>
      <c r="B81" t="s">
        <v>371</v>
      </c>
      <c r="C81">
        <v>5.61</v>
      </c>
      <c r="D81">
        <v>5.61</v>
      </c>
    </row>
    <row r="82" spans="1:4">
      <c r="A82">
        <v>3180052990</v>
      </c>
      <c r="B82" t="s">
        <v>372</v>
      </c>
      <c r="C82">
        <v>7.0000000000000007E-2</v>
      </c>
      <c r="D82">
        <v>7.0000000000000007E-2</v>
      </c>
    </row>
    <row r="83" spans="1:4">
      <c r="A83" t="s">
        <v>794</v>
      </c>
      <c r="B83" t="s">
        <v>795</v>
      </c>
      <c r="C83" t="s">
        <v>934</v>
      </c>
      <c r="D83" t="s">
        <v>934</v>
      </c>
    </row>
    <row r="84" spans="1:4">
      <c r="A84">
        <v>3610459000</v>
      </c>
      <c r="B84" t="s">
        <v>375</v>
      </c>
      <c r="C84">
        <v>33.020000000000003</v>
      </c>
      <c r="D84">
        <v>33.020000000000003</v>
      </c>
    </row>
    <row r="85" spans="1:4">
      <c r="A85">
        <v>4620155160</v>
      </c>
      <c r="B85" t="s">
        <v>376</v>
      </c>
      <c r="C85">
        <v>1.22</v>
      </c>
      <c r="D85">
        <v>1.22</v>
      </c>
    </row>
    <row r="86" spans="1:4">
      <c r="A86" t="s">
        <v>377</v>
      </c>
      <c r="B86" t="s">
        <v>378</v>
      </c>
      <c r="C86">
        <v>2.1</v>
      </c>
      <c r="D86">
        <v>2.1</v>
      </c>
    </row>
    <row r="87" spans="1:4">
      <c r="A87" t="s">
        <v>382</v>
      </c>
      <c r="B87" t="s">
        <v>378</v>
      </c>
      <c r="C87">
        <v>14.08</v>
      </c>
      <c r="D87">
        <v>14.08</v>
      </c>
    </row>
    <row r="88" spans="1:4">
      <c r="A88">
        <v>9090051200</v>
      </c>
      <c r="B88" t="s">
        <v>448</v>
      </c>
      <c r="C88">
        <v>0.17</v>
      </c>
      <c r="D88">
        <v>0.17</v>
      </c>
    </row>
    <row r="89" spans="1:4">
      <c r="A89">
        <v>9520051420</v>
      </c>
      <c r="B89" t="s">
        <v>383</v>
      </c>
      <c r="C89">
        <v>2.34</v>
      </c>
      <c r="D89">
        <v>2.34</v>
      </c>
    </row>
    <row r="90" spans="1:4">
      <c r="A90">
        <v>9620051410</v>
      </c>
      <c r="B90" t="s">
        <v>384</v>
      </c>
      <c r="C90">
        <v>2.86</v>
      </c>
      <c r="D90">
        <v>2.86</v>
      </c>
    </row>
    <row r="91" spans="1:4">
      <c r="A91">
        <v>170558300</v>
      </c>
      <c r="B91" t="s">
        <v>95</v>
      </c>
      <c r="C91">
        <v>142.26</v>
      </c>
      <c r="D91">
        <v>142.25</v>
      </c>
    </row>
    <row r="92" spans="1:4">
      <c r="A92">
        <v>170558330</v>
      </c>
      <c r="B92" t="s">
        <v>96</v>
      </c>
      <c r="C92">
        <v>131.58000000000001</v>
      </c>
      <c r="D92">
        <v>131.58000000000001</v>
      </c>
    </row>
    <row r="93" spans="1:4">
      <c r="A93">
        <v>320558340</v>
      </c>
      <c r="B93" t="s">
        <v>97</v>
      </c>
      <c r="C93">
        <v>82.32</v>
      </c>
      <c r="D93">
        <v>82.32</v>
      </c>
    </row>
    <row r="94" spans="1:4">
      <c r="A94">
        <v>330153020</v>
      </c>
      <c r="B94" t="s">
        <v>385</v>
      </c>
      <c r="C94">
        <v>394.35</v>
      </c>
      <c r="D94">
        <v>394.35</v>
      </c>
    </row>
    <row r="95" spans="1:4">
      <c r="A95" t="s">
        <v>388</v>
      </c>
      <c r="B95" t="s">
        <v>389</v>
      </c>
      <c r="C95">
        <v>172.01</v>
      </c>
      <c r="D95">
        <v>171.92</v>
      </c>
    </row>
    <row r="96" spans="1:4">
      <c r="A96">
        <v>1520158310</v>
      </c>
      <c r="B96" t="s">
        <v>100</v>
      </c>
      <c r="C96">
        <v>58.46</v>
      </c>
      <c r="D96">
        <v>58.46</v>
      </c>
    </row>
    <row r="97" spans="1:4">
      <c r="A97" t="s">
        <v>390</v>
      </c>
      <c r="B97" t="s">
        <v>391</v>
      </c>
      <c r="C97">
        <v>54.17</v>
      </c>
      <c r="D97">
        <v>54.17</v>
      </c>
    </row>
    <row r="98" spans="1:4">
      <c r="A98">
        <v>3620258320</v>
      </c>
      <c r="B98" t="s">
        <v>101</v>
      </c>
      <c r="C98">
        <v>63.2</v>
      </c>
      <c r="D98">
        <v>63.18</v>
      </c>
    </row>
    <row r="99" spans="1:4">
      <c r="A99">
        <v>3620258530</v>
      </c>
      <c r="B99" t="s">
        <v>392</v>
      </c>
      <c r="C99">
        <v>15.2</v>
      </c>
      <c r="D99">
        <v>15.16</v>
      </c>
    </row>
    <row r="100" spans="1:4">
      <c r="A100" t="s">
        <v>393</v>
      </c>
      <c r="B100" t="s">
        <v>394</v>
      </c>
      <c r="C100">
        <v>15.22</v>
      </c>
      <c r="D100">
        <v>15.22</v>
      </c>
    </row>
    <row r="101" spans="1:4">
      <c r="A101" t="s">
        <v>521</v>
      </c>
      <c r="B101" t="s">
        <v>522</v>
      </c>
      <c r="C101">
        <v>7.06</v>
      </c>
      <c r="D101">
        <v>7.06</v>
      </c>
    </row>
    <row r="102" spans="1:4">
      <c r="A102">
        <v>220252560</v>
      </c>
      <c r="B102" t="s">
        <v>400</v>
      </c>
      <c r="C102">
        <v>12.6</v>
      </c>
      <c r="D102">
        <v>12.6</v>
      </c>
    </row>
    <row r="103" spans="1:4">
      <c r="A103">
        <v>170558360</v>
      </c>
      <c r="B103" t="s">
        <v>401</v>
      </c>
      <c r="C103">
        <v>14.17</v>
      </c>
      <c r="D103">
        <v>14.17</v>
      </c>
    </row>
    <row r="104" spans="1:4">
      <c r="A104">
        <v>220253030</v>
      </c>
      <c r="B104" t="s">
        <v>402</v>
      </c>
      <c r="C104">
        <v>38.909999999999997</v>
      </c>
      <c r="D104">
        <v>38.909999999999997</v>
      </c>
    </row>
    <row r="105" spans="1:4">
      <c r="A105">
        <v>220253040</v>
      </c>
      <c r="B105" t="s">
        <v>403</v>
      </c>
      <c r="C105">
        <v>35.28</v>
      </c>
      <c r="D105">
        <v>35.28</v>
      </c>
    </row>
    <row r="106" spans="1:4">
      <c r="A106">
        <v>320558370</v>
      </c>
      <c r="B106" t="s">
        <v>404</v>
      </c>
      <c r="C106">
        <v>6.59</v>
      </c>
      <c r="D106">
        <v>6.59</v>
      </c>
    </row>
    <row r="107" spans="1:4">
      <c r="A107" t="s">
        <v>405</v>
      </c>
      <c r="B107" t="s">
        <v>406</v>
      </c>
      <c r="C107">
        <v>107.76</v>
      </c>
      <c r="D107">
        <v>107.71</v>
      </c>
    </row>
    <row r="108" spans="1:4">
      <c r="A108">
        <v>3620258570</v>
      </c>
      <c r="B108" t="s">
        <v>409</v>
      </c>
      <c r="C108">
        <v>5.21</v>
      </c>
      <c r="D108">
        <v>5.21</v>
      </c>
    </row>
    <row r="109" spans="1:4">
      <c r="A109">
        <v>710258520</v>
      </c>
      <c r="B109" t="s">
        <v>413</v>
      </c>
      <c r="C109">
        <v>4.9000000000000004</v>
      </c>
      <c r="D109">
        <v>4.9000000000000004</v>
      </c>
    </row>
    <row r="110" spans="1:4">
      <c r="A110" t="s">
        <v>414</v>
      </c>
      <c r="B110" t="s">
        <v>415</v>
      </c>
      <c r="C110">
        <v>49.29</v>
      </c>
      <c r="D110">
        <v>49.29</v>
      </c>
    </row>
    <row r="111" spans="1:4">
      <c r="A111" t="s">
        <v>416</v>
      </c>
      <c r="B111" t="s">
        <v>417</v>
      </c>
      <c r="C111">
        <v>20.81</v>
      </c>
      <c r="D111">
        <v>20.81</v>
      </c>
    </row>
    <row r="112" spans="1:4">
      <c r="A112">
        <v>511358200</v>
      </c>
      <c r="B112" t="s">
        <v>916</v>
      </c>
      <c r="C112">
        <v>0.22</v>
      </c>
      <c r="D112">
        <v>0.22</v>
      </c>
    </row>
    <row r="113" spans="1:4">
      <c r="A113" t="s">
        <v>420</v>
      </c>
      <c r="B113" t="s">
        <v>421</v>
      </c>
      <c r="C113">
        <v>3.03</v>
      </c>
      <c r="D113">
        <v>3.03</v>
      </c>
    </row>
    <row r="114" spans="1:4">
      <c r="A114" t="s">
        <v>103</v>
      </c>
      <c r="B114" t="s">
        <v>102</v>
      </c>
      <c r="C114">
        <v>3.98</v>
      </c>
      <c r="D114">
        <v>3.98</v>
      </c>
    </row>
    <row r="115" spans="1:4">
      <c r="A115" t="s">
        <v>105</v>
      </c>
      <c r="B115" t="s">
        <v>104</v>
      </c>
      <c r="C115">
        <v>9.25</v>
      </c>
      <c r="D115">
        <v>9.25</v>
      </c>
    </row>
    <row r="116" spans="1:4">
      <c r="A116">
        <v>2340758790</v>
      </c>
      <c r="B116" t="s">
        <v>426</v>
      </c>
      <c r="C116">
        <v>0.51</v>
      </c>
      <c r="D116">
        <v>0.51</v>
      </c>
    </row>
    <row r="117" spans="1:4">
      <c r="A117">
        <v>3620258440</v>
      </c>
      <c r="B117" t="s">
        <v>106</v>
      </c>
      <c r="C117">
        <v>126.24</v>
      </c>
      <c r="D117">
        <v>69.22</v>
      </c>
    </row>
    <row r="118" spans="1:4">
      <c r="A118">
        <v>3620258480</v>
      </c>
      <c r="B118" t="s">
        <v>107</v>
      </c>
      <c r="C118">
        <v>17.809999999999999</v>
      </c>
      <c r="D118">
        <v>17.47</v>
      </c>
    </row>
    <row r="119" spans="1:4">
      <c r="A119">
        <v>511358710</v>
      </c>
      <c r="B119" t="s">
        <v>935</v>
      </c>
      <c r="C119">
        <v>113.14</v>
      </c>
      <c r="D119">
        <v>113.14</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6"/>
  <sheetViews>
    <sheetView topLeftCell="A95" workbookViewId="0">
      <selection sqref="A1:D116"/>
    </sheetView>
  </sheetViews>
  <sheetFormatPr defaultRowHeight="15"/>
  <sheetData>
    <row r="1" spans="1:4">
      <c r="A1">
        <v>58000</v>
      </c>
      <c r="B1" t="s">
        <v>217</v>
      </c>
      <c r="D1">
        <v>-0.09</v>
      </c>
    </row>
    <row r="2" spans="1:4">
      <c r="A2">
        <v>170551380</v>
      </c>
      <c r="B2" t="s">
        <v>218</v>
      </c>
      <c r="C2">
        <v>8.17</v>
      </c>
      <c r="D2">
        <v>7.83</v>
      </c>
    </row>
    <row r="3" spans="1:4">
      <c r="A3" t="s">
        <v>219</v>
      </c>
      <c r="B3" t="s">
        <v>220</v>
      </c>
      <c r="C3">
        <v>28.07</v>
      </c>
      <c r="D3">
        <v>28.07</v>
      </c>
    </row>
    <row r="4" spans="1:4">
      <c r="A4" t="s">
        <v>225</v>
      </c>
      <c r="B4" t="s">
        <v>226</v>
      </c>
      <c r="C4">
        <v>59.63</v>
      </c>
      <c r="D4">
        <v>59.63</v>
      </c>
    </row>
    <row r="5" spans="1:4">
      <c r="A5" t="s">
        <v>213</v>
      </c>
      <c r="B5" t="s">
        <v>214</v>
      </c>
      <c r="C5">
        <v>5.76</v>
      </c>
      <c r="D5">
        <v>5.76</v>
      </c>
    </row>
    <row r="6" spans="1:4">
      <c r="A6" t="s">
        <v>216</v>
      </c>
      <c r="B6" t="s">
        <v>215</v>
      </c>
      <c r="C6">
        <v>6.03</v>
      </c>
      <c r="D6">
        <v>6.03</v>
      </c>
    </row>
    <row r="7" spans="1:4">
      <c r="A7" t="s">
        <v>227</v>
      </c>
      <c r="B7" t="s">
        <v>228</v>
      </c>
      <c r="C7">
        <v>8.08</v>
      </c>
      <c r="D7">
        <v>8.08</v>
      </c>
    </row>
    <row r="8" spans="1:4">
      <c r="A8" t="s">
        <v>229</v>
      </c>
      <c r="B8" t="s">
        <v>230</v>
      </c>
      <c r="C8">
        <v>51.9</v>
      </c>
      <c r="D8">
        <v>51.9</v>
      </c>
    </row>
    <row r="9" spans="1:4">
      <c r="A9" t="s">
        <v>231</v>
      </c>
      <c r="B9" t="s">
        <v>232</v>
      </c>
      <c r="C9">
        <v>1.43</v>
      </c>
      <c r="D9">
        <v>1.43</v>
      </c>
    </row>
    <row r="10" spans="1:4">
      <c r="A10" t="s">
        <v>233</v>
      </c>
      <c r="B10" t="s">
        <v>234</v>
      </c>
      <c r="C10">
        <v>149.66</v>
      </c>
      <c r="D10">
        <v>149.66</v>
      </c>
    </row>
    <row r="11" spans="1:4">
      <c r="A11" t="s">
        <v>235</v>
      </c>
      <c r="B11" t="s">
        <v>236</v>
      </c>
      <c r="C11">
        <v>1.85</v>
      </c>
      <c r="D11">
        <v>1.85</v>
      </c>
    </row>
    <row r="12" spans="1:4">
      <c r="A12" t="s">
        <v>237</v>
      </c>
      <c r="B12" t="s">
        <v>238</v>
      </c>
      <c r="C12">
        <v>154.49</v>
      </c>
      <c r="D12">
        <v>154.49</v>
      </c>
    </row>
    <row r="13" spans="1:4">
      <c r="A13" t="s">
        <v>239</v>
      </c>
      <c r="B13" t="s">
        <v>240</v>
      </c>
      <c r="C13">
        <v>24.03</v>
      </c>
      <c r="D13">
        <v>24.03</v>
      </c>
    </row>
    <row r="14" spans="1:4">
      <c r="A14" t="s">
        <v>241</v>
      </c>
      <c r="B14" t="s">
        <v>242</v>
      </c>
      <c r="C14">
        <v>19.71</v>
      </c>
      <c r="D14">
        <v>19.71</v>
      </c>
    </row>
    <row r="15" spans="1:4">
      <c r="A15" t="s">
        <v>243</v>
      </c>
      <c r="B15" t="s">
        <v>244</v>
      </c>
      <c r="C15">
        <v>153.15</v>
      </c>
      <c r="D15">
        <v>153.15</v>
      </c>
    </row>
    <row r="16" spans="1:4">
      <c r="A16" t="s">
        <v>245</v>
      </c>
      <c r="B16" t="s">
        <v>246</v>
      </c>
      <c r="C16">
        <v>24.38</v>
      </c>
      <c r="D16">
        <v>24.38</v>
      </c>
    </row>
    <row r="17" spans="1:4">
      <c r="A17" t="s">
        <v>247</v>
      </c>
      <c r="B17" t="s">
        <v>248</v>
      </c>
      <c r="C17">
        <v>0.22</v>
      </c>
      <c r="D17">
        <v>0.22</v>
      </c>
    </row>
    <row r="18" spans="1:4">
      <c r="A18" s="51" t="s">
        <v>250</v>
      </c>
      <c r="B18" t="s">
        <v>251</v>
      </c>
      <c r="C18">
        <v>14.14</v>
      </c>
      <c r="D18">
        <v>14.14</v>
      </c>
    </row>
    <row r="19" spans="1:4">
      <c r="A19" s="51" t="s">
        <v>252</v>
      </c>
      <c r="B19" t="s">
        <v>253</v>
      </c>
      <c r="C19">
        <v>4.24</v>
      </c>
      <c r="D19">
        <v>4.24</v>
      </c>
    </row>
    <row r="20" spans="1:4">
      <c r="A20" s="51" t="s">
        <v>256</v>
      </c>
      <c r="B20" t="s">
        <v>257</v>
      </c>
      <c r="C20">
        <v>155.74</v>
      </c>
      <c r="D20">
        <v>124.81</v>
      </c>
    </row>
    <row r="21" spans="1:4">
      <c r="A21" s="51" t="s">
        <v>258</v>
      </c>
      <c r="B21" t="s">
        <v>259</v>
      </c>
      <c r="C21">
        <v>3.34</v>
      </c>
      <c r="D21">
        <v>3.34</v>
      </c>
    </row>
    <row r="22" spans="1:4">
      <c r="A22" s="51" t="s">
        <v>260</v>
      </c>
      <c r="B22" t="s">
        <v>261</v>
      </c>
      <c r="C22">
        <v>112.36</v>
      </c>
      <c r="D22">
        <v>112.36</v>
      </c>
    </row>
    <row r="23" spans="1:4">
      <c r="A23" t="s">
        <v>262</v>
      </c>
      <c r="B23" t="s">
        <v>263</v>
      </c>
      <c r="C23">
        <v>111.84</v>
      </c>
      <c r="D23">
        <v>111.84</v>
      </c>
    </row>
    <row r="24" spans="1:4">
      <c r="A24" s="51" t="s">
        <v>264</v>
      </c>
      <c r="B24" t="s">
        <v>265</v>
      </c>
      <c r="C24">
        <v>9.99</v>
      </c>
      <c r="D24">
        <v>9.99</v>
      </c>
    </row>
    <row r="25" spans="1:4">
      <c r="A25" s="51" t="s">
        <v>270</v>
      </c>
      <c r="B25" t="s">
        <v>271</v>
      </c>
      <c r="C25">
        <v>6.21</v>
      </c>
      <c r="D25">
        <v>6.21</v>
      </c>
    </row>
    <row r="26" spans="1:4">
      <c r="A26">
        <v>310151370</v>
      </c>
      <c r="B26" t="s">
        <v>272</v>
      </c>
      <c r="C26">
        <v>1.48</v>
      </c>
      <c r="D26">
        <v>1.48</v>
      </c>
    </row>
    <row r="27" spans="1:4">
      <c r="A27">
        <v>310852500</v>
      </c>
      <c r="B27" t="s">
        <v>273</v>
      </c>
      <c r="C27">
        <v>209.59</v>
      </c>
      <c r="D27">
        <v>209.52</v>
      </c>
    </row>
    <row r="28" spans="1:4">
      <c r="A28">
        <v>311152200</v>
      </c>
      <c r="B28" t="s">
        <v>276</v>
      </c>
      <c r="C28">
        <v>37.9</v>
      </c>
      <c r="D28">
        <v>37.9</v>
      </c>
    </row>
    <row r="29" spans="1:4">
      <c r="A29">
        <v>311252400</v>
      </c>
      <c r="B29" t="s">
        <v>277</v>
      </c>
      <c r="C29">
        <v>0.02</v>
      </c>
      <c r="D29">
        <v>0.02</v>
      </c>
    </row>
    <row r="30" spans="1:4">
      <c r="A30">
        <v>330152700</v>
      </c>
      <c r="B30" t="s">
        <v>278</v>
      </c>
      <c r="C30">
        <v>4.04</v>
      </c>
      <c r="D30">
        <v>4.04</v>
      </c>
    </row>
    <row r="31" spans="1:4">
      <c r="A31">
        <v>330153800</v>
      </c>
      <c r="B31" t="s">
        <v>279</v>
      </c>
      <c r="C31">
        <v>278.27</v>
      </c>
      <c r="D31">
        <v>277.92</v>
      </c>
    </row>
    <row r="32" spans="1:4">
      <c r="A32">
        <v>330750820</v>
      </c>
      <c r="B32" t="s">
        <v>280</v>
      </c>
      <c r="C32">
        <v>11.36</v>
      </c>
      <c r="D32">
        <v>11.36</v>
      </c>
    </row>
    <row r="33" spans="1:4">
      <c r="A33">
        <v>330752600</v>
      </c>
      <c r="B33" t="s">
        <v>281</v>
      </c>
      <c r="C33">
        <v>3.82</v>
      </c>
      <c r="D33">
        <v>3.82</v>
      </c>
    </row>
    <row r="34" spans="1:4">
      <c r="A34" t="s">
        <v>787</v>
      </c>
      <c r="B34" t="s">
        <v>788</v>
      </c>
      <c r="C34">
        <v>77.89</v>
      </c>
      <c r="D34">
        <v>77.89</v>
      </c>
    </row>
    <row r="35" spans="1:4">
      <c r="A35" t="s">
        <v>282</v>
      </c>
      <c r="B35" t="s">
        <v>283</v>
      </c>
      <c r="C35">
        <v>256.20999999999998</v>
      </c>
      <c r="D35">
        <v>256.18</v>
      </c>
    </row>
    <row r="36" spans="1:4">
      <c r="A36" t="s">
        <v>284</v>
      </c>
      <c r="B36" t="s">
        <v>285</v>
      </c>
      <c r="C36">
        <v>399.69</v>
      </c>
      <c r="D36">
        <v>399.69</v>
      </c>
    </row>
    <row r="37" spans="1:4">
      <c r="A37" t="s">
        <v>790</v>
      </c>
      <c r="B37" t="s">
        <v>791</v>
      </c>
      <c r="D37">
        <v>-0.1</v>
      </c>
    </row>
    <row r="38" spans="1:4">
      <c r="A38">
        <v>410250270</v>
      </c>
      <c r="B38" t="s">
        <v>286</v>
      </c>
      <c r="C38">
        <v>1.17</v>
      </c>
      <c r="D38">
        <v>1.17</v>
      </c>
    </row>
    <row r="39" spans="1:4">
      <c r="A39">
        <v>420252800</v>
      </c>
      <c r="B39" t="s">
        <v>287</v>
      </c>
      <c r="C39">
        <v>0.18</v>
      </c>
      <c r="D39">
        <v>0.18</v>
      </c>
    </row>
    <row r="40" spans="1:4">
      <c r="A40">
        <v>420655140</v>
      </c>
      <c r="B40" t="s">
        <v>288</v>
      </c>
      <c r="C40">
        <v>1.71</v>
      </c>
      <c r="D40">
        <v>1.71</v>
      </c>
    </row>
    <row r="41" spans="1:4">
      <c r="A41">
        <v>511351760</v>
      </c>
      <c r="B41" t="s">
        <v>290</v>
      </c>
      <c r="C41">
        <v>4.28</v>
      </c>
      <c r="D41">
        <v>4.28</v>
      </c>
    </row>
    <row r="42" spans="1:4">
      <c r="A42">
        <v>511354620</v>
      </c>
      <c r="B42" t="s">
        <v>291</v>
      </c>
      <c r="C42">
        <v>2.4500000000000002</v>
      </c>
      <c r="D42">
        <v>2.4500000000000002</v>
      </c>
    </row>
    <row r="43" spans="1:4">
      <c r="A43">
        <v>511354970</v>
      </c>
      <c r="B43" t="s">
        <v>292</v>
      </c>
      <c r="C43">
        <v>33.200000000000003</v>
      </c>
      <c r="D43">
        <v>33.200000000000003</v>
      </c>
    </row>
    <row r="44" spans="1:4">
      <c r="A44" t="s">
        <v>298</v>
      </c>
      <c r="B44" t="s">
        <v>299</v>
      </c>
      <c r="C44">
        <v>81.290000000000006</v>
      </c>
      <c r="D44">
        <v>77.95</v>
      </c>
    </row>
    <row r="45" spans="1:4">
      <c r="A45">
        <v>710254780</v>
      </c>
      <c r="B45" t="s">
        <v>568</v>
      </c>
      <c r="C45">
        <v>15.05</v>
      </c>
      <c r="D45">
        <v>15.05</v>
      </c>
    </row>
    <row r="46" spans="1:4">
      <c r="A46">
        <v>710552900</v>
      </c>
      <c r="B46" t="s">
        <v>300</v>
      </c>
      <c r="C46">
        <v>157.03</v>
      </c>
      <c r="D46">
        <v>156.88999999999999</v>
      </c>
    </row>
    <row r="47" spans="1:4">
      <c r="A47" t="s">
        <v>301</v>
      </c>
      <c r="B47" t="s">
        <v>302</v>
      </c>
      <c r="C47">
        <v>5.87</v>
      </c>
      <c r="D47">
        <v>5.87</v>
      </c>
    </row>
    <row r="48" spans="1:4">
      <c r="A48" t="s">
        <v>303</v>
      </c>
      <c r="B48" t="s">
        <v>304</v>
      </c>
      <c r="C48">
        <v>0.65</v>
      </c>
      <c r="D48">
        <v>0.65</v>
      </c>
    </row>
    <row r="49" spans="1:4">
      <c r="A49" t="s">
        <v>305</v>
      </c>
      <c r="B49" t="s">
        <v>306</v>
      </c>
      <c r="C49">
        <v>2.94</v>
      </c>
      <c r="D49">
        <v>2.94</v>
      </c>
    </row>
    <row r="50" spans="1:4">
      <c r="A50" t="s">
        <v>307</v>
      </c>
      <c r="B50" t="s">
        <v>308</v>
      </c>
      <c r="C50">
        <v>1.24</v>
      </c>
      <c r="D50">
        <v>1.24</v>
      </c>
    </row>
    <row r="51" spans="1:4">
      <c r="A51">
        <v>860550860</v>
      </c>
      <c r="B51" t="s">
        <v>309</v>
      </c>
      <c r="C51">
        <v>0.43</v>
      </c>
      <c r="D51">
        <v>0.43</v>
      </c>
    </row>
    <row r="52" spans="1:4">
      <c r="A52">
        <v>1010151040</v>
      </c>
      <c r="B52" t="s">
        <v>810</v>
      </c>
      <c r="D52">
        <v>-7.0000000000000007E-2</v>
      </c>
    </row>
    <row r="53" spans="1:4">
      <c r="A53">
        <v>1140355170</v>
      </c>
      <c r="B53" t="s">
        <v>314</v>
      </c>
      <c r="C53">
        <v>2.5499999999999998</v>
      </c>
      <c r="D53">
        <v>2.5499999999999998</v>
      </c>
    </row>
    <row r="54" spans="1:4">
      <c r="A54" t="s">
        <v>324</v>
      </c>
      <c r="B54" t="s">
        <v>325</v>
      </c>
      <c r="C54">
        <v>5.32</v>
      </c>
      <c r="D54">
        <v>5.32</v>
      </c>
    </row>
    <row r="55" spans="1:4">
      <c r="A55" t="s">
        <v>328</v>
      </c>
      <c r="B55" t="s">
        <v>329</v>
      </c>
      <c r="C55">
        <v>20.02</v>
      </c>
      <c r="D55">
        <v>20.02</v>
      </c>
    </row>
    <row r="56" spans="1:4">
      <c r="A56" t="s">
        <v>330</v>
      </c>
      <c r="B56" t="s">
        <v>331</v>
      </c>
      <c r="C56">
        <v>32.020000000000003</v>
      </c>
      <c r="D56">
        <v>32.020000000000003</v>
      </c>
    </row>
    <row r="57" spans="1:4">
      <c r="A57" t="s">
        <v>332</v>
      </c>
      <c r="B57" t="s">
        <v>333</v>
      </c>
      <c r="C57">
        <v>57.48</v>
      </c>
      <c r="D57">
        <v>57.48</v>
      </c>
    </row>
    <row r="58" spans="1:4">
      <c r="A58" t="s">
        <v>334</v>
      </c>
      <c r="B58" t="s">
        <v>333</v>
      </c>
      <c r="C58">
        <v>2.3199999999999998</v>
      </c>
      <c r="D58">
        <v>2.3199999999999998</v>
      </c>
    </row>
    <row r="59" spans="1:4">
      <c r="A59" t="s">
        <v>335</v>
      </c>
      <c r="B59" t="s">
        <v>336</v>
      </c>
      <c r="C59">
        <v>28.78</v>
      </c>
      <c r="D59">
        <v>28.78</v>
      </c>
    </row>
    <row r="60" spans="1:4">
      <c r="A60">
        <v>1570150660</v>
      </c>
      <c r="B60" t="s">
        <v>337</v>
      </c>
      <c r="C60">
        <v>0.41</v>
      </c>
      <c r="D60">
        <v>0.41</v>
      </c>
    </row>
    <row r="61" spans="1:4">
      <c r="A61" t="s">
        <v>338</v>
      </c>
      <c r="B61" t="s">
        <v>339</v>
      </c>
      <c r="C61">
        <v>5.73</v>
      </c>
      <c r="D61">
        <v>5.73</v>
      </c>
    </row>
    <row r="62" spans="1:4">
      <c r="A62" t="s">
        <v>526</v>
      </c>
      <c r="B62" t="s">
        <v>527</v>
      </c>
      <c r="C62">
        <v>9.18</v>
      </c>
      <c r="D62">
        <v>9.18</v>
      </c>
    </row>
    <row r="63" spans="1:4">
      <c r="A63" t="s">
        <v>341</v>
      </c>
      <c r="B63" t="s">
        <v>342</v>
      </c>
      <c r="C63">
        <v>351</v>
      </c>
      <c r="D63">
        <v>351</v>
      </c>
    </row>
    <row r="64" spans="1:4">
      <c r="A64" t="s">
        <v>346</v>
      </c>
      <c r="B64" t="s">
        <v>347</v>
      </c>
      <c r="C64">
        <v>8.35</v>
      </c>
      <c r="D64">
        <v>8.35</v>
      </c>
    </row>
    <row r="65" spans="1:4">
      <c r="A65" t="s">
        <v>353</v>
      </c>
      <c r="B65" t="s">
        <v>354</v>
      </c>
      <c r="C65">
        <v>26.78</v>
      </c>
      <c r="D65">
        <v>26.78</v>
      </c>
    </row>
    <row r="66" spans="1:4">
      <c r="A66" t="s">
        <v>355</v>
      </c>
      <c r="B66" t="s">
        <v>356</v>
      </c>
      <c r="C66">
        <v>23.79</v>
      </c>
      <c r="D66">
        <v>23.79</v>
      </c>
    </row>
    <row r="67" spans="1:4">
      <c r="A67" t="s">
        <v>442</v>
      </c>
      <c r="B67" t="s">
        <v>443</v>
      </c>
    </row>
    <row r="68" spans="1:4">
      <c r="A68" t="s">
        <v>358</v>
      </c>
      <c r="B68" t="s">
        <v>359</v>
      </c>
      <c r="C68">
        <v>10.06</v>
      </c>
      <c r="D68">
        <v>10.06</v>
      </c>
    </row>
    <row r="69" spans="1:4">
      <c r="A69">
        <v>2820451280</v>
      </c>
      <c r="B69" t="s">
        <v>360</v>
      </c>
      <c r="C69">
        <v>7.58</v>
      </c>
      <c r="D69">
        <v>7.58</v>
      </c>
    </row>
    <row r="70" spans="1:4">
      <c r="A70">
        <v>2910551290</v>
      </c>
      <c r="B70" t="s">
        <v>362</v>
      </c>
      <c r="C70">
        <v>412.24</v>
      </c>
      <c r="D70">
        <v>412.24</v>
      </c>
    </row>
    <row r="71" spans="1:4">
      <c r="A71" t="s">
        <v>363</v>
      </c>
      <c r="B71" t="s">
        <v>364</v>
      </c>
      <c r="C71">
        <v>29.01</v>
      </c>
      <c r="D71">
        <v>29.01</v>
      </c>
    </row>
    <row r="72" spans="1:4">
      <c r="A72" t="s">
        <v>365</v>
      </c>
      <c r="B72" t="s">
        <v>366</v>
      </c>
      <c r="C72">
        <v>4.55</v>
      </c>
      <c r="D72">
        <v>4.55</v>
      </c>
    </row>
    <row r="73" spans="1:4">
      <c r="A73" t="s">
        <v>369</v>
      </c>
      <c r="B73" t="s">
        <v>370</v>
      </c>
      <c r="C73">
        <v>59.38</v>
      </c>
      <c r="D73">
        <v>59.38</v>
      </c>
    </row>
    <row r="74" spans="1:4">
      <c r="A74">
        <v>3050751560</v>
      </c>
      <c r="B74" t="s">
        <v>599</v>
      </c>
      <c r="D74">
        <v>-1.22</v>
      </c>
    </row>
    <row r="75" spans="1:4">
      <c r="A75">
        <v>3110251180</v>
      </c>
      <c r="B75" t="s">
        <v>371</v>
      </c>
      <c r="C75">
        <v>4.29</v>
      </c>
      <c r="D75">
        <v>4.29</v>
      </c>
    </row>
    <row r="76" spans="1:4">
      <c r="A76">
        <v>3180052990</v>
      </c>
      <c r="B76" t="s">
        <v>372</v>
      </c>
      <c r="C76">
        <v>0.84</v>
      </c>
      <c r="D76">
        <v>0.84</v>
      </c>
    </row>
    <row r="77" spans="1:4">
      <c r="A77" t="s">
        <v>794</v>
      </c>
      <c r="B77" t="s">
        <v>795</v>
      </c>
      <c r="C77" t="s">
        <v>930</v>
      </c>
      <c r="D77" t="s">
        <v>931</v>
      </c>
    </row>
    <row r="78" spans="1:4">
      <c r="A78" t="s">
        <v>932</v>
      </c>
      <c r="B78" t="s">
        <v>933</v>
      </c>
      <c r="C78">
        <v>267.52999999999997</v>
      </c>
      <c r="D78">
        <v>267.52999999999997</v>
      </c>
    </row>
    <row r="79" spans="1:4">
      <c r="A79">
        <v>3610459000</v>
      </c>
      <c r="B79" t="s">
        <v>375</v>
      </c>
      <c r="C79">
        <v>101.66</v>
      </c>
      <c r="D79">
        <v>101.66</v>
      </c>
    </row>
    <row r="80" spans="1:4">
      <c r="A80">
        <v>4620155160</v>
      </c>
      <c r="B80" t="s">
        <v>376</v>
      </c>
      <c r="C80">
        <v>1.21</v>
      </c>
      <c r="D80">
        <v>1.21</v>
      </c>
    </row>
    <row r="81" spans="1:4">
      <c r="A81">
        <v>4640355150</v>
      </c>
      <c r="B81" t="s">
        <v>590</v>
      </c>
      <c r="C81">
        <v>1.69</v>
      </c>
      <c r="D81">
        <v>1.69</v>
      </c>
    </row>
    <row r="82" spans="1:4">
      <c r="A82" t="s">
        <v>377</v>
      </c>
      <c r="B82" t="s">
        <v>378</v>
      </c>
      <c r="C82">
        <v>3.31</v>
      </c>
      <c r="D82">
        <v>3.31</v>
      </c>
    </row>
    <row r="83" spans="1:4">
      <c r="A83" t="s">
        <v>380</v>
      </c>
      <c r="B83" t="s">
        <v>381</v>
      </c>
      <c r="C83">
        <v>33.6</v>
      </c>
      <c r="D83">
        <v>33.6</v>
      </c>
    </row>
    <row r="84" spans="1:4">
      <c r="A84">
        <v>9090051200</v>
      </c>
      <c r="B84" t="s">
        <v>448</v>
      </c>
      <c r="C84">
        <v>0.2</v>
      </c>
      <c r="D84">
        <v>0.2</v>
      </c>
    </row>
    <row r="85" spans="1:4">
      <c r="A85">
        <v>9520051420</v>
      </c>
      <c r="B85" t="s">
        <v>383</v>
      </c>
      <c r="C85">
        <v>9.35</v>
      </c>
      <c r="D85">
        <v>9.35</v>
      </c>
    </row>
    <row r="86" spans="1:4">
      <c r="A86">
        <v>9620051410</v>
      </c>
      <c r="B86" t="s">
        <v>384</v>
      </c>
      <c r="C86">
        <v>8.59</v>
      </c>
      <c r="D86">
        <v>8.59</v>
      </c>
    </row>
    <row r="87" spans="1:4">
      <c r="A87">
        <v>170558300</v>
      </c>
      <c r="B87" t="s">
        <v>95</v>
      </c>
      <c r="C87">
        <v>376.96</v>
      </c>
      <c r="D87">
        <v>376.96</v>
      </c>
    </row>
    <row r="88" spans="1:4">
      <c r="A88">
        <v>170558330</v>
      </c>
      <c r="B88" t="s">
        <v>96</v>
      </c>
      <c r="C88">
        <v>363.76</v>
      </c>
      <c r="D88">
        <v>363.76</v>
      </c>
    </row>
    <row r="89" spans="1:4">
      <c r="A89">
        <v>320558340</v>
      </c>
      <c r="B89" t="s">
        <v>97</v>
      </c>
      <c r="C89">
        <v>102.45</v>
      </c>
      <c r="D89">
        <v>102.45</v>
      </c>
    </row>
    <row r="90" spans="1:4">
      <c r="A90">
        <v>330153020</v>
      </c>
      <c r="B90" t="s">
        <v>385</v>
      </c>
      <c r="C90">
        <v>222.81</v>
      </c>
      <c r="D90">
        <v>222.81</v>
      </c>
    </row>
    <row r="91" spans="1:4">
      <c r="A91" t="s">
        <v>386</v>
      </c>
      <c r="B91" t="s">
        <v>387</v>
      </c>
      <c r="C91">
        <v>2.9</v>
      </c>
      <c r="D91">
        <v>2.9</v>
      </c>
    </row>
    <row r="92" spans="1:4">
      <c r="A92" t="s">
        <v>388</v>
      </c>
      <c r="B92" t="s">
        <v>389</v>
      </c>
      <c r="C92">
        <v>106.77</v>
      </c>
      <c r="D92">
        <v>106.77</v>
      </c>
    </row>
    <row r="93" spans="1:4">
      <c r="A93">
        <v>1520158310</v>
      </c>
      <c r="B93" t="s">
        <v>100</v>
      </c>
      <c r="C93">
        <v>15.73</v>
      </c>
      <c r="D93">
        <v>15.73</v>
      </c>
    </row>
    <row r="94" spans="1:4">
      <c r="A94" t="s">
        <v>390</v>
      </c>
      <c r="B94" t="s">
        <v>391</v>
      </c>
      <c r="C94">
        <v>82.26</v>
      </c>
      <c r="D94">
        <v>82.26</v>
      </c>
    </row>
    <row r="95" spans="1:4">
      <c r="A95">
        <v>3620258320</v>
      </c>
      <c r="B95" t="s">
        <v>101</v>
      </c>
      <c r="C95">
        <v>195.2</v>
      </c>
      <c r="D95">
        <v>195.2</v>
      </c>
    </row>
    <row r="96" spans="1:4">
      <c r="A96">
        <v>3620258530</v>
      </c>
      <c r="B96" t="s">
        <v>392</v>
      </c>
      <c r="C96">
        <v>32.19</v>
      </c>
      <c r="D96">
        <v>32.19</v>
      </c>
    </row>
    <row r="97" spans="1:4">
      <c r="A97" t="s">
        <v>393</v>
      </c>
      <c r="B97" t="s">
        <v>394</v>
      </c>
      <c r="C97">
        <v>44.28</v>
      </c>
      <c r="D97">
        <v>44.28</v>
      </c>
    </row>
    <row r="98" spans="1:4">
      <c r="A98" t="s">
        <v>395</v>
      </c>
      <c r="B98" t="s">
        <v>396</v>
      </c>
      <c r="C98">
        <v>0.15</v>
      </c>
      <c r="D98">
        <v>0.15</v>
      </c>
    </row>
    <row r="99" spans="1:4">
      <c r="A99">
        <v>240153060</v>
      </c>
      <c r="B99" t="s">
        <v>397</v>
      </c>
      <c r="C99">
        <v>4.72</v>
      </c>
      <c r="D99">
        <v>4.72</v>
      </c>
    </row>
    <row r="100" spans="1:4">
      <c r="A100">
        <v>220252560</v>
      </c>
      <c r="B100" t="s">
        <v>400</v>
      </c>
      <c r="C100">
        <v>33.54</v>
      </c>
      <c r="D100">
        <v>33.54</v>
      </c>
    </row>
    <row r="101" spans="1:4">
      <c r="A101">
        <v>170558360</v>
      </c>
      <c r="B101" t="s">
        <v>401</v>
      </c>
      <c r="C101">
        <v>47.65</v>
      </c>
      <c r="D101">
        <v>47.65</v>
      </c>
    </row>
    <row r="102" spans="1:4">
      <c r="A102">
        <v>220253030</v>
      </c>
      <c r="B102" t="s">
        <v>402</v>
      </c>
      <c r="C102">
        <v>134.22999999999999</v>
      </c>
      <c r="D102">
        <v>134.22</v>
      </c>
    </row>
    <row r="103" spans="1:4">
      <c r="A103">
        <v>220253040</v>
      </c>
      <c r="B103" t="s">
        <v>403</v>
      </c>
      <c r="C103">
        <v>45.35</v>
      </c>
      <c r="D103">
        <v>45.35</v>
      </c>
    </row>
    <row r="104" spans="1:4">
      <c r="A104">
        <v>320558370</v>
      </c>
      <c r="B104" t="s">
        <v>404</v>
      </c>
      <c r="C104">
        <v>6.24</v>
      </c>
      <c r="D104">
        <v>5.98</v>
      </c>
    </row>
    <row r="105" spans="1:4">
      <c r="A105" t="s">
        <v>405</v>
      </c>
      <c r="B105" t="s">
        <v>406</v>
      </c>
      <c r="C105">
        <v>125.15</v>
      </c>
      <c r="D105">
        <v>125.15</v>
      </c>
    </row>
    <row r="106" spans="1:4">
      <c r="A106" t="s">
        <v>407</v>
      </c>
      <c r="B106" t="s">
        <v>408</v>
      </c>
      <c r="C106">
        <v>42.59</v>
      </c>
      <c r="D106">
        <v>42.59</v>
      </c>
    </row>
    <row r="107" spans="1:4">
      <c r="A107" t="s">
        <v>468</v>
      </c>
      <c r="B107" t="s">
        <v>469</v>
      </c>
      <c r="C107">
        <v>2.71</v>
      </c>
      <c r="D107">
        <v>2.71</v>
      </c>
    </row>
    <row r="108" spans="1:4">
      <c r="A108">
        <v>3620258570</v>
      </c>
      <c r="B108" t="s">
        <v>409</v>
      </c>
      <c r="C108">
        <v>12.65</v>
      </c>
      <c r="D108">
        <v>12.65</v>
      </c>
    </row>
    <row r="109" spans="1:4">
      <c r="A109" t="s">
        <v>410</v>
      </c>
      <c r="B109" t="s">
        <v>411</v>
      </c>
      <c r="C109">
        <v>175.5</v>
      </c>
      <c r="D109">
        <v>175.5</v>
      </c>
    </row>
    <row r="110" spans="1:4">
      <c r="A110" t="s">
        <v>416</v>
      </c>
      <c r="B110" t="s">
        <v>417</v>
      </c>
      <c r="C110">
        <v>55.55</v>
      </c>
      <c r="D110">
        <v>55.55</v>
      </c>
    </row>
    <row r="111" spans="1:4">
      <c r="A111" t="s">
        <v>420</v>
      </c>
      <c r="B111" t="s">
        <v>421</v>
      </c>
      <c r="C111">
        <v>2.8</v>
      </c>
      <c r="D111">
        <v>2.8</v>
      </c>
    </row>
    <row r="112" spans="1:4">
      <c r="A112" t="s">
        <v>452</v>
      </c>
      <c r="B112" t="s">
        <v>453</v>
      </c>
      <c r="C112">
        <v>2.5499999999999998</v>
      </c>
      <c r="D112">
        <v>2.5499999999999998</v>
      </c>
    </row>
    <row r="113" spans="1:4">
      <c r="A113" t="s">
        <v>103</v>
      </c>
      <c r="B113" t="s">
        <v>102</v>
      </c>
      <c r="C113">
        <v>5.72</v>
      </c>
      <c r="D113">
        <v>5.72</v>
      </c>
    </row>
    <row r="114" spans="1:4">
      <c r="A114" t="s">
        <v>105</v>
      </c>
      <c r="B114" t="s">
        <v>104</v>
      </c>
      <c r="C114">
        <v>28.52</v>
      </c>
      <c r="D114">
        <v>28.52</v>
      </c>
    </row>
    <row r="115" spans="1:4">
      <c r="A115">
        <v>2340758790</v>
      </c>
      <c r="B115" t="s">
        <v>426</v>
      </c>
      <c r="C115">
        <v>5.41</v>
      </c>
      <c r="D115">
        <v>5.37</v>
      </c>
    </row>
    <row r="116" spans="1:4">
      <c r="A116">
        <v>3620258480</v>
      </c>
      <c r="B116" t="s">
        <v>107</v>
      </c>
      <c r="C116">
        <v>59.74</v>
      </c>
      <c r="D116">
        <v>58.39</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2"/>
  <sheetViews>
    <sheetView topLeftCell="A101" workbookViewId="0">
      <selection sqref="A1:D122"/>
    </sheetView>
  </sheetViews>
  <sheetFormatPr defaultRowHeight="15"/>
  <sheetData>
    <row r="1" spans="1:4">
      <c r="A1">
        <v>58000</v>
      </c>
      <c r="B1" t="s">
        <v>217</v>
      </c>
      <c r="D1">
        <v>-0.43</v>
      </c>
    </row>
    <row r="2" spans="1:4">
      <c r="A2">
        <v>170551380</v>
      </c>
      <c r="B2" t="s">
        <v>218</v>
      </c>
      <c r="C2">
        <v>40.04</v>
      </c>
      <c r="D2">
        <v>38.22</v>
      </c>
    </row>
    <row r="3" spans="1:4">
      <c r="A3" t="s">
        <v>219</v>
      </c>
      <c r="B3" t="s">
        <v>220</v>
      </c>
      <c r="C3">
        <v>176.97</v>
      </c>
      <c r="D3">
        <v>176.97</v>
      </c>
    </row>
    <row r="4" spans="1:4">
      <c r="A4" t="s">
        <v>225</v>
      </c>
      <c r="B4" t="s">
        <v>226</v>
      </c>
      <c r="C4">
        <v>1.41</v>
      </c>
      <c r="D4">
        <v>1.41</v>
      </c>
    </row>
    <row r="5" spans="1:4">
      <c r="A5" t="s">
        <v>213</v>
      </c>
      <c r="B5" t="s">
        <v>214</v>
      </c>
      <c r="C5">
        <v>2.36</v>
      </c>
      <c r="D5">
        <v>2.36</v>
      </c>
    </row>
    <row r="6" spans="1:4">
      <c r="A6" t="s">
        <v>216</v>
      </c>
      <c r="B6" t="s">
        <v>215</v>
      </c>
      <c r="C6">
        <v>1.86</v>
      </c>
      <c r="D6">
        <v>1.86</v>
      </c>
    </row>
    <row r="7" spans="1:4">
      <c r="A7" t="s">
        <v>227</v>
      </c>
      <c r="B7" t="s">
        <v>228</v>
      </c>
      <c r="C7">
        <v>4.1399999999999997</v>
      </c>
      <c r="D7">
        <v>4.1399999999999997</v>
      </c>
    </row>
    <row r="8" spans="1:4">
      <c r="A8" t="s">
        <v>229</v>
      </c>
      <c r="B8" t="s">
        <v>230</v>
      </c>
      <c r="C8">
        <v>15.41</v>
      </c>
      <c r="D8">
        <v>15.41</v>
      </c>
    </row>
    <row r="9" spans="1:4">
      <c r="A9" t="s">
        <v>231</v>
      </c>
      <c r="B9" t="s">
        <v>232</v>
      </c>
      <c r="C9">
        <v>1.27</v>
      </c>
      <c r="D9">
        <v>1.27</v>
      </c>
    </row>
    <row r="10" spans="1:4">
      <c r="A10" t="s">
        <v>233</v>
      </c>
      <c r="B10" t="s">
        <v>234</v>
      </c>
      <c r="C10">
        <v>44.62</v>
      </c>
      <c r="D10">
        <v>44.62</v>
      </c>
    </row>
    <row r="11" spans="1:4">
      <c r="A11" t="s">
        <v>235</v>
      </c>
      <c r="B11" t="s">
        <v>236</v>
      </c>
      <c r="C11">
        <v>15.54</v>
      </c>
      <c r="D11">
        <v>15.54</v>
      </c>
    </row>
    <row r="12" spans="1:4">
      <c r="A12" t="s">
        <v>237</v>
      </c>
      <c r="B12" t="s">
        <v>238</v>
      </c>
      <c r="C12">
        <v>180.23</v>
      </c>
      <c r="D12">
        <v>180.23</v>
      </c>
    </row>
    <row r="13" spans="1:4">
      <c r="A13" t="s">
        <v>239</v>
      </c>
      <c r="B13" t="s">
        <v>240</v>
      </c>
      <c r="C13">
        <v>20.75</v>
      </c>
      <c r="D13">
        <v>20.75</v>
      </c>
    </row>
    <row r="14" spans="1:4">
      <c r="A14" t="s">
        <v>241</v>
      </c>
      <c r="B14" t="s">
        <v>242</v>
      </c>
      <c r="C14">
        <v>11.67</v>
      </c>
      <c r="D14">
        <v>11.67</v>
      </c>
    </row>
    <row r="15" spans="1:4">
      <c r="A15" t="s">
        <v>243</v>
      </c>
      <c r="B15" t="s">
        <v>244</v>
      </c>
      <c r="C15">
        <v>105.07</v>
      </c>
      <c r="D15">
        <v>105.07</v>
      </c>
    </row>
    <row r="16" spans="1:4">
      <c r="A16" t="s">
        <v>473</v>
      </c>
      <c r="B16" t="s">
        <v>474</v>
      </c>
      <c r="C16">
        <v>598.61</v>
      </c>
      <c r="D16">
        <v>598.61</v>
      </c>
    </row>
    <row r="17" spans="1:4">
      <c r="A17" t="s">
        <v>245</v>
      </c>
      <c r="B17" t="s">
        <v>246</v>
      </c>
      <c r="C17">
        <v>10.95</v>
      </c>
      <c r="D17">
        <v>10.95</v>
      </c>
    </row>
    <row r="18" spans="1:4">
      <c r="A18" t="s">
        <v>247</v>
      </c>
      <c r="B18" t="s">
        <v>248</v>
      </c>
      <c r="C18">
        <v>0.05</v>
      </c>
      <c r="D18">
        <v>0.05</v>
      </c>
    </row>
    <row r="19" spans="1:4">
      <c r="A19">
        <v>220252550</v>
      </c>
      <c r="B19" t="s">
        <v>249</v>
      </c>
      <c r="C19">
        <v>14.1</v>
      </c>
      <c r="D19">
        <v>14.1</v>
      </c>
    </row>
    <row r="20" spans="1:4">
      <c r="A20" s="51" t="s">
        <v>250</v>
      </c>
      <c r="B20" t="s">
        <v>251</v>
      </c>
      <c r="C20">
        <v>4.38</v>
      </c>
      <c r="D20">
        <v>4.38</v>
      </c>
    </row>
    <row r="21" spans="1:4">
      <c r="A21" s="51" t="s">
        <v>252</v>
      </c>
      <c r="B21" t="s">
        <v>253</v>
      </c>
      <c r="C21">
        <v>7.66</v>
      </c>
      <c r="D21">
        <v>7.66</v>
      </c>
    </row>
    <row r="22" spans="1:4">
      <c r="A22" s="51" t="s">
        <v>256</v>
      </c>
      <c r="B22" t="s">
        <v>257</v>
      </c>
      <c r="C22">
        <v>81.19</v>
      </c>
      <c r="D22">
        <v>81.19</v>
      </c>
    </row>
    <row r="23" spans="1:4">
      <c r="A23" s="51" t="s">
        <v>258</v>
      </c>
      <c r="B23" t="s">
        <v>259</v>
      </c>
      <c r="C23">
        <v>13.36</v>
      </c>
      <c r="D23">
        <v>13.36</v>
      </c>
    </row>
    <row r="24" spans="1:4">
      <c r="A24" s="51" t="s">
        <v>260</v>
      </c>
      <c r="B24" t="s">
        <v>261</v>
      </c>
      <c r="C24">
        <v>14.95</v>
      </c>
      <c r="D24">
        <v>14.95</v>
      </c>
    </row>
    <row r="25" spans="1:4">
      <c r="A25" t="s">
        <v>262</v>
      </c>
      <c r="B25" t="s">
        <v>263</v>
      </c>
      <c r="C25">
        <v>100.12</v>
      </c>
      <c r="D25">
        <v>100.12</v>
      </c>
    </row>
    <row r="26" spans="1:4">
      <c r="A26" s="51" t="s">
        <v>264</v>
      </c>
      <c r="B26" t="s">
        <v>265</v>
      </c>
      <c r="C26">
        <v>16.600000000000001</v>
      </c>
      <c r="D26">
        <v>16.600000000000001</v>
      </c>
    </row>
    <row r="27" spans="1:4">
      <c r="A27">
        <v>310151370</v>
      </c>
      <c r="B27" t="s">
        <v>272</v>
      </c>
      <c r="C27">
        <v>0.88</v>
      </c>
      <c r="D27">
        <v>0.88</v>
      </c>
    </row>
    <row r="28" spans="1:4">
      <c r="A28">
        <v>310750070</v>
      </c>
      <c r="B28" t="s">
        <v>553</v>
      </c>
      <c r="C28">
        <v>205.89</v>
      </c>
      <c r="D28">
        <v>205.89</v>
      </c>
    </row>
    <row r="29" spans="1:4">
      <c r="A29">
        <v>310751530</v>
      </c>
      <c r="B29" t="s">
        <v>554</v>
      </c>
      <c r="D29">
        <v>-0.08</v>
      </c>
    </row>
    <row r="30" spans="1:4">
      <c r="A30">
        <v>310852500</v>
      </c>
      <c r="B30" t="s">
        <v>273</v>
      </c>
      <c r="C30">
        <v>75.81</v>
      </c>
      <c r="D30">
        <v>75.709999999999994</v>
      </c>
    </row>
    <row r="31" spans="1:4">
      <c r="A31">
        <v>311152200</v>
      </c>
      <c r="B31" t="s">
        <v>276</v>
      </c>
      <c r="C31">
        <v>9.09</v>
      </c>
      <c r="D31">
        <v>9.09</v>
      </c>
    </row>
    <row r="32" spans="1:4">
      <c r="A32">
        <v>330152700</v>
      </c>
      <c r="B32" t="s">
        <v>278</v>
      </c>
      <c r="C32">
        <v>1.1100000000000001</v>
      </c>
      <c r="D32">
        <v>1.1100000000000001</v>
      </c>
    </row>
    <row r="33" spans="1:4">
      <c r="A33">
        <v>330153800</v>
      </c>
      <c r="B33" t="s">
        <v>279</v>
      </c>
      <c r="C33">
        <v>65.52</v>
      </c>
      <c r="D33">
        <v>65.52</v>
      </c>
    </row>
    <row r="34" spans="1:4">
      <c r="A34">
        <v>330750820</v>
      </c>
      <c r="B34" t="s">
        <v>280</v>
      </c>
      <c r="C34">
        <v>12.39</v>
      </c>
      <c r="D34">
        <v>12.39</v>
      </c>
    </row>
    <row r="35" spans="1:4">
      <c r="A35">
        <v>330752600</v>
      </c>
      <c r="B35" t="s">
        <v>281</v>
      </c>
      <c r="C35">
        <v>0.77</v>
      </c>
      <c r="D35">
        <v>0.77</v>
      </c>
    </row>
    <row r="36" spans="1:4">
      <c r="A36" t="s">
        <v>787</v>
      </c>
      <c r="B36" t="s">
        <v>788</v>
      </c>
      <c r="C36">
        <v>29.7</v>
      </c>
      <c r="D36">
        <v>29.65</v>
      </c>
    </row>
    <row r="37" spans="1:4">
      <c r="A37" t="s">
        <v>282</v>
      </c>
      <c r="B37" t="s">
        <v>283</v>
      </c>
      <c r="C37">
        <v>191.51</v>
      </c>
      <c r="D37">
        <v>191.51</v>
      </c>
    </row>
    <row r="38" spans="1:4">
      <c r="A38" t="s">
        <v>284</v>
      </c>
      <c r="B38" t="s">
        <v>285</v>
      </c>
      <c r="C38">
        <v>176.68</v>
      </c>
      <c r="D38">
        <v>176.68</v>
      </c>
    </row>
    <row r="39" spans="1:4">
      <c r="A39">
        <v>410250270</v>
      </c>
      <c r="B39" t="s">
        <v>286</v>
      </c>
      <c r="C39">
        <v>0.65</v>
      </c>
      <c r="D39">
        <v>0.63</v>
      </c>
    </row>
    <row r="40" spans="1:4">
      <c r="A40">
        <v>420252800</v>
      </c>
      <c r="B40" t="s">
        <v>287</v>
      </c>
      <c r="C40">
        <v>0</v>
      </c>
      <c r="D40">
        <v>0</v>
      </c>
    </row>
    <row r="41" spans="1:4">
      <c r="A41">
        <v>420655140</v>
      </c>
      <c r="B41" t="s">
        <v>288</v>
      </c>
      <c r="C41">
        <v>0.76</v>
      </c>
      <c r="D41">
        <v>0.76</v>
      </c>
    </row>
    <row r="42" spans="1:4">
      <c r="A42">
        <v>511351350</v>
      </c>
      <c r="B42" t="s">
        <v>289</v>
      </c>
      <c r="C42">
        <v>1.36</v>
      </c>
      <c r="D42">
        <v>1.36</v>
      </c>
    </row>
    <row r="43" spans="1:4">
      <c r="A43">
        <v>511351760</v>
      </c>
      <c r="B43" t="s">
        <v>290</v>
      </c>
      <c r="C43">
        <v>2.08</v>
      </c>
      <c r="D43">
        <v>2.08</v>
      </c>
    </row>
    <row r="44" spans="1:4">
      <c r="A44">
        <v>511354620</v>
      </c>
      <c r="B44" t="s">
        <v>291</v>
      </c>
      <c r="C44">
        <v>0.08</v>
      </c>
      <c r="D44">
        <v>0.08</v>
      </c>
    </row>
    <row r="45" spans="1:4">
      <c r="A45">
        <v>511354970</v>
      </c>
      <c r="B45" t="s">
        <v>292</v>
      </c>
      <c r="C45">
        <v>17.22</v>
      </c>
      <c r="D45">
        <v>17.02</v>
      </c>
    </row>
    <row r="46" spans="1:4">
      <c r="A46" t="s">
        <v>298</v>
      </c>
      <c r="B46" t="s">
        <v>299</v>
      </c>
      <c r="C46">
        <v>73.989999999999995</v>
      </c>
      <c r="D46">
        <v>73.989999999999995</v>
      </c>
    </row>
    <row r="47" spans="1:4">
      <c r="A47" t="s">
        <v>433</v>
      </c>
      <c r="B47" t="s">
        <v>434</v>
      </c>
      <c r="C47">
        <v>23.23</v>
      </c>
      <c r="D47">
        <v>23.23</v>
      </c>
    </row>
    <row r="48" spans="1:4">
      <c r="A48" t="s">
        <v>506</v>
      </c>
      <c r="B48" t="s">
        <v>299</v>
      </c>
    </row>
    <row r="49" spans="1:4">
      <c r="A49">
        <v>710254780</v>
      </c>
      <c r="B49" t="s">
        <v>568</v>
      </c>
      <c r="C49">
        <v>13.65</v>
      </c>
      <c r="D49">
        <v>11.73</v>
      </c>
    </row>
    <row r="50" spans="1:4">
      <c r="A50">
        <v>710552900</v>
      </c>
      <c r="B50" t="s">
        <v>300</v>
      </c>
      <c r="C50">
        <v>96.26</v>
      </c>
      <c r="D50">
        <v>96.01</v>
      </c>
    </row>
    <row r="51" spans="1:4">
      <c r="A51" t="s">
        <v>305</v>
      </c>
      <c r="B51" t="s">
        <v>306</v>
      </c>
      <c r="C51">
        <v>1.1000000000000001</v>
      </c>
      <c r="D51">
        <v>1.1000000000000001</v>
      </c>
    </row>
    <row r="52" spans="1:4">
      <c r="A52" t="s">
        <v>307</v>
      </c>
      <c r="B52" t="s">
        <v>308</v>
      </c>
      <c r="C52">
        <v>1.06</v>
      </c>
      <c r="D52">
        <v>1.06</v>
      </c>
    </row>
    <row r="53" spans="1:4">
      <c r="A53">
        <v>860550860</v>
      </c>
      <c r="B53" t="s">
        <v>309</v>
      </c>
      <c r="C53">
        <v>2.3199999999999998</v>
      </c>
      <c r="D53">
        <v>2.3199999999999998</v>
      </c>
    </row>
    <row r="54" spans="1:4">
      <c r="A54" t="s">
        <v>310</v>
      </c>
      <c r="B54" t="s">
        <v>311</v>
      </c>
      <c r="C54">
        <v>10</v>
      </c>
      <c r="D54">
        <v>10</v>
      </c>
    </row>
    <row r="55" spans="1:4">
      <c r="A55">
        <v>1140354670</v>
      </c>
      <c r="B55" t="s">
        <v>313</v>
      </c>
      <c r="C55">
        <v>3.14</v>
      </c>
      <c r="D55">
        <v>3.14</v>
      </c>
    </row>
    <row r="56" spans="1:4">
      <c r="A56">
        <v>1140355170</v>
      </c>
      <c r="B56" t="s">
        <v>314</v>
      </c>
      <c r="C56">
        <v>7.9</v>
      </c>
      <c r="D56">
        <v>7.9</v>
      </c>
    </row>
    <row r="57" spans="1:4">
      <c r="A57">
        <v>1140355190</v>
      </c>
      <c r="B57" t="s">
        <v>315</v>
      </c>
      <c r="C57">
        <v>0.2</v>
      </c>
      <c r="D57">
        <v>0.2</v>
      </c>
    </row>
    <row r="58" spans="1:4">
      <c r="A58" t="s">
        <v>316</v>
      </c>
      <c r="B58" t="s">
        <v>315</v>
      </c>
      <c r="C58">
        <v>17.88</v>
      </c>
      <c r="D58">
        <v>17.88</v>
      </c>
    </row>
    <row r="59" spans="1:4">
      <c r="A59">
        <v>1310351110</v>
      </c>
      <c r="B59" t="s">
        <v>455</v>
      </c>
      <c r="C59" t="s">
        <v>928</v>
      </c>
      <c r="D59" t="s">
        <v>928</v>
      </c>
    </row>
    <row r="60" spans="1:4">
      <c r="A60" t="s">
        <v>324</v>
      </c>
      <c r="B60" t="s">
        <v>325</v>
      </c>
      <c r="C60">
        <v>5.24</v>
      </c>
      <c r="D60">
        <v>5.24</v>
      </c>
    </row>
    <row r="61" spans="1:4">
      <c r="A61" t="s">
        <v>326</v>
      </c>
      <c r="B61" t="s">
        <v>327</v>
      </c>
      <c r="C61">
        <v>196.18</v>
      </c>
      <c r="D61">
        <v>196.18</v>
      </c>
    </row>
    <row r="62" spans="1:4">
      <c r="A62" t="s">
        <v>330</v>
      </c>
      <c r="B62" t="s">
        <v>331</v>
      </c>
      <c r="C62">
        <v>50</v>
      </c>
      <c r="D62">
        <v>50</v>
      </c>
    </row>
    <row r="63" spans="1:4">
      <c r="A63" t="s">
        <v>332</v>
      </c>
      <c r="B63" t="s">
        <v>333</v>
      </c>
      <c r="C63">
        <v>71.040000000000006</v>
      </c>
      <c r="D63">
        <v>71.040000000000006</v>
      </c>
    </row>
    <row r="64" spans="1:4">
      <c r="A64" t="s">
        <v>334</v>
      </c>
      <c r="B64" t="s">
        <v>333</v>
      </c>
      <c r="C64">
        <v>1.1399999999999999</v>
      </c>
      <c r="D64">
        <v>1.1399999999999999</v>
      </c>
    </row>
    <row r="65" spans="1:4">
      <c r="A65" t="s">
        <v>338</v>
      </c>
      <c r="B65" t="s">
        <v>339</v>
      </c>
      <c r="C65">
        <v>3.85</v>
      </c>
      <c r="D65">
        <v>3.85</v>
      </c>
    </row>
    <row r="66" spans="1:4">
      <c r="A66">
        <v>2420453900</v>
      </c>
      <c r="B66" t="s">
        <v>340</v>
      </c>
      <c r="C66">
        <v>100</v>
      </c>
      <c r="D66">
        <v>100</v>
      </c>
    </row>
    <row r="67" spans="1:4">
      <c r="A67" t="s">
        <v>341</v>
      </c>
      <c r="B67" t="s">
        <v>342</v>
      </c>
      <c r="C67">
        <v>190</v>
      </c>
      <c r="D67">
        <v>190</v>
      </c>
    </row>
    <row r="68" spans="1:4">
      <c r="A68" t="s">
        <v>346</v>
      </c>
      <c r="B68" t="s">
        <v>347</v>
      </c>
      <c r="C68">
        <v>7.26</v>
      </c>
      <c r="D68">
        <v>7.26</v>
      </c>
    </row>
    <row r="69" spans="1:4">
      <c r="A69" t="s">
        <v>353</v>
      </c>
      <c r="B69" t="s">
        <v>354</v>
      </c>
      <c r="C69">
        <v>18.760000000000002</v>
      </c>
      <c r="D69">
        <v>18.760000000000002</v>
      </c>
    </row>
    <row r="70" spans="1:4">
      <c r="A70" t="s">
        <v>355</v>
      </c>
      <c r="B70" t="s">
        <v>356</v>
      </c>
      <c r="C70">
        <v>15.81</v>
      </c>
      <c r="D70">
        <v>15.81</v>
      </c>
    </row>
    <row r="71" spans="1:4">
      <c r="A71" t="s">
        <v>358</v>
      </c>
      <c r="B71" t="s">
        <v>359</v>
      </c>
      <c r="C71">
        <v>12.19</v>
      </c>
      <c r="D71">
        <v>12.19</v>
      </c>
    </row>
    <row r="72" spans="1:4">
      <c r="A72">
        <v>2820451280</v>
      </c>
      <c r="B72" t="s">
        <v>360</v>
      </c>
      <c r="C72">
        <v>0.28999999999999998</v>
      </c>
      <c r="D72">
        <v>0.28999999999999998</v>
      </c>
    </row>
    <row r="73" spans="1:4">
      <c r="A73">
        <v>2869950160</v>
      </c>
      <c r="B73" t="s">
        <v>361</v>
      </c>
      <c r="C73">
        <v>76.599999999999994</v>
      </c>
      <c r="D73">
        <v>76.599999999999994</v>
      </c>
    </row>
    <row r="74" spans="1:4">
      <c r="A74">
        <v>2910551290</v>
      </c>
      <c r="B74" t="s">
        <v>362</v>
      </c>
      <c r="C74">
        <v>362.91</v>
      </c>
      <c r="D74">
        <v>362.81</v>
      </c>
    </row>
    <row r="75" spans="1:4">
      <c r="A75" t="s">
        <v>689</v>
      </c>
      <c r="B75" t="s">
        <v>690</v>
      </c>
      <c r="C75">
        <v>53.87</v>
      </c>
      <c r="D75">
        <v>53.87</v>
      </c>
    </row>
    <row r="76" spans="1:4">
      <c r="A76" t="s">
        <v>363</v>
      </c>
      <c r="B76" t="s">
        <v>364</v>
      </c>
      <c r="C76">
        <v>0.79</v>
      </c>
      <c r="D76">
        <v>0.79</v>
      </c>
    </row>
    <row r="77" spans="1:4">
      <c r="A77" t="s">
        <v>365</v>
      </c>
      <c r="B77" t="s">
        <v>366</v>
      </c>
      <c r="C77">
        <v>1.56</v>
      </c>
      <c r="D77">
        <v>1.56</v>
      </c>
    </row>
    <row r="78" spans="1:4">
      <c r="A78" t="s">
        <v>369</v>
      </c>
      <c r="B78" t="s">
        <v>370</v>
      </c>
      <c r="C78">
        <v>20.34</v>
      </c>
      <c r="D78">
        <v>20.34</v>
      </c>
    </row>
    <row r="79" spans="1:4">
      <c r="A79">
        <v>3110251180</v>
      </c>
      <c r="B79" t="s">
        <v>371</v>
      </c>
      <c r="C79">
        <v>1.55</v>
      </c>
      <c r="D79">
        <v>1.55</v>
      </c>
    </row>
    <row r="80" spans="1:4">
      <c r="A80">
        <v>3180052990</v>
      </c>
      <c r="B80" t="s">
        <v>372</v>
      </c>
      <c r="C80">
        <v>2</v>
      </c>
      <c r="D80">
        <v>2</v>
      </c>
    </row>
    <row r="81" spans="1:4">
      <c r="A81" t="s">
        <v>794</v>
      </c>
      <c r="B81" t="s">
        <v>795</v>
      </c>
      <c r="C81">
        <v>895.92</v>
      </c>
      <c r="D81">
        <v>895.92</v>
      </c>
    </row>
    <row r="82" spans="1:4">
      <c r="A82">
        <v>3610459000</v>
      </c>
      <c r="B82" t="s">
        <v>375</v>
      </c>
      <c r="C82">
        <v>54.12</v>
      </c>
      <c r="D82">
        <v>54.08</v>
      </c>
    </row>
    <row r="83" spans="1:4">
      <c r="A83">
        <v>3620255500</v>
      </c>
      <c r="B83" t="s">
        <v>511</v>
      </c>
    </row>
    <row r="84" spans="1:4">
      <c r="A84">
        <v>4620155160</v>
      </c>
      <c r="B84" t="s">
        <v>376</v>
      </c>
      <c r="C84">
        <v>1.1599999999999999</v>
      </c>
      <c r="D84">
        <v>1.1599999999999999</v>
      </c>
    </row>
    <row r="85" spans="1:4">
      <c r="A85">
        <v>4640355150</v>
      </c>
      <c r="B85" t="s">
        <v>590</v>
      </c>
      <c r="C85">
        <v>3.75</v>
      </c>
      <c r="D85">
        <v>3.75</v>
      </c>
    </row>
    <row r="86" spans="1:4">
      <c r="A86" t="s">
        <v>382</v>
      </c>
      <c r="B86" t="s">
        <v>378</v>
      </c>
      <c r="C86">
        <v>21.26</v>
      </c>
      <c r="D86">
        <v>21.26</v>
      </c>
    </row>
    <row r="87" spans="1:4">
      <c r="A87">
        <v>9090051200</v>
      </c>
      <c r="B87" t="s">
        <v>448</v>
      </c>
      <c r="C87">
        <v>0.33</v>
      </c>
      <c r="D87">
        <v>0.33</v>
      </c>
    </row>
    <row r="88" spans="1:4">
      <c r="A88">
        <v>9520051420</v>
      </c>
      <c r="B88" t="s">
        <v>383</v>
      </c>
      <c r="C88">
        <v>3.32</v>
      </c>
      <c r="D88">
        <v>3.32</v>
      </c>
    </row>
    <row r="89" spans="1:4">
      <c r="A89">
        <v>9620051410</v>
      </c>
      <c r="B89" t="s">
        <v>384</v>
      </c>
      <c r="C89">
        <v>10.66</v>
      </c>
      <c r="D89">
        <v>10.66</v>
      </c>
    </row>
    <row r="90" spans="1:4">
      <c r="A90">
        <v>170558300</v>
      </c>
      <c r="B90" t="s">
        <v>95</v>
      </c>
      <c r="C90">
        <v>203.37</v>
      </c>
      <c r="D90">
        <v>203.37</v>
      </c>
    </row>
    <row r="91" spans="1:4">
      <c r="A91">
        <v>170558330</v>
      </c>
      <c r="B91" t="s">
        <v>96</v>
      </c>
      <c r="C91">
        <v>183.66</v>
      </c>
      <c r="D91">
        <v>183.66</v>
      </c>
    </row>
    <row r="92" spans="1:4">
      <c r="A92">
        <v>320558340</v>
      </c>
      <c r="B92" t="s">
        <v>97</v>
      </c>
      <c r="C92">
        <v>83.83</v>
      </c>
      <c r="D92">
        <v>83.83</v>
      </c>
    </row>
    <row r="93" spans="1:4">
      <c r="A93">
        <v>330153020</v>
      </c>
      <c r="B93" t="s">
        <v>385</v>
      </c>
      <c r="C93">
        <v>158.38999999999999</v>
      </c>
      <c r="D93">
        <v>158.38999999999999</v>
      </c>
    </row>
    <row r="94" spans="1:4">
      <c r="A94" t="s">
        <v>388</v>
      </c>
      <c r="B94" t="s">
        <v>389</v>
      </c>
      <c r="C94">
        <v>88.72</v>
      </c>
      <c r="D94">
        <v>88.71</v>
      </c>
    </row>
    <row r="95" spans="1:4">
      <c r="A95">
        <v>1520158310</v>
      </c>
      <c r="B95" t="s">
        <v>100</v>
      </c>
      <c r="C95">
        <v>19.3</v>
      </c>
      <c r="D95">
        <v>19.3</v>
      </c>
    </row>
    <row r="96" spans="1:4">
      <c r="A96" t="s">
        <v>390</v>
      </c>
      <c r="B96" t="s">
        <v>391</v>
      </c>
      <c r="C96">
        <v>308.16000000000003</v>
      </c>
      <c r="D96">
        <v>308.16000000000003</v>
      </c>
    </row>
    <row r="97" spans="1:4">
      <c r="A97">
        <v>3620258320</v>
      </c>
      <c r="B97" t="s">
        <v>101</v>
      </c>
      <c r="C97">
        <v>56</v>
      </c>
      <c r="D97">
        <v>56</v>
      </c>
    </row>
    <row r="98" spans="1:4">
      <c r="A98">
        <v>3620258530</v>
      </c>
      <c r="B98" t="s">
        <v>392</v>
      </c>
      <c r="C98">
        <v>8.7899999999999991</v>
      </c>
      <c r="D98">
        <v>8.7899999999999991</v>
      </c>
    </row>
    <row r="99" spans="1:4">
      <c r="A99" t="s">
        <v>393</v>
      </c>
      <c r="B99" t="s">
        <v>394</v>
      </c>
      <c r="C99">
        <v>13.72</v>
      </c>
      <c r="D99">
        <v>13.72</v>
      </c>
    </row>
    <row r="100" spans="1:4">
      <c r="A100" t="s">
        <v>521</v>
      </c>
      <c r="B100" t="s">
        <v>522</v>
      </c>
      <c r="C100">
        <v>7.05</v>
      </c>
      <c r="D100">
        <v>7.05</v>
      </c>
    </row>
    <row r="101" spans="1:4">
      <c r="A101" t="s">
        <v>395</v>
      </c>
      <c r="B101" t="s">
        <v>396</v>
      </c>
      <c r="C101">
        <v>2.68</v>
      </c>
      <c r="D101">
        <v>2.68</v>
      </c>
    </row>
    <row r="102" spans="1:4">
      <c r="A102">
        <v>240153060</v>
      </c>
      <c r="B102" t="s">
        <v>397</v>
      </c>
      <c r="C102">
        <v>31.85</v>
      </c>
      <c r="D102">
        <v>31.85</v>
      </c>
    </row>
    <row r="103" spans="1:4">
      <c r="A103">
        <v>220252560</v>
      </c>
      <c r="B103" t="s">
        <v>400</v>
      </c>
      <c r="C103">
        <v>9.1</v>
      </c>
      <c r="D103">
        <v>9.1</v>
      </c>
    </row>
    <row r="104" spans="1:4">
      <c r="A104">
        <v>170558360</v>
      </c>
      <c r="B104" t="s">
        <v>401</v>
      </c>
      <c r="C104">
        <v>27</v>
      </c>
      <c r="D104">
        <v>27</v>
      </c>
    </row>
    <row r="105" spans="1:4">
      <c r="A105">
        <v>220253030</v>
      </c>
      <c r="B105" t="s">
        <v>402</v>
      </c>
      <c r="C105">
        <v>49</v>
      </c>
      <c r="D105">
        <v>48.84</v>
      </c>
    </row>
    <row r="106" spans="1:4">
      <c r="A106">
        <v>220253040</v>
      </c>
      <c r="B106" t="s">
        <v>403</v>
      </c>
      <c r="C106">
        <v>45.78</v>
      </c>
      <c r="D106">
        <v>46.25</v>
      </c>
    </row>
    <row r="107" spans="1:4">
      <c r="A107">
        <v>320558370</v>
      </c>
      <c r="B107" t="s">
        <v>404</v>
      </c>
      <c r="C107">
        <v>5.85</v>
      </c>
      <c r="D107">
        <v>5.85</v>
      </c>
    </row>
    <row r="108" spans="1:4">
      <c r="A108" t="s">
        <v>405</v>
      </c>
      <c r="B108" t="s">
        <v>406</v>
      </c>
      <c r="C108">
        <v>50.34</v>
      </c>
      <c r="D108">
        <v>50.34</v>
      </c>
    </row>
    <row r="109" spans="1:4">
      <c r="A109" t="s">
        <v>407</v>
      </c>
      <c r="B109" t="s">
        <v>408</v>
      </c>
      <c r="C109">
        <v>10.02</v>
      </c>
      <c r="D109">
        <v>10.02</v>
      </c>
    </row>
    <row r="110" spans="1:4">
      <c r="A110" t="s">
        <v>468</v>
      </c>
      <c r="B110" t="s">
        <v>469</v>
      </c>
      <c r="C110">
        <v>0.18</v>
      </c>
      <c r="D110">
        <v>0.18</v>
      </c>
    </row>
    <row r="111" spans="1:4">
      <c r="A111">
        <v>3620258570</v>
      </c>
      <c r="B111" t="s">
        <v>409</v>
      </c>
      <c r="C111">
        <v>3.36</v>
      </c>
      <c r="D111">
        <v>3.36</v>
      </c>
    </row>
    <row r="112" spans="1:4">
      <c r="A112" t="s">
        <v>410</v>
      </c>
      <c r="B112" t="s">
        <v>411</v>
      </c>
      <c r="C112">
        <v>95</v>
      </c>
      <c r="D112">
        <v>95</v>
      </c>
    </row>
    <row r="113" spans="1:4">
      <c r="A113" t="s">
        <v>494</v>
      </c>
      <c r="B113" t="s">
        <v>495</v>
      </c>
      <c r="C113" t="s">
        <v>685</v>
      </c>
      <c r="D113" t="s">
        <v>685</v>
      </c>
    </row>
    <row r="114" spans="1:4">
      <c r="A114">
        <v>710258520</v>
      </c>
      <c r="B114" t="s">
        <v>413</v>
      </c>
      <c r="C114">
        <v>6.76</v>
      </c>
      <c r="D114">
        <v>6.76</v>
      </c>
    </row>
    <row r="115" spans="1:4">
      <c r="A115" t="s">
        <v>416</v>
      </c>
      <c r="B115" t="s">
        <v>417</v>
      </c>
      <c r="C115">
        <v>101.78</v>
      </c>
      <c r="D115">
        <v>101.78</v>
      </c>
    </row>
    <row r="116" spans="1:4">
      <c r="A116" t="s">
        <v>534</v>
      </c>
      <c r="B116" t="s">
        <v>535</v>
      </c>
      <c r="C116">
        <v>0.36</v>
      </c>
      <c r="D116">
        <v>0.36</v>
      </c>
    </row>
    <row r="117" spans="1:4">
      <c r="A117">
        <v>220258630</v>
      </c>
      <c r="B117" t="s">
        <v>929</v>
      </c>
      <c r="C117">
        <v>253.7</v>
      </c>
      <c r="D117">
        <v>253.7</v>
      </c>
    </row>
    <row r="118" spans="1:4">
      <c r="A118" t="s">
        <v>103</v>
      </c>
      <c r="B118" t="s">
        <v>102</v>
      </c>
      <c r="C118">
        <v>2.86</v>
      </c>
      <c r="D118">
        <v>2.86</v>
      </c>
    </row>
    <row r="119" spans="1:4">
      <c r="A119" t="s">
        <v>105</v>
      </c>
      <c r="B119" t="s">
        <v>104</v>
      </c>
      <c r="C119">
        <v>8.19</v>
      </c>
      <c r="D119">
        <v>8.19</v>
      </c>
    </row>
    <row r="120" spans="1:4">
      <c r="A120">
        <v>2340758790</v>
      </c>
      <c r="B120" t="s">
        <v>426</v>
      </c>
      <c r="C120">
        <v>1.72</v>
      </c>
      <c r="D120">
        <v>1.72</v>
      </c>
    </row>
    <row r="121" spans="1:4">
      <c r="A121">
        <v>3620258440</v>
      </c>
      <c r="B121" t="s">
        <v>106</v>
      </c>
      <c r="C121">
        <v>252.59</v>
      </c>
      <c r="D121">
        <v>205.06</v>
      </c>
    </row>
    <row r="122" spans="1:4">
      <c r="A122">
        <v>3620258480</v>
      </c>
      <c r="B122" t="s">
        <v>107</v>
      </c>
      <c r="C122">
        <v>30.03</v>
      </c>
      <c r="D122">
        <v>23.43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5"/>
  <sheetViews>
    <sheetView topLeftCell="A104" workbookViewId="0">
      <selection sqref="A1:D125"/>
    </sheetView>
  </sheetViews>
  <sheetFormatPr defaultRowHeight="15"/>
  <sheetData>
    <row r="1" spans="1:4">
      <c r="A1">
        <v>58000</v>
      </c>
      <c r="B1" t="s">
        <v>217</v>
      </c>
      <c r="D1">
        <v>-1.58</v>
      </c>
    </row>
    <row r="2" spans="1:4">
      <c r="A2">
        <v>170551380</v>
      </c>
      <c r="B2" t="s">
        <v>218</v>
      </c>
      <c r="C2">
        <v>46.55</v>
      </c>
      <c r="D2">
        <v>45.15</v>
      </c>
    </row>
    <row r="3" spans="1:4">
      <c r="A3" t="s">
        <v>219</v>
      </c>
      <c r="B3" t="s">
        <v>220</v>
      </c>
      <c r="C3">
        <v>173.61</v>
      </c>
      <c r="D3">
        <v>173.61</v>
      </c>
    </row>
    <row r="4" spans="1:4">
      <c r="A4" t="s">
        <v>225</v>
      </c>
      <c r="B4" t="s">
        <v>226</v>
      </c>
      <c r="C4">
        <v>3.65</v>
      </c>
      <c r="D4">
        <v>3.65</v>
      </c>
    </row>
    <row r="5" spans="1:4">
      <c r="A5" t="s">
        <v>213</v>
      </c>
      <c r="B5" t="s">
        <v>214</v>
      </c>
      <c r="C5">
        <v>7.47</v>
      </c>
      <c r="D5">
        <v>7.47</v>
      </c>
    </row>
    <row r="6" spans="1:4">
      <c r="A6" t="s">
        <v>216</v>
      </c>
      <c r="B6" t="s">
        <v>215</v>
      </c>
      <c r="C6">
        <v>2.0099999999999998</v>
      </c>
      <c r="D6">
        <v>2.0099999999999998</v>
      </c>
    </row>
    <row r="7" spans="1:4">
      <c r="A7" t="s">
        <v>227</v>
      </c>
      <c r="B7" t="s">
        <v>228</v>
      </c>
      <c r="C7">
        <v>9.77</v>
      </c>
      <c r="D7">
        <v>9.77</v>
      </c>
    </row>
    <row r="8" spans="1:4">
      <c r="A8" t="s">
        <v>229</v>
      </c>
      <c r="B8" t="s">
        <v>230</v>
      </c>
      <c r="C8">
        <v>39.21</v>
      </c>
      <c r="D8">
        <v>39.21</v>
      </c>
    </row>
    <row r="9" spans="1:4">
      <c r="A9" t="s">
        <v>231</v>
      </c>
      <c r="B9" t="s">
        <v>232</v>
      </c>
      <c r="C9">
        <v>2.89</v>
      </c>
      <c r="D9">
        <v>2.89</v>
      </c>
    </row>
    <row r="10" spans="1:4">
      <c r="A10" t="s">
        <v>233</v>
      </c>
      <c r="B10" t="s">
        <v>234</v>
      </c>
      <c r="C10">
        <v>107.65</v>
      </c>
      <c r="D10">
        <v>107.65</v>
      </c>
    </row>
    <row r="11" spans="1:4">
      <c r="A11" t="s">
        <v>237</v>
      </c>
      <c r="B11" t="s">
        <v>238</v>
      </c>
      <c r="C11">
        <v>164.66</v>
      </c>
      <c r="D11">
        <v>164.66</v>
      </c>
    </row>
    <row r="12" spans="1:4">
      <c r="A12" t="s">
        <v>239</v>
      </c>
      <c r="B12" t="s">
        <v>240</v>
      </c>
      <c r="C12">
        <v>56.16</v>
      </c>
      <c r="D12">
        <v>56.16</v>
      </c>
    </row>
    <row r="13" spans="1:4">
      <c r="A13" t="s">
        <v>241</v>
      </c>
      <c r="B13" t="s">
        <v>242</v>
      </c>
      <c r="C13">
        <v>21.72</v>
      </c>
      <c r="D13">
        <v>21.72</v>
      </c>
    </row>
    <row r="14" spans="1:4">
      <c r="A14" t="s">
        <v>243</v>
      </c>
      <c r="B14" t="s">
        <v>244</v>
      </c>
      <c r="C14">
        <v>241.59</v>
      </c>
      <c r="D14">
        <v>241.59</v>
      </c>
    </row>
    <row r="15" spans="1:4">
      <c r="A15" t="s">
        <v>245</v>
      </c>
      <c r="B15" t="s">
        <v>246</v>
      </c>
      <c r="C15">
        <v>30.72</v>
      </c>
      <c r="D15">
        <v>30.72</v>
      </c>
    </row>
    <row r="16" spans="1:4">
      <c r="A16" t="s">
        <v>247</v>
      </c>
      <c r="B16" t="s">
        <v>248</v>
      </c>
      <c r="C16">
        <v>0.04</v>
      </c>
      <c r="D16">
        <v>0.04</v>
      </c>
    </row>
    <row r="17" spans="1:4">
      <c r="A17" s="51" t="s">
        <v>250</v>
      </c>
      <c r="B17" t="s">
        <v>251</v>
      </c>
      <c r="C17">
        <v>11.05</v>
      </c>
      <c r="D17">
        <v>11.05</v>
      </c>
    </row>
    <row r="18" spans="1:4">
      <c r="A18" s="51" t="s">
        <v>252</v>
      </c>
      <c r="B18" t="s">
        <v>253</v>
      </c>
      <c r="C18">
        <v>7.67</v>
      </c>
      <c r="D18">
        <v>7.67</v>
      </c>
    </row>
    <row r="19" spans="1:4">
      <c r="A19" s="51" t="s">
        <v>258</v>
      </c>
      <c r="B19" t="s">
        <v>259</v>
      </c>
      <c r="C19">
        <v>24.6</v>
      </c>
      <c r="D19">
        <v>24.6</v>
      </c>
    </row>
    <row r="20" spans="1:4">
      <c r="A20" s="51" t="s">
        <v>260</v>
      </c>
      <c r="B20" t="s">
        <v>261</v>
      </c>
      <c r="C20">
        <v>155.31</v>
      </c>
      <c r="D20">
        <v>155.16999999999999</v>
      </c>
    </row>
    <row r="21" spans="1:4">
      <c r="A21" t="s">
        <v>480</v>
      </c>
      <c r="B21" t="s">
        <v>481</v>
      </c>
    </row>
    <row r="22" spans="1:4">
      <c r="A22" t="s">
        <v>515</v>
      </c>
      <c r="B22" t="s">
        <v>516</v>
      </c>
    </row>
    <row r="23" spans="1:4">
      <c r="A23" t="s">
        <v>262</v>
      </c>
      <c r="B23" t="s">
        <v>263</v>
      </c>
      <c r="C23">
        <v>498.7</v>
      </c>
      <c r="D23">
        <v>494.99</v>
      </c>
    </row>
    <row r="24" spans="1:4">
      <c r="A24" s="51" t="s">
        <v>264</v>
      </c>
      <c r="B24" t="s">
        <v>265</v>
      </c>
      <c r="C24">
        <v>16.760000000000002</v>
      </c>
      <c r="D24">
        <v>16.760000000000002</v>
      </c>
    </row>
    <row r="25" spans="1:4">
      <c r="A25" s="51" t="s">
        <v>266</v>
      </c>
      <c r="B25" t="s">
        <v>267</v>
      </c>
      <c r="C25">
        <v>2.64</v>
      </c>
      <c r="D25">
        <v>2.64</v>
      </c>
    </row>
    <row r="26" spans="1:4">
      <c r="A26" s="51" t="s">
        <v>270</v>
      </c>
      <c r="B26" t="s">
        <v>271</v>
      </c>
      <c r="C26">
        <v>4.7</v>
      </c>
      <c r="D26">
        <v>4.7</v>
      </c>
    </row>
    <row r="27" spans="1:4">
      <c r="A27">
        <v>310151370</v>
      </c>
      <c r="B27" t="s">
        <v>272</v>
      </c>
      <c r="C27">
        <v>0.9</v>
      </c>
      <c r="D27">
        <v>0.9</v>
      </c>
    </row>
    <row r="28" spans="1:4">
      <c r="A28">
        <v>310750070</v>
      </c>
      <c r="B28" t="s">
        <v>553</v>
      </c>
      <c r="C28">
        <v>702.05</v>
      </c>
      <c r="D28">
        <v>701.87</v>
      </c>
    </row>
    <row r="29" spans="1:4">
      <c r="A29">
        <v>310852500</v>
      </c>
      <c r="B29" t="s">
        <v>273</v>
      </c>
      <c r="C29">
        <v>159.85</v>
      </c>
      <c r="D29">
        <v>157.62</v>
      </c>
    </row>
    <row r="30" spans="1:4">
      <c r="A30">
        <v>311152200</v>
      </c>
      <c r="B30" t="s">
        <v>276</v>
      </c>
      <c r="C30">
        <v>19.55</v>
      </c>
      <c r="D30">
        <v>19.5</v>
      </c>
    </row>
    <row r="31" spans="1:4">
      <c r="A31">
        <v>330152700</v>
      </c>
      <c r="B31" t="s">
        <v>278</v>
      </c>
      <c r="C31">
        <v>1.79</v>
      </c>
      <c r="D31">
        <v>1.77</v>
      </c>
    </row>
    <row r="32" spans="1:4">
      <c r="A32">
        <v>330153800</v>
      </c>
      <c r="B32" t="s">
        <v>279</v>
      </c>
      <c r="C32">
        <v>143.99</v>
      </c>
      <c r="D32">
        <v>143.87</v>
      </c>
    </row>
    <row r="33" spans="1:4">
      <c r="A33">
        <v>330750820</v>
      </c>
      <c r="B33" t="s">
        <v>280</v>
      </c>
      <c r="C33">
        <v>11.84</v>
      </c>
      <c r="D33">
        <v>11.84</v>
      </c>
    </row>
    <row r="34" spans="1:4">
      <c r="A34">
        <v>330752600</v>
      </c>
      <c r="B34" t="s">
        <v>281</v>
      </c>
      <c r="C34">
        <v>4.6500000000000004</v>
      </c>
      <c r="D34">
        <v>4.6500000000000004</v>
      </c>
    </row>
    <row r="35" spans="1:4">
      <c r="A35" t="s">
        <v>787</v>
      </c>
      <c r="B35" t="s">
        <v>788</v>
      </c>
      <c r="C35">
        <v>63.54</v>
      </c>
      <c r="D35">
        <v>63.54</v>
      </c>
    </row>
    <row r="36" spans="1:4">
      <c r="A36" t="s">
        <v>282</v>
      </c>
      <c r="B36" t="s">
        <v>283</v>
      </c>
      <c r="C36">
        <v>516.11</v>
      </c>
      <c r="D36">
        <v>516.11</v>
      </c>
    </row>
    <row r="37" spans="1:4">
      <c r="A37" t="s">
        <v>284</v>
      </c>
      <c r="B37" t="s">
        <v>285</v>
      </c>
      <c r="C37">
        <v>424.03</v>
      </c>
      <c r="D37">
        <v>424.03</v>
      </c>
    </row>
    <row r="38" spans="1:4">
      <c r="A38" t="s">
        <v>790</v>
      </c>
      <c r="B38" t="s">
        <v>791</v>
      </c>
    </row>
    <row r="39" spans="1:4">
      <c r="A39" t="s">
        <v>484</v>
      </c>
      <c r="B39" t="s">
        <v>485</v>
      </c>
      <c r="C39">
        <v>29.41</v>
      </c>
      <c r="D39">
        <v>29.41</v>
      </c>
    </row>
    <row r="40" spans="1:4">
      <c r="A40">
        <v>410250270</v>
      </c>
      <c r="B40" t="s">
        <v>286</v>
      </c>
      <c r="C40">
        <v>5.35</v>
      </c>
      <c r="D40">
        <v>5.35</v>
      </c>
    </row>
    <row r="41" spans="1:4">
      <c r="A41">
        <v>420250270</v>
      </c>
      <c r="B41" t="s">
        <v>286</v>
      </c>
      <c r="C41">
        <v>12.41</v>
      </c>
      <c r="D41">
        <v>12.41</v>
      </c>
    </row>
    <row r="42" spans="1:4">
      <c r="A42">
        <v>420252800</v>
      </c>
      <c r="B42" t="s">
        <v>287</v>
      </c>
      <c r="C42">
        <v>0.03</v>
      </c>
      <c r="D42">
        <v>0.03</v>
      </c>
    </row>
    <row r="43" spans="1:4">
      <c r="A43">
        <v>511354620</v>
      </c>
      <c r="B43" t="s">
        <v>291</v>
      </c>
      <c r="C43">
        <v>3.92</v>
      </c>
      <c r="D43">
        <v>3.86</v>
      </c>
    </row>
    <row r="44" spans="1:4">
      <c r="A44">
        <v>511354970</v>
      </c>
      <c r="B44" t="s">
        <v>292</v>
      </c>
      <c r="C44">
        <v>35.11</v>
      </c>
      <c r="D44">
        <v>34.950000000000003</v>
      </c>
    </row>
    <row r="45" spans="1:4">
      <c r="A45">
        <v>521251130</v>
      </c>
      <c r="B45" t="s">
        <v>461</v>
      </c>
      <c r="C45">
        <v>435.62</v>
      </c>
      <c r="D45">
        <v>435.62</v>
      </c>
    </row>
    <row r="46" spans="1:4">
      <c r="A46">
        <v>521255400</v>
      </c>
      <c r="B46" t="s">
        <v>667</v>
      </c>
      <c r="C46">
        <v>488.08</v>
      </c>
      <c r="D46">
        <v>488.08</v>
      </c>
    </row>
    <row r="47" spans="1:4">
      <c r="A47" t="s">
        <v>296</v>
      </c>
      <c r="B47" t="s">
        <v>297</v>
      </c>
      <c r="C47">
        <v>51.33</v>
      </c>
      <c r="D47">
        <v>51.33</v>
      </c>
    </row>
    <row r="48" spans="1:4">
      <c r="A48" t="s">
        <v>298</v>
      </c>
      <c r="B48" t="s">
        <v>299</v>
      </c>
      <c r="C48">
        <v>81.45</v>
      </c>
      <c r="D48">
        <v>81.45</v>
      </c>
    </row>
    <row r="49" spans="1:4">
      <c r="A49" t="s">
        <v>433</v>
      </c>
      <c r="B49" t="s">
        <v>434</v>
      </c>
      <c r="C49">
        <v>8.6999999999999993</v>
      </c>
      <c r="D49">
        <v>8.67</v>
      </c>
    </row>
    <row r="50" spans="1:4">
      <c r="A50" t="s">
        <v>506</v>
      </c>
      <c r="B50" t="s">
        <v>299</v>
      </c>
    </row>
    <row r="51" spans="1:4">
      <c r="A51">
        <v>710254780</v>
      </c>
      <c r="B51" t="s">
        <v>568</v>
      </c>
      <c r="C51">
        <v>30.03</v>
      </c>
      <c r="D51">
        <v>26.75</v>
      </c>
    </row>
    <row r="52" spans="1:4">
      <c r="A52">
        <v>710552900</v>
      </c>
      <c r="B52" t="s">
        <v>300</v>
      </c>
      <c r="C52">
        <v>174.41</v>
      </c>
      <c r="D52">
        <v>173.94</v>
      </c>
    </row>
    <row r="53" spans="1:4">
      <c r="A53" t="s">
        <v>305</v>
      </c>
      <c r="B53" t="s">
        <v>306</v>
      </c>
      <c r="C53">
        <v>3.4</v>
      </c>
      <c r="D53">
        <v>3.4</v>
      </c>
    </row>
    <row r="54" spans="1:4">
      <c r="A54" t="s">
        <v>307</v>
      </c>
      <c r="B54" t="s">
        <v>308</v>
      </c>
      <c r="C54">
        <v>3.75</v>
      </c>
      <c r="D54">
        <v>3.75</v>
      </c>
    </row>
    <row r="55" spans="1:4">
      <c r="A55">
        <v>860550860</v>
      </c>
      <c r="B55" t="s">
        <v>309</v>
      </c>
      <c r="C55">
        <v>1.71</v>
      </c>
      <c r="D55">
        <v>1.71</v>
      </c>
    </row>
    <row r="56" spans="1:4">
      <c r="A56" t="s">
        <v>310</v>
      </c>
      <c r="B56" t="s">
        <v>311</v>
      </c>
      <c r="C56">
        <v>5</v>
      </c>
      <c r="D56">
        <v>5</v>
      </c>
    </row>
    <row r="57" spans="1:4">
      <c r="A57">
        <v>1140354670</v>
      </c>
      <c r="B57" t="s">
        <v>313</v>
      </c>
      <c r="C57">
        <v>3.81</v>
      </c>
      <c r="D57">
        <v>3.81</v>
      </c>
    </row>
    <row r="58" spans="1:4">
      <c r="A58">
        <v>1140355170</v>
      </c>
      <c r="B58" t="s">
        <v>314</v>
      </c>
      <c r="C58">
        <v>5.58</v>
      </c>
      <c r="D58">
        <v>5.58</v>
      </c>
    </row>
    <row r="59" spans="1:4">
      <c r="A59">
        <v>1140355190</v>
      </c>
      <c r="B59" t="s">
        <v>315</v>
      </c>
      <c r="C59">
        <v>0.5</v>
      </c>
      <c r="D59">
        <v>0.5</v>
      </c>
    </row>
    <row r="60" spans="1:4">
      <c r="A60" t="s">
        <v>316</v>
      </c>
      <c r="B60" t="s">
        <v>315</v>
      </c>
      <c r="C60">
        <v>29.32</v>
      </c>
      <c r="D60">
        <v>29.32</v>
      </c>
    </row>
    <row r="61" spans="1:4">
      <c r="A61" t="s">
        <v>317</v>
      </c>
      <c r="B61" t="s">
        <v>318</v>
      </c>
      <c r="C61">
        <v>2.5</v>
      </c>
      <c r="D61">
        <v>2.5</v>
      </c>
    </row>
    <row r="62" spans="1:4">
      <c r="A62" t="s">
        <v>319</v>
      </c>
      <c r="B62" t="s">
        <v>320</v>
      </c>
      <c r="C62">
        <v>290.98</v>
      </c>
      <c r="D62">
        <v>290.98</v>
      </c>
    </row>
    <row r="63" spans="1:4">
      <c r="A63" t="s">
        <v>322</v>
      </c>
      <c r="B63" t="s">
        <v>323</v>
      </c>
      <c r="C63">
        <v>4.3600000000000003</v>
      </c>
      <c r="D63">
        <v>4.3600000000000003</v>
      </c>
    </row>
    <row r="64" spans="1:4">
      <c r="A64" t="s">
        <v>324</v>
      </c>
      <c r="B64" t="s">
        <v>325</v>
      </c>
      <c r="C64">
        <v>8.42</v>
      </c>
      <c r="D64">
        <v>8.42</v>
      </c>
    </row>
    <row r="65" spans="1:4">
      <c r="A65" t="s">
        <v>326</v>
      </c>
      <c r="B65" t="s">
        <v>327</v>
      </c>
      <c r="C65">
        <v>196.5</v>
      </c>
      <c r="D65">
        <v>196.5</v>
      </c>
    </row>
    <row r="66" spans="1:4">
      <c r="A66" t="s">
        <v>330</v>
      </c>
      <c r="B66" t="s">
        <v>331</v>
      </c>
      <c r="C66">
        <v>14.31</v>
      </c>
      <c r="D66">
        <v>14.31</v>
      </c>
    </row>
    <row r="67" spans="1:4">
      <c r="A67" t="s">
        <v>332</v>
      </c>
      <c r="B67" t="s">
        <v>333</v>
      </c>
      <c r="C67">
        <v>208.19</v>
      </c>
      <c r="D67">
        <v>200.06</v>
      </c>
    </row>
    <row r="68" spans="1:4">
      <c r="A68" t="s">
        <v>334</v>
      </c>
      <c r="B68" t="s">
        <v>333</v>
      </c>
      <c r="C68">
        <v>2.65</v>
      </c>
      <c r="D68">
        <v>2.65</v>
      </c>
    </row>
    <row r="69" spans="1:4">
      <c r="A69">
        <v>1570150660</v>
      </c>
      <c r="B69" t="s">
        <v>337</v>
      </c>
      <c r="C69">
        <v>0.1</v>
      </c>
      <c r="D69">
        <v>0.1</v>
      </c>
    </row>
    <row r="70" spans="1:4">
      <c r="A70" t="s">
        <v>338</v>
      </c>
      <c r="B70" t="s">
        <v>339</v>
      </c>
      <c r="C70">
        <v>0.5</v>
      </c>
      <c r="D70">
        <v>0.5</v>
      </c>
    </row>
    <row r="71" spans="1:4">
      <c r="A71">
        <v>2340650280</v>
      </c>
      <c r="B71" t="s">
        <v>464</v>
      </c>
      <c r="C71">
        <v>7.96</v>
      </c>
      <c r="D71">
        <v>7.96</v>
      </c>
    </row>
    <row r="72" spans="1:4">
      <c r="A72">
        <v>2420453900</v>
      </c>
      <c r="B72" t="s">
        <v>340</v>
      </c>
      <c r="C72">
        <v>209.07</v>
      </c>
      <c r="D72">
        <v>209.07</v>
      </c>
    </row>
    <row r="73" spans="1:4">
      <c r="A73" t="s">
        <v>341</v>
      </c>
      <c r="B73" t="s">
        <v>342</v>
      </c>
      <c r="C73">
        <v>333</v>
      </c>
      <c r="D73">
        <v>333</v>
      </c>
    </row>
    <row r="74" spans="1:4">
      <c r="A74" t="s">
        <v>346</v>
      </c>
      <c r="B74" t="s">
        <v>347</v>
      </c>
      <c r="C74">
        <v>6.11</v>
      </c>
      <c r="D74">
        <v>6.11</v>
      </c>
    </row>
    <row r="75" spans="1:4">
      <c r="A75" t="s">
        <v>348</v>
      </c>
      <c r="B75" t="s">
        <v>349</v>
      </c>
      <c r="C75">
        <v>38.590000000000003</v>
      </c>
      <c r="D75">
        <v>38.590000000000003</v>
      </c>
    </row>
    <row r="76" spans="1:4">
      <c r="A76" t="s">
        <v>353</v>
      </c>
      <c r="B76" t="s">
        <v>354</v>
      </c>
      <c r="C76">
        <v>31.11</v>
      </c>
      <c r="D76">
        <v>31.11</v>
      </c>
    </row>
    <row r="77" spans="1:4">
      <c r="A77" t="s">
        <v>355</v>
      </c>
      <c r="B77" t="s">
        <v>356</v>
      </c>
      <c r="C77">
        <v>51.04</v>
      </c>
      <c r="D77">
        <v>51.04</v>
      </c>
    </row>
    <row r="78" spans="1:4">
      <c r="A78">
        <v>2820451280</v>
      </c>
      <c r="B78" t="s">
        <v>360</v>
      </c>
      <c r="C78">
        <v>2.31</v>
      </c>
      <c r="D78">
        <v>2.31</v>
      </c>
    </row>
    <row r="79" spans="1:4">
      <c r="A79">
        <v>2910551290</v>
      </c>
      <c r="B79" t="s">
        <v>362</v>
      </c>
      <c r="C79">
        <v>211.18</v>
      </c>
      <c r="D79">
        <v>210.98</v>
      </c>
    </row>
    <row r="80" spans="1:4">
      <c r="A80" t="s">
        <v>689</v>
      </c>
      <c r="B80" t="s">
        <v>690</v>
      </c>
      <c r="C80">
        <v>231.7</v>
      </c>
      <c r="D80">
        <v>231.7</v>
      </c>
    </row>
    <row r="81" spans="1:4">
      <c r="A81" t="s">
        <v>363</v>
      </c>
      <c r="B81" t="s">
        <v>364</v>
      </c>
      <c r="C81">
        <v>3.29</v>
      </c>
      <c r="D81">
        <v>3.29</v>
      </c>
    </row>
    <row r="82" spans="1:4">
      <c r="A82" t="s">
        <v>365</v>
      </c>
      <c r="B82" t="s">
        <v>366</v>
      </c>
      <c r="C82">
        <v>0.5</v>
      </c>
      <c r="D82">
        <v>0.5</v>
      </c>
    </row>
    <row r="83" spans="1:4">
      <c r="A83" t="s">
        <v>369</v>
      </c>
      <c r="B83" t="s">
        <v>370</v>
      </c>
      <c r="C83">
        <v>25.15</v>
      </c>
      <c r="D83">
        <v>25.15</v>
      </c>
    </row>
    <row r="84" spans="1:4">
      <c r="A84">
        <v>3110251180</v>
      </c>
      <c r="B84" t="s">
        <v>371</v>
      </c>
      <c r="C84">
        <v>13.65</v>
      </c>
      <c r="D84">
        <v>13.65</v>
      </c>
    </row>
    <row r="85" spans="1:4">
      <c r="A85">
        <v>3180052990</v>
      </c>
      <c r="B85" t="s">
        <v>372</v>
      </c>
      <c r="C85">
        <v>0.2</v>
      </c>
      <c r="D85">
        <v>0.2</v>
      </c>
    </row>
    <row r="86" spans="1:4">
      <c r="A86" t="s">
        <v>794</v>
      </c>
      <c r="B86" t="s">
        <v>795</v>
      </c>
      <c r="C86" t="s">
        <v>924</v>
      </c>
      <c r="D86" t="s">
        <v>925</v>
      </c>
    </row>
    <row r="87" spans="1:4">
      <c r="A87">
        <v>3610459000</v>
      </c>
      <c r="B87" t="s">
        <v>375</v>
      </c>
      <c r="C87">
        <v>91.02</v>
      </c>
      <c r="D87">
        <v>90.94</v>
      </c>
    </row>
    <row r="88" spans="1:4">
      <c r="A88">
        <v>4620155160</v>
      </c>
      <c r="B88" t="s">
        <v>376</v>
      </c>
      <c r="C88">
        <v>4.91</v>
      </c>
      <c r="D88">
        <v>4.91</v>
      </c>
    </row>
    <row r="89" spans="1:4">
      <c r="A89">
        <v>4640355150</v>
      </c>
      <c r="B89" t="s">
        <v>590</v>
      </c>
      <c r="C89">
        <v>15.63</v>
      </c>
      <c r="D89">
        <v>15.63</v>
      </c>
    </row>
    <row r="90" spans="1:4">
      <c r="A90" t="s">
        <v>377</v>
      </c>
      <c r="B90" t="s">
        <v>378</v>
      </c>
      <c r="C90">
        <v>13.53</v>
      </c>
      <c r="D90">
        <v>13.53</v>
      </c>
    </row>
    <row r="91" spans="1:4">
      <c r="A91" t="s">
        <v>382</v>
      </c>
      <c r="B91" t="s">
        <v>378</v>
      </c>
      <c r="C91">
        <v>6.14</v>
      </c>
      <c r="D91">
        <v>6.14</v>
      </c>
    </row>
    <row r="92" spans="1:4">
      <c r="A92">
        <v>9090051200</v>
      </c>
      <c r="B92" t="s">
        <v>448</v>
      </c>
      <c r="C92">
        <v>0.12</v>
      </c>
      <c r="D92">
        <v>0.12</v>
      </c>
    </row>
    <row r="93" spans="1:4">
      <c r="A93">
        <v>9520051420</v>
      </c>
      <c r="B93" t="s">
        <v>383</v>
      </c>
      <c r="C93">
        <v>6.41</v>
      </c>
      <c r="D93">
        <v>6.41</v>
      </c>
    </row>
    <row r="94" spans="1:4">
      <c r="A94">
        <v>9620051410</v>
      </c>
      <c r="B94" t="s">
        <v>384</v>
      </c>
      <c r="C94">
        <v>13.86</v>
      </c>
      <c r="D94">
        <v>13.86</v>
      </c>
    </row>
    <row r="95" spans="1:4">
      <c r="A95">
        <v>170558300</v>
      </c>
      <c r="B95" t="s">
        <v>95</v>
      </c>
      <c r="C95">
        <v>556</v>
      </c>
      <c r="D95">
        <v>549.38</v>
      </c>
    </row>
    <row r="96" spans="1:4">
      <c r="A96">
        <v>170558330</v>
      </c>
      <c r="B96" t="s">
        <v>96</v>
      </c>
      <c r="C96">
        <v>469.35</v>
      </c>
      <c r="D96">
        <v>460.53</v>
      </c>
    </row>
    <row r="97" spans="1:4">
      <c r="A97">
        <v>320558340</v>
      </c>
      <c r="B97" t="s">
        <v>97</v>
      </c>
      <c r="C97">
        <v>89.58</v>
      </c>
      <c r="D97">
        <v>89.58</v>
      </c>
    </row>
    <row r="98" spans="1:4">
      <c r="A98">
        <v>330153020</v>
      </c>
      <c r="B98" t="s">
        <v>385</v>
      </c>
      <c r="C98">
        <v>764.73</v>
      </c>
      <c r="D98">
        <v>764.73</v>
      </c>
    </row>
    <row r="99" spans="1:4">
      <c r="A99" t="s">
        <v>388</v>
      </c>
      <c r="B99" t="s">
        <v>389</v>
      </c>
      <c r="C99">
        <v>155.33000000000001</v>
      </c>
      <c r="D99">
        <v>155.33000000000001</v>
      </c>
    </row>
    <row r="100" spans="1:4">
      <c r="A100">
        <v>1520158310</v>
      </c>
      <c r="B100" t="s">
        <v>100</v>
      </c>
      <c r="C100">
        <v>20.74</v>
      </c>
      <c r="D100">
        <v>20.74</v>
      </c>
    </row>
    <row r="101" spans="1:4">
      <c r="A101" t="s">
        <v>390</v>
      </c>
      <c r="B101" t="s">
        <v>391</v>
      </c>
      <c r="C101">
        <v>209.6</v>
      </c>
      <c r="D101">
        <v>209.6</v>
      </c>
    </row>
    <row r="102" spans="1:4">
      <c r="A102">
        <v>3620258320</v>
      </c>
      <c r="B102" t="s">
        <v>101</v>
      </c>
      <c r="C102">
        <v>124.8</v>
      </c>
      <c r="D102">
        <v>124.79</v>
      </c>
    </row>
    <row r="103" spans="1:4">
      <c r="A103">
        <v>3620258530</v>
      </c>
      <c r="B103" t="s">
        <v>392</v>
      </c>
      <c r="C103">
        <v>19.47</v>
      </c>
      <c r="D103">
        <v>19.47</v>
      </c>
    </row>
    <row r="104" spans="1:4">
      <c r="A104" t="s">
        <v>393</v>
      </c>
      <c r="B104" t="s">
        <v>394</v>
      </c>
      <c r="C104">
        <v>26.29</v>
      </c>
      <c r="D104">
        <v>26.29</v>
      </c>
    </row>
    <row r="105" spans="1:4">
      <c r="A105">
        <v>240153060</v>
      </c>
      <c r="B105" t="s">
        <v>397</v>
      </c>
      <c r="C105">
        <v>82.85</v>
      </c>
      <c r="D105">
        <v>82.85</v>
      </c>
    </row>
    <row r="106" spans="1:4">
      <c r="A106">
        <v>220252560</v>
      </c>
      <c r="B106" t="s">
        <v>400</v>
      </c>
      <c r="C106">
        <v>19</v>
      </c>
      <c r="D106">
        <v>19</v>
      </c>
    </row>
    <row r="107" spans="1:4">
      <c r="A107">
        <v>170558360</v>
      </c>
      <c r="B107" t="s">
        <v>401</v>
      </c>
      <c r="C107">
        <v>93.11</v>
      </c>
      <c r="D107">
        <v>87.46</v>
      </c>
    </row>
    <row r="108" spans="1:4">
      <c r="A108">
        <v>220253030</v>
      </c>
      <c r="B108" t="s">
        <v>402</v>
      </c>
      <c r="C108">
        <v>117.61</v>
      </c>
      <c r="D108">
        <v>117.25</v>
      </c>
    </row>
    <row r="109" spans="1:4">
      <c r="A109">
        <v>220253040</v>
      </c>
      <c r="B109" t="s">
        <v>403</v>
      </c>
      <c r="C109">
        <v>61.98</v>
      </c>
      <c r="D109">
        <v>61.07</v>
      </c>
    </row>
    <row r="110" spans="1:4">
      <c r="A110">
        <v>320558370</v>
      </c>
      <c r="B110" t="s">
        <v>404</v>
      </c>
      <c r="C110">
        <v>12.47</v>
      </c>
      <c r="D110">
        <v>12.47</v>
      </c>
    </row>
    <row r="111" spans="1:4">
      <c r="A111" t="s">
        <v>405</v>
      </c>
      <c r="B111" t="s">
        <v>406</v>
      </c>
      <c r="C111">
        <v>123.32</v>
      </c>
      <c r="D111">
        <v>123.32</v>
      </c>
    </row>
    <row r="112" spans="1:4">
      <c r="A112" t="s">
        <v>407</v>
      </c>
      <c r="B112" t="s">
        <v>408</v>
      </c>
      <c r="C112">
        <v>22.96</v>
      </c>
      <c r="D112">
        <v>22.96</v>
      </c>
    </row>
    <row r="113" spans="1:4">
      <c r="A113" t="s">
        <v>468</v>
      </c>
      <c r="B113" t="s">
        <v>469</v>
      </c>
      <c r="C113">
        <v>8.0500000000000007</v>
      </c>
      <c r="D113">
        <v>7.99</v>
      </c>
    </row>
    <row r="114" spans="1:4">
      <c r="A114">
        <v>3620258570</v>
      </c>
      <c r="B114" t="s">
        <v>409</v>
      </c>
      <c r="C114">
        <v>8.1</v>
      </c>
      <c r="D114">
        <v>8.1</v>
      </c>
    </row>
    <row r="115" spans="1:4">
      <c r="A115" t="s">
        <v>410</v>
      </c>
      <c r="B115" t="s">
        <v>411</v>
      </c>
      <c r="C115">
        <v>166.5</v>
      </c>
      <c r="D115">
        <v>166.5</v>
      </c>
    </row>
    <row r="116" spans="1:4">
      <c r="A116" t="s">
        <v>494</v>
      </c>
      <c r="B116" t="s">
        <v>495</v>
      </c>
      <c r="C116" t="s">
        <v>685</v>
      </c>
      <c r="D116" t="s">
        <v>685</v>
      </c>
    </row>
    <row r="117" spans="1:4">
      <c r="A117">
        <v>710258520</v>
      </c>
      <c r="B117" t="s">
        <v>413</v>
      </c>
      <c r="C117">
        <v>13.3</v>
      </c>
      <c r="D117">
        <v>13.3</v>
      </c>
    </row>
    <row r="118" spans="1:4">
      <c r="A118" t="s">
        <v>416</v>
      </c>
      <c r="B118" t="s">
        <v>417</v>
      </c>
      <c r="C118">
        <v>218.24</v>
      </c>
      <c r="D118">
        <v>218.24</v>
      </c>
    </row>
    <row r="119" spans="1:4">
      <c r="A119" t="s">
        <v>420</v>
      </c>
      <c r="B119" t="s">
        <v>421</v>
      </c>
      <c r="C119">
        <v>2.61</v>
      </c>
      <c r="D119">
        <v>2.61</v>
      </c>
    </row>
    <row r="120" spans="1:4">
      <c r="A120" t="s">
        <v>926</v>
      </c>
      <c r="B120" t="s">
        <v>927</v>
      </c>
      <c r="C120">
        <v>180</v>
      </c>
      <c r="D120">
        <v>180</v>
      </c>
    </row>
    <row r="121" spans="1:4">
      <c r="A121" t="s">
        <v>103</v>
      </c>
      <c r="B121" t="s">
        <v>102</v>
      </c>
      <c r="C121">
        <v>5.72</v>
      </c>
      <c r="D121">
        <v>5.72</v>
      </c>
    </row>
    <row r="122" spans="1:4">
      <c r="A122" t="s">
        <v>105</v>
      </c>
      <c r="B122" t="s">
        <v>104</v>
      </c>
      <c r="C122">
        <v>18.28</v>
      </c>
      <c r="D122">
        <v>18.28</v>
      </c>
    </row>
    <row r="123" spans="1:4">
      <c r="A123">
        <v>2340758790</v>
      </c>
      <c r="B123" t="s">
        <v>426</v>
      </c>
      <c r="C123">
        <v>3.17</v>
      </c>
      <c r="D123">
        <v>3.17</v>
      </c>
    </row>
    <row r="124" spans="1:4">
      <c r="A124">
        <v>3620258440</v>
      </c>
      <c r="B124" t="s">
        <v>106</v>
      </c>
      <c r="C124">
        <v>109.07</v>
      </c>
      <c r="D124">
        <v>109.06</v>
      </c>
    </row>
    <row r="125" spans="1:4">
      <c r="A125">
        <v>3620258480</v>
      </c>
      <c r="B125" t="s">
        <v>107</v>
      </c>
      <c r="C125">
        <v>97.26</v>
      </c>
      <c r="D125">
        <v>95.08</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topLeftCell="A128" workbookViewId="0">
      <selection activeCell="G141" sqref="G141"/>
    </sheetView>
  </sheetViews>
  <sheetFormatPr defaultRowHeight="15"/>
  <sheetData>
    <row r="1" spans="1:4">
      <c r="A1">
        <v>58000</v>
      </c>
      <c r="B1" t="s">
        <v>217</v>
      </c>
      <c r="D1">
        <v>-7.79</v>
      </c>
    </row>
    <row r="2" spans="1:4">
      <c r="A2">
        <v>170551380</v>
      </c>
      <c r="B2" t="s">
        <v>218</v>
      </c>
      <c r="C2">
        <v>118.44</v>
      </c>
      <c r="D2">
        <v>116.15</v>
      </c>
    </row>
    <row r="3" spans="1:4">
      <c r="A3" t="s">
        <v>219</v>
      </c>
      <c r="B3" t="s">
        <v>220</v>
      </c>
      <c r="C3">
        <v>344.38</v>
      </c>
      <c r="D3">
        <v>344.37</v>
      </c>
    </row>
    <row r="4" spans="1:4">
      <c r="A4" t="s">
        <v>225</v>
      </c>
      <c r="B4" t="s">
        <v>226</v>
      </c>
      <c r="C4">
        <v>46.6</v>
      </c>
      <c r="D4">
        <v>46.6</v>
      </c>
    </row>
    <row r="5" spans="1:4">
      <c r="A5" t="s">
        <v>213</v>
      </c>
      <c r="B5" t="s">
        <v>214</v>
      </c>
      <c r="C5">
        <v>24.22</v>
      </c>
      <c r="D5">
        <v>24.22</v>
      </c>
    </row>
    <row r="6" spans="1:4">
      <c r="A6" t="s">
        <v>216</v>
      </c>
      <c r="B6" t="s">
        <v>215</v>
      </c>
      <c r="C6">
        <v>8.0399999999999991</v>
      </c>
      <c r="D6">
        <v>8.0399999999999991</v>
      </c>
    </row>
    <row r="7" spans="1:4">
      <c r="A7" t="s">
        <v>454</v>
      </c>
      <c r="B7" t="s">
        <v>455</v>
      </c>
      <c r="C7">
        <v>250.06</v>
      </c>
      <c r="D7">
        <v>250.06</v>
      </c>
    </row>
    <row r="8" spans="1:4">
      <c r="A8" t="s">
        <v>227</v>
      </c>
      <c r="B8" t="s">
        <v>228</v>
      </c>
      <c r="C8">
        <v>43.61</v>
      </c>
      <c r="D8">
        <v>43.58</v>
      </c>
    </row>
    <row r="9" spans="1:4">
      <c r="A9" t="s">
        <v>229</v>
      </c>
      <c r="B9" t="s">
        <v>230</v>
      </c>
      <c r="C9">
        <v>115.04</v>
      </c>
      <c r="D9">
        <v>115.04</v>
      </c>
    </row>
    <row r="10" spans="1:4">
      <c r="A10" t="s">
        <v>231</v>
      </c>
      <c r="B10" t="s">
        <v>232</v>
      </c>
      <c r="C10">
        <v>3.68</v>
      </c>
      <c r="D10">
        <v>3.68</v>
      </c>
    </row>
    <row r="11" spans="1:4">
      <c r="A11" t="s">
        <v>233</v>
      </c>
      <c r="B11" t="s">
        <v>234</v>
      </c>
      <c r="C11">
        <v>309.93</v>
      </c>
      <c r="D11">
        <v>309.93</v>
      </c>
    </row>
    <row r="12" spans="1:4">
      <c r="A12" t="s">
        <v>237</v>
      </c>
      <c r="B12" t="s">
        <v>238</v>
      </c>
      <c r="C12">
        <v>152.91</v>
      </c>
      <c r="D12">
        <v>152.91</v>
      </c>
    </row>
    <row r="13" spans="1:4">
      <c r="A13" t="s">
        <v>239</v>
      </c>
      <c r="B13" t="s">
        <v>240</v>
      </c>
      <c r="C13">
        <v>157.84</v>
      </c>
      <c r="D13">
        <v>157.84</v>
      </c>
    </row>
    <row r="14" spans="1:4">
      <c r="A14" t="s">
        <v>241</v>
      </c>
      <c r="B14" t="s">
        <v>242</v>
      </c>
      <c r="C14">
        <v>91.31</v>
      </c>
      <c r="D14">
        <v>91.31</v>
      </c>
    </row>
    <row r="15" spans="1:4">
      <c r="A15" t="s">
        <v>243</v>
      </c>
      <c r="B15" t="s">
        <v>244</v>
      </c>
      <c r="C15">
        <v>518.26</v>
      </c>
      <c r="D15">
        <v>518.26</v>
      </c>
    </row>
    <row r="16" spans="1:4">
      <c r="A16" t="s">
        <v>245</v>
      </c>
      <c r="B16" t="s">
        <v>246</v>
      </c>
      <c r="C16">
        <v>117.25</v>
      </c>
      <c r="D16">
        <v>117.22</v>
      </c>
    </row>
    <row r="17" spans="1:4">
      <c r="A17" t="s">
        <v>475</v>
      </c>
      <c r="B17" t="s">
        <v>476</v>
      </c>
      <c r="C17">
        <v>396.8</v>
      </c>
      <c r="D17">
        <v>396.8</v>
      </c>
    </row>
    <row r="18" spans="1:4">
      <c r="A18" t="s">
        <v>247</v>
      </c>
      <c r="B18" t="s">
        <v>248</v>
      </c>
      <c r="C18">
        <v>0.31</v>
      </c>
      <c r="D18">
        <v>0.31</v>
      </c>
    </row>
    <row r="19" spans="1:4">
      <c r="A19">
        <v>210255340</v>
      </c>
      <c r="B19" t="s">
        <v>456</v>
      </c>
      <c r="C19">
        <v>5.67</v>
      </c>
      <c r="D19">
        <v>5.67</v>
      </c>
    </row>
    <row r="20" spans="1:4">
      <c r="A20">
        <v>220252550</v>
      </c>
      <c r="B20" t="s">
        <v>249</v>
      </c>
      <c r="C20">
        <v>59.27</v>
      </c>
      <c r="D20">
        <v>59.27</v>
      </c>
    </row>
    <row r="21" spans="1:4">
      <c r="A21">
        <v>220255380</v>
      </c>
      <c r="B21" t="s">
        <v>542</v>
      </c>
      <c r="C21">
        <v>6.28</v>
      </c>
      <c r="D21">
        <v>6.28</v>
      </c>
    </row>
    <row r="22" spans="1:4">
      <c r="A22" s="51" t="s">
        <v>250</v>
      </c>
      <c r="B22" t="s">
        <v>251</v>
      </c>
      <c r="C22">
        <v>45.47</v>
      </c>
      <c r="D22">
        <v>45.47</v>
      </c>
    </row>
    <row r="23" spans="1:4">
      <c r="A23" s="51" t="s">
        <v>252</v>
      </c>
      <c r="B23" t="s">
        <v>253</v>
      </c>
      <c r="C23">
        <v>13.89</v>
      </c>
      <c r="D23">
        <v>13.89</v>
      </c>
    </row>
    <row r="24" spans="1:4">
      <c r="A24" s="51" t="s">
        <v>502</v>
      </c>
      <c r="B24" t="s">
        <v>503</v>
      </c>
      <c r="C24">
        <v>0.32</v>
      </c>
      <c r="D24">
        <v>0.32</v>
      </c>
    </row>
    <row r="25" spans="1:4">
      <c r="A25" s="51" t="s">
        <v>256</v>
      </c>
      <c r="B25" t="s">
        <v>257</v>
      </c>
      <c r="C25">
        <v>336.27</v>
      </c>
      <c r="D25">
        <v>336.27</v>
      </c>
    </row>
    <row r="26" spans="1:4">
      <c r="A26" s="51" t="s">
        <v>258</v>
      </c>
      <c r="B26" t="s">
        <v>259</v>
      </c>
      <c r="C26">
        <v>10.65</v>
      </c>
      <c r="D26">
        <v>10.65</v>
      </c>
    </row>
    <row r="27" spans="1:4">
      <c r="A27" s="51" t="s">
        <v>260</v>
      </c>
      <c r="B27" t="s">
        <v>261</v>
      </c>
      <c r="C27">
        <v>200.05</v>
      </c>
      <c r="D27">
        <v>200.05</v>
      </c>
    </row>
    <row r="28" spans="1:4">
      <c r="A28" t="s">
        <v>262</v>
      </c>
      <c r="B28" t="s">
        <v>263</v>
      </c>
      <c r="C28">
        <v>278.8</v>
      </c>
      <c r="D28">
        <v>278.8</v>
      </c>
    </row>
    <row r="29" spans="1:4">
      <c r="A29" s="51" t="s">
        <v>429</v>
      </c>
      <c r="B29" t="s">
        <v>430</v>
      </c>
      <c r="C29">
        <v>70.63</v>
      </c>
      <c r="D29">
        <v>70.63</v>
      </c>
    </row>
    <row r="30" spans="1:4">
      <c r="A30" s="51" t="s">
        <v>268</v>
      </c>
      <c r="B30" t="s">
        <v>269</v>
      </c>
      <c r="C30">
        <v>12.75</v>
      </c>
      <c r="D30">
        <v>12.75</v>
      </c>
    </row>
    <row r="31" spans="1:4">
      <c r="A31" s="51" t="s">
        <v>270</v>
      </c>
      <c r="B31" t="s">
        <v>271</v>
      </c>
      <c r="C31">
        <v>7.02</v>
      </c>
      <c r="D31">
        <v>7.02</v>
      </c>
    </row>
    <row r="32" spans="1:4">
      <c r="A32">
        <v>310151370</v>
      </c>
      <c r="B32" t="s">
        <v>272</v>
      </c>
      <c r="C32">
        <v>1.96</v>
      </c>
      <c r="D32">
        <v>1.95</v>
      </c>
    </row>
    <row r="33" spans="1:4">
      <c r="A33">
        <v>310750070</v>
      </c>
      <c r="B33" t="s">
        <v>553</v>
      </c>
      <c r="C33">
        <v>1472.59</v>
      </c>
      <c r="D33">
        <v>1472.59</v>
      </c>
    </row>
    <row r="34" spans="1:4">
      <c r="A34">
        <v>310751530</v>
      </c>
      <c r="B34" t="s">
        <v>554</v>
      </c>
      <c r="D34">
        <v>-0.74</v>
      </c>
    </row>
    <row r="35" spans="1:4">
      <c r="A35">
        <v>310852500</v>
      </c>
      <c r="B35" t="s">
        <v>273</v>
      </c>
      <c r="C35">
        <v>797.77</v>
      </c>
      <c r="D35">
        <v>797.57</v>
      </c>
    </row>
    <row r="36" spans="1:4">
      <c r="A36">
        <v>311152200</v>
      </c>
      <c r="B36" t="s">
        <v>276</v>
      </c>
      <c r="C36">
        <v>50.96</v>
      </c>
      <c r="D36">
        <v>50.96</v>
      </c>
    </row>
    <row r="37" spans="1:4">
      <c r="A37">
        <v>311252400</v>
      </c>
      <c r="B37" t="s">
        <v>277</v>
      </c>
      <c r="C37">
        <v>0.03</v>
      </c>
      <c r="D37">
        <v>0.03</v>
      </c>
    </row>
    <row r="38" spans="1:4">
      <c r="A38">
        <v>330152700</v>
      </c>
      <c r="B38" t="s">
        <v>278</v>
      </c>
      <c r="C38">
        <v>6.23</v>
      </c>
      <c r="D38">
        <v>6.23</v>
      </c>
    </row>
    <row r="39" spans="1:4">
      <c r="A39">
        <v>330153800</v>
      </c>
      <c r="B39" t="s">
        <v>279</v>
      </c>
      <c r="C39">
        <v>686.23</v>
      </c>
      <c r="D39">
        <v>685.97</v>
      </c>
    </row>
    <row r="40" spans="1:4">
      <c r="A40">
        <v>330750820</v>
      </c>
      <c r="B40" t="s">
        <v>280</v>
      </c>
      <c r="C40">
        <v>203.22</v>
      </c>
      <c r="D40">
        <v>195.88</v>
      </c>
    </row>
    <row r="41" spans="1:4">
      <c r="A41">
        <v>330752600</v>
      </c>
      <c r="B41" t="s">
        <v>281</v>
      </c>
      <c r="C41">
        <v>17.690000000000001</v>
      </c>
      <c r="D41">
        <v>17.690000000000001</v>
      </c>
    </row>
    <row r="42" spans="1:4">
      <c r="A42" t="s">
        <v>787</v>
      </c>
      <c r="B42" t="s">
        <v>788</v>
      </c>
      <c r="C42">
        <v>302.45</v>
      </c>
      <c r="D42">
        <v>302.42</v>
      </c>
    </row>
    <row r="43" spans="1:4">
      <c r="A43" t="s">
        <v>282</v>
      </c>
      <c r="B43" t="s">
        <v>283</v>
      </c>
      <c r="C43">
        <v>1520.25</v>
      </c>
      <c r="D43">
        <v>1520.21</v>
      </c>
    </row>
    <row r="44" spans="1:4">
      <c r="A44" t="s">
        <v>284</v>
      </c>
      <c r="B44" t="s">
        <v>285</v>
      </c>
      <c r="C44">
        <v>1546.16</v>
      </c>
      <c r="D44">
        <v>1546.15</v>
      </c>
    </row>
    <row r="45" spans="1:4">
      <c r="A45" t="s">
        <v>790</v>
      </c>
      <c r="B45" t="s">
        <v>791</v>
      </c>
      <c r="D45">
        <v>-0.55000000000000004</v>
      </c>
    </row>
    <row r="46" spans="1:4">
      <c r="A46" t="s">
        <v>482</v>
      </c>
      <c r="B46" t="s">
        <v>483</v>
      </c>
      <c r="D46">
        <v>-10.35</v>
      </c>
    </row>
    <row r="47" spans="1:4">
      <c r="A47" t="s">
        <v>517</v>
      </c>
      <c r="B47" t="s">
        <v>518</v>
      </c>
      <c r="D47">
        <v>-0.01</v>
      </c>
    </row>
    <row r="48" spans="1:4">
      <c r="A48">
        <v>410250270</v>
      </c>
      <c r="B48" t="s">
        <v>286</v>
      </c>
      <c r="C48">
        <v>5.94</v>
      </c>
      <c r="D48">
        <v>5.94</v>
      </c>
    </row>
    <row r="49" spans="1:4">
      <c r="A49">
        <v>420250270</v>
      </c>
      <c r="B49" t="s">
        <v>286</v>
      </c>
      <c r="C49">
        <v>10.28</v>
      </c>
      <c r="D49">
        <v>10.28</v>
      </c>
    </row>
    <row r="50" spans="1:4">
      <c r="A50">
        <v>420252800</v>
      </c>
      <c r="B50" t="s">
        <v>287</v>
      </c>
      <c r="C50">
        <v>0.33</v>
      </c>
      <c r="D50">
        <v>0.33</v>
      </c>
    </row>
    <row r="51" spans="1:4">
      <c r="A51">
        <v>420655140</v>
      </c>
      <c r="B51" t="s">
        <v>288</v>
      </c>
      <c r="C51">
        <v>10.33</v>
      </c>
      <c r="D51">
        <v>10.33</v>
      </c>
    </row>
    <row r="52" spans="1:4">
      <c r="A52">
        <v>511351350</v>
      </c>
      <c r="B52" t="s">
        <v>289</v>
      </c>
      <c r="C52">
        <v>3.72</v>
      </c>
      <c r="D52">
        <v>3.72</v>
      </c>
    </row>
    <row r="53" spans="1:4">
      <c r="A53">
        <v>511351760</v>
      </c>
      <c r="B53" t="s">
        <v>290</v>
      </c>
      <c r="C53">
        <v>13.9</v>
      </c>
      <c r="D53">
        <v>13.9</v>
      </c>
    </row>
    <row r="54" spans="1:4">
      <c r="A54">
        <v>511354620</v>
      </c>
      <c r="B54" t="s">
        <v>291</v>
      </c>
      <c r="C54">
        <v>6.64</v>
      </c>
      <c r="D54">
        <v>6.64</v>
      </c>
    </row>
    <row r="55" spans="1:4">
      <c r="A55">
        <v>511354970</v>
      </c>
      <c r="B55" t="s">
        <v>292</v>
      </c>
      <c r="C55">
        <v>510.34</v>
      </c>
      <c r="D55">
        <v>510.26</v>
      </c>
    </row>
    <row r="56" spans="1:4">
      <c r="A56">
        <v>511356940</v>
      </c>
      <c r="B56" t="s">
        <v>913</v>
      </c>
      <c r="C56">
        <v>999.41</v>
      </c>
      <c r="D56">
        <v>999.4</v>
      </c>
    </row>
    <row r="57" spans="1:4">
      <c r="A57">
        <v>511356980</v>
      </c>
      <c r="B57" t="s">
        <v>914</v>
      </c>
      <c r="C57">
        <v>47.23</v>
      </c>
      <c r="D57">
        <v>44.25</v>
      </c>
    </row>
    <row r="58" spans="1:4">
      <c r="A58">
        <v>511358180</v>
      </c>
      <c r="B58" t="s">
        <v>555</v>
      </c>
      <c r="C58">
        <v>4.16</v>
      </c>
      <c r="D58">
        <v>4.16</v>
      </c>
    </row>
    <row r="59" spans="1:4">
      <c r="A59" t="s">
        <v>293</v>
      </c>
      <c r="B59" t="s">
        <v>294</v>
      </c>
      <c r="C59">
        <v>343.95</v>
      </c>
      <c r="D59">
        <v>343.95</v>
      </c>
    </row>
    <row r="60" spans="1:4">
      <c r="A60" t="s">
        <v>298</v>
      </c>
      <c r="B60" t="s">
        <v>299</v>
      </c>
      <c r="C60">
        <v>357.55</v>
      </c>
      <c r="D60">
        <v>357.55</v>
      </c>
    </row>
    <row r="61" spans="1:4">
      <c r="A61" t="s">
        <v>433</v>
      </c>
      <c r="B61" t="s">
        <v>434</v>
      </c>
      <c r="C61">
        <v>73.290000000000006</v>
      </c>
      <c r="D61">
        <v>73.290000000000006</v>
      </c>
    </row>
    <row r="62" spans="1:4">
      <c r="A62" t="s">
        <v>506</v>
      </c>
      <c r="B62" t="s">
        <v>299</v>
      </c>
    </row>
    <row r="63" spans="1:4">
      <c r="A63">
        <v>710254780</v>
      </c>
      <c r="B63" t="s">
        <v>568</v>
      </c>
      <c r="C63">
        <v>76.44</v>
      </c>
      <c r="D63">
        <v>31.37</v>
      </c>
    </row>
    <row r="64" spans="1:4">
      <c r="A64">
        <v>710552900</v>
      </c>
      <c r="B64" t="s">
        <v>300</v>
      </c>
      <c r="C64">
        <v>453.19</v>
      </c>
      <c r="D64">
        <v>452.26</v>
      </c>
    </row>
    <row r="65" spans="1:4">
      <c r="A65" t="s">
        <v>305</v>
      </c>
      <c r="B65" t="s">
        <v>306</v>
      </c>
      <c r="C65">
        <v>25.32</v>
      </c>
      <c r="D65">
        <v>25.32</v>
      </c>
    </row>
    <row r="66" spans="1:4">
      <c r="A66" t="s">
        <v>307</v>
      </c>
      <c r="B66" t="s">
        <v>308</v>
      </c>
      <c r="C66">
        <v>26.97</v>
      </c>
      <c r="D66">
        <v>26.89</v>
      </c>
    </row>
    <row r="67" spans="1:4">
      <c r="A67">
        <v>860550860</v>
      </c>
      <c r="B67" t="s">
        <v>309</v>
      </c>
      <c r="C67">
        <v>7.2</v>
      </c>
      <c r="D67">
        <v>7.2</v>
      </c>
    </row>
    <row r="68" spans="1:4">
      <c r="A68">
        <v>1140354660</v>
      </c>
      <c r="B68" t="s">
        <v>312</v>
      </c>
      <c r="C68">
        <v>4.7699999999999996</v>
      </c>
      <c r="D68">
        <v>4.7699999999999996</v>
      </c>
    </row>
    <row r="69" spans="1:4">
      <c r="A69">
        <v>1140354670</v>
      </c>
      <c r="B69" t="s">
        <v>313</v>
      </c>
      <c r="C69">
        <v>11.37</v>
      </c>
      <c r="D69">
        <v>11.37</v>
      </c>
    </row>
    <row r="70" spans="1:4">
      <c r="A70">
        <v>1140355170</v>
      </c>
      <c r="B70" t="s">
        <v>314</v>
      </c>
      <c r="C70">
        <v>11.2</v>
      </c>
      <c r="D70">
        <v>11.2</v>
      </c>
    </row>
    <row r="71" spans="1:4">
      <c r="A71">
        <v>1140355190</v>
      </c>
      <c r="B71" t="s">
        <v>315</v>
      </c>
      <c r="C71">
        <v>1.27</v>
      </c>
      <c r="D71">
        <v>1.27</v>
      </c>
    </row>
    <row r="72" spans="1:4">
      <c r="A72" t="s">
        <v>488</v>
      </c>
      <c r="B72" t="s">
        <v>445</v>
      </c>
    </row>
    <row r="73" spans="1:4">
      <c r="A73" t="s">
        <v>322</v>
      </c>
      <c r="B73" t="s">
        <v>323</v>
      </c>
      <c r="C73">
        <v>10.15</v>
      </c>
      <c r="D73">
        <v>10.15</v>
      </c>
    </row>
    <row r="74" spans="1:4">
      <c r="A74" t="s">
        <v>324</v>
      </c>
      <c r="B74" t="s">
        <v>325</v>
      </c>
      <c r="C74">
        <v>8.19</v>
      </c>
      <c r="D74">
        <v>8.19</v>
      </c>
    </row>
    <row r="75" spans="1:4">
      <c r="A75" t="s">
        <v>326</v>
      </c>
      <c r="B75" t="s">
        <v>327</v>
      </c>
      <c r="C75">
        <v>149.22</v>
      </c>
      <c r="D75">
        <v>149.22</v>
      </c>
    </row>
    <row r="76" spans="1:4">
      <c r="A76" t="s">
        <v>328</v>
      </c>
      <c r="B76" t="s">
        <v>329</v>
      </c>
      <c r="C76">
        <v>25</v>
      </c>
      <c r="D76">
        <v>25</v>
      </c>
    </row>
    <row r="77" spans="1:4">
      <c r="A77" t="s">
        <v>436</v>
      </c>
      <c r="B77" t="s">
        <v>323</v>
      </c>
      <c r="C77">
        <v>39.26</v>
      </c>
      <c r="D77">
        <v>39.26</v>
      </c>
    </row>
    <row r="78" spans="1:4">
      <c r="A78" t="s">
        <v>330</v>
      </c>
      <c r="B78" t="s">
        <v>331</v>
      </c>
      <c r="C78">
        <v>12.64</v>
      </c>
      <c r="D78">
        <v>12.64</v>
      </c>
    </row>
    <row r="79" spans="1:4">
      <c r="A79" t="s">
        <v>332</v>
      </c>
      <c r="B79" t="s">
        <v>333</v>
      </c>
      <c r="C79">
        <v>107.01</v>
      </c>
      <c r="D79">
        <v>105.41</v>
      </c>
    </row>
    <row r="80" spans="1:4">
      <c r="A80" t="s">
        <v>334</v>
      </c>
      <c r="B80" t="s">
        <v>333</v>
      </c>
      <c r="C80">
        <v>11.04</v>
      </c>
      <c r="D80">
        <v>11.04</v>
      </c>
    </row>
    <row r="81" spans="1:4">
      <c r="A81">
        <v>1570150660</v>
      </c>
      <c r="B81" t="s">
        <v>337</v>
      </c>
      <c r="C81">
        <v>0.57999999999999996</v>
      </c>
      <c r="D81">
        <v>0.57999999999999996</v>
      </c>
    </row>
    <row r="82" spans="1:4">
      <c r="A82" t="s">
        <v>338</v>
      </c>
      <c r="B82" t="s">
        <v>339</v>
      </c>
      <c r="C82">
        <v>3.26</v>
      </c>
      <c r="D82">
        <v>3.26</v>
      </c>
    </row>
    <row r="83" spans="1:4">
      <c r="A83" t="s">
        <v>509</v>
      </c>
      <c r="B83" t="s">
        <v>510</v>
      </c>
      <c r="C83">
        <v>321.18</v>
      </c>
      <c r="D83">
        <v>321.18</v>
      </c>
    </row>
    <row r="84" spans="1:4">
      <c r="A84">
        <v>2420451110</v>
      </c>
      <c r="B84" t="s">
        <v>455</v>
      </c>
      <c r="C84">
        <v>15</v>
      </c>
      <c r="D84">
        <v>15</v>
      </c>
    </row>
    <row r="85" spans="1:4">
      <c r="A85">
        <v>2420453900</v>
      </c>
      <c r="B85" t="s">
        <v>340</v>
      </c>
      <c r="C85">
        <v>3355.35</v>
      </c>
      <c r="D85">
        <v>3355.35</v>
      </c>
    </row>
    <row r="86" spans="1:4">
      <c r="A86" t="s">
        <v>341</v>
      </c>
      <c r="B86" t="s">
        <v>342</v>
      </c>
      <c r="C86">
        <v>1130</v>
      </c>
      <c r="D86">
        <v>1130</v>
      </c>
    </row>
    <row r="87" spans="1:4">
      <c r="A87" t="s">
        <v>344</v>
      </c>
      <c r="B87" t="s">
        <v>345</v>
      </c>
      <c r="D87">
        <v>-0.01</v>
      </c>
    </row>
    <row r="88" spans="1:4">
      <c r="A88" t="s">
        <v>346</v>
      </c>
      <c r="B88" t="s">
        <v>347</v>
      </c>
      <c r="C88">
        <v>27.55</v>
      </c>
      <c r="D88">
        <v>24.64</v>
      </c>
    </row>
    <row r="89" spans="1:4">
      <c r="A89" t="s">
        <v>348</v>
      </c>
      <c r="B89" t="s">
        <v>349</v>
      </c>
      <c r="C89">
        <v>0.03</v>
      </c>
      <c r="D89">
        <v>0.03</v>
      </c>
    </row>
    <row r="90" spans="1:4">
      <c r="A90" t="s">
        <v>353</v>
      </c>
      <c r="B90" t="s">
        <v>354</v>
      </c>
      <c r="C90">
        <v>63.68</v>
      </c>
      <c r="D90">
        <v>63.68</v>
      </c>
    </row>
    <row r="91" spans="1:4">
      <c r="A91" t="s">
        <v>355</v>
      </c>
      <c r="B91" t="s">
        <v>356</v>
      </c>
      <c r="C91">
        <v>54.87</v>
      </c>
      <c r="D91">
        <v>54.87</v>
      </c>
    </row>
    <row r="92" spans="1:4">
      <c r="A92" t="s">
        <v>442</v>
      </c>
      <c r="B92" t="s">
        <v>443</v>
      </c>
      <c r="D92">
        <v>-2.52</v>
      </c>
    </row>
    <row r="93" spans="1:4">
      <c r="A93" t="s">
        <v>444</v>
      </c>
      <c r="B93" t="s">
        <v>445</v>
      </c>
    </row>
    <row r="94" spans="1:4">
      <c r="A94" t="s">
        <v>358</v>
      </c>
      <c r="B94" t="s">
        <v>359</v>
      </c>
      <c r="C94">
        <v>38.770000000000003</v>
      </c>
      <c r="D94">
        <v>38.770000000000003</v>
      </c>
    </row>
    <row r="95" spans="1:4">
      <c r="A95">
        <v>2820451280</v>
      </c>
      <c r="B95" t="s">
        <v>360</v>
      </c>
      <c r="C95">
        <v>22.27</v>
      </c>
      <c r="D95">
        <v>22.27</v>
      </c>
    </row>
    <row r="96" spans="1:4">
      <c r="A96">
        <v>2869950160</v>
      </c>
      <c r="B96" t="s">
        <v>361</v>
      </c>
      <c r="C96">
        <v>220</v>
      </c>
      <c r="D96">
        <v>220</v>
      </c>
    </row>
    <row r="97" spans="1:4">
      <c r="A97">
        <v>2910551290</v>
      </c>
      <c r="B97" t="s">
        <v>362</v>
      </c>
      <c r="C97">
        <v>994.28</v>
      </c>
      <c r="D97">
        <v>993.95</v>
      </c>
    </row>
    <row r="98" spans="1:4">
      <c r="A98" t="s">
        <v>689</v>
      </c>
      <c r="B98" t="s">
        <v>690</v>
      </c>
      <c r="C98">
        <v>39.46</v>
      </c>
      <c r="D98">
        <v>39.46</v>
      </c>
    </row>
    <row r="99" spans="1:4">
      <c r="A99" t="s">
        <v>363</v>
      </c>
      <c r="B99" t="s">
        <v>364</v>
      </c>
      <c r="C99">
        <v>26.13</v>
      </c>
      <c r="D99">
        <v>26.13</v>
      </c>
    </row>
    <row r="100" spans="1:4">
      <c r="A100" t="s">
        <v>365</v>
      </c>
      <c r="B100" t="s">
        <v>366</v>
      </c>
      <c r="C100">
        <v>38.44</v>
      </c>
      <c r="D100">
        <v>38.44</v>
      </c>
    </row>
    <row r="101" spans="1:4">
      <c r="A101" t="s">
        <v>369</v>
      </c>
      <c r="B101" t="s">
        <v>370</v>
      </c>
      <c r="C101">
        <v>151.68</v>
      </c>
      <c r="D101">
        <v>151.68</v>
      </c>
    </row>
    <row r="102" spans="1:4">
      <c r="A102">
        <v>3110251180</v>
      </c>
      <c r="B102" t="s">
        <v>371</v>
      </c>
      <c r="C102">
        <v>43.7</v>
      </c>
      <c r="D102">
        <v>43.48</v>
      </c>
    </row>
    <row r="103" spans="1:4">
      <c r="A103">
        <v>3180052990</v>
      </c>
      <c r="B103" t="s">
        <v>372</v>
      </c>
      <c r="C103">
        <v>1.42</v>
      </c>
      <c r="D103">
        <v>1.42</v>
      </c>
    </row>
    <row r="104" spans="1:4">
      <c r="A104" t="s">
        <v>794</v>
      </c>
      <c r="B104" t="s">
        <v>795</v>
      </c>
      <c r="C104">
        <v>1894.95</v>
      </c>
      <c r="D104">
        <v>1810.22</v>
      </c>
    </row>
    <row r="105" spans="1:4">
      <c r="A105">
        <v>3610459000</v>
      </c>
      <c r="B105" t="s">
        <v>375</v>
      </c>
      <c r="C105">
        <v>172.21</v>
      </c>
      <c r="D105">
        <v>172.17</v>
      </c>
    </row>
    <row r="106" spans="1:4">
      <c r="A106">
        <v>4620155160</v>
      </c>
      <c r="B106" t="s">
        <v>376</v>
      </c>
      <c r="C106">
        <v>4.54</v>
      </c>
      <c r="D106">
        <v>4.54</v>
      </c>
    </row>
    <row r="107" spans="1:4">
      <c r="A107">
        <v>4640355150</v>
      </c>
      <c r="B107" t="s">
        <v>590</v>
      </c>
      <c r="C107">
        <v>12.43</v>
      </c>
      <c r="D107">
        <v>12.43</v>
      </c>
    </row>
    <row r="108" spans="1:4">
      <c r="A108" t="s">
        <v>377</v>
      </c>
      <c r="B108" t="s">
        <v>378</v>
      </c>
      <c r="C108">
        <v>14.37</v>
      </c>
      <c r="D108">
        <v>14.37</v>
      </c>
    </row>
    <row r="109" spans="1:4">
      <c r="A109">
        <v>4840155760</v>
      </c>
      <c r="B109" t="s">
        <v>378</v>
      </c>
      <c r="C109">
        <v>159.51</v>
      </c>
      <c r="D109">
        <v>159.51</v>
      </c>
    </row>
    <row r="110" spans="1:4">
      <c r="A110" t="s">
        <v>379</v>
      </c>
      <c r="B110" t="s">
        <v>378</v>
      </c>
      <c r="C110">
        <v>45.49</v>
      </c>
      <c r="D110">
        <v>45.49</v>
      </c>
    </row>
    <row r="111" spans="1:4">
      <c r="A111" t="s">
        <v>382</v>
      </c>
      <c r="B111" t="s">
        <v>378</v>
      </c>
      <c r="C111">
        <v>19.07</v>
      </c>
      <c r="D111">
        <v>19.07</v>
      </c>
    </row>
    <row r="112" spans="1:4">
      <c r="A112">
        <v>9090051200</v>
      </c>
      <c r="B112" t="s">
        <v>448</v>
      </c>
      <c r="C112">
        <v>0.67</v>
      </c>
      <c r="D112">
        <v>0.67</v>
      </c>
    </row>
    <row r="113" spans="1:4">
      <c r="A113">
        <v>9520051420</v>
      </c>
      <c r="B113" t="s">
        <v>383</v>
      </c>
      <c r="C113">
        <v>6.57</v>
      </c>
      <c r="D113">
        <v>6.57</v>
      </c>
    </row>
    <row r="114" spans="1:4">
      <c r="A114">
        <v>9620051410</v>
      </c>
      <c r="B114" t="s">
        <v>384</v>
      </c>
      <c r="C114">
        <v>14.06</v>
      </c>
      <c r="D114">
        <v>14.06</v>
      </c>
    </row>
    <row r="115" spans="1:4">
      <c r="A115">
        <v>9990056560</v>
      </c>
      <c r="B115" t="s">
        <v>915</v>
      </c>
      <c r="D115">
        <v>-0.18</v>
      </c>
    </row>
    <row r="116" spans="1:4">
      <c r="A116">
        <v>170558300</v>
      </c>
      <c r="B116" t="s">
        <v>95</v>
      </c>
      <c r="C116">
        <v>832.2</v>
      </c>
      <c r="D116">
        <v>832.2</v>
      </c>
    </row>
    <row r="117" spans="1:4">
      <c r="A117">
        <v>170558330</v>
      </c>
      <c r="B117" t="s">
        <v>96</v>
      </c>
      <c r="C117">
        <v>1246.8499999999999</v>
      </c>
      <c r="D117">
        <v>1246.8499999999999</v>
      </c>
    </row>
    <row r="118" spans="1:4">
      <c r="A118">
        <v>320558340</v>
      </c>
      <c r="B118" t="s">
        <v>97</v>
      </c>
      <c r="C118">
        <v>292.06</v>
      </c>
      <c r="D118">
        <v>292</v>
      </c>
    </row>
    <row r="119" spans="1:4">
      <c r="A119">
        <v>330153020</v>
      </c>
      <c r="B119" t="s">
        <v>385</v>
      </c>
      <c r="C119">
        <v>1592.3</v>
      </c>
      <c r="D119">
        <v>1592.3</v>
      </c>
    </row>
    <row r="120" spans="1:4">
      <c r="A120" t="s">
        <v>386</v>
      </c>
      <c r="B120" t="s">
        <v>387</v>
      </c>
      <c r="C120">
        <v>13.79</v>
      </c>
      <c r="D120">
        <v>13.79</v>
      </c>
    </row>
    <row r="121" spans="1:4">
      <c r="A121" t="s">
        <v>388</v>
      </c>
      <c r="B121" t="s">
        <v>389</v>
      </c>
      <c r="C121">
        <v>970.56</v>
      </c>
      <c r="D121">
        <v>970.42</v>
      </c>
    </row>
    <row r="122" spans="1:4">
      <c r="A122">
        <v>1520158310</v>
      </c>
      <c r="B122" t="s">
        <v>100</v>
      </c>
      <c r="C122">
        <v>25.04</v>
      </c>
      <c r="D122">
        <v>25.04</v>
      </c>
    </row>
    <row r="123" spans="1:4">
      <c r="A123" t="s">
        <v>390</v>
      </c>
      <c r="B123" t="s">
        <v>391</v>
      </c>
      <c r="C123">
        <v>163.92</v>
      </c>
      <c r="D123">
        <v>163.92</v>
      </c>
    </row>
    <row r="124" spans="1:4">
      <c r="A124">
        <v>3620258320</v>
      </c>
      <c r="B124" t="s">
        <v>101</v>
      </c>
      <c r="C124">
        <v>526.4</v>
      </c>
      <c r="D124">
        <v>526.4</v>
      </c>
    </row>
    <row r="125" spans="1:4">
      <c r="A125">
        <v>3620258530</v>
      </c>
      <c r="B125" t="s">
        <v>392</v>
      </c>
      <c r="C125">
        <v>84.6</v>
      </c>
      <c r="D125">
        <v>84.6</v>
      </c>
    </row>
    <row r="126" spans="1:4">
      <c r="A126" t="s">
        <v>393</v>
      </c>
      <c r="B126" t="s">
        <v>394</v>
      </c>
      <c r="C126">
        <v>49.08</v>
      </c>
      <c r="D126">
        <v>49.08</v>
      </c>
    </row>
    <row r="127" spans="1:4">
      <c r="A127" t="s">
        <v>395</v>
      </c>
      <c r="B127" t="s">
        <v>396</v>
      </c>
      <c r="C127">
        <v>2.87</v>
      </c>
      <c r="D127">
        <v>2.87</v>
      </c>
    </row>
    <row r="128" spans="1:4">
      <c r="A128">
        <v>240153060</v>
      </c>
      <c r="B128" t="s">
        <v>397</v>
      </c>
      <c r="C128">
        <v>10.92</v>
      </c>
      <c r="D128">
        <v>10.92</v>
      </c>
    </row>
    <row r="129" spans="1:4">
      <c r="A129" t="s">
        <v>399</v>
      </c>
      <c r="B129" t="s">
        <v>320</v>
      </c>
      <c r="C129">
        <v>162.51</v>
      </c>
      <c r="D129">
        <v>162.51</v>
      </c>
    </row>
    <row r="130" spans="1:4">
      <c r="A130">
        <v>220252560</v>
      </c>
      <c r="B130" t="s">
        <v>400</v>
      </c>
      <c r="C130">
        <v>3.36</v>
      </c>
      <c r="D130">
        <v>3.36</v>
      </c>
    </row>
    <row r="131" spans="1:4">
      <c r="A131">
        <v>170558360</v>
      </c>
      <c r="B131" t="s">
        <v>401</v>
      </c>
      <c r="C131">
        <v>123.1</v>
      </c>
      <c r="D131">
        <v>123.1</v>
      </c>
    </row>
    <row r="132" spans="1:4">
      <c r="A132">
        <v>220253030</v>
      </c>
      <c r="B132" t="s">
        <v>402</v>
      </c>
      <c r="C132">
        <v>293.77999999999997</v>
      </c>
      <c r="D132">
        <v>278.20999999999998</v>
      </c>
    </row>
    <row r="133" spans="1:4">
      <c r="A133">
        <v>220253040</v>
      </c>
      <c r="B133" t="s">
        <v>403</v>
      </c>
      <c r="C133">
        <v>231.71</v>
      </c>
      <c r="D133">
        <v>217.32</v>
      </c>
    </row>
    <row r="134" spans="1:4">
      <c r="A134">
        <v>320558370</v>
      </c>
      <c r="B134" t="s">
        <v>404</v>
      </c>
      <c r="C134">
        <v>17.43</v>
      </c>
      <c r="D134">
        <v>17.43</v>
      </c>
    </row>
    <row r="135" spans="1:4">
      <c r="A135" t="s">
        <v>405</v>
      </c>
      <c r="B135" t="s">
        <v>406</v>
      </c>
      <c r="C135">
        <v>1662.15</v>
      </c>
      <c r="D135">
        <v>1662.15</v>
      </c>
    </row>
    <row r="136" spans="1:4">
      <c r="A136" t="s">
        <v>468</v>
      </c>
      <c r="B136" t="s">
        <v>469</v>
      </c>
      <c r="C136">
        <v>2.08</v>
      </c>
      <c r="D136">
        <v>2.0499999999999998</v>
      </c>
    </row>
    <row r="137" spans="1:4">
      <c r="A137">
        <v>3620258570</v>
      </c>
      <c r="B137" t="s">
        <v>409</v>
      </c>
      <c r="C137">
        <v>39.020000000000003</v>
      </c>
      <c r="D137">
        <v>39.020000000000003</v>
      </c>
    </row>
    <row r="138" spans="1:4">
      <c r="A138" t="s">
        <v>410</v>
      </c>
      <c r="B138" t="s">
        <v>411</v>
      </c>
      <c r="C138">
        <v>565</v>
      </c>
      <c r="D138">
        <v>565</v>
      </c>
    </row>
    <row r="139" spans="1:4">
      <c r="A139" t="s">
        <v>494</v>
      </c>
      <c r="B139" t="s">
        <v>495</v>
      </c>
      <c r="C139">
        <v>3690.63</v>
      </c>
      <c r="D139">
        <v>3690.63</v>
      </c>
    </row>
    <row r="140" spans="1:4">
      <c r="A140">
        <v>710258520</v>
      </c>
      <c r="B140" t="s">
        <v>413</v>
      </c>
      <c r="C140">
        <v>32.06</v>
      </c>
      <c r="D140">
        <v>32.06</v>
      </c>
    </row>
    <row r="141" spans="1:4">
      <c r="A141" t="s">
        <v>416</v>
      </c>
      <c r="B141" t="s">
        <v>417</v>
      </c>
      <c r="C141">
        <v>242.28</v>
      </c>
      <c r="D141">
        <v>242.28</v>
      </c>
    </row>
    <row r="142" spans="1:4">
      <c r="A142">
        <v>511358200</v>
      </c>
      <c r="B142" t="s">
        <v>916</v>
      </c>
      <c r="C142">
        <v>0.34</v>
      </c>
      <c r="D142">
        <v>0.34</v>
      </c>
    </row>
    <row r="143" spans="1:4">
      <c r="A143" t="s">
        <v>420</v>
      </c>
      <c r="B143" t="s">
        <v>421</v>
      </c>
      <c r="C143">
        <v>4.5599999999999996</v>
      </c>
      <c r="D143">
        <v>4.5599999999999996</v>
      </c>
    </row>
    <row r="144" spans="1:4">
      <c r="A144" t="s">
        <v>452</v>
      </c>
      <c r="B144" t="s">
        <v>453</v>
      </c>
      <c r="C144">
        <v>11.33</v>
      </c>
      <c r="D144">
        <v>11.33</v>
      </c>
    </row>
    <row r="145" spans="1:4">
      <c r="A145" t="s">
        <v>103</v>
      </c>
      <c r="B145" t="s">
        <v>102</v>
      </c>
      <c r="C145">
        <v>15.72</v>
      </c>
      <c r="D145">
        <v>15.72</v>
      </c>
    </row>
    <row r="146" spans="1:4">
      <c r="A146" t="s">
        <v>105</v>
      </c>
      <c r="B146" t="s">
        <v>104</v>
      </c>
      <c r="C146">
        <v>76.86</v>
      </c>
      <c r="D146">
        <v>76.86</v>
      </c>
    </row>
    <row r="147" spans="1:4">
      <c r="A147">
        <v>3620258440</v>
      </c>
      <c r="B147" t="s">
        <v>106</v>
      </c>
      <c r="C147">
        <v>140.19</v>
      </c>
      <c r="D147">
        <v>140.19</v>
      </c>
    </row>
    <row r="148" spans="1:4">
      <c r="A148">
        <v>3620258480</v>
      </c>
      <c r="B148" t="s">
        <v>107</v>
      </c>
      <c r="C148">
        <v>121.37</v>
      </c>
      <c r="D148">
        <v>109.72</v>
      </c>
    </row>
    <row r="149" spans="1:4">
      <c r="A149" t="s">
        <v>662</v>
      </c>
      <c r="B149" t="s">
        <v>663</v>
      </c>
      <c r="C149">
        <v>10.29</v>
      </c>
      <c r="D149">
        <v>10.29</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
  <sheetViews>
    <sheetView topLeftCell="A125" workbookViewId="0">
      <selection activeCell="F143" sqref="F143"/>
    </sheetView>
  </sheetViews>
  <sheetFormatPr defaultRowHeight="15"/>
  <sheetData>
    <row r="1" spans="1:4">
      <c r="A1">
        <v>58000</v>
      </c>
      <c r="B1" t="s">
        <v>217</v>
      </c>
      <c r="D1">
        <v>-5.0199999999999996</v>
      </c>
    </row>
    <row r="2" spans="1:4">
      <c r="A2">
        <v>170551380</v>
      </c>
      <c r="B2" t="s">
        <v>218</v>
      </c>
      <c r="C2">
        <v>59.5</v>
      </c>
      <c r="D2">
        <v>59.23</v>
      </c>
    </row>
    <row r="3" spans="1:4">
      <c r="A3" t="s">
        <v>219</v>
      </c>
      <c r="B3" t="s">
        <v>220</v>
      </c>
      <c r="C3">
        <v>351.04</v>
      </c>
      <c r="D3">
        <v>351.04</v>
      </c>
    </row>
    <row r="4" spans="1:4">
      <c r="A4" t="s">
        <v>225</v>
      </c>
      <c r="B4" t="s">
        <v>226</v>
      </c>
      <c r="C4">
        <v>13.43</v>
      </c>
      <c r="D4">
        <v>13.43</v>
      </c>
    </row>
    <row r="5" spans="1:4">
      <c r="A5" t="s">
        <v>213</v>
      </c>
      <c r="B5" t="s">
        <v>214</v>
      </c>
      <c r="C5">
        <v>14.65</v>
      </c>
      <c r="D5">
        <v>14.65</v>
      </c>
    </row>
    <row r="6" spans="1:4">
      <c r="A6" t="s">
        <v>216</v>
      </c>
      <c r="B6" t="s">
        <v>215</v>
      </c>
      <c r="C6">
        <v>7.45</v>
      </c>
      <c r="D6">
        <v>7.45</v>
      </c>
    </row>
    <row r="7" spans="1:4">
      <c r="A7" t="s">
        <v>227</v>
      </c>
      <c r="B7" t="s">
        <v>228</v>
      </c>
      <c r="C7">
        <v>22.46</v>
      </c>
      <c r="D7">
        <v>22.46</v>
      </c>
    </row>
    <row r="8" spans="1:4">
      <c r="A8" t="s">
        <v>229</v>
      </c>
      <c r="B8" t="s">
        <v>230</v>
      </c>
      <c r="C8">
        <v>80.77</v>
      </c>
      <c r="D8">
        <v>80.77</v>
      </c>
    </row>
    <row r="9" spans="1:4">
      <c r="A9" t="s">
        <v>231</v>
      </c>
      <c r="B9" t="s">
        <v>232</v>
      </c>
      <c r="C9">
        <v>2.12</v>
      </c>
      <c r="D9">
        <v>2.12</v>
      </c>
    </row>
    <row r="10" spans="1:4">
      <c r="A10" t="s">
        <v>233</v>
      </c>
      <c r="B10" t="s">
        <v>234</v>
      </c>
      <c r="C10">
        <v>205.12</v>
      </c>
      <c r="D10">
        <v>205.12</v>
      </c>
    </row>
    <row r="11" spans="1:4">
      <c r="A11" t="s">
        <v>471</v>
      </c>
      <c r="B11" t="s">
        <v>472</v>
      </c>
      <c r="C11">
        <v>114.38</v>
      </c>
      <c r="D11">
        <v>114.38</v>
      </c>
    </row>
    <row r="12" spans="1:4">
      <c r="A12" t="s">
        <v>235</v>
      </c>
      <c r="B12" t="s">
        <v>236</v>
      </c>
      <c r="C12">
        <v>118.67</v>
      </c>
      <c r="D12">
        <v>118.67</v>
      </c>
    </row>
    <row r="13" spans="1:4">
      <c r="A13" t="s">
        <v>237</v>
      </c>
      <c r="B13" t="s">
        <v>238</v>
      </c>
      <c r="C13">
        <v>153.16</v>
      </c>
      <c r="D13">
        <v>153.16</v>
      </c>
    </row>
    <row r="14" spans="1:4">
      <c r="A14" t="s">
        <v>239</v>
      </c>
      <c r="B14" t="s">
        <v>240</v>
      </c>
      <c r="C14">
        <v>74.06</v>
      </c>
      <c r="D14">
        <v>74.06</v>
      </c>
    </row>
    <row r="15" spans="1:4">
      <c r="A15" t="s">
        <v>241</v>
      </c>
      <c r="B15" t="s">
        <v>242</v>
      </c>
      <c r="C15">
        <v>71.510000000000005</v>
      </c>
      <c r="D15">
        <v>71.510000000000005</v>
      </c>
    </row>
    <row r="16" spans="1:4">
      <c r="A16" t="s">
        <v>243</v>
      </c>
      <c r="B16" t="s">
        <v>244</v>
      </c>
      <c r="C16">
        <v>295.05</v>
      </c>
      <c r="D16">
        <v>295.05</v>
      </c>
    </row>
    <row r="17" spans="1:4">
      <c r="A17" t="s">
        <v>245</v>
      </c>
      <c r="B17" t="s">
        <v>246</v>
      </c>
      <c r="C17">
        <v>61.2</v>
      </c>
      <c r="D17">
        <v>61.2</v>
      </c>
    </row>
    <row r="18" spans="1:4">
      <c r="A18">
        <v>220252550</v>
      </c>
      <c r="B18" t="s">
        <v>249</v>
      </c>
      <c r="C18">
        <v>43.52</v>
      </c>
      <c r="D18">
        <v>43.52</v>
      </c>
    </row>
    <row r="19" spans="1:4">
      <c r="A19" s="51" t="s">
        <v>250</v>
      </c>
      <c r="B19" t="s">
        <v>251</v>
      </c>
      <c r="C19">
        <v>39.1</v>
      </c>
      <c r="D19">
        <v>39.1</v>
      </c>
    </row>
    <row r="20" spans="1:4">
      <c r="A20" s="51" t="s">
        <v>252</v>
      </c>
      <c r="B20" t="s">
        <v>253</v>
      </c>
      <c r="C20">
        <v>9.32</v>
      </c>
      <c r="D20">
        <v>9.32</v>
      </c>
    </row>
    <row r="21" spans="1:4">
      <c r="A21" s="51" t="s">
        <v>254</v>
      </c>
      <c r="B21" t="s">
        <v>255</v>
      </c>
      <c r="C21">
        <v>127.54</v>
      </c>
      <c r="D21">
        <v>127.54</v>
      </c>
    </row>
    <row r="22" spans="1:4">
      <c r="A22" s="51" t="s">
        <v>256</v>
      </c>
      <c r="B22" t="s">
        <v>257</v>
      </c>
      <c r="C22">
        <v>253.89</v>
      </c>
      <c r="D22">
        <v>253.89</v>
      </c>
    </row>
    <row r="23" spans="1:4">
      <c r="A23" s="51" t="s">
        <v>258</v>
      </c>
      <c r="B23" t="s">
        <v>259</v>
      </c>
      <c r="C23">
        <v>13</v>
      </c>
      <c r="D23">
        <v>13</v>
      </c>
    </row>
    <row r="24" spans="1:4">
      <c r="A24" s="51" t="s">
        <v>260</v>
      </c>
      <c r="B24" t="s">
        <v>261</v>
      </c>
      <c r="C24">
        <v>138.99</v>
      </c>
      <c r="D24">
        <v>138.99</v>
      </c>
    </row>
    <row r="25" spans="1:4">
      <c r="A25" t="s">
        <v>262</v>
      </c>
      <c r="B25" t="s">
        <v>263</v>
      </c>
      <c r="C25">
        <v>54.31</v>
      </c>
      <c r="D25">
        <v>54.31</v>
      </c>
    </row>
    <row r="26" spans="1:4">
      <c r="A26" s="51" t="s">
        <v>264</v>
      </c>
      <c r="B26" t="s">
        <v>265</v>
      </c>
      <c r="C26">
        <v>16.43</v>
      </c>
      <c r="D26">
        <v>16.43</v>
      </c>
    </row>
    <row r="27" spans="1:4">
      <c r="A27" s="51" t="s">
        <v>266</v>
      </c>
      <c r="B27" t="s">
        <v>267</v>
      </c>
      <c r="C27">
        <v>8.5299999999999994</v>
      </c>
      <c r="D27">
        <v>8.5299999999999994</v>
      </c>
    </row>
    <row r="28" spans="1:4">
      <c r="A28" s="51" t="s">
        <v>268</v>
      </c>
      <c r="B28" t="s">
        <v>269</v>
      </c>
      <c r="C28">
        <v>10.92</v>
      </c>
      <c r="D28">
        <v>10.92</v>
      </c>
    </row>
    <row r="29" spans="1:4">
      <c r="A29">
        <v>310151370</v>
      </c>
      <c r="B29" t="s">
        <v>272</v>
      </c>
      <c r="C29">
        <v>1.82</v>
      </c>
      <c r="D29">
        <v>1.82</v>
      </c>
    </row>
    <row r="30" spans="1:4">
      <c r="A30">
        <v>310750070</v>
      </c>
      <c r="B30" t="s">
        <v>553</v>
      </c>
      <c r="C30">
        <v>784.24</v>
      </c>
      <c r="D30">
        <v>784.24</v>
      </c>
    </row>
    <row r="31" spans="1:4">
      <c r="A31">
        <v>310751530</v>
      </c>
      <c r="B31" t="s">
        <v>554</v>
      </c>
      <c r="D31">
        <v>0</v>
      </c>
    </row>
    <row r="32" spans="1:4">
      <c r="A32">
        <v>310852500</v>
      </c>
      <c r="B32" t="s">
        <v>273</v>
      </c>
      <c r="C32">
        <v>743.05</v>
      </c>
      <c r="D32">
        <v>730.95</v>
      </c>
    </row>
    <row r="33" spans="1:4">
      <c r="A33">
        <v>311152200</v>
      </c>
      <c r="B33" t="s">
        <v>276</v>
      </c>
      <c r="C33">
        <v>40.409999999999997</v>
      </c>
      <c r="D33">
        <v>40.409999999999997</v>
      </c>
    </row>
    <row r="34" spans="1:4">
      <c r="A34">
        <v>330152700</v>
      </c>
      <c r="B34" t="s">
        <v>278</v>
      </c>
      <c r="C34">
        <v>5.8</v>
      </c>
      <c r="D34">
        <v>5.8</v>
      </c>
    </row>
    <row r="35" spans="1:4">
      <c r="A35">
        <v>330153800</v>
      </c>
      <c r="B35" t="s">
        <v>279</v>
      </c>
      <c r="C35">
        <v>417.42</v>
      </c>
      <c r="D35">
        <v>417.2</v>
      </c>
    </row>
    <row r="36" spans="1:4">
      <c r="A36">
        <v>330750820</v>
      </c>
      <c r="B36" t="s">
        <v>280</v>
      </c>
      <c r="C36">
        <v>176.61</v>
      </c>
      <c r="D36">
        <v>176.5</v>
      </c>
    </row>
    <row r="37" spans="1:4">
      <c r="A37">
        <v>330752600</v>
      </c>
      <c r="B37" t="s">
        <v>281</v>
      </c>
      <c r="C37">
        <v>10.52</v>
      </c>
      <c r="D37">
        <v>10.52</v>
      </c>
    </row>
    <row r="38" spans="1:4">
      <c r="A38" t="s">
        <v>787</v>
      </c>
      <c r="B38" t="s">
        <v>788</v>
      </c>
      <c r="C38">
        <v>211.12</v>
      </c>
      <c r="D38">
        <v>211.1</v>
      </c>
    </row>
    <row r="39" spans="1:4">
      <c r="A39" t="s">
        <v>282</v>
      </c>
      <c r="B39" t="s">
        <v>283</v>
      </c>
      <c r="C39">
        <v>544.66999999999996</v>
      </c>
      <c r="D39">
        <v>544.54999999999995</v>
      </c>
    </row>
    <row r="40" spans="1:4">
      <c r="A40" t="s">
        <v>284</v>
      </c>
      <c r="B40" t="s">
        <v>285</v>
      </c>
      <c r="C40">
        <v>720.72</v>
      </c>
      <c r="D40">
        <v>720.72</v>
      </c>
    </row>
    <row r="41" spans="1:4">
      <c r="A41" t="s">
        <v>790</v>
      </c>
      <c r="B41" t="s">
        <v>791</v>
      </c>
      <c r="D41">
        <v>-0.24</v>
      </c>
    </row>
    <row r="42" spans="1:4">
      <c r="A42">
        <v>410250270</v>
      </c>
      <c r="B42" t="s">
        <v>286</v>
      </c>
      <c r="C42">
        <v>5.04</v>
      </c>
      <c r="D42">
        <v>5.04</v>
      </c>
    </row>
    <row r="43" spans="1:4">
      <c r="A43">
        <v>420250270</v>
      </c>
      <c r="B43" t="s">
        <v>286</v>
      </c>
      <c r="C43">
        <v>5.74</v>
      </c>
      <c r="D43">
        <v>5.74</v>
      </c>
    </row>
    <row r="44" spans="1:4">
      <c r="A44">
        <v>420252800</v>
      </c>
      <c r="B44" t="s">
        <v>287</v>
      </c>
      <c r="C44">
        <v>0.16</v>
      </c>
      <c r="D44">
        <v>0.16</v>
      </c>
    </row>
    <row r="45" spans="1:4">
      <c r="A45">
        <v>511350230</v>
      </c>
      <c r="B45" t="s">
        <v>792</v>
      </c>
      <c r="C45">
        <v>123.12</v>
      </c>
      <c r="D45">
        <v>123.12</v>
      </c>
    </row>
    <row r="46" spans="1:4">
      <c r="A46">
        <v>511351350</v>
      </c>
      <c r="B46" t="s">
        <v>289</v>
      </c>
      <c r="C46">
        <v>5.81</v>
      </c>
      <c r="D46">
        <v>5.56</v>
      </c>
    </row>
    <row r="47" spans="1:4">
      <c r="A47">
        <v>511351760</v>
      </c>
      <c r="B47" t="s">
        <v>290</v>
      </c>
      <c r="C47">
        <v>15.81</v>
      </c>
      <c r="D47">
        <v>14.45</v>
      </c>
    </row>
    <row r="48" spans="1:4">
      <c r="A48">
        <v>511354620</v>
      </c>
      <c r="B48" t="s">
        <v>291</v>
      </c>
      <c r="C48">
        <v>8.6300000000000008</v>
      </c>
      <c r="D48">
        <v>8.59</v>
      </c>
    </row>
    <row r="49" spans="1:4">
      <c r="A49">
        <v>511354970</v>
      </c>
      <c r="B49" t="s">
        <v>292</v>
      </c>
      <c r="C49">
        <v>67.52</v>
      </c>
      <c r="D49">
        <v>67.5</v>
      </c>
    </row>
    <row r="50" spans="1:4">
      <c r="A50">
        <v>511356940</v>
      </c>
      <c r="B50" t="s">
        <v>913</v>
      </c>
      <c r="C50">
        <v>265.67</v>
      </c>
      <c r="D50">
        <v>260.43</v>
      </c>
    </row>
    <row r="51" spans="1:4">
      <c r="A51">
        <v>511356980</v>
      </c>
      <c r="B51" t="s">
        <v>914</v>
      </c>
      <c r="C51">
        <v>48.82</v>
      </c>
      <c r="D51">
        <v>44.14</v>
      </c>
    </row>
    <row r="52" spans="1:4">
      <c r="A52">
        <v>511358180</v>
      </c>
      <c r="B52" t="s">
        <v>555</v>
      </c>
      <c r="C52">
        <v>2.02</v>
      </c>
      <c r="D52">
        <v>2.02</v>
      </c>
    </row>
    <row r="53" spans="1:4">
      <c r="A53" t="s">
        <v>293</v>
      </c>
      <c r="B53" t="s">
        <v>294</v>
      </c>
      <c r="C53">
        <v>345.89</v>
      </c>
      <c r="D53">
        <v>345.89</v>
      </c>
    </row>
    <row r="54" spans="1:4">
      <c r="A54" t="s">
        <v>296</v>
      </c>
      <c r="B54" t="s">
        <v>297</v>
      </c>
      <c r="C54">
        <v>115</v>
      </c>
      <c r="D54">
        <v>115</v>
      </c>
    </row>
    <row r="55" spans="1:4">
      <c r="A55" t="s">
        <v>298</v>
      </c>
      <c r="B55" t="s">
        <v>299</v>
      </c>
      <c r="C55">
        <v>224.15</v>
      </c>
      <c r="D55">
        <v>224.15</v>
      </c>
    </row>
    <row r="56" spans="1:4">
      <c r="A56" t="s">
        <v>433</v>
      </c>
      <c r="B56" t="s">
        <v>434</v>
      </c>
      <c r="C56">
        <v>33.08</v>
      </c>
      <c r="D56">
        <v>33.08</v>
      </c>
    </row>
    <row r="57" spans="1:4">
      <c r="A57">
        <v>710254780</v>
      </c>
      <c r="B57" t="s">
        <v>568</v>
      </c>
      <c r="C57">
        <v>54.4</v>
      </c>
      <c r="D57">
        <v>52.68</v>
      </c>
    </row>
    <row r="58" spans="1:4">
      <c r="A58">
        <v>710552900</v>
      </c>
      <c r="B58" t="s">
        <v>300</v>
      </c>
      <c r="C58">
        <v>668.67</v>
      </c>
      <c r="D58">
        <v>668.05</v>
      </c>
    </row>
    <row r="59" spans="1:4">
      <c r="A59" t="s">
        <v>305</v>
      </c>
      <c r="B59" t="s">
        <v>306</v>
      </c>
      <c r="C59">
        <v>13.38</v>
      </c>
      <c r="D59">
        <v>13.38</v>
      </c>
    </row>
    <row r="60" spans="1:4">
      <c r="A60" t="s">
        <v>307</v>
      </c>
      <c r="B60" t="s">
        <v>308</v>
      </c>
      <c r="C60">
        <v>21.36</v>
      </c>
      <c r="D60">
        <v>21.36</v>
      </c>
    </row>
    <row r="61" spans="1:4">
      <c r="A61">
        <v>860550860</v>
      </c>
      <c r="B61" t="s">
        <v>309</v>
      </c>
      <c r="C61">
        <v>1.53</v>
      </c>
      <c r="D61">
        <v>1.53</v>
      </c>
    </row>
    <row r="62" spans="1:4">
      <c r="A62">
        <v>1010151040</v>
      </c>
      <c r="B62" t="s">
        <v>810</v>
      </c>
      <c r="D62">
        <v>-0.02</v>
      </c>
    </row>
    <row r="63" spans="1:4">
      <c r="A63" t="s">
        <v>310</v>
      </c>
      <c r="B63" t="s">
        <v>311</v>
      </c>
      <c r="C63">
        <v>15</v>
      </c>
      <c r="D63">
        <v>15</v>
      </c>
    </row>
    <row r="64" spans="1:4">
      <c r="A64">
        <v>1140354660</v>
      </c>
      <c r="B64" t="s">
        <v>312</v>
      </c>
      <c r="C64">
        <v>4.82</v>
      </c>
      <c r="D64">
        <v>4.82</v>
      </c>
    </row>
    <row r="65" spans="1:4">
      <c r="A65">
        <v>1140354670</v>
      </c>
      <c r="B65" t="s">
        <v>313</v>
      </c>
      <c r="C65">
        <v>13.21</v>
      </c>
      <c r="D65">
        <v>13.21</v>
      </c>
    </row>
    <row r="66" spans="1:4">
      <c r="A66">
        <v>1140355170</v>
      </c>
      <c r="B66" t="s">
        <v>314</v>
      </c>
      <c r="C66">
        <v>8.8000000000000007</v>
      </c>
      <c r="D66">
        <v>8.8000000000000007</v>
      </c>
    </row>
    <row r="67" spans="1:4">
      <c r="A67">
        <v>1140355190</v>
      </c>
      <c r="B67" t="s">
        <v>315</v>
      </c>
      <c r="C67">
        <v>1.37</v>
      </c>
      <c r="D67">
        <v>1.37</v>
      </c>
    </row>
    <row r="68" spans="1:4">
      <c r="A68" t="s">
        <v>316</v>
      </c>
      <c r="B68" t="s">
        <v>315</v>
      </c>
      <c r="C68">
        <v>32.96</v>
      </c>
      <c r="D68">
        <v>33.49</v>
      </c>
    </row>
    <row r="69" spans="1:4">
      <c r="A69" t="s">
        <v>322</v>
      </c>
      <c r="B69" t="s">
        <v>323</v>
      </c>
      <c r="C69">
        <v>12.98</v>
      </c>
      <c r="D69">
        <v>12.98</v>
      </c>
    </row>
    <row r="70" spans="1:4">
      <c r="A70" t="s">
        <v>324</v>
      </c>
      <c r="B70" t="s">
        <v>325</v>
      </c>
      <c r="C70">
        <v>4.8899999999999997</v>
      </c>
      <c r="D70">
        <v>4.8899999999999997</v>
      </c>
    </row>
    <row r="71" spans="1:4">
      <c r="A71" t="s">
        <v>328</v>
      </c>
      <c r="B71" t="s">
        <v>329</v>
      </c>
      <c r="C71">
        <v>23.41</v>
      </c>
      <c r="D71">
        <v>23.41</v>
      </c>
    </row>
    <row r="72" spans="1:4">
      <c r="A72" t="s">
        <v>330</v>
      </c>
      <c r="B72" t="s">
        <v>331</v>
      </c>
      <c r="C72">
        <v>63.05</v>
      </c>
      <c r="D72">
        <v>63.05</v>
      </c>
    </row>
    <row r="73" spans="1:4">
      <c r="A73" t="s">
        <v>332</v>
      </c>
      <c r="B73" t="s">
        <v>333</v>
      </c>
      <c r="C73">
        <v>109.09</v>
      </c>
      <c r="D73">
        <v>109.09</v>
      </c>
    </row>
    <row r="74" spans="1:4">
      <c r="A74" t="s">
        <v>334</v>
      </c>
      <c r="B74" t="s">
        <v>333</v>
      </c>
      <c r="C74">
        <v>6.65</v>
      </c>
      <c r="D74">
        <v>6.65</v>
      </c>
    </row>
    <row r="75" spans="1:4">
      <c r="A75">
        <v>2340650280</v>
      </c>
      <c r="B75" t="s">
        <v>464</v>
      </c>
      <c r="C75">
        <v>14.29</v>
      </c>
      <c r="D75">
        <v>14.29</v>
      </c>
    </row>
    <row r="76" spans="1:4">
      <c r="A76">
        <v>2420453900</v>
      </c>
      <c r="B76" t="s">
        <v>340</v>
      </c>
      <c r="C76" t="s">
        <v>917</v>
      </c>
      <c r="D76" t="s">
        <v>917</v>
      </c>
    </row>
    <row r="77" spans="1:4">
      <c r="A77" t="s">
        <v>341</v>
      </c>
      <c r="B77" t="s">
        <v>342</v>
      </c>
      <c r="C77">
        <v>585</v>
      </c>
      <c r="D77">
        <v>584.96</v>
      </c>
    </row>
    <row r="78" spans="1:4">
      <c r="A78" t="s">
        <v>489</v>
      </c>
      <c r="B78" t="s">
        <v>490</v>
      </c>
      <c r="C78">
        <v>358.31</v>
      </c>
      <c r="D78">
        <v>358.31</v>
      </c>
    </row>
    <row r="79" spans="1:4">
      <c r="A79" t="s">
        <v>346</v>
      </c>
      <c r="B79" t="s">
        <v>347</v>
      </c>
      <c r="C79">
        <v>42.21</v>
      </c>
      <c r="D79">
        <v>42.21</v>
      </c>
    </row>
    <row r="80" spans="1:4">
      <c r="A80" t="s">
        <v>627</v>
      </c>
      <c r="B80" t="s">
        <v>359</v>
      </c>
      <c r="C80">
        <v>37.5</v>
      </c>
      <c r="D80">
        <v>37.5</v>
      </c>
    </row>
    <row r="81" spans="1:4">
      <c r="A81" t="s">
        <v>348</v>
      </c>
      <c r="B81" t="s">
        <v>349</v>
      </c>
      <c r="C81">
        <v>43.4</v>
      </c>
      <c r="D81">
        <v>43.37</v>
      </c>
    </row>
    <row r="82" spans="1:4">
      <c r="A82" t="s">
        <v>353</v>
      </c>
      <c r="B82" t="s">
        <v>354</v>
      </c>
      <c r="C82">
        <v>190.71</v>
      </c>
      <c r="D82">
        <v>190.71</v>
      </c>
    </row>
    <row r="83" spans="1:4">
      <c r="A83" t="s">
        <v>355</v>
      </c>
      <c r="B83" t="s">
        <v>356</v>
      </c>
      <c r="C83">
        <v>242.36</v>
      </c>
      <c r="D83">
        <v>242.36</v>
      </c>
    </row>
    <row r="84" spans="1:4">
      <c r="A84" t="s">
        <v>492</v>
      </c>
      <c r="B84" t="s">
        <v>493</v>
      </c>
      <c r="D84">
        <v>-0.43</v>
      </c>
    </row>
    <row r="85" spans="1:4">
      <c r="A85" t="s">
        <v>442</v>
      </c>
      <c r="B85" t="s">
        <v>443</v>
      </c>
      <c r="D85">
        <v>-3.33</v>
      </c>
    </row>
    <row r="86" spans="1:4">
      <c r="A86" t="s">
        <v>444</v>
      </c>
      <c r="B86" t="s">
        <v>445</v>
      </c>
    </row>
    <row r="87" spans="1:4">
      <c r="A87" t="s">
        <v>644</v>
      </c>
      <c r="B87" t="s">
        <v>645</v>
      </c>
      <c r="D87">
        <v>-0.41</v>
      </c>
    </row>
    <row r="88" spans="1:4">
      <c r="A88" t="s">
        <v>358</v>
      </c>
      <c r="B88" t="s">
        <v>359</v>
      </c>
      <c r="C88">
        <v>8.24</v>
      </c>
      <c r="D88">
        <v>8.24</v>
      </c>
    </row>
    <row r="89" spans="1:4">
      <c r="A89">
        <v>2820451280</v>
      </c>
      <c r="B89" t="s">
        <v>360</v>
      </c>
      <c r="C89">
        <v>11.67</v>
      </c>
      <c r="D89">
        <v>11.67</v>
      </c>
    </row>
    <row r="90" spans="1:4">
      <c r="A90">
        <v>2910551290</v>
      </c>
      <c r="B90" t="s">
        <v>362</v>
      </c>
      <c r="C90">
        <v>634.24</v>
      </c>
      <c r="D90">
        <v>633.74</v>
      </c>
    </row>
    <row r="91" spans="1:4">
      <c r="A91" t="s">
        <v>689</v>
      </c>
      <c r="B91" t="s">
        <v>690</v>
      </c>
      <c r="C91">
        <v>79.5</v>
      </c>
      <c r="D91">
        <v>79.5</v>
      </c>
    </row>
    <row r="92" spans="1:4">
      <c r="A92" t="s">
        <v>363</v>
      </c>
      <c r="B92" t="s">
        <v>364</v>
      </c>
      <c r="C92">
        <v>85.16</v>
      </c>
      <c r="D92">
        <v>85.16</v>
      </c>
    </row>
    <row r="93" spans="1:4">
      <c r="A93" t="s">
        <v>365</v>
      </c>
      <c r="B93" t="s">
        <v>366</v>
      </c>
      <c r="C93">
        <v>46.83</v>
      </c>
      <c r="D93">
        <v>46.83</v>
      </c>
    </row>
    <row r="94" spans="1:4">
      <c r="A94" t="s">
        <v>367</v>
      </c>
      <c r="B94" t="s">
        <v>368</v>
      </c>
      <c r="C94">
        <v>0.86</v>
      </c>
      <c r="D94">
        <v>0.86</v>
      </c>
    </row>
    <row r="95" spans="1:4">
      <c r="A95" t="s">
        <v>369</v>
      </c>
      <c r="B95" t="s">
        <v>370</v>
      </c>
      <c r="C95">
        <v>47.44</v>
      </c>
      <c r="D95">
        <v>47.44</v>
      </c>
    </row>
    <row r="96" spans="1:4">
      <c r="A96">
        <v>3110251180</v>
      </c>
      <c r="B96" t="s">
        <v>371</v>
      </c>
      <c r="C96">
        <v>44.15</v>
      </c>
      <c r="D96">
        <v>44.15</v>
      </c>
    </row>
    <row r="97" spans="1:4">
      <c r="A97">
        <v>3180052990</v>
      </c>
      <c r="B97" t="s">
        <v>372</v>
      </c>
      <c r="C97">
        <v>1.87</v>
      </c>
      <c r="D97">
        <v>1.87</v>
      </c>
    </row>
    <row r="98" spans="1:4">
      <c r="A98" t="s">
        <v>794</v>
      </c>
      <c r="B98" t="s">
        <v>795</v>
      </c>
      <c r="C98" t="s">
        <v>918</v>
      </c>
      <c r="D98" t="s">
        <v>919</v>
      </c>
    </row>
    <row r="99" spans="1:4">
      <c r="A99">
        <v>3610459000</v>
      </c>
      <c r="B99" t="s">
        <v>375</v>
      </c>
      <c r="C99">
        <v>140.41</v>
      </c>
      <c r="D99">
        <v>140.38999999999999</v>
      </c>
    </row>
    <row r="100" spans="1:4">
      <c r="A100">
        <v>4640355150</v>
      </c>
      <c r="B100" t="s">
        <v>590</v>
      </c>
      <c r="C100">
        <v>1.7</v>
      </c>
      <c r="D100">
        <v>1.7</v>
      </c>
    </row>
    <row r="101" spans="1:4">
      <c r="A101" t="s">
        <v>377</v>
      </c>
      <c r="B101" t="s">
        <v>378</v>
      </c>
      <c r="C101">
        <v>3.48</v>
      </c>
      <c r="D101">
        <v>3.48</v>
      </c>
    </row>
    <row r="102" spans="1:4">
      <c r="A102" t="s">
        <v>380</v>
      </c>
      <c r="B102" t="s">
        <v>381</v>
      </c>
      <c r="C102">
        <v>270.27</v>
      </c>
      <c r="D102">
        <v>270.27</v>
      </c>
    </row>
    <row r="103" spans="1:4">
      <c r="A103" t="s">
        <v>382</v>
      </c>
      <c r="B103" t="s">
        <v>378</v>
      </c>
      <c r="C103">
        <v>10</v>
      </c>
      <c r="D103">
        <v>10</v>
      </c>
    </row>
    <row r="104" spans="1:4">
      <c r="A104">
        <v>9090051200</v>
      </c>
      <c r="B104" t="s">
        <v>448</v>
      </c>
      <c r="C104">
        <v>0.21</v>
      </c>
      <c r="D104">
        <v>0.21</v>
      </c>
    </row>
    <row r="105" spans="1:4">
      <c r="A105">
        <v>9520051420</v>
      </c>
      <c r="B105" t="s">
        <v>383</v>
      </c>
      <c r="C105">
        <v>7.32</v>
      </c>
      <c r="D105">
        <v>7.32</v>
      </c>
    </row>
    <row r="106" spans="1:4">
      <c r="A106">
        <v>9620051410</v>
      </c>
      <c r="B106" t="s">
        <v>384</v>
      </c>
      <c r="C106">
        <v>8.5</v>
      </c>
      <c r="D106">
        <v>8.5</v>
      </c>
    </row>
    <row r="107" spans="1:4">
      <c r="A107">
        <v>9990056880</v>
      </c>
      <c r="B107" t="s">
        <v>920</v>
      </c>
      <c r="D107">
        <v>-0.24</v>
      </c>
    </row>
    <row r="108" spans="1:4">
      <c r="A108">
        <v>170558300</v>
      </c>
      <c r="B108" t="s">
        <v>95</v>
      </c>
      <c r="C108">
        <v>562.78</v>
      </c>
      <c r="D108">
        <v>562.78</v>
      </c>
    </row>
    <row r="109" spans="1:4">
      <c r="A109">
        <v>170558330</v>
      </c>
      <c r="B109" t="s">
        <v>96</v>
      </c>
      <c r="C109">
        <v>695.54</v>
      </c>
      <c r="D109">
        <v>695.54</v>
      </c>
    </row>
    <row r="110" spans="1:4">
      <c r="A110">
        <v>320558340</v>
      </c>
      <c r="B110" t="s">
        <v>97</v>
      </c>
      <c r="C110">
        <v>238.81</v>
      </c>
      <c r="D110">
        <v>238.81</v>
      </c>
    </row>
    <row r="111" spans="1:4">
      <c r="A111">
        <v>330153020</v>
      </c>
      <c r="B111" t="s">
        <v>385</v>
      </c>
      <c r="C111" t="s">
        <v>921</v>
      </c>
      <c r="D111" t="s">
        <v>921</v>
      </c>
    </row>
    <row r="112" spans="1:4">
      <c r="A112" t="s">
        <v>386</v>
      </c>
      <c r="B112" t="s">
        <v>387</v>
      </c>
      <c r="C112">
        <v>28.86</v>
      </c>
      <c r="D112">
        <v>26.3</v>
      </c>
    </row>
    <row r="113" spans="1:4">
      <c r="A113" t="s">
        <v>388</v>
      </c>
      <c r="B113" t="s">
        <v>389</v>
      </c>
      <c r="C113">
        <v>740.61</v>
      </c>
      <c r="D113">
        <v>740.56</v>
      </c>
    </row>
    <row r="114" spans="1:4">
      <c r="A114">
        <v>1520158310</v>
      </c>
      <c r="B114" t="s">
        <v>100</v>
      </c>
      <c r="C114">
        <v>30.54</v>
      </c>
      <c r="D114">
        <v>30.54</v>
      </c>
    </row>
    <row r="115" spans="1:4">
      <c r="A115" t="s">
        <v>390</v>
      </c>
      <c r="B115" t="s">
        <v>391</v>
      </c>
      <c r="C115">
        <v>142.01</v>
      </c>
      <c r="D115">
        <v>142.01</v>
      </c>
    </row>
    <row r="116" spans="1:4">
      <c r="A116">
        <v>3620258320</v>
      </c>
      <c r="B116" t="s">
        <v>101</v>
      </c>
      <c r="C116">
        <v>316</v>
      </c>
      <c r="D116">
        <v>316</v>
      </c>
    </row>
    <row r="117" spans="1:4">
      <c r="A117">
        <v>3620258530</v>
      </c>
      <c r="B117" t="s">
        <v>392</v>
      </c>
      <c r="C117">
        <v>67</v>
      </c>
      <c r="D117">
        <v>66.98</v>
      </c>
    </row>
    <row r="118" spans="1:4">
      <c r="A118" s="51" t="s">
        <v>450</v>
      </c>
      <c r="B118" t="s">
        <v>451</v>
      </c>
      <c r="C118">
        <v>14.07</v>
      </c>
      <c r="D118">
        <v>14.07</v>
      </c>
    </row>
    <row r="119" spans="1:4">
      <c r="A119" t="s">
        <v>393</v>
      </c>
      <c r="B119" t="s">
        <v>394</v>
      </c>
      <c r="C119">
        <v>74.069999999999993</v>
      </c>
      <c r="D119">
        <v>74.069999999999993</v>
      </c>
    </row>
    <row r="120" spans="1:4">
      <c r="A120" t="s">
        <v>521</v>
      </c>
      <c r="B120" t="s">
        <v>522</v>
      </c>
      <c r="C120">
        <v>7.06</v>
      </c>
      <c r="D120">
        <v>7.06</v>
      </c>
    </row>
    <row r="121" spans="1:4">
      <c r="A121" t="s">
        <v>395</v>
      </c>
      <c r="B121" t="s">
        <v>396</v>
      </c>
      <c r="C121">
        <v>3.59</v>
      </c>
      <c r="D121">
        <v>3.59</v>
      </c>
    </row>
    <row r="122" spans="1:4">
      <c r="A122">
        <v>240153060</v>
      </c>
      <c r="B122" t="s">
        <v>397</v>
      </c>
      <c r="C122">
        <v>5.68</v>
      </c>
      <c r="D122">
        <v>5.68</v>
      </c>
    </row>
    <row r="123" spans="1:4">
      <c r="A123">
        <v>220252560</v>
      </c>
      <c r="B123" t="s">
        <v>400</v>
      </c>
      <c r="C123">
        <v>79.900000000000006</v>
      </c>
      <c r="D123">
        <v>79.900000000000006</v>
      </c>
    </row>
    <row r="124" spans="1:4">
      <c r="A124">
        <v>170558360</v>
      </c>
      <c r="B124" t="s">
        <v>401</v>
      </c>
      <c r="C124">
        <v>94.68</v>
      </c>
      <c r="D124">
        <v>94.68</v>
      </c>
    </row>
    <row r="125" spans="1:4">
      <c r="A125">
        <v>220253030</v>
      </c>
      <c r="B125" t="s">
        <v>402</v>
      </c>
      <c r="C125">
        <v>214.32</v>
      </c>
      <c r="D125">
        <v>213.49</v>
      </c>
    </row>
    <row r="126" spans="1:4">
      <c r="A126">
        <v>220253040</v>
      </c>
      <c r="B126" t="s">
        <v>403</v>
      </c>
      <c r="C126">
        <v>157.94999999999999</v>
      </c>
      <c r="D126">
        <v>157.43</v>
      </c>
    </row>
    <row r="127" spans="1:4">
      <c r="A127">
        <v>320558370</v>
      </c>
      <c r="B127" t="s">
        <v>404</v>
      </c>
      <c r="C127">
        <v>30.14</v>
      </c>
      <c r="D127">
        <v>30.14</v>
      </c>
    </row>
    <row r="128" spans="1:4">
      <c r="A128" t="s">
        <v>405</v>
      </c>
      <c r="B128" t="s">
        <v>406</v>
      </c>
      <c r="C128">
        <v>463.25</v>
      </c>
      <c r="D128">
        <v>463.22</v>
      </c>
    </row>
    <row r="129" spans="1:4">
      <c r="A129" t="s">
        <v>407</v>
      </c>
      <c r="B129" t="s">
        <v>408</v>
      </c>
      <c r="C129">
        <v>53.27</v>
      </c>
      <c r="D129">
        <v>53.27</v>
      </c>
    </row>
    <row r="130" spans="1:4">
      <c r="A130" t="s">
        <v>468</v>
      </c>
      <c r="B130" t="s">
        <v>469</v>
      </c>
      <c r="C130">
        <v>0.34</v>
      </c>
      <c r="D130">
        <v>0.34</v>
      </c>
    </row>
    <row r="131" spans="1:4">
      <c r="A131">
        <v>3620258570</v>
      </c>
      <c r="B131" t="s">
        <v>409</v>
      </c>
      <c r="C131">
        <v>27.04</v>
      </c>
      <c r="D131">
        <v>26.97</v>
      </c>
    </row>
    <row r="132" spans="1:4">
      <c r="A132" t="s">
        <v>410</v>
      </c>
      <c r="B132" t="s">
        <v>411</v>
      </c>
      <c r="C132" t="s">
        <v>922</v>
      </c>
      <c r="D132" t="s">
        <v>922</v>
      </c>
    </row>
    <row r="133" spans="1:4">
      <c r="A133" t="s">
        <v>494</v>
      </c>
      <c r="B133" t="s">
        <v>495</v>
      </c>
      <c r="C133">
        <v>500</v>
      </c>
      <c r="D133">
        <v>500</v>
      </c>
    </row>
    <row r="134" spans="1:4">
      <c r="A134">
        <v>710258520</v>
      </c>
      <c r="B134" t="s">
        <v>413</v>
      </c>
      <c r="C134">
        <v>30.32</v>
      </c>
      <c r="D134">
        <v>30.32</v>
      </c>
    </row>
    <row r="135" spans="1:4">
      <c r="A135" t="s">
        <v>414</v>
      </c>
      <c r="B135" t="s">
        <v>415</v>
      </c>
      <c r="C135">
        <v>827.94</v>
      </c>
      <c r="D135">
        <v>827.94</v>
      </c>
    </row>
    <row r="136" spans="1:4">
      <c r="A136" t="s">
        <v>416</v>
      </c>
      <c r="B136" t="s">
        <v>417</v>
      </c>
      <c r="C136">
        <v>73.97</v>
      </c>
      <c r="D136">
        <v>73.97</v>
      </c>
    </row>
    <row r="137" spans="1:4">
      <c r="A137">
        <v>511358200</v>
      </c>
      <c r="B137" t="s">
        <v>916</v>
      </c>
      <c r="C137">
        <v>1.98</v>
      </c>
      <c r="D137">
        <v>1.98</v>
      </c>
    </row>
    <row r="138" spans="1:4">
      <c r="A138">
        <v>521258540</v>
      </c>
      <c r="B138" t="s">
        <v>923</v>
      </c>
      <c r="C138">
        <v>122</v>
      </c>
      <c r="D138">
        <v>2.2599999999999998</v>
      </c>
    </row>
    <row r="139" spans="1:4">
      <c r="A139" t="s">
        <v>420</v>
      </c>
      <c r="B139" t="s">
        <v>421</v>
      </c>
      <c r="C139">
        <v>0.68</v>
      </c>
      <c r="D139">
        <v>0.68</v>
      </c>
    </row>
    <row r="140" spans="1:4">
      <c r="A140" t="s">
        <v>767</v>
      </c>
      <c r="B140" t="s">
        <v>768</v>
      </c>
      <c r="C140">
        <v>181.05</v>
      </c>
      <c r="D140">
        <v>181.05</v>
      </c>
    </row>
    <row r="141" spans="1:4">
      <c r="A141" t="s">
        <v>452</v>
      </c>
      <c r="B141" t="s">
        <v>453</v>
      </c>
      <c r="C141">
        <v>6.8</v>
      </c>
      <c r="D141">
        <v>6.8</v>
      </c>
    </row>
    <row r="142" spans="1:4">
      <c r="A142" t="s">
        <v>103</v>
      </c>
      <c r="B142" t="s">
        <v>102</v>
      </c>
      <c r="C142">
        <v>4</v>
      </c>
      <c r="D142">
        <v>4</v>
      </c>
    </row>
    <row r="143" spans="1:4">
      <c r="A143" t="s">
        <v>105</v>
      </c>
      <c r="B143" t="s">
        <v>104</v>
      </c>
      <c r="C143">
        <v>46.15</v>
      </c>
      <c r="D143">
        <v>46.15</v>
      </c>
    </row>
    <row r="144" spans="1:4">
      <c r="A144">
        <v>2340758790</v>
      </c>
      <c r="B144" t="s">
        <v>426</v>
      </c>
      <c r="C144">
        <v>5.91</v>
      </c>
      <c r="D144">
        <v>5.91</v>
      </c>
    </row>
    <row r="145" spans="1:4">
      <c r="A145">
        <v>3620258440</v>
      </c>
      <c r="B145" t="s">
        <v>106</v>
      </c>
      <c r="C145">
        <v>88.52</v>
      </c>
      <c r="D145">
        <v>88.3</v>
      </c>
    </row>
    <row r="146" spans="1:4">
      <c r="A146">
        <v>3620258480</v>
      </c>
      <c r="B146" t="s">
        <v>107</v>
      </c>
      <c r="C146">
        <v>90.58</v>
      </c>
      <c r="D146">
        <v>90.47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topLeftCell="A120" workbookViewId="0">
      <selection activeCell="K133" sqref="K133"/>
    </sheetView>
  </sheetViews>
  <sheetFormatPr defaultRowHeight="15"/>
  <sheetData>
    <row r="1" spans="1:4">
      <c r="A1">
        <v>58000</v>
      </c>
      <c r="B1" t="s">
        <v>217</v>
      </c>
      <c r="D1">
        <v>-10.53</v>
      </c>
    </row>
    <row r="2" spans="1:4">
      <c r="A2">
        <v>170551380</v>
      </c>
      <c r="B2" t="s">
        <v>218</v>
      </c>
      <c r="C2">
        <v>110</v>
      </c>
      <c r="D2">
        <v>110</v>
      </c>
    </row>
    <row r="3" spans="1:4">
      <c r="A3" t="s">
        <v>219</v>
      </c>
      <c r="B3" t="s">
        <v>220</v>
      </c>
      <c r="C3">
        <v>505.39</v>
      </c>
      <c r="D3">
        <v>505.39</v>
      </c>
    </row>
    <row r="4" spans="1:4">
      <c r="A4" t="s">
        <v>225</v>
      </c>
      <c r="B4" t="s">
        <v>226</v>
      </c>
      <c r="C4">
        <v>14.96</v>
      </c>
      <c r="D4">
        <v>14.96</v>
      </c>
    </row>
    <row r="5" spans="1:4">
      <c r="A5" t="s">
        <v>213</v>
      </c>
      <c r="B5" t="s">
        <v>214</v>
      </c>
      <c r="C5">
        <v>63.46</v>
      </c>
      <c r="D5">
        <v>63.46</v>
      </c>
    </row>
    <row r="6" spans="1:4">
      <c r="A6" t="s">
        <v>216</v>
      </c>
      <c r="B6" t="s">
        <v>215</v>
      </c>
      <c r="C6">
        <v>18.09</v>
      </c>
      <c r="D6">
        <v>18.09</v>
      </c>
    </row>
    <row r="7" spans="1:4">
      <c r="A7" t="s">
        <v>227</v>
      </c>
      <c r="B7" t="s">
        <v>228</v>
      </c>
      <c r="C7">
        <v>68.48</v>
      </c>
      <c r="D7">
        <v>68.48</v>
      </c>
    </row>
    <row r="8" spans="1:4">
      <c r="A8" t="s">
        <v>229</v>
      </c>
      <c r="B8" t="s">
        <v>230</v>
      </c>
      <c r="C8">
        <v>130.16999999999999</v>
      </c>
      <c r="D8">
        <v>130.16999999999999</v>
      </c>
    </row>
    <row r="9" spans="1:4">
      <c r="A9" t="s">
        <v>513</v>
      </c>
      <c r="B9" t="s">
        <v>514</v>
      </c>
      <c r="C9">
        <v>1.92</v>
      </c>
      <c r="D9">
        <v>1.92</v>
      </c>
    </row>
    <row r="10" spans="1:4">
      <c r="A10" t="s">
        <v>231</v>
      </c>
      <c r="B10" t="s">
        <v>232</v>
      </c>
      <c r="C10">
        <v>3.9</v>
      </c>
      <c r="D10">
        <v>3.9</v>
      </c>
    </row>
    <row r="11" spans="1:4">
      <c r="A11" t="s">
        <v>233</v>
      </c>
      <c r="B11" t="s">
        <v>234</v>
      </c>
      <c r="C11">
        <v>366.59</v>
      </c>
      <c r="D11">
        <v>366.59</v>
      </c>
    </row>
    <row r="12" spans="1:4">
      <c r="A12" t="s">
        <v>622</v>
      </c>
      <c r="B12" t="s">
        <v>623</v>
      </c>
    </row>
    <row r="13" spans="1:4">
      <c r="A13" t="s">
        <v>235</v>
      </c>
      <c r="B13" t="s">
        <v>236</v>
      </c>
      <c r="C13">
        <v>42.49</v>
      </c>
      <c r="D13">
        <v>42.49</v>
      </c>
    </row>
    <row r="14" spans="1:4">
      <c r="A14" t="s">
        <v>239</v>
      </c>
      <c r="B14" t="s">
        <v>240</v>
      </c>
      <c r="C14">
        <v>252.69</v>
      </c>
      <c r="D14">
        <v>252.69</v>
      </c>
    </row>
    <row r="15" spans="1:4">
      <c r="A15" t="s">
        <v>241</v>
      </c>
      <c r="B15" t="s">
        <v>242</v>
      </c>
      <c r="C15">
        <v>83.26</v>
      </c>
      <c r="D15">
        <v>83.26</v>
      </c>
    </row>
    <row r="16" spans="1:4">
      <c r="A16" t="s">
        <v>243</v>
      </c>
      <c r="B16" t="s">
        <v>244</v>
      </c>
      <c r="C16">
        <v>755.1</v>
      </c>
      <c r="D16">
        <v>755.1</v>
      </c>
    </row>
    <row r="17" spans="1:4">
      <c r="A17" t="s">
        <v>245</v>
      </c>
      <c r="B17" t="s">
        <v>246</v>
      </c>
      <c r="C17">
        <v>154.97</v>
      </c>
      <c r="D17">
        <v>154.97</v>
      </c>
    </row>
    <row r="18" spans="1:4">
      <c r="A18" t="s">
        <v>247</v>
      </c>
      <c r="B18" t="s">
        <v>248</v>
      </c>
      <c r="C18">
        <v>0.25</v>
      </c>
      <c r="D18">
        <v>0.25</v>
      </c>
    </row>
    <row r="19" spans="1:4">
      <c r="A19">
        <v>220252550</v>
      </c>
      <c r="B19" t="s">
        <v>249</v>
      </c>
      <c r="C19">
        <v>3.11</v>
      </c>
      <c r="D19">
        <v>3.11</v>
      </c>
    </row>
    <row r="20" spans="1:4">
      <c r="A20" s="51" t="s">
        <v>256</v>
      </c>
      <c r="B20" t="s">
        <v>257</v>
      </c>
      <c r="C20">
        <v>162.81</v>
      </c>
      <c r="D20">
        <v>162.81</v>
      </c>
    </row>
    <row r="21" spans="1:4">
      <c r="A21" s="51" t="s">
        <v>258</v>
      </c>
      <c r="B21" t="s">
        <v>259</v>
      </c>
      <c r="C21">
        <v>18.559999999999999</v>
      </c>
      <c r="D21">
        <v>18.559999999999999</v>
      </c>
    </row>
    <row r="22" spans="1:4">
      <c r="A22" t="s">
        <v>480</v>
      </c>
      <c r="B22" t="s">
        <v>481</v>
      </c>
      <c r="C22">
        <v>13.54</v>
      </c>
      <c r="D22">
        <v>10.1</v>
      </c>
    </row>
    <row r="23" spans="1:4">
      <c r="A23" t="s">
        <v>262</v>
      </c>
      <c r="B23" t="s">
        <v>263</v>
      </c>
      <c r="C23">
        <v>399.37</v>
      </c>
      <c r="D23">
        <v>399.37</v>
      </c>
    </row>
    <row r="24" spans="1:4">
      <c r="A24" s="51" t="s">
        <v>550</v>
      </c>
      <c r="B24" t="s">
        <v>551</v>
      </c>
      <c r="C24">
        <v>10.37</v>
      </c>
      <c r="D24">
        <v>10.37</v>
      </c>
    </row>
    <row r="25" spans="1:4">
      <c r="A25" s="51" t="s">
        <v>266</v>
      </c>
      <c r="B25" t="s">
        <v>267</v>
      </c>
      <c r="C25">
        <v>44.53</v>
      </c>
      <c r="D25">
        <v>44.53</v>
      </c>
    </row>
    <row r="26" spans="1:4">
      <c r="A26">
        <v>310151370</v>
      </c>
      <c r="B26" t="s">
        <v>272</v>
      </c>
      <c r="C26">
        <v>5.25</v>
      </c>
      <c r="D26">
        <v>5.25</v>
      </c>
    </row>
    <row r="27" spans="1:4">
      <c r="A27">
        <v>310750070</v>
      </c>
      <c r="B27" t="s">
        <v>553</v>
      </c>
      <c r="C27" t="s">
        <v>895</v>
      </c>
      <c r="D27" t="s">
        <v>896</v>
      </c>
    </row>
    <row r="28" spans="1:4">
      <c r="A28">
        <v>310751530</v>
      </c>
      <c r="B28" t="s">
        <v>554</v>
      </c>
      <c r="D28">
        <v>-2.17</v>
      </c>
    </row>
    <row r="29" spans="1:4">
      <c r="A29">
        <v>310852500</v>
      </c>
      <c r="B29" t="s">
        <v>273</v>
      </c>
      <c r="C29">
        <v>729.38</v>
      </c>
      <c r="D29">
        <v>728.32</v>
      </c>
    </row>
    <row r="30" spans="1:4">
      <c r="A30">
        <v>311152200</v>
      </c>
      <c r="B30" t="s">
        <v>276</v>
      </c>
      <c r="C30">
        <v>78.27</v>
      </c>
      <c r="D30">
        <v>78.27</v>
      </c>
    </row>
    <row r="31" spans="1:4">
      <c r="A31">
        <v>311252400</v>
      </c>
      <c r="B31" t="s">
        <v>277</v>
      </c>
      <c r="C31">
        <v>0.08</v>
      </c>
      <c r="D31">
        <v>0.08</v>
      </c>
    </row>
    <row r="32" spans="1:4">
      <c r="A32">
        <v>312154040</v>
      </c>
      <c r="B32" t="s">
        <v>505</v>
      </c>
      <c r="C32">
        <v>85.26</v>
      </c>
      <c r="D32">
        <v>85.23</v>
      </c>
    </row>
    <row r="33" spans="1:4">
      <c r="A33">
        <v>330152700</v>
      </c>
      <c r="B33" t="s">
        <v>278</v>
      </c>
      <c r="C33">
        <v>7.55</v>
      </c>
      <c r="D33">
        <v>7.49</v>
      </c>
    </row>
    <row r="34" spans="1:4">
      <c r="A34">
        <v>330153800</v>
      </c>
      <c r="B34" t="s">
        <v>279</v>
      </c>
      <c r="C34">
        <v>857.51</v>
      </c>
      <c r="D34">
        <v>856.65</v>
      </c>
    </row>
    <row r="35" spans="1:4">
      <c r="A35">
        <v>330750820</v>
      </c>
      <c r="B35" t="s">
        <v>280</v>
      </c>
      <c r="C35">
        <v>347.35</v>
      </c>
      <c r="D35">
        <v>347.35</v>
      </c>
    </row>
    <row r="36" spans="1:4">
      <c r="A36">
        <v>330752600</v>
      </c>
      <c r="B36" t="s">
        <v>281</v>
      </c>
      <c r="C36">
        <v>17.010000000000002</v>
      </c>
      <c r="D36">
        <v>16.97</v>
      </c>
    </row>
    <row r="37" spans="1:4">
      <c r="A37" t="s">
        <v>787</v>
      </c>
      <c r="B37" t="s">
        <v>788</v>
      </c>
      <c r="C37">
        <v>246.43</v>
      </c>
      <c r="D37">
        <v>246.41</v>
      </c>
    </row>
    <row r="38" spans="1:4">
      <c r="A38" t="s">
        <v>282</v>
      </c>
      <c r="B38" t="s">
        <v>283</v>
      </c>
      <c r="C38" t="s">
        <v>897</v>
      </c>
      <c r="D38" t="s">
        <v>898</v>
      </c>
    </row>
    <row r="39" spans="1:4">
      <c r="A39" t="s">
        <v>284</v>
      </c>
      <c r="B39" t="s">
        <v>285</v>
      </c>
      <c r="C39" t="s">
        <v>899</v>
      </c>
      <c r="D39" t="s">
        <v>900</v>
      </c>
    </row>
    <row r="40" spans="1:4">
      <c r="A40" t="s">
        <v>790</v>
      </c>
      <c r="B40" t="s">
        <v>791</v>
      </c>
      <c r="D40">
        <v>-0.02</v>
      </c>
    </row>
    <row r="41" spans="1:4">
      <c r="A41">
        <v>410250270</v>
      </c>
      <c r="B41" t="s">
        <v>286</v>
      </c>
      <c r="C41">
        <v>10.199999999999999</v>
      </c>
      <c r="D41">
        <v>10.199999999999999</v>
      </c>
    </row>
    <row r="42" spans="1:4">
      <c r="A42">
        <v>420250270</v>
      </c>
      <c r="B42" t="s">
        <v>286</v>
      </c>
      <c r="C42">
        <v>9.1999999999999993</v>
      </c>
      <c r="D42">
        <v>9.1999999999999993</v>
      </c>
    </row>
    <row r="43" spans="1:4">
      <c r="A43">
        <v>420252800</v>
      </c>
      <c r="B43" t="s">
        <v>287</v>
      </c>
      <c r="C43">
        <v>7.0000000000000007E-2</v>
      </c>
      <c r="D43">
        <v>7.0000000000000007E-2</v>
      </c>
    </row>
    <row r="44" spans="1:4">
      <c r="A44">
        <v>511351350</v>
      </c>
      <c r="B44" t="s">
        <v>289</v>
      </c>
      <c r="C44">
        <v>10.88</v>
      </c>
      <c r="D44">
        <v>10.88</v>
      </c>
    </row>
    <row r="45" spans="1:4">
      <c r="A45">
        <v>511351760</v>
      </c>
      <c r="B45" t="s">
        <v>290</v>
      </c>
      <c r="C45">
        <v>21.84</v>
      </c>
      <c r="D45">
        <v>21.84</v>
      </c>
    </row>
    <row r="46" spans="1:4">
      <c r="A46">
        <v>511354620</v>
      </c>
      <c r="B46" t="s">
        <v>291</v>
      </c>
      <c r="D46">
        <v>-0.01</v>
      </c>
    </row>
    <row r="47" spans="1:4">
      <c r="A47">
        <v>511354970</v>
      </c>
      <c r="B47" t="s">
        <v>292</v>
      </c>
      <c r="C47">
        <v>102.62</v>
      </c>
      <c r="D47">
        <v>102.39</v>
      </c>
    </row>
    <row r="48" spans="1:4">
      <c r="A48" t="s">
        <v>828</v>
      </c>
      <c r="B48" t="s">
        <v>829</v>
      </c>
      <c r="C48" t="s">
        <v>780</v>
      </c>
      <c r="D48" t="s">
        <v>780</v>
      </c>
    </row>
    <row r="49" spans="1:4">
      <c r="A49" t="s">
        <v>298</v>
      </c>
      <c r="B49" t="s">
        <v>299</v>
      </c>
      <c r="C49">
        <v>575.61</v>
      </c>
      <c r="D49">
        <v>575.57000000000005</v>
      </c>
    </row>
    <row r="50" spans="1:4">
      <c r="A50" t="s">
        <v>433</v>
      </c>
      <c r="B50" t="s">
        <v>434</v>
      </c>
      <c r="C50">
        <v>402.35</v>
      </c>
      <c r="D50">
        <v>402.35</v>
      </c>
    </row>
    <row r="51" spans="1:4">
      <c r="A51" t="s">
        <v>506</v>
      </c>
      <c r="B51" t="s">
        <v>299</v>
      </c>
      <c r="D51">
        <v>-0.03</v>
      </c>
    </row>
    <row r="52" spans="1:4">
      <c r="A52">
        <v>710254780</v>
      </c>
      <c r="B52" t="s">
        <v>568</v>
      </c>
      <c r="C52">
        <v>77.73</v>
      </c>
      <c r="D52">
        <v>69.08</v>
      </c>
    </row>
    <row r="53" spans="1:4">
      <c r="A53">
        <v>710552900</v>
      </c>
      <c r="B53" t="s">
        <v>300</v>
      </c>
      <c r="C53">
        <v>699.69</v>
      </c>
      <c r="D53">
        <v>699.31</v>
      </c>
    </row>
    <row r="54" spans="1:4">
      <c r="A54" t="s">
        <v>301</v>
      </c>
      <c r="B54" t="s">
        <v>302</v>
      </c>
      <c r="C54">
        <v>9.41</v>
      </c>
      <c r="D54">
        <v>9.41</v>
      </c>
    </row>
    <row r="55" spans="1:4">
      <c r="A55" t="s">
        <v>303</v>
      </c>
      <c r="B55" t="s">
        <v>304</v>
      </c>
      <c r="C55">
        <v>1.05</v>
      </c>
      <c r="D55">
        <v>1.05</v>
      </c>
    </row>
    <row r="56" spans="1:4">
      <c r="A56" t="s">
        <v>305</v>
      </c>
      <c r="B56" t="s">
        <v>306</v>
      </c>
      <c r="C56">
        <v>14.17</v>
      </c>
      <c r="D56">
        <v>14.17</v>
      </c>
    </row>
    <row r="57" spans="1:4">
      <c r="A57" t="s">
        <v>307</v>
      </c>
      <c r="B57" t="s">
        <v>308</v>
      </c>
      <c r="C57">
        <v>33.61</v>
      </c>
      <c r="D57">
        <v>33.39</v>
      </c>
    </row>
    <row r="58" spans="1:4">
      <c r="A58">
        <v>860550860</v>
      </c>
      <c r="B58" t="s">
        <v>309</v>
      </c>
      <c r="C58">
        <v>6.01</v>
      </c>
      <c r="D58">
        <v>6.01</v>
      </c>
    </row>
    <row r="59" spans="1:4">
      <c r="A59">
        <v>1010151040</v>
      </c>
      <c r="B59" t="s">
        <v>810</v>
      </c>
      <c r="D59">
        <v>-0.04</v>
      </c>
    </row>
    <row r="60" spans="1:4">
      <c r="A60">
        <v>1140354660</v>
      </c>
      <c r="B60" t="s">
        <v>312</v>
      </c>
      <c r="C60">
        <v>8.31</v>
      </c>
      <c r="D60">
        <v>8.31</v>
      </c>
    </row>
    <row r="61" spans="1:4">
      <c r="A61">
        <v>1140354670</v>
      </c>
      <c r="B61" t="s">
        <v>313</v>
      </c>
      <c r="C61">
        <v>12.6</v>
      </c>
      <c r="D61">
        <v>12.6</v>
      </c>
    </row>
    <row r="62" spans="1:4">
      <c r="A62">
        <v>1140355170</v>
      </c>
      <c r="B62" t="s">
        <v>314</v>
      </c>
      <c r="C62">
        <v>2.5</v>
      </c>
      <c r="D62">
        <v>2.5</v>
      </c>
    </row>
    <row r="63" spans="1:4">
      <c r="A63">
        <v>1140355190</v>
      </c>
      <c r="B63" t="s">
        <v>315</v>
      </c>
      <c r="C63">
        <v>1.05</v>
      </c>
      <c r="D63">
        <v>1.05</v>
      </c>
    </row>
    <row r="64" spans="1:4">
      <c r="A64" t="s">
        <v>322</v>
      </c>
      <c r="B64" t="s">
        <v>323</v>
      </c>
      <c r="C64">
        <v>32.450000000000003</v>
      </c>
      <c r="D64">
        <v>32.450000000000003</v>
      </c>
    </row>
    <row r="65" spans="1:4">
      <c r="A65" t="s">
        <v>324</v>
      </c>
      <c r="B65" t="s">
        <v>325</v>
      </c>
      <c r="C65">
        <v>7.02</v>
      </c>
      <c r="D65">
        <v>7.02</v>
      </c>
    </row>
    <row r="66" spans="1:4">
      <c r="A66" t="s">
        <v>326</v>
      </c>
      <c r="B66" t="s">
        <v>327</v>
      </c>
      <c r="C66">
        <v>297.29000000000002</v>
      </c>
      <c r="D66">
        <v>297.29000000000002</v>
      </c>
    </row>
    <row r="67" spans="1:4">
      <c r="A67" t="s">
        <v>328</v>
      </c>
      <c r="B67" t="s">
        <v>329</v>
      </c>
      <c r="C67">
        <v>22.11</v>
      </c>
      <c r="D67">
        <v>22.11</v>
      </c>
    </row>
    <row r="68" spans="1:4">
      <c r="A68" t="s">
        <v>330</v>
      </c>
      <c r="B68" t="s">
        <v>331</v>
      </c>
      <c r="C68">
        <v>45.76</v>
      </c>
      <c r="D68">
        <v>45.76</v>
      </c>
    </row>
    <row r="69" spans="1:4">
      <c r="A69" t="s">
        <v>332</v>
      </c>
      <c r="B69" t="s">
        <v>333</v>
      </c>
      <c r="C69">
        <v>145.19999999999999</v>
      </c>
      <c r="D69">
        <v>145.19999999999999</v>
      </c>
    </row>
    <row r="70" spans="1:4">
      <c r="A70" t="s">
        <v>334</v>
      </c>
      <c r="B70" t="s">
        <v>333</v>
      </c>
      <c r="C70">
        <v>14.56</v>
      </c>
      <c r="D70">
        <v>14.56</v>
      </c>
    </row>
    <row r="71" spans="1:4">
      <c r="A71" t="s">
        <v>335</v>
      </c>
      <c r="B71" t="s">
        <v>336</v>
      </c>
      <c r="C71">
        <v>4.5</v>
      </c>
      <c r="D71">
        <v>4.5</v>
      </c>
    </row>
    <row r="72" spans="1:4">
      <c r="A72">
        <v>1570150660</v>
      </c>
      <c r="B72" t="s">
        <v>337</v>
      </c>
      <c r="C72">
        <v>1.0900000000000001</v>
      </c>
      <c r="D72">
        <v>1.0900000000000001</v>
      </c>
    </row>
    <row r="73" spans="1:4">
      <c r="A73" t="s">
        <v>509</v>
      </c>
      <c r="B73" t="s">
        <v>510</v>
      </c>
      <c r="C73">
        <v>233.15</v>
      </c>
      <c r="D73">
        <v>233.15</v>
      </c>
    </row>
    <row r="74" spans="1:4">
      <c r="A74">
        <v>2420451110</v>
      </c>
      <c r="B74" t="s">
        <v>455</v>
      </c>
      <c r="C74" t="s">
        <v>901</v>
      </c>
      <c r="D74" t="s">
        <v>901</v>
      </c>
    </row>
    <row r="75" spans="1:4">
      <c r="A75">
        <v>2420453900</v>
      </c>
      <c r="B75" t="s">
        <v>340</v>
      </c>
      <c r="C75">
        <v>48.28</v>
      </c>
      <c r="D75">
        <v>48.28</v>
      </c>
    </row>
    <row r="76" spans="1:4">
      <c r="A76" t="s">
        <v>341</v>
      </c>
      <c r="B76" t="s">
        <v>342</v>
      </c>
      <c r="C76">
        <v>864.76</v>
      </c>
      <c r="D76">
        <v>864.76</v>
      </c>
    </row>
    <row r="77" spans="1:4">
      <c r="A77" t="s">
        <v>346</v>
      </c>
      <c r="B77" t="s">
        <v>347</v>
      </c>
      <c r="C77">
        <v>29.9</v>
      </c>
      <c r="D77">
        <v>29.9</v>
      </c>
    </row>
    <row r="78" spans="1:4">
      <c r="A78" t="s">
        <v>348</v>
      </c>
      <c r="B78" t="s">
        <v>349</v>
      </c>
      <c r="C78">
        <v>538.5</v>
      </c>
      <c r="D78">
        <v>537.21</v>
      </c>
    </row>
    <row r="79" spans="1:4">
      <c r="A79" t="s">
        <v>353</v>
      </c>
      <c r="B79" t="s">
        <v>354</v>
      </c>
      <c r="C79">
        <v>202.5</v>
      </c>
      <c r="D79">
        <v>202.5</v>
      </c>
    </row>
    <row r="80" spans="1:4">
      <c r="A80" t="s">
        <v>355</v>
      </c>
      <c r="B80" t="s">
        <v>356</v>
      </c>
      <c r="C80">
        <v>209.53</v>
      </c>
      <c r="D80">
        <v>209.53</v>
      </c>
    </row>
    <row r="81" spans="1:4">
      <c r="A81" t="s">
        <v>492</v>
      </c>
      <c r="B81" t="s">
        <v>493</v>
      </c>
      <c r="D81">
        <v>-2.98</v>
      </c>
    </row>
    <row r="82" spans="1:4">
      <c r="A82" t="s">
        <v>442</v>
      </c>
      <c r="B82" t="s">
        <v>443</v>
      </c>
      <c r="D82">
        <v>-2.62</v>
      </c>
    </row>
    <row r="83" spans="1:4">
      <c r="A83" t="s">
        <v>444</v>
      </c>
      <c r="B83" t="s">
        <v>445</v>
      </c>
      <c r="D83">
        <v>-1.9</v>
      </c>
    </row>
    <row r="84" spans="1:4">
      <c r="A84" t="s">
        <v>358</v>
      </c>
      <c r="B84" t="s">
        <v>359</v>
      </c>
      <c r="C84">
        <v>61.43</v>
      </c>
      <c r="D84">
        <v>61.43</v>
      </c>
    </row>
    <row r="85" spans="1:4">
      <c r="A85">
        <v>2650455260</v>
      </c>
      <c r="B85" t="s">
        <v>569</v>
      </c>
      <c r="C85">
        <v>0.85</v>
      </c>
      <c r="D85">
        <v>0.85</v>
      </c>
    </row>
    <row r="86" spans="1:4">
      <c r="A86">
        <v>2820451280</v>
      </c>
      <c r="B86" t="s">
        <v>360</v>
      </c>
      <c r="C86">
        <v>20.03</v>
      </c>
      <c r="D86">
        <v>20.03</v>
      </c>
    </row>
    <row r="87" spans="1:4">
      <c r="A87">
        <v>2820456920</v>
      </c>
      <c r="B87" t="s">
        <v>902</v>
      </c>
    </row>
    <row r="88" spans="1:4">
      <c r="A88">
        <v>2869950160</v>
      </c>
      <c r="B88" t="s">
        <v>361</v>
      </c>
      <c r="C88">
        <v>62.15</v>
      </c>
      <c r="D88">
        <v>62.15</v>
      </c>
    </row>
    <row r="89" spans="1:4">
      <c r="A89">
        <v>2910551290</v>
      </c>
      <c r="B89" t="s">
        <v>362</v>
      </c>
      <c r="C89">
        <v>491.88</v>
      </c>
      <c r="D89">
        <v>491.85</v>
      </c>
    </row>
    <row r="90" spans="1:4">
      <c r="A90" t="s">
        <v>689</v>
      </c>
      <c r="B90" t="s">
        <v>690</v>
      </c>
      <c r="C90">
        <v>35.68</v>
      </c>
      <c r="D90">
        <v>35.68</v>
      </c>
    </row>
    <row r="91" spans="1:4">
      <c r="A91" t="s">
        <v>363</v>
      </c>
      <c r="B91" t="s">
        <v>364</v>
      </c>
      <c r="C91">
        <v>8.81</v>
      </c>
      <c r="D91">
        <v>8.81</v>
      </c>
    </row>
    <row r="92" spans="1:4">
      <c r="A92" t="s">
        <v>365</v>
      </c>
      <c r="B92" t="s">
        <v>366</v>
      </c>
      <c r="C92">
        <v>1.59</v>
      </c>
      <c r="D92">
        <v>1.59</v>
      </c>
    </row>
    <row r="93" spans="1:4">
      <c r="A93" t="s">
        <v>367</v>
      </c>
      <c r="B93" t="s">
        <v>368</v>
      </c>
      <c r="C93">
        <v>5.0199999999999996</v>
      </c>
      <c r="D93">
        <v>5.0199999999999996</v>
      </c>
    </row>
    <row r="94" spans="1:4">
      <c r="A94" t="s">
        <v>369</v>
      </c>
      <c r="B94" t="s">
        <v>370</v>
      </c>
      <c r="C94">
        <v>53.28</v>
      </c>
      <c r="D94">
        <v>53.28</v>
      </c>
    </row>
    <row r="95" spans="1:4">
      <c r="A95">
        <v>3050751560</v>
      </c>
      <c r="B95" t="s">
        <v>599</v>
      </c>
      <c r="C95">
        <v>54.59</v>
      </c>
      <c r="D95">
        <v>54.59</v>
      </c>
    </row>
    <row r="96" spans="1:4">
      <c r="A96">
        <v>3110251180</v>
      </c>
      <c r="B96" t="s">
        <v>371</v>
      </c>
      <c r="C96">
        <v>33.72</v>
      </c>
      <c r="D96">
        <v>33.72</v>
      </c>
    </row>
    <row r="97" spans="1:4">
      <c r="A97">
        <v>3180052990</v>
      </c>
      <c r="B97" t="s">
        <v>372</v>
      </c>
      <c r="C97">
        <v>0.02</v>
      </c>
      <c r="D97">
        <v>0.02</v>
      </c>
    </row>
    <row r="98" spans="1:4">
      <c r="A98" t="s">
        <v>794</v>
      </c>
      <c r="B98" t="s">
        <v>795</v>
      </c>
      <c r="C98" t="s">
        <v>903</v>
      </c>
      <c r="D98" t="s">
        <v>904</v>
      </c>
    </row>
    <row r="99" spans="1:4">
      <c r="A99">
        <v>3610459000</v>
      </c>
      <c r="B99" t="s">
        <v>375</v>
      </c>
      <c r="C99">
        <v>236.62</v>
      </c>
      <c r="D99">
        <v>236.6</v>
      </c>
    </row>
    <row r="100" spans="1:4">
      <c r="A100">
        <v>4620155160</v>
      </c>
      <c r="B100" t="s">
        <v>376</v>
      </c>
      <c r="C100">
        <v>4.7300000000000004</v>
      </c>
      <c r="D100">
        <v>4.7300000000000004</v>
      </c>
    </row>
    <row r="101" spans="1:4">
      <c r="A101">
        <v>4640355150</v>
      </c>
      <c r="B101" t="s">
        <v>590</v>
      </c>
      <c r="C101">
        <v>1.7</v>
      </c>
      <c r="D101">
        <v>1.7</v>
      </c>
    </row>
    <row r="102" spans="1:4">
      <c r="A102" t="s">
        <v>377</v>
      </c>
      <c r="B102" t="s">
        <v>378</v>
      </c>
      <c r="C102">
        <v>30.46</v>
      </c>
      <c r="D102">
        <v>30.46</v>
      </c>
    </row>
    <row r="103" spans="1:4">
      <c r="A103">
        <v>9090051200</v>
      </c>
      <c r="B103" t="s">
        <v>448</v>
      </c>
      <c r="C103">
        <v>1.48</v>
      </c>
      <c r="D103">
        <v>1.48</v>
      </c>
    </row>
    <row r="104" spans="1:4">
      <c r="A104">
        <v>9520051420</v>
      </c>
      <c r="B104" t="s">
        <v>383</v>
      </c>
      <c r="C104">
        <v>7.74</v>
      </c>
      <c r="D104">
        <v>7.74</v>
      </c>
    </row>
    <row r="105" spans="1:4">
      <c r="A105">
        <v>9620051410</v>
      </c>
      <c r="B105" t="s">
        <v>384</v>
      </c>
      <c r="C105">
        <v>22.67</v>
      </c>
      <c r="D105">
        <v>22.67</v>
      </c>
    </row>
    <row r="106" spans="1:4">
      <c r="A106">
        <v>170558300</v>
      </c>
      <c r="B106" t="s">
        <v>95</v>
      </c>
      <c r="C106">
        <v>830.71</v>
      </c>
      <c r="D106">
        <v>827.62</v>
      </c>
    </row>
    <row r="107" spans="1:4">
      <c r="A107">
        <v>170558330</v>
      </c>
      <c r="B107" t="s">
        <v>96</v>
      </c>
      <c r="C107">
        <v>903.12</v>
      </c>
      <c r="D107">
        <v>903.12</v>
      </c>
    </row>
    <row r="108" spans="1:4">
      <c r="A108">
        <v>320558340</v>
      </c>
      <c r="B108" t="s">
        <v>97</v>
      </c>
      <c r="C108">
        <v>158.55000000000001</v>
      </c>
      <c r="D108">
        <v>158.55000000000001</v>
      </c>
    </row>
    <row r="109" spans="1:4">
      <c r="A109">
        <v>330153020</v>
      </c>
      <c r="B109" t="s">
        <v>385</v>
      </c>
      <c r="C109" t="s">
        <v>905</v>
      </c>
      <c r="D109" t="s">
        <v>905</v>
      </c>
    </row>
    <row r="110" spans="1:4">
      <c r="A110" t="s">
        <v>386</v>
      </c>
      <c r="B110" t="s">
        <v>387</v>
      </c>
      <c r="C110">
        <v>15.44</v>
      </c>
      <c r="D110">
        <v>15.44</v>
      </c>
    </row>
    <row r="111" spans="1:4">
      <c r="A111" t="s">
        <v>388</v>
      </c>
      <c r="B111" t="s">
        <v>389</v>
      </c>
      <c r="C111" t="s">
        <v>906</v>
      </c>
      <c r="D111" t="s">
        <v>907</v>
      </c>
    </row>
    <row r="112" spans="1:4">
      <c r="A112">
        <v>1520158310</v>
      </c>
      <c r="B112" t="s">
        <v>100</v>
      </c>
      <c r="C112">
        <v>92.39</v>
      </c>
      <c r="D112">
        <v>92.39</v>
      </c>
    </row>
    <row r="113" spans="1:4">
      <c r="A113" t="s">
        <v>390</v>
      </c>
      <c r="B113" t="s">
        <v>391</v>
      </c>
      <c r="C113">
        <v>65.64</v>
      </c>
      <c r="D113">
        <v>65.64</v>
      </c>
    </row>
    <row r="114" spans="1:4">
      <c r="A114">
        <v>3620258320</v>
      </c>
      <c r="B114" t="s">
        <v>101</v>
      </c>
      <c r="C114">
        <v>758.4</v>
      </c>
      <c r="D114">
        <v>758.4</v>
      </c>
    </row>
    <row r="115" spans="1:4">
      <c r="A115">
        <v>3620258530</v>
      </c>
      <c r="B115" t="s">
        <v>392</v>
      </c>
      <c r="C115">
        <v>130.85</v>
      </c>
      <c r="D115">
        <v>130.85</v>
      </c>
    </row>
    <row r="116" spans="1:4">
      <c r="A116" t="s">
        <v>393</v>
      </c>
      <c r="B116" t="s">
        <v>394</v>
      </c>
      <c r="C116">
        <v>127.8</v>
      </c>
      <c r="D116">
        <v>127.78</v>
      </c>
    </row>
    <row r="117" spans="1:4">
      <c r="A117" t="s">
        <v>600</v>
      </c>
      <c r="B117" t="s">
        <v>601</v>
      </c>
      <c r="C117">
        <v>0.62</v>
      </c>
      <c r="D117">
        <v>0.62</v>
      </c>
    </row>
    <row r="118" spans="1:4">
      <c r="A118" t="s">
        <v>395</v>
      </c>
      <c r="B118" t="s">
        <v>396</v>
      </c>
      <c r="C118">
        <v>11.49</v>
      </c>
      <c r="D118">
        <v>11.49</v>
      </c>
    </row>
    <row r="119" spans="1:4">
      <c r="A119">
        <v>2420454640</v>
      </c>
      <c r="B119" t="s">
        <v>908</v>
      </c>
      <c r="C119">
        <v>41.87</v>
      </c>
      <c r="D119">
        <v>41.87</v>
      </c>
    </row>
    <row r="120" spans="1:4">
      <c r="A120">
        <v>2420454790</v>
      </c>
      <c r="B120" t="s">
        <v>850</v>
      </c>
      <c r="C120">
        <v>17.29</v>
      </c>
      <c r="D120">
        <v>17.29</v>
      </c>
    </row>
    <row r="121" spans="1:4">
      <c r="A121" t="s">
        <v>909</v>
      </c>
      <c r="B121" t="s">
        <v>910</v>
      </c>
      <c r="C121">
        <v>43.86</v>
      </c>
      <c r="D121">
        <v>43.86</v>
      </c>
    </row>
    <row r="122" spans="1:4">
      <c r="A122">
        <v>240153060</v>
      </c>
      <c r="B122" t="s">
        <v>397</v>
      </c>
      <c r="C122">
        <v>6.93</v>
      </c>
      <c r="D122">
        <v>6.93</v>
      </c>
    </row>
    <row r="123" spans="1:4">
      <c r="A123">
        <v>220252560</v>
      </c>
      <c r="B123" t="s">
        <v>400</v>
      </c>
      <c r="C123">
        <v>47.52</v>
      </c>
      <c r="D123">
        <v>47.52</v>
      </c>
    </row>
    <row r="124" spans="1:4">
      <c r="A124">
        <v>170558360</v>
      </c>
      <c r="B124" t="s">
        <v>401</v>
      </c>
      <c r="C124">
        <v>139.94</v>
      </c>
      <c r="D124">
        <v>139.76</v>
      </c>
    </row>
    <row r="125" spans="1:4">
      <c r="A125">
        <v>220253030</v>
      </c>
      <c r="B125" t="s">
        <v>402</v>
      </c>
      <c r="C125">
        <v>357.34</v>
      </c>
      <c r="D125">
        <v>353.87</v>
      </c>
    </row>
    <row r="126" spans="1:4">
      <c r="A126">
        <v>220253040</v>
      </c>
      <c r="B126" t="s">
        <v>403</v>
      </c>
      <c r="C126">
        <v>390</v>
      </c>
      <c r="D126">
        <v>370.14</v>
      </c>
    </row>
    <row r="127" spans="1:4">
      <c r="A127">
        <v>320558370</v>
      </c>
      <c r="B127" t="s">
        <v>404</v>
      </c>
      <c r="C127">
        <v>16.77</v>
      </c>
      <c r="D127">
        <v>16.77</v>
      </c>
    </row>
    <row r="128" spans="1:4">
      <c r="A128" t="s">
        <v>405</v>
      </c>
      <c r="B128" t="s">
        <v>406</v>
      </c>
      <c r="C128" t="s">
        <v>911</v>
      </c>
      <c r="D128" t="s">
        <v>912</v>
      </c>
    </row>
    <row r="129" spans="1:4">
      <c r="A129" t="s">
        <v>407</v>
      </c>
      <c r="B129" t="s">
        <v>408</v>
      </c>
      <c r="C129">
        <v>118.42</v>
      </c>
      <c r="D129">
        <v>118.42</v>
      </c>
    </row>
    <row r="130" spans="1:4">
      <c r="A130" t="s">
        <v>468</v>
      </c>
      <c r="B130" t="s">
        <v>469</v>
      </c>
      <c r="C130">
        <v>21.75</v>
      </c>
      <c r="D130">
        <v>21.75</v>
      </c>
    </row>
    <row r="131" spans="1:4">
      <c r="A131">
        <v>3620258570</v>
      </c>
      <c r="B131" t="s">
        <v>409</v>
      </c>
      <c r="C131">
        <v>52.35</v>
      </c>
      <c r="D131">
        <v>52.35</v>
      </c>
    </row>
    <row r="132" spans="1:4">
      <c r="A132" t="s">
        <v>494</v>
      </c>
      <c r="B132" t="s">
        <v>495</v>
      </c>
      <c r="C132">
        <v>500</v>
      </c>
      <c r="D132">
        <v>500</v>
      </c>
    </row>
    <row r="133" spans="1:4">
      <c r="A133">
        <v>710258520</v>
      </c>
      <c r="B133" t="s">
        <v>413</v>
      </c>
      <c r="C133">
        <v>18.48</v>
      </c>
      <c r="D133">
        <v>18.48</v>
      </c>
    </row>
    <row r="134" spans="1:4">
      <c r="A134" t="s">
        <v>414</v>
      </c>
      <c r="B134" t="s">
        <v>415</v>
      </c>
      <c r="C134">
        <v>370.93</v>
      </c>
      <c r="D134">
        <v>370.93</v>
      </c>
    </row>
    <row r="135" spans="1:4">
      <c r="A135" t="s">
        <v>416</v>
      </c>
      <c r="B135" t="s">
        <v>417</v>
      </c>
      <c r="C135">
        <v>201.59</v>
      </c>
      <c r="D135">
        <v>201.59</v>
      </c>
    </row>
    <row r="136" spans="1:4">
      <c r="A136" t="s">
        <v>452</v>
      </c>
      <c r="B136" t="s">
        <v>453</v>
      </c>
      <c r="C136">
        <v>16.48</v>
      </c>
      <c r="D136">
        <v>16.48</v>
      </c>
    </row>
    <row r="137" spans="1:4">
      <c r="A137" t="s">
        <v>103</v>
      </c>
      <c r="B137" t="s">
        <v>102</v>
      </c>
      <c r="C137">
        <v>15.72</v>
      </c>
      <c r="D137">
        <v>15.72</v>
      </c>
    </row>
    <row r="138" spans="1:4">
      <c r="A138" t="s">
        <v>105</v>
      </c>
      <c r="B138" t="s">
        <v>104</v>
      </c>
      <c r="C138">
        <v>110.75</v>
      </c>
      <c r="D138">
        <v>110.75</v>
      </c>
    </row>
    <row r="139" spans="1:4">
      <c r="A139">
        <v>2340758790</v>
      </c>
      <c r="B139" t="s">
        <v>426</v>
      </c>
      <c r="C139">
        <v>10.07</v>
      </c>
      <c r="D139">
        <v>10.07</v>
      </c>
    </row>
    <row r="140" spans="1:4">
      <c r="A140">
        <v>3620258440</v>
      </c>
      <c r="B140" t="s">
        <v>106</v>
      </c>
      <c r="C140">
        <v>74.69</v>
      </c>
      <c r="D140">
        <v>74.69</v>
      </c>
    </row>
    <row r="141" spans="1:4">
      <c r="A141">
        <v>3620258480</v>
      </c>
      <c r="B141" t="s">
        <v>107</v>
      </c>
      <c r="C141">
        <v>139.62</v>
      </c>
      <c r="D141">
        <v>136.93</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topLeftCell="A111" workbookViewId="0">
      <selection sqref="A1:D148"/>
    </sheetView>
  </sheetViews>
  <sheetFormatPr defaultRowHeight="15"/>
  <sheetData>
    <row r="1" spans="1:4">
      <c r="A1">
        <v>58000</v>
      </c>
      <c r="B1" t="s">
        <v>217</v>
      </c>
      <c r="D1">
        <v>-3.42</v>
      </c>
    </row>
    <row r="2" spans="1:4">
      <c r="A2">
        <v>170551380</v>
      </c>
      <c r="B2" t="s">
        <v>218</v>
      </c>
      <c r="C2">
        <v>130.69999999999999</v>
      </c>
      <c r="D2">
        <v>128.44</v>
      </c>
    </row>
    <row r="3" spans="1:4">
      <c r="A3" t="s">
        <v>219</v>
      </c>
      <c r="B3" t="s">
        <v>220</v>
      </c>
      <c r="C3">
        <v>447</v>
      </c>
      <c r="D3">
        <v>447</v>
      </c>
    </row>
    <row r="4" spans="1:4">
      <c r="A4" t="s">
        <v>225</v>
      </c>
      <c r="B4" t="s">
        <v>226</v>
      </c>
      <c r="C4">
        <v>1.03</v>
      </c>
      <c r="D4">
        <v>1.03</v>
      </c>
    </row>
    <row r="5" spans="1:4">
      <c r="A5" t="s">
        <v>213</v>
      </c>
      <c r="B5" t="s">
        <v>214</v>
      </c>
      <c r="C5">
        <v>23.08</v>
      </c>
      <c r="D5">
        <v>23.08</v>
      </c>
    </row>
    <row r="6" spans="1:4">
      <c r="A6" t="s">
        <v>216</v>
      </c>
      <c r="B6" t="s">
        <v>215</v>
      </c>
      <c r="C6">
        <v>10.01</v>
      </c>
      <c r="D6">
        <v>10.01</v>
      </c>
    </row>
    <row r="7" spans="1:4">
      <c r="A7" t="s">
        <v>227</v>
      </c>
      <c r="B7" t="s">
        <v>228</v>
      </c>
      <c r="C7">
        <v>37.729999999999997</v>
      </c>
      <c r="D7">
        <v>37.729999999999997</v>
      </c>
    </row>
    <row r="8" spans="1:4">
      <c r="A8" t="s">
        <v>229</v>
      </c>
      <c r="B8" t="s">
        <v>230</v>
      </c>
      <c r="C8">
        <v>115.88</v>
      </c>
      <c r="D8">
        <v>115.88</v>
      </c>
    </row>
    <row r="9" spans="1:4">
      <c r="A9" t="s">
        <v>231</v>
      </c>
      <c r="B9" t="s">
        <v>232</v>
      </c>
      <c r="C9">
        <v>1.4</v>
      </c>
      <c r="D9">
        <v>1.4</v>
      </c>
    </row>
    <row r="10" spans="1:4">
      <c r="A10" t="s">
        <v>233</v>
      </c>
      <c r="B10" t="s">
        <v>234</v>
      </c>
      <c r="C10">
        <v>314.83999999999997</v>
      </c>
      <c r="D10">
        <v>314.81</v>
      </c>
    </row>
    <row r="11" spans="1:4">
      <c r="A11" t="s">
        <v>471</v>
      </c>
      <c r="B11" t="s">
        <v>472</v>
      </c>
      <c r="C11">
        <v>282.67</v>
      </c>
      <c r="D11">
        <v>282.67</v>
      </c>
    </row>
    <row r="12" spans="1:4">
      <c r="A12" t="s">
        <v>235</v>
      </c>
      <c r="B12" t="s">
        <v>236</v>
      </c>
      <c r="C12">
        <v>198.49</v>
      </c>
      <c r="D12">
        <v>198.49</v>
      </c>
    </row>
    <row r="13" spans="1:4">
      <c r="A13" t="s">
        <v>237</v>
      </c>
      <c r="B13" t="s">
        <v>238</v>
      </c>
      <c r="C13">
        <v>218</v>
      </c>
      <c r="D13">
        <v>218</v>
      </c>
    </row>
    <row r="14" spans="1:4">
      <c r="A14" t="s">
        <v>239</v>
      </c>
      <c r="B14" t="s">
        <v>240</v>
      </c>
      <c r="C14">
        <v>128.66</v>
      </c>
      <c r="D14">
        <v>128.66</v>
      </c>
    </row>
    <row r="15" spans="1:4">
      <c r="A15" t="s">
        <v>241</v>
      </c>
      <c r="B15" t="s">
        <v>242</v>
      </c>
      <c r="C15">
        <v>66.83</v>
      </c>
      <c r="D15">
        <v>66.83</v>
      </c>
    </row>
    <row r="16" spans="1:4">
      <c r="A16" t="s">
        <v>243</v>
      </c>
      <c r="B16" t="s">
        <v>244</v>
      </c>
      <c r="C16">
        <v>433.47</v>
      </c>
      <c r="D16">
        <v>433.47</v>
      </c>
    </row>
    <row r="17" spans="1:4">
      <c r="A17" t="s">
        <v>245</v>
      </c>
      <c r="B17" t="s">
        <v>246</v>
      </c>
      <c r="C17">
        <v>102.89</v>
      </c>
      <c r="D17">
        <v>102.89</v>
      </c>
    </row>
    <row r="18" spans="1:4">
      <c r="A18" t="s">
        <v>247</v>
      </c>
      <c r="B18" t="s">
        <v>248</v>
      </c>
      <c r="C18">
        <v>0.2</v>
      </c>
      <c r="D18">
        <v>0.2</v>
      </c>
    </row>
    <row r="19" spans="1:4">
      <c r="A19" s="51" t="s">
        <v>637</v>
      </c>
      <c r="B19" t="s">
        <v>638</v>
      </c>
      <c r="C19">
        <v>51.08</v>
      </c>
      <c r="D19">
        <v>51.08</v>
      </c>
    </row>
    <row r="20" spans="1:4">
      <c r="A20">
        <v>220252550</v>
      </c>
      <c r="B20" t="s">
        <v>249</v>
      </c>
      <c r="C20">
        <v>520.34</v>
      </c>
      <c r="D20">
        <v>519.28</v>
      </c>
    </row>
    <row r="21" spans="1:4">
      <c r="A21">
        <v>220255390</v>
      </c>
      <c r="B21" t="s">
        <v>477</v>
      </c>
      <c r="C21">
        <v>11.89</v>
      </c>
      <c r="D21">
        <v>11.89</v>
      </c>
    </row>
    <row r="22" spans="1:4">
      <c r="A22">
        <v>220256480</v>
      </c>
      <c r="B22" t="s">
        <v>875</v>
      </c>
    </row>
    <row r="23" spans="1:4">
      <c r="A23" s="51" t="s">
        <v>250</v>
      </c>
      <c r="B23" t="s">
        <v>251</v>
      </c>
      <c r="C23">
        <v>41.12</v>
      </c>
      <c r="D23">
        <v>41.12</v>
      </c>
    </row>
    <row r="24" spans="1:4">
      <c r="A24" s="51" t="s">
        <v>252</v>
      </c>
      <c r="B24" t="s">
        <v>253</v>
      </c>
      <c r="C24">
        <v>14</v>
      </c>
      <c r="D24">
        <v>14</v>
      </c>
    </row>
    <row r="25" spans="1:4">
      <c r="A25" s="51" t="s">
        <v>256</v>
      </c>
      <c r="B25" t="s">
        <v>257</v>
      </c>
      <c r="C25">
        <v>246.26</v>
      </c>
      <c r="D25">
        <v>246.26</v>
      </c>
    </row>
    <row r="26" spans="1:4">
      <c r="A26" s="51" t="s">
        <v>258</v>
      </c>
      <c r="B26" t="s">
        <v>259</v>
      </c>
      <c r="C26">
        <v>39.94</v>
      </c>
      <c r="D26">
        <v>39.94</v>
      </c>
    </row>
    <row r="27" spans="1:4">
      <c r="A27" s="51" t="s">
        <v>260</v>
      </c>
      <c r="B27" t="s">
        <v>261</v>
      </c>
      <c r="C27">
        <v>195.69</v>
      </c>
      <c r="D27">
        <v>195.69</v>
      </c>
    </row>
    <row r="28" spans="1:4">
      <c r="A28" t="s">
        <v>262</v>
      </c>
      <c r="B28" t="s">
        <v>263</v>
      </c>
      <c r="C28">
        <v>599.73</v>
      </c>
      <c r="D28">
        <v>599.73</v>
      </c>
    </row>
    <row r="29" spans="1:4">
      <c r="A29" s="51" t="s">
        <v>264</v>
      </c>
      <c r="B29" t="s">
        <v>265</v>
      </c>
      <c r="C29">
        <v>16.600000000000001</v>
      </c>
      <c r="D29">
        <v>16.600000000000001</v>
      </c>
    </row>
    <row r="30" spans="1:4">
      <c r="A30" s="51" t="s">
        <v>266</v>
      </c>
      <c r="B30" t="s">
        <v>267</v>
      </c>
      <c r="C30">
        <v>58.34</v>
      </c>
      <c r="D30">
        <v>58.34</v>
      </c>
    </row>
    <row r="31" spans="1:4">
      <c r="A31" s="51" t="s">
        <v>268</v>
      </c>
      <c r="B31" t="s">
        <v>269</v>
      </c>
      <c r="C31">
        <v>12.6</v>
      </c>
      <c r="D31">
        <v>12.6</v>
      </c>
    </row>
    <row r="32" spans="1:4">
      <c r="A32">
        <v>310151370</v>
      </c>
      <c r="B32" t="s">
        <v>272</v>
      </c>
      <c r="C32">
        <v>1.3</v>
      </c>
      <c r="D32">
        <v>1.3</v>
      </c>
    </row>
    <row r="33" spans="1:4">
      <c r="A33">
        <v>310750070</v>
      </c>
      <c r="B33" t="s">
        <v>553</v>
      </c>
      <c r="C33" t="s">
        <v>876</v>
      </c>
      <c r="D33" t="s">
        <v>877</v>
      </c>
    </row>
    <row r="34" spans="1:4">
      <c r="A34">
        <v>310852500</v>
      </c>
      <c r="B34" t="s">
        <v>273</v>
      </c>
      <c r="C34">
        <v>528.72</v>
      </c>
      <c r="D34">
        <v>528.72</v>
      </c>
    </row>
    <row r="35" spans="1:4">
      <c r="A35">
        <v>311152200</v>
      </c>
      <c r="B35" t="s">
        <v>276</v>
      </c>
      <c r="C35">
        <v>28.6</v>
      </c>
      <c r="D35">
        <v>28.6</v>
      </c>
    </row>
    <row r="36" spans="1:4">
      <c r="A36">
        <v>311252400</v>
      </c>
      <c r="B36" t="s">
        <v>277</v>
      </c>
      <c r="C36">
        <v>7.0000000000000007E-2</v>
      </c>
      <c r="D36">
        <v>7.0000000000000007E-2</v>
      </c>
    </row>
    <row r="37" spans="1:4">
      <c r="A37">
        <v>330152700</v>
      </c>
      <c r="B37" t="s">
        <v>278</v>
      </c>
      <c r="C37">
        <v>14.19</v>
      </c>
      <c r="D37">
        <v>14.19</v>
      </c>
    </row>
    <row r="38" spans="1:4">
      <c r="A38">
        <v>330153800</v>
      </c>
      <c r="B38" t="s">
        <v>279</v>
      </c>
      <c r="C38">
        <v>780.28</v>
      </c>
      <c r="D38">
        <v>780.25</v>
      </c>
    </row>
    <row r="39" spans="1:4">
      <c r="A39">
        <v>330750820</v>
      </c>
      <c r="B39" t="s">
        <v>280</v>
      </c>
      <c r="C39">
        <v>294.31</v>
      </c>
      <c r="D39">
        <v>294.31</v>
      </c>
    </row>
    <row r="40" spans="1:4">
      <c r="A40">
        <v>330752600</v>
      </c>
      <c r="B40" t="s">
        <v>281</v>
      </c>
      <c r="C40">
        <v>13.07</v>
      </c>
      <c r="D40">
        <v>13.07</v>
      </c>
    </row>
    <row r="41" spans="1:4">
      <c r="A41" t="s">
        <v>787</v>
      </c>
      <c r="B41" t="s">
        <v>788</v>
      </c>
      <c r="C41">
        <v>286.19</v>
      </c>
      <c r="D41">
        <v>286.19</v>
      </c>
    </row>
    <row r="42" spans="1:4">
      <c r="A42" t="s">
        <v>282</v>
      </c>
      <c r="B42" t="s">
        <v>283</v>
      </c>
      <c r="C42">
        <v>408.64</v>
      </c>
      <c r="D42">
        <v>408.64</v>
      </c>
    </row>
    <row r="43" spans="1:4">
      <c r="A43" t="s">
        <v>284</v>
      </c>
      <c r="B43" t="s">
        <v>285</v>
      </c>
      <c r="C43" t="s">
        <v>878</v>
      </c>
      <c r="D43" t="s">
        <v>879</v>
      </c>
    </row>
    <row r="44" spans="1:4">
      <c r="A44" t="s">
        <v>790</v>
      </c>
      <c r="B44" t="s">
        <v>791</v>
      </c>
    </row>
    <row r="45" spans="1:4">
      <c r="A45">
        <v>410250270</v>
      </c>
      <c r="B45" t="s">
        <v>286</v>
      </c>
      <c r="C45">
        <v>6.71</v>
      </c>
      <c r="D45">
        <v>6.71</v>
      </c>
    </row>
    <row r="46" spans="1:4">
      <c r="A46">
        <v>420252800</v>
      </c>
      <c r="B46" t="s">
        <v>287</v>
      </c>
      <c r="C46">
        <v>0.01</v>
      </c>
      <c r="D46">
        <v>0.01</v>
      </c>
    </row>
    <row r="47" spans="1:4">
      <c r="A47">
        <v>511350230</v>
      </c>
      <c r="B47" t="s">
        <v>792</v>
      </c>
      <c r="C47">
        <v>60.46</v>
      </c>
      <c r="D47">
        <v>60.46</v>
      </c>
    </row>
    <row r="48" spans="1:4">
      <c r="A48">
        <v>511351350</v>
      </c>
      <c r="B48" t="s">
        <v>289</v>
      </c>
      <c r="C48">
        <v>5.74</v>
      </c>
      <c r="D48">
        <v>5.74</v>
      </c>
    </row>
    <row r="49" spans="1:4">
      <c r="A49">
        <v>511351760</v>
      </c>
      <c r="B49" t="s">
        <v>290</v>
      </c>
      <c r="C49">
        <v>11.57</v>
      </c>
      <c r="D49">
        <v>11.57</v>
      </c>
    </row>
    <row r="50" spans="1:4">
      <c r="A50">
        <v>511354620</v>
      </c>
      <c r="B50" t="s">
        <v>291</v>
      </c>
      <c r="C50">
        <v>8.2100000000000009</v>
      </c>
      <c r="D50">
        <v>8.2100000000000009</v>
      </c>
    </row>
    <row r="51" spans="1:4">
      <c r="A51">
        <v>511354970</v>
      </c>
      <c r="B51" t="s">
        <v>292</v>
      </c>
      <c r="C51">
        <v>190.95</v>
      </c>
      <c r="D51">
        <v>190.22</v>
      </c>
    </row>
    <row r="52" spans="1:4">
      <c r="A52">
        <v>511358180</v>
      </c>
      <c r="B52" t="s">
        <v>555</v>
      </c>
      <c r="C52">
        <v>69.06</v>
      </c>
      <c r="D52">
        <v>69.06</v>
      </c>
    </row>
    <row r="53" spans="1:4">
      <c r="A53" t="s">
        <v>296</v>
      </c>
      <c r="B53" t="s">
        <v>297</v>
      </c>
      <c r="C53">
        <v>103.6</v>
      </c>
      <c r="D53">
        <v>103.6</v>
      </c>
    </row>
    <row r="54" spans="1:4">
      <c r="A54" t="s">
        <v>298</v>
      </c>
      <c r="B54" t="s">
        <v>299</v>
      </c>
      <c r="C54">
        <v>333.28</v>
      </c>
      <c r="D54">
        <v>332.15</v>
      </c>
    </row>
    <row r="55" spans="1:4">
      <c r="A55" t="s">
        <v>433</v>
      </c>
      <c r="B55" t="s">
        <v>434</v>
      </c>
      <c r="C55">
        <v>130.31</v>
      </c>
      <c r="D55">
        <v>130.31</v>
      </c>
    </row>
    <row r="56" spans="1:4">
      <c r="A56" t="s">
        <v>506</v>
      </c>
      <c r="B56" t="s">
        <v>299</v>
      </c>
      <c r="D56">
        <v>-0.15</v>
      </c>
    </row>
    <row r="57" spans="1:4">
      <c r="A57">
        <v>710254780</v>
      </c>
      <c r="B57" t="s">
        <v>568</v>
      </c>
      <c r="C57">
        <v>15.04</v>
      </c>
      <c r="D57">
        <v>15.04</v>
      </c>
    </row>
    <row r="58" spans="1:4">
      <c r="A58">
        <v>710552900</v>
      </c>
      <c r="B58" t="s">
        <v>300</v>
      </c>
      <c r="C58">
        <v>629.89</v>
      </c>
      <c r="D58">
        <v>629.47</v>
      </c>
    </row>
    <row r="59" spans="1:4">
      <c r="A59" t="s">
        <v>305</v>
      </c>
      <c r="B59" t="s">
        <v>306</v>
      </c>
      <c r="C59">
        <v>3.87</v>
      </c>
      <c r="D59">
        <v>3.87</v>
      </c>
    </row>
    <row r="60" spans="1:4">
      <c r="A60" t="s">
        <v>307</v>
      </c>
      <c r="B60" t="s">
        <v>308</v>
      </c>
      <c r="C60">
        <v>9.93</v>
      </c>
      <c r="D60">
        <v>9.92</v>
      </c>
    </row>
    <row r="61" spans="1:4">
      <c r="A61">
        <v>860550860</v>
      </c>
      <c r="B61" t="s">
        <v>309</v>
      </c>
      <c r="C61">
        <v>0.2</v>
      </c>
      <c r="D61">
        <v>0.2</v>
      </c>
    </row>
    <row r="62" spans="1:4">
      <c r="A62">
        <v>1010151040</v>
      </c>
      <c r="B62" t="s">
        <v>810</v>
      </c>
    </row>
    <row r="63" spans="1:4">
      <c r="A63" t="s">
        <v>310</v>
      </c>
      <c r="B63" t="s">
        <v>311</v>
      </c>
      <c r="C63">
        <v>10</v>
      </c>
      <c r="D63">
        <v>10</v>
      </c>
    </row>
    <row r="64" spans="1:4">
      <c r="A64">
        <v>1120551110</v>
      </c>
      <c r="B64" t="s">
        <v>455</v>
      </c>
      <c r="C64">
        <v>626.08000000000004</v>
      </c>
      <c r="D64">
        <v>626.08000000000004</v>
      </c>
    </row>
    <row r="65" spans="1:4">
      <c r="A65">
        <v>1140354660</v>
      </c>
      <c r="B65" t="s">
        <v>312</v>
      </c>
      <c r="C65">
        <v>8.8800000000000008</v>
      </c>
      <c r="D65">
        <v>8.8800000000000008</v>
      </c>
    </row>
    <row r="66" spans="1:4">
      <c r="A66">
        <v>1140354670</v>
      </c>
      <c r="B66" t="s">
        <v>313</v>
      </c>
      <c r="C66">
        <v>29.69</v>
      </c>
      <c r="D66">
        <v>29.69</v>
      </c>
    </row>
    <row r="67" spans="1:4">
      <c r="A67">
        <v>1140355170</v>
      </c>
      <c r="B67" t="s">
        <v>314</v>
      </c>
      <c r="C67">
        <v>11.16</v>
      </c>
      <c r="D67">
        <v>11.16</v>
      </c>
    </row>
    <row r="68" spans="1:4">
      <c r="A68">
        <v>1140355190</v>
      </c>
      <c r="B68" t="s">
        <v>315</v>
      </c>
      <c r="C68">
        <v>5.51</v>
      </c>
      <c r="D68">
        <v>5.51</v>
      </c>
    </row>
    <row r="69" spans="1:4">
      <c r="A69" t="s">
        <v>316</v>
      </c>
      <c r="B69" t="s">
        <v>315</v>
      </c>
      <c r="C69">
        <v>146.74</v>
      </c>
      <c r="D69">
        <v>146.74</v>
      </c>
    </row>
    <row r="70" spans="1:4">
      <c r="A70" t="s">
        <v>317</v>
      </c>
      <c r="B70" t="s">
        <v>318</v>
      </c>
      <c r="C70">
        <v>2</v>
      </c>
      <c r="D70">
        <v>2</v>
      </c>
    </row>
    <row r="71" spans="1:4">
      <c r="A71" t="s">
        <v>322</v>
      </c>
      <c r="B71" t="s">
        <v>323</v>
      </c>
      <c r="C71">
        <v>20.309999999999999</v>
      </c>
      <c r="D71">
        <v>20.309999999999999</v>
      </c>
    </row>
    <row r="72" spans="1:4">
      <c r="A72" t="s">
        <v>324</v>
      </c>
      <c r="B72" t="s">
        <v>325</v>
      </c>
      <c r="C72">
        <v>7.79</v>
      </c>
      <c r="D72">
        <v>7.79</v>
      </c>
    </row>
    <row r="73" spans="1:4">
      <c r="A73" t="s">
        <v>326</v>
      </c>
      <c r="B73" t="s">
        <v>327</v>
      </c>
      <c r="C73">
        <v>17.52</v>
      </c>
      <c r="D73">
        <v>17.5</v>
      </c>
    </row>
    <row r="74" spans="1:4">
      <c r="A74" t="s">
        <v>330</v>
      </c>
      <c r="B74" t="s">
        <v>331</v>
      </c>
      <c r="C74">
        <v>18.920000000000002</v>
      </c>
      <c r="D74">
        <v>18.920000000000002</v>
      </c>
    </row>
    <row r="75" spans="1:4">
      <c r="A75" t="s">
        <v>332</v>
      </c>
      <c r="B75" t="s">
        <v>333</v>
      </c>
      <c r="C75">
        <v>86.43</v>
      </c>
      <c r="D75">
        <v>86.43</v>
      </c>
    </row>
    <row r="76" spans="1:4">
      <c r="A76" t="s">
        <v>334</v>
      </c>
      <c r="B76" t="s">
        <v>333</v>
      </c>
      <c r="C76">
        <v>9.16</v>
      </c>
      <c r="D76">
        <v>9.16</v>
      </c>
    </row>
    <row r="77" spans="1:4">
      <c r="A77">
        <v>1570150660</v>
      </c>
      <c r="B77" t="s">
        <v>337</v>
      </c>
      <c r="C77">
        <v>0.31</v>
      </c>
      <c r="D77">
        <v>0.31</v>
      </c>
    </row>
    <row r="78" spans="1:4">
      <c r="A78">
        <v>2320356090</v>
      </c>
      <c r="B78" t="s">
        <v>880</v>
      </c>
      <c r="D78">
        <v>-7.0000000000000007E-2</v>
      </c>
    </row>
    <row r="79" spans="1:4">
      <c r="A79">
        <v>2340650280</v>
      </c>
      <c r="B79" t="s">
        <v>464</v>
      </c>
      <c r="C79">
        <v>7.39</v>
      </c>
      <c r="D79">
        <v>7.39</v>
      </c>
    </row>
    <row r="80" spans="1:4">
      <c r="A80" t="s">
        <v>341</v>
      </c>
      <c r="B80" t="s">
        <v>342</v>
      </c>
      <c r="C80">
        <v>983.06</v>
      </c>
      <c r="D80">
        <v>983.06</v>
      </c>
    </row>
    <row r="81" spans="1:4">
      <c r="A81" t="s">
        <v>603</v>
      </c>
      <c r="B81" t="s">
        <v>604</v>
      </c>
      <c r="C81">
        <v>558.79</v>
      </c>
      <c r="D81">
        <v>558.79</v>
      </c>
    </row>
    <row r="82" spans="1:4">
      <c r="A82" t="s">
        <v>344</v>
      </c>
      <c r="B82" t="s">
        <v>345</v>
      </c>
      <c r="D82">
        <v>-0.02</v>
      </c>
    </row>
    <row r="83" spans="1:4">
      <c r="A83" t="s">
        <v>346</v>
      </c>
      <c r="B83" t="s">
        <v>347</v>
      </c>
      <c r="C83">
        <v>46.79</v>
      </c>
      <c r="D83">
        <v>46.79</v>
      </c>
    </row>
    <row r="84" spans="1:4">
      <c r="A84" t="s">
        <v>348</v>
      </c>
      <c r="B84" t="s">
        <v>349</v>
      </c>
      <c r="C84">
        <v>7.0000000000000007E-2</v>
      </c>
      <c r="D84">
        <v>7.0000000000000007E-2</v>
      </c>
    </row>
    <row r="85" spans="1:4">
      <c r="A85" t="s">
        <v>353</v>
      </c>
      <c r="B85" t="s">
        <v>354</v>
      </c>
      <c r="C85">
        <v>237.52</v>
      </c>
      <c r="D85">
        <v>237.52</v>
      </c>
    </row>
    <row r="86" spans="1:4">
      <c r="A86" t="s">
        <v>355</v>
      </c>
      <c r="B86" t="s">
        <v>356</v>
      </c>
      <c r="C86">
        <v>218.05</v>
      </c>
      <c r="D86">
        <v>218.05</v>
      </c>
    </row>
    <row r="87" spans="1:4">
      <c r="A87" t="s">
        <v>492</v>
      </c>
      <c r="B87" t="s">
        <v>493</v>
      </c>
      <c r="D87">
        <v>-3.16</v>
      </c>
    </row>
    <row r="88" spans="1:4">
      <c r="A88" t="s">
        <v>444</v>
      </c>
      <c r="B88" t="s">
        <v>445</v>
      </c>
      <c r="D88">
        <v>-1.1599999999999999</v>
      </c>
    </row>
    <row r="89" spans="1:4">
      <c r="A89" t="s">
        <v>881</v>
      </c>
      <c r="B89" t="s">
        <v>882</v>
      </c>
    </row>
    <row r="90" spans="1:4">
      <c r="A90" t="s">
        <v>358</v>
      </c>
      <c r="B90" t="s">
        <v>359</v>
      </c>
      <c r="C90">
        <v>54.05</v>
      </c>
      <c r="D90">
        <v>54.05</v>
      </c>
    </row>
    <row r="91" spans="1:4">
      <c r="A91">
        <v>2820451280</v>
      </c>
      <c r="B91" t="s">
        <v>360</v>
      </c>
      <c r="C91">
        <v>54.73</v>
      </c>
      <c r="D91">
        <v>54.73</v>
      </c>
    </row>
    <row r="92" spans="1:4">
      <c r="A92">
        <v>2869950160</v>
      </c>
      <c r="B92" t="s">
        <v>361</v>
      </c>
      <c r="C92">
        <v>12.27</v>
      </c>
      <c r="D92">
        <v>12.27</v>
      </c>
    </row>
    <row r="93" spans="1:4">
      <c r="A93">
        <v>2910551290</v>
      </c>
      <c r="B93" t="s">
        <v>362</v>
      </c>
      <c r="C93" t="s">
        <v>883</v>
      </c>
      <c r="D93" t="s">
        <v>884</v>
      </c>
    </row>
    <row r="94" spans="1:4">
      <c r="A94" t="s">
        <v>689</v>
      </c>
      <c r="B94" t="s">
        <v>690</v>
      </c>
      <c r="C94">
        <v>82.14</v>
      </c>
      <c r="D94">
        <v>82.14</v>
      </c>
    </row>
    <row r="95" spans="1:4">
      <c r="A95" t="s">
        <v>363</v>
      </c>
      <c r="B95" t="s">
        <v>364</v>
      </c>
      <c r="C95">
        <v>27.31</v>
      </c>
      <c r="D95">
        <v>27.31</v>
      </c>
    </row>
    <row r="96" spans="1:4">
      <c r="A96" t="s">
        <v>365</v>
      </c>
      <c r="B96" t="s">
        <v>366</v>
      </c>
      <c r="C96">
        <v>5.96</v>
      </c>
      <c r="D96">
        <v>5.96</v>
      </c>
    </row>
    <row r="97" spans="1:4">
      <c r="A97" t="s">
        <v>367</v>
      </c>
      <c r="B97" t="s">
        <v>368</v>
      </c>
      <c r="C97">
        <v>0.2</v>
      </c>
      <c r="D97">
        <v>0.2</v>
      </c>
    </row>
    <row r="98" spans="1:4">
      <c r="A98" t="s">
        <v>369</v>
      </c>
      <c r="B98" t="s">
        <v>370</v>
      </c>
      <c r="C98">
        <v>109.05</v>
      </c>
      <c r="D98">
        <v>109.05</v>
      </c>
    </row>
    <row r="99" spans="1:4">
      <c r="A99">
        <v>3110251180</v>
      </c>
      <c r="B99" t="s">
        <v>371</v>
      </c>
      <c r="C99">
        <v>61.56</v>
      </c>
      <c r="D99">
        <v>61.56</v>
      </c>
    </row>
    <row r="100" spans="1:4">
      <c r="A100">
        <v>3180052990</v>
      </c>
      <c r="B100" t="s">
        <v>372</v>
      </c>
      <c r="C100">
        <v>1.63</v>
      </c>
      <c r="D100">
        <v>1.63</v>
      </c>
    </row>
    <row r="101" spans="1:4">
      <c r="A101" t="s">
        <v>794</v>
      </c>
      <c r="B101" t="s">
        <v>795</v>
      </c>
      <c r="C101" t="s">
        <v>885</v>
      </c>
      <c r="D101" t="s">
        <v>886</v>
      </c>
    </row>
    <row r="102" spans="1:4">
      <c r="A102">
        <v>3610459000</v>
      </c>
      <c r="B102" t="s">
        <v>375</v>
      </c>
      <c r="C102">
        <v>175.95</v>
      </c>
      <c r="D102">
        <v>175.74</v>
      </c>
    </row>
    <row r="103" spans="1:4">
      <c r="A103">
        <v>4620155160</v>
      </c>
      <c r="B103" t="s">
        <v>376</v>
      </c>
      <c r="C103">
        <v>5.23</v>
      </c>
      <c r="D103">
        <v>5.23</v>
      </c>
    </row>
    <row r="104" spans="1:4">
      <c r="A104">
        <v>4640355150</v>
      </c>
      <c r="B104" t="s">
        <v>590</v>
      </c>
      <c r="C104">
        <v>1.76</v>
      </c>
      <c r="D104">
        <v>1.76</v>
      </c>
    </row>
    <row r="105" spans="1:4">
      <c r="A105" t="s">
        <v>377</v>
      </c>
      <c r="B105" t="s">
        <v>378</v>
      </c>
      <c r="C105">
        <v>20.56</v>
      </c>
      <c r="D105">
        <v>20.56</v>
      </c>
    </row>
    <row r="106" spans="1:4">
      <c r="A106">
        <v>4840155760</v>
      </c>
      <c r="B106" t="s">
        <v>378</v>
      </c>
      <c r="C106">
        <v>43.08</v>
      </c>
      <c r="D106">
        <v>43.08</v>
      </c>
    </row>
    <row r="107" spans="1:4">
      <c r="A107" t="s">
        <v>380</v>
      </c>
      <c r="B107" t="s">
        <v>381</v>
      </c>
      <c r="C107">
        <v>149.91</v>
      </c>
      <c r="D107">
        <v>149.91</v>
      </c>
    </row>
    <row r="108" spans="1:4">
      <c r="A108" t="s">
        <v>382</v>
      </c>
      <c r="B108" t="s">
        <v>378</v>
      </c>
      <c r="C108">
        <v>35.96</v>
      </c>
      <c r="D108">
        <v>35.96</v>
      </c>
    </row>
    <row r="109" spans="1:4">
      <c r="A109">
        <v>9520051420</v>
      </c>
      <c r="B109" t="s">
        <v>383</v>
      </c>
      <c r="C109">
        <v>7.61</v>
      </c>
      <c r="D109">
        <v>7.61</v>
      </c>
    </row>
    <row r="110" spans="1:4">
      <c r="A110">
        <v>9620051410</v>
      </c>
      <c r="B110" t="s">
        <v>384</v>
      </c>
      <c r="C110">
        <v>10.67</v>
      </c>
      <c r="D110">
        <v>10.67</v>
      </c>
    </row>
    <row r="111" spans="1:4">
      <c r="A111">
        <v>170558300</v>
      </c>
      <c r="B111" t="s">
        <v>95</v>
      </c>
      <c r="C111">
        <v>341.33</v>
      </c>
      <c r="D111">
        <v>340.83</v>
      </c>
    </row>
    <row r="112" spans="1:4">
      <c r="A112">
        <v>170558330</v>
      </c>
      <c r="B112" t="s">
        <v>96</v>
      </c>
      <c r="C112">
        <v>696.96</v>
      </c>
      <c r="D112">
        <v>696.96</v>
      </c>
    </row>
    <row r="113" spans="1:4">
      <c r="A113">
        <v>320558340</v>
      </c>
      <c r="B113" t="s">
        <v>97</v>
      </c>
      <c r="C113">
        <v>131.43</v>
      </c>
      <c r="D113">
        <v>131.38999999999999</v>
      </c>
    </row>
    <row r="114" spans="1:4">
      <c r="A114">
        <v>330153020</v>
      </c>
      <c r="B114" t="s">
        <v>385</v>
      </c>
      <c r="C114" t="s">
        <v>887</v>
      </c>
      <c r="D114" t="s">
        <v>887</v>
      </c>
    </row>
    <row r="115" spans="1:4">
      <c r="A115" t="s">
        <v>386</v>
      </c>
      <c r="B115" t="s">
        <v>387</v>
      </c>
      <c r="C115">
        <v>2.02</v>
      </c>
      <c r="D115">
        <v>2.02</v>
      </c>
    </row>
    <row r="116" spans="1:4">
      <c r="A116" t="s">
        <v>388</v>
      </c>
      <c r="B116" t="s">
        <v>389</v>
      </c>
      <c r="C116" t="s">
        <v>888</v>
      </c>
      <c r="D116" t="s">
        <v>888</v>
      </c>
    </row>
    <row r="117" spans="1:4">
      <c r="A117">
        <v>1520158310</v>
      </c>
      <c r="B117" t="s">
        <v>100</v>
      </c>
      <c r="C117">
        <v>6.67</v>
      </c>
      <c r="D117">
        <v>6.67</v>
      </c>
    </row>
    <row r="118" spans="1:4">
      <c r="A118" t="s">
        <v>390</v>
      </c>
      <c r="B118" t="s">
        <v>391</v>
      </c>
      <c r="C118">
        <v>33.659999999999997</v>
      </c>
      <c r="D118">
        <v>33.659999999999997</v>
      </c>
    </row>
    <row r="119" spans="1:4">
      <c r="A119">
        <v>3620258320</v>
      </c>
      <c r="B119" t="s">
        <v>101</v>
      </c>
      <c r="C119">
        <v>424</v>
      </c>
      <c r="D119">
        <v>424</v>
      </c>
    </row>
    <row r="120" spans="1:4">
      <c r="A120">
        <v>3620258530</v>
      </c>
      <c r="B120" t="s">
        <v>392</v>
      </c>
      <c r="C120">
        <v>85.51</v>
      </c>
      <c r="D120">
        <v>85.51</v>
      </c>
    </row>
    <row r="121" spans="1:4">
      <c r="A121" s="51" t="s">
        <v>450</v>
      </c>
      <c r="B121" t="s">
        <v>451</v>
      </c>
      <c r="C121">
        <v>14.19</v>
      </c>
      <c r="D121">
        <v>14.19</v>
      </c>
    </row>
    <row r="122" spans="1:4">
      <c r="A122" t="s">
        <v>393</v>
      </c>
      <c r="B122" t="s">
        <v>394</v>
      </c>
      <c r="C122">
        <v>112.42</v>
      </c>
      <c r="D122">
        <v>112.42</v>
      </c>
    </row>
    <row r="123" spans="1:4">
      <c r="A123" t="s">
        <v>395</v>
      </c>
      <c r="B123" t="s">
        <v>396</v>
      </c>
      <c r="C123">
        <v>4.3499999999999996</v>
      </c>
      <c r="D123">
        <v>4.3499999999999996</v>
      </c>
    </row>
    <row r="124" spans="1:4">
      <c r="A124">
        <v>511351780</v>
      </c>
      <c r="B124" t="s">
        <v>779</v>
      </c>
      <c r="C124">
        <v>26.88</v>
      </c>
      <c r="D124">
        <v>26.88</v>
      </c>
    </row>
    <row r="125" spans="1:4">
      <c r="A125">
        <v>240153060</v>
      </c>
      <c r="B125" t="s">
        <v>397</v>
      </c>
      <c r="C125">
        <v>125.05</v>
      </c>
      <c r="D125">
        <v>125.05</v>
      </c>
    </row>
    <row r="126" spans="1:4">
      <c r="A126">
        <v>220252560</v>
      </c>
      <c r="B126" t="s">
        <v>400</v>
      </c>
      <c r="C126">
        <v>41.36</v>
      </c>
      <c r="D126">
        <v>41.36</v>
      </c>
    </row>
    <row r="127" spans="1:4">
      <c r="A127">
        <v>170558360</v>
      </c>
      <c r="B127" t="s">
        <v>401</v>
      </c>
      <c r="C127">
        <v>58.01</v>
      </c>
      <c r="D127">
        <v>58.01</v>
      </c>
    </row>
    <row r="128" spans="1:4">
      <c r="A128">
        <v>220253030</v>
      </c>
      <c r="B128" t="s">
        <v>402</v>
      </c>
      <c r="C128">
        <v>308.99</v>
      </c>
      <c r="D128">
        <v>306.60000000000002</v>
      </c>
    </row>
    <row r="129" spans="1:4">
      <c r="A129">
        <v>220253040</v>
      </c>
      <c r="B129" t="s">
        <v>403</v>
      </c>
      <c r="C129">
        <v>246.19</v>
      </c>
      <c r="D129">
        <v>243.1</v>
      </c>
    </row>
    <row r="130" spans="1:4">
      <c r="A130">
        <v>320558370</v>
      </c>
      <c r="B130" t="s">
        <v>404</v>
      </c>
      <c r="C130">
        <v>5.68</v>
      </c>
      <c r="D130">
        <v>5.51</v>
      </c>
    </row>
    <row r="131" spans="1:4">
      <c r="A131" t="s">
        <v>405</v>
      </c>
      <c r="B131" t="s">
        <v>406</v>
      </c>
      <c r="C131" t="s">
        <v>889</v>
      </c>
      <c r="D131" t="s">
        <v>889</v>
      </c>
    </row>
    <row r="132" spans="1:4">
      <c r="A132" t="s">
        <v>407</v>
      </c>
      <c r="B132" t="s">
        <v>408</v>
      </c>
      <c r="C132">
        <v>92.09</v>
      </c>
      <c r="D132">
        <v>92.09</v>
      </c>
    </row>
    <row r="133" spans="1:4">
      <c r="A133" t="s">
        <v>468</v>
      </c>
      <c r="B133" t="s">
        <v>469</v>
      </c>
      <c r="C133">
        <v>25.06</v>
      </c>
      <c r="D133">
        <v>25.06</v>
      </c>
    </row>
    <row r="134" spans="1:4">
      <c r="A134">
        <v>3620258570</v>
      </c>
      <c r="B134" t="s">
        <v>409</v>
      </c>
      <c r="C134">
        <v>36.299999999999997</v>
      </c>
      <c r="D134">
        <v>36.299999999999997</v>
      </c>
    </row>
    <row r="135" spans="1:4">
      <c r="A135" t="s">
        <v>410</v>
      </c>
      <c r="B135" t="s">
        <v>411</v>
      </c>
      <c r="C135">
        <v>377.29</v>
      </c>
      <c r="D135">
        <v>377.29</v>
      </c>
    </row>
    <row r="136" spans="1:4">
      <c r="A136">
        <v>710258520</v>
      </c>
      <c r="B136" t="s">
        <v>413</v>
      </c>
      <c r="C136">
        <v>21.6</v>
      </c>
      <c r="D136">
        <v>21.6</v>
      </c>
    </row>
    <row r="137" spans="1:4">
      <c r="A137" t="s">
        <v>414</v>
      </c>
      <c r="B137" t="s">
        <v>415</v>
      </c>
      <c r="C137">
        <v>14.69</v>
      </c>
      <c r="D137">
        <v>14.69</v>
      </c>
    </row>
    <row r="138" spans="1:4">
      <c r="A138" t="s">
        <v>416</v>
      </c>
      <c r="B138" t="s">
        <v>417</v>
      </c>
      <c r="C138">
        <v>219.12</v>
      </c>
      <c r="D138">
        <v>219.12</v>
      </c>
    </row>
    <row r="139" spans="1:4">
      <c r="A139" t="s">
        <v>498</v>
      </c>
      <c r="B139" t="s">
        <v>378</v>
      </c>
      <c r="C139">
        <v>0.09</v>
      </c>
      <c r="D139">
        <v>0.09</v>
      </c>
    </row>
    <row r="140" spans="1:4">
      <c r="A140" t="s">
        <v>452</v>
      </c>
      <c r="B140" t="s">
        <v>453</v>
      </c>
      <c r="C140">
        <v>9.24</v>
      </c>
      <c r="D140">
        <v>9.24</v>
      </c>
    </row>
    <row r="141" spans="1:4">
      <c r="A141" t="s">
        <v>103</v>
      </c>
      <c r="B141" t="s">
        <v>102</v>
      </c>
      <c r="C141">
        <v>15.72</v>
      </c>
      <c r="D141">
        <v>15.72</v>
      </c>
    </row>
    <row r="142" spans="1:4">
      <c r="A142" t="s">
        <v>105</v>
      </c>
      <c r="B142" t="s">
        <v>104</v>
      </c>
      <c r="C142">
        <v>61.9</v>
      </c>
      <c r="D142">
        <v>61.9</v>
      </c>
    </row>
    <row r="143" spans="1:4">
      <c r="A143">
        <v>2340758790</v>
      </c>
      <c r="B143" t="s">
        <v>426</v>
      </c>
      <c r="C143">
        <v>5.94</v>
      </c>
      <c r="D143">
        <v>5.94</v>
      </c>
    </row>
    <row r="144" spans="1:4">
      <c r="A144">
        <v>3620258440</v>
      </c>
      <c r="B144" t="s">
        <v>106</v>
      </c>
      <c r="C144">
        <v>144.69</v>
      </c>
      <c r="D144">
        <v>144.69</v>
      </c>
    </row>
    <row r="145" spans="1:4">
      <c r="A145">
        <v>3620258480</v>
      </c>
      <c r="B145" t="s">
        <v>107</v>
      </c>
      <c r="C145">
        <v>44.61</v>
      </c>
      <c r="D145">
        <v>36.340000000000003</v>
      </c>
    </row>
    <row r="146" spans="1:4">
      <c r="A146" t="s">
        <v>662</v>
      </c>
      <c r="B146" t="s">
        <v>663</v>
      </c>
      <c r="C146">
        <v>142.38</v>
      </c>
      <c r="D146">
        <v>142.38</v>
      </c>
    </row>
    <row r="147" spans="1:4">
      <c r="A147">
        <v>2510350370</v>
      </c>
      <c r="B147" t="s">
        <v>890</v>
      </c>
      <c r="D147">
        <v>-0.06</v>
      </c>
    </row>
    <row r="148" spans="1:4">
      <c r="A148">
        <v>1011058610</v>
      </c>
      <c r="B148" t="s">
        <v>891</v>
      </c>
      <c r="C148">
        <v>197.17</v>
      </c>
      <c r="D148">
        <v>197.17</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
  <sheetViews>
    <sheetView workbookViewId="0">
      <selection activeCell="F28" sqref="F28"/>
    </sheetView>
  </sheetViews>
  <sheetFormatPr defaultRowHeight="15"/>
  <sheetData>
    <row r="1" spans="1:4">
      <c r="A1">
        <v>58000</v>
      </c>
      <c r="B1" t="s">
        <v>217</v>
      </c>
      <c r="D1">
        <v>-5.09</v>
      </c>
    </row>
    <row r="2" spans="1:4">
      <c r="A2">
        <v>170551380</v>
      </c>
      <c r="B2" t="s">
        <v>218</v>
      </c>
      <c r="C2">
        <v>25.71</v>
      </c>
      <c r="D2">
        <v>24.96</v>
      </c>
    </row>
    <row r="3" spans="1:4">
      <c r="A3" t="s">
        <v>219</v>
      </c>
      <c r="B3" t="s">
        <v>220</v>
      </c>
      <c r="C3">
        <v>101.92</v>
      </c>
      <c r="D3">
        <v>101.92</v>
      </c>
    </row>
    <row r="4" spans="1:4">
      <c r="A4" t="s">
        <v>223</v>
      </c>
      <c r="B4" t="s">
        <v>224</v>
      </c>
      <c r="C4">
        <v>2.33</v>
      </c>
      <c r="D4">
        <v>2.33</v>
      </c>
    </row>
    <row r="5" spans="1:4">
      <c r="A5" t="s">
        <v>225</v>
      </c>
      <c r="B5" t="s">
        <v>226</v>
      </c>
      <c r="C5">
        <v>20.43</v>
      </c>
      <c r="D5">
        <v>20.43</v>
      </c>
    </row>
    <row r="6" spans="1:4">
      <c r="A6" t="s">
        <v>213</v>
      </c>
      <c r="B6" t="s">
        <v>214</v>
      </c>
      <c r="C6">
        <v>9.17</v>
      </c>
      <c r="D6">
        <v>9.17</v>
      </c>
    </row>
    <row r="7" spans="1:4">
      <c r="A7" t="s">
        <v>216</v>
      </c>
      <c r="B7" t="s">
        <v>215</v>
      </c>
      <c r="C7">
        <v>4.0199999999999996</v>
      </c>
      <c r="D7">
        <v>4.0199999999999996</v>
      </c>
    </row>
    <row r="8" spans="1:4">
      <c r="A8" t="s">
        <v>454</v>
      </c>
      <c r="B8" t="s">
        <v>455</v>
      </c>
    </row>
    <row r="9" spans="1:4">
      <c r="A9" t="s">
        <v>227</v>
      </c>
      <c r="B9" t="s">
        <v>228</v>
      </c>
      <c r="C9">
        <v>18.48</v>
      </c>
      <c r="D9">
        <v>18.48</v>
      </c>
    </row>
    <row r="10" spans="1:4">
      <c r="A10" t="s">
        <v>229</v>
      </c>
      <c r="B10" t="s">
        <v>230</v>
      </c>
      <c r="C10">
        <v>41.75</v>
      </c>
      <c r="D10">
        <v>41.75</v>
      </c>
    </row>
    <row r="11" spans="1:4">
      <c r="A11" t="s">
        <v>231</v>
      </c>
      <c r="B11" t="s">
        <v>232</v>
      </c>
      <c r="C11">
        <v>1.32</v>
      </c>
      <c r="D11">
        <v>1.32</v>
      </c>
    </row>
    <row r="12" spans="1:4">
      <c r="A12" t="s">
        <v>233</v>
      </c>
      <c r="B12" t="s">
        <v>234</v>
      </c>
      <c r="C12">
        <v>109.42</v>
      </c>
      <c r="D12">
        <v>109.42</v>
      </c>
    </row>
    <row r="13" spans="1:4">
      <c r="A13" t="s">
        <v>235</v>
      </c>
      <c r="B13" t="s">
        <v>236</v>
      </c>
      <c r="C13">
        <v>4.5999999999999996</v>
      </c>
      <c r="D13">
        <v>4.5999999999999996</v>
      </c>
    </row>
    <row r="14" spans="1:4">
      <c r="A14" t="s">
        <v>237</v>
      </c>
      <c r="B14" t="s">
        <v>238</v>
      </c>
      <c r="C14">
        <v>73.930000000000007</v>
      </c>
      <c r="D14">
        <v>73.930000000000007</v>
      </c>
    </row>
    <row r="15" spans="1:4">
      <c r="A15" t="s">
        <v>239</v>
      </c>
      <c r="B15" t="s">
        <v>240</v>
      </c>
      <c r="C15">
        <v>10.85</v>
      </c>
      <c r="D15">
        <v>10.130000000000001</v>
      </c>
    </row>
    <row r="16" spans="1:4">
      <c r="A16" t="s">
        <v>241</v>
      </c>
      <c r="B16" t="s">
        <v>242</v>
      </c>
      <c r="C16">
        <v>52.51</v>
      </c>
      <c r="D16">
        <v>52.51</v>
      </c>
    </row>
    <row r="17" spans="1:4">
      <c r="A17" t="s">
        <v>243</v>
      </c>
      <c r="B17" t="s">
        <v>244</v>
      </c>
      <c r="C17">
        <v>215.14</v>
      </c>
      <c r="D17">
        <v>215.14</v>
      </c>
    </row>
    <row r="18" spans="1:4">
      <c r="A18" t="s">
        <v>473</v>
      </c>
      <c r="B18" t="s">
        <v>474</v>
      </c>
      <c r="C18">
        <v>338.97</v>
      </c>
      <c r="D18">
        <v>338.97</v>
      </c>
    </row>
    <row r="19" spans="1:4">
      <c r="A19" t="s">
        <v>245</v>
      </c>
      <c r="B19" t="s">
        <v>246</v>
      </c>
      <c r="C19">
        <v>38.28</v>
      </c>
      <c r="D19">
        <v>38.28</v>
      </c>
    </row>
    <row r="20" spans="1:4">
      <c r="A20" t="s">
        <v>247</v>
      </c>
      <c r="B20" t="s">
        <v>248</v>
      </c>
      <c r="C20">
        <v>0.17</v>
      </c>
      <c r="D20">
        <v>0.17</v>
      </c>
    </row>
    <row r="21" spans="1:4">
      <c r="A21">
        <v>220252550</v>
      </c>
      <c r="B21" t="s">
        <v>249</v>
      </c>
      <c r="C21">
        <v>61.09</v>
      </c>
      <c r="D21">
        <v>61.09</v>
      </c>
    </row>
    <row r="22" spans="1:4">
      <c r="A22" s="51" t="s">
        <v>250</v>
      </c>
      <c r="B22" t="s">
        <v>251</v>
      </c>
      <c r="C22">
        <v>29.81</v>
      </c>
      <c r="D22">
        <v>29.81</v>
      </c>
    </row>
    <row r="23" spans="1:4">
      <c r="A23" s="51" t="s">
        <v>252</v>
      </c>
      <c r="B23" t="s">
        <v>253</v>
      </c>
      <c r="C23">
        <v>7.42</v>
      </c>
      <c r="D23">
        <v>7.42</v>
      </c>
    </row>
    <row r="24" spans="1:4">
      <c r="A24" s="51" t="s">
        <v>254</v>
      </c>
      <c r="B24" t="s">
        <v>255</v>
      </c>
      <c r="C24">
        <v>188.37</v>
      </c>
      <c r="D24">
        <v>188.37</v>
      </c>
    </row>
    <row r="25" spans="1:4">
      <c r="A25" s="51" t="s">
        <v>502</v>
      </c>
      <c r="B25" t="s">
        <v>503</v>
      </c>
      <c r="C25">
        <v>588.64</v>
      </c>
      <c r="D25">
        <v>588.64</v>
      </c>
    </row>
    <row r="26" spans="1:4">
      <c r="A26" s="51" t="s">
        <v>256</v>
      </c>
      <c r="B26" t="s">
        <v>257</v>
      </c>
      <c r="C26">
        <v>159.81</v>
      </c>
      <c r="D26">
        <v>159.81</v>
      </c>
    </row>
    <row r="27" spans="1:4">
      <c r="A27" s="51" t="s">
        <v>258</v>
      </c>
      <c r="B27" t="s">
        <v>259</v>
      </c>
      <c r="C27">
        <v>15.63</v>
      </c>
      <c r="D27">
        <v>15.63</v>
      </c>
    </row>
    <row r="28" spans="1:4">
      <c r="A28" s="51" t="s">
        <v>260</v>
      </c>
      <c r="B28" t="s">
        <v>261</v>
      </c>
      <c r="C28">
        <v>156.88999999999999</v>
      </c>
      <c r="D28">
        <v>156.88999999999999</v>
      </c>
    </row>
    <row r="29" spans="1:4">
      <c r="A29" t="s">
        <v>480</v>
      </c>
      <c r="B29" t="s">
        <v>481</v>
      </c>
      <c r="C29">
        <v>24.59</v>
      </c>
      <c r="D29">
        <v>24.59</v>
      </c>
    </row>
    <row r="30" spans="1:4">
      <c r="A30" t="s">
        <v>262</v>
      </c>
      <c r="B30" t="s">
        <v>263</v>
      </c>
      <c r="C30">
        <v>373.76</v>
      </c>
      <c r="D30">
        <v>373.76</v>
      </c>
    </row>
    <row r="31" spans="1:4">
      <c r="A31" s="51" t="s">
        <v>429</v>
      </c>
      <c r="B31" t="s">
        <v>430</v>
      </c>
      <c r="C31">
        <v>69.209999999999994</v>
      </c>
      <c r="D31">
        <v>69.209999999999994</v>
      </c>
    </row>
    <row r="32" spans="1:4">
      <c r="A32" s="51" t="s">
        <v>264</v>
      </c>
      <c r="B32" t="s">
        <v>265</v>
      </c>
      <c r="C32">
        <v>16.760000000000002</v>
      </c>
      <c r="D32">
        <v>16.760000000000002</v>
      </c>
    </row>
    <row r="33" spans="1:4">
      <c r="A33">
        <v>310151370</v>
      </c>
      <c r="B33" t="s">
        <v>272</v>
      </c>
      <c r="C33">
        <v>3.31</v>
      </c>
      <c r="D33">
        <v>3.31</v>
      </c>
    </row>
    <row r="34" spans="1:4">
      <c r="A34">
        <v>310852500</v>
      </c>
      <c r="B34" t="s">
        <v>273</v>
      </c>
      <c r="C34">
        <v>204.85</v>
      </c>
      <c r="D34">
        <v>204.84</v>
      </c>
    </row>
    <row r="35" spans="1:4">
      <c r="A35">
        <v>311152200</v>
      </c>
      <c r="B35" t="s">
        <v>276</v>
      </c>
      <c r="C35">
        <v>30.17</v>
      </c>
      <c r="D35">
        <v>30.17</v>
      </c>
    </row>
    <row r="36" spans="1:4">
      <c r="A36">
        <v>330152700</v>
      </c>
      <c r="B36" t="s">
        <v>278</v>
      </c>
      <c r="C36">
        <v>8.11</v>
      </c>
      <c r="D36">
        <v>8.11</v>
      </c>
    </row>
    <row r="37" spans="1:4">
      <c r="A37">
        <v>330153800</v>
      </c>
      <c r="B37" t="s">
        <v>279</v>
      </c>
      <c r="C37">
        <v>330.61</v>
      </c>
      <c r="D37">
        <v>330.39</v>
      </c>
    </row>
    <row r="38" spans="1:4">
      <c r="A38">
        <v>330750820</v>
      </c>
      <c r="B38" t="s">
        <v>280</v>
      </c>
      <c r="C38">
        <v>85.71</v>
      </c>
      <c r="D38">
        <v>85.71</v>
      </c>
    </row>
    <row r="39" spans="1:4">
      <c r="A39">
        <v>330752600</v>
      </c>
      <c r="B39" t="s">
        <v>281</v>
      </c>
      <c r="C39">
        <v>12.21</v>
      </c>
      <c r="D39">
        <v>12.21</v>
      </c>
    </row>
    <row r="40" spans="1:4">
      <c r="A40" t="s">
        <v>282</v>
      </c>
      <c r="B40" t="s">
        <v>283</v>
      </c>
      <c r="C40">
        <v>53.68</v>
      </c>
      <c r="D40">
        <v>53.68</v>
      </c>
    </row>
    <row r="41" spans="1:4">
      <c r="A41" t="s">
        <v>284</v>
      </c>
      <c r="B41" t="s">
        <v>285</v>
      </c>
      <c r="C41">
        <v>456.78</v>
      </c>
      <c r="D41">
        <v>456.77</v>
      </c>
    </row>
    <row r="42" spans="1:4">
      <c r="A42" t="s">
        <v>482</v>
      </c>
      <c r="B42" t="s">
        <v>483</v>
      </c>
      <c r="C42">
        <v>299.64999999999998</v>
      </c>
      <c r="D42">
        <v>299.64999999999998</v>
      </c>
    </row>
    <row r="43" spans="1:4">
      <c r="A43">
        <v>410250270</v>
      </c>
      <c r="B43" t="s">
        <v>286</v>
      </c>
      <c r="C43">
        <v>5.94</v>
      </c>
      <c r="D43">
        <v>3.86</v>
      </c>
    </row>
    <row r="44" spans="1:4">
      <c r="A44">
        <v>420252800</v>
      </c>
      <c r="B44" t="s">
        <v>287</v>
      </c>
      <c r="C44">
        <v>0.06</v>
      </c>
      <c r="D44">
        <v>0.06</v>
      </c>
    </row>
    <row r="45" spans="1:4">
      <c r="A45">
        <v>511351350</v>
      </c>
      <c r="B45" t="s">
        <v>289</v>
      </c>
      <c r="C45">
        <v>0.65</v>
      </c>
      <c r="D45">
        <v>0.65</v>
      </c>
    </row>
    <row r="46" spans="1:4">
      <c r="A46">
        <v>511351760</v>
      </c>
      <c r="B46" t="s">
        <v>290</v>
      </c>
      <c r="C46">
        <v>3.3</v>
      </c>
      <c r="D46">
        <v>3.3</v>
      </c>
    </row>
    <row r="47" spans="1:4">
      <c r="A47">
        <v>511354620</v>
      </c>
      <c r="B47" t="s">
        <v>291</v>
      </c>
      <c r="C47">
        <v>2.17</v>
      </c>
      <c r="D47">
        <v>2.16</v>
      </c>
    </row>
    <row r="48" spans="1:4">
      <c r="A48">
        <v>511354970</v>
      </c>
      <c r="B48" t="s">
        <v>292</v>
      </c>
      <c r="C48">
        <v>15.3</v>
      </c>
      <c r="D48">
        <v>15.3</v>
      </c>
    </row>
    <row r="49" spans="1:4">
      <c r="A49" t="s">
        <v>298</v>
      </c>
      <c r="B49" t="s">
        <v>299</v>
      </c>
      <c r="C49">
        <v>220.6</v>
      </c>
      <c r="D49">
        <v>220.57</v>
      </c>
    </row>
    <row r="50" spans="1:4">
      <c r="A50" t="s">
        <v>433</v>
      </c>
      <c r="B50" t="s">
        <v>434</v>
      </c>
      <c r="C50">
        <v>36.130000000000003</v>
      </c>
      <c r="D50">
        <v>36.130000000000003</v>
      </c>
    </row>
    <row r="51" spans="1:4">
      <c r="A51">
        <v>710552900</v>
      </c>
      <c r="B51" t="s">
        <v>300</v>
      </c>
      <c r="C51">
        <v>341.68</v>
      </c>
      <c r="D51">
        <v>341.38</v>
      </c>
    </row>
    <row r="52" spans="1:4">
      <c r="A52" t="s">
        <v>305</v>
      </c>
      <c r="B52" t="s">
        <v>306</v>
      </c>
      <c r="C52">
        <v>6.64</v>
      </c>
      <c r="D52">
        <v>6.64</v>
      </c>
    </row>
    <row r="53" spans="1:4">
      <c r="A53" t="s">
        <v>307</v>
      </c>
      <c r="B53" t="s">
        <v>308</v>
      </c>
      <c r="C53">
        <v>11.03</v>
      </c>
      <c r="D53">
        <v>11.03</v>
      </c>
    </row>
    <row r="54" spans="1:4">
      <c r="A54">
        <v>860550860</v>
      </c>
      <c r="B54" t="s">
        <v>309</v>
      </c>
      <c r="C54">
        <v>0.66</v>
      </c>
      <c r="D54">
        <v>0.66</v>
      </c>
    </row>
    <row r="55" spans="1:4">
      <c r="A55">
        <v>1010151040</v>
      </c>
      <c r="B55" t="s">
        <v>810</v>
      </c>
      <c r="D55">
        <v>-0.04</v>
      </c>
    </row>
    <row r="56" spans="1:4">
      <c r="A56" t="s">
        <v>310</v>
      </c>
      <c r="B56" t="s">
        <v>311</v>
      </c>
      <c r="C56">
        <v>5</v>
      </c>
      <c r="D56">
        <v>5</v>
      </c>
    </row>
    <row r="57" spans="1:4">
      <c r="A57">
        <v>1120551110</v>
      </c>
      <c r="B57" t="s">
        <v>455</v>
      </c>
      <c r="C57">
        <v>195.34</v>
      </c>
      <c r="D57">
        <v>194.14</v>
      </c>
    </row>
    <row r="58" spans="1:4">
      <c r="A58">
        <v>1140354660</v>
      </c>
      <c r="B58" t="s">
        <v>312</v>
      </c>
      <c r="C58">
        <v>11.96</v>
      </c>
      <c r="D58">
        <v>11.96</v>
      </c>
    </row>
    <row r="59" spans="1:4">
      <c r="A59">
        <v>1140354670</v>
      </c>
      <c r="B59" t="s">
        <v>313</v>
      </c>
      <c r="C59">
        <v>10.14</v>
      </c>
      <c r="D59">
        <v>10.14</v>
      </c>
    </row>
    <row r="60" spans="1:4">
      <c r="A60">
        <v>1140355170</v>
      </c>
      <c r="B60" t="s">
        <v>314</v>
      </c>
      <c r="C60">
        <v>6.7</v>
      </c>
      <c r="D60">
        <v>6.7</v>
      </c>
    </row>
    <row r="61" spans="1:4">
      <c r="A61">
        <v>1140355190</v>
      </c>
      <c r="B61" t="s">
        <v>315</v>
      </c>
      <c r="C61">
        <v>0.99</v>
      </c>
      <c r="D61">
        <v>0.99</v>
      </c>
    </row>
    <row r="62" spans="1:4">
      <c r="A62" t="s">
        <v>316</v>
      </c>
      <c r="B62" t="s">
        <v>315</v>
      </c>
      <c r="C62">
        <v>30.53</v>
      </c>
      <c r="D62">
        <v>30.53</v>
      </c>
    </row>
    <row r="63" spans="1:4">
      <c r="A63" t="s">
        <v>322</v>
      </c>
      <c r="B63" t="s">
        <v>323</v>
      </c>
      <c r="C63">
        <v>24.8</v>
      </c>
      <c r="D63">
        <v>24.8</v>
      </c>
    </row>
    <row r="64" spans="1:4">
      <c r="A64" t="s">
        <v>324</v>
      </c>
      <c r="B64" t="s">
        <v>325</v>
      </c>
      <c r="C64">
        <v>6.72</v>
      </c>
      <c r="D64">
        <v>6.72</v>
      </c>
    </row>
    <row r="65" spans="1:4">
      <c r="A65" t="s">
        <v>435</v>
      </c>
      <c r="B65" t="s">
        <v>329</v>
      </c>
      <c r="C65">
        <v>6.28</v>
      </c>
      <c r="D65">
        <v>6.28</v>
      </c>
    </row>
    <row r="66" spans="1:4">
      <c r="A66" t="s">
        <v>326</v>
      </c>
      <c r="B66" t="s">
        <v>327</v>
      </c>
      <c r="C66">
        <v>46.09</v>
      </c>
      <c r="D66">
        <v>46.09</v>
      </c>
    </row>
    <row r="67" spans="1:4">
      <c r="A67" t="s">
        <v>328</v>
      </c>
      <c r="B67" t="s">
        <v>329</v>
      </c>
      <c r="C67">
        <v>25</v>
      </c>
      <c r="D67">
        <v>25</v>
      </c>
    </row>
    <row r="68" spans="1:4">
      <c r="A68" t="s">
        <v>436</v>
      </c>
      <c r="B68" t="s">
        <v>323</v>
      </c>
      <c r="C68">
        <v>39.799999999999997</v>
      </c>
      <c r="D68">
        <v>39.799999999999997</v>
      </c>
    </row>
    <row r="69" spans="1:4">
      <c r="A69" t="s">
        <v>330</v>
      </c>
      <c r="B69" t="s">
        <v>331</v>
      </c>
      <c r="C69">
        <v>85.04</v>
      </c>
      <c r="D69">
        <v>85.04</v>
      </c>
    </row>
    <row r="70" spans="1:4">
      <c r="A70" t="s">
        <v>332</v>
      </c>
      <c r="B70" t="s">
        <v>333</v>
      </c>
      <c r="C70">
        <v>112.56</v>
      </c>
      <c r="D70">
        <v>105.9</v>
      </c>
    </row>
    <row r="71" spans="1:4">
      <c r="A71" t="s">
        <v>334</v>
      </c>
      <c r="B71" t="s">
        <v>333</v>
      </c>
      <c r="C71">
        <v>4.16</v>
      </c>
      <c r="D71">
        <v>4.16</v>
      </c>
    </row>
    <row r="72" spans="1:4">
      <c r="A72">
        <v>1570150660</v>
      </c>
      <c r="B72" t="s">
        <v>337</v>
      </c>
      <c r="C72">
        <v>0.3</v>
      </c>
      <c r="D72">
        <v>0.3</v>
      </c>
    </row>
    <row r="73" spans="1:4">
      <c r="A73">
        <v>2340650280</v>
      </c>
      <c r="B73" t="s">
        <v>464</v>
      </c>
      <c r="C73">
        <v>3.92</v>
      </c>
      <c r="D73">
        <v>3.92</v>
      </c>
    </row>
    <row r="74" spans="1:4">
      <c r="A74" t="s">
        <v>341</v>
      </c>
      <c r="B74" t="s">
        <v>342</v>
      </c>
      <c r="C74">
        <v>852.12</v>
      </c>
      <c r="D74">
        <v>852.09</v>
      </c>
    </row>
    <row r="75" spans="1:4">
      <c r="A75" t="s">
        <v>344</v>
      </c>
      <c r="B75" t="s">
        <v>345</v>
      </c>
      <c r="D75">
        <v>-1.37</v>
      </c>
    </row>
    <row r="76" spans="1:4">
      <c r="A76" t="s">
        <v>346</v>
      </c>
      <c r="B76" t="s">
        <v>347</v>
      </c>
      <c r="C76">
        <v>37.39</v>
      </c>
      <c r="D76">
        <v>37.36</v>
      </c>
    </row>
    <row r="77" spans="1:4">
      <c r="A77" t="s">
        <v>348</v>
      </c>
      <c r="B77" t="s">
        <v>349</v>
      </c>
      <c r="C77">
        <v>1.55</v>
      </c>
      <c r="D77">
        <v>1.55</v>
      </c>
    </row>
    <row r="78" spans="1:4">
      <c r="A78" t="s">
        <v>353</v>
      </c>
      <c r="B78" t="s">
        <v>354</v>
      </c>
      <c r="C78">
        <v>107.48</v>
      </c>
      <c r="D78">
        <v>107.48</v>
      </c>
    </row>
    <row r="79" spans="1:4">
      <c r="A79" t="s">
        <v>355</v>
      </c>
      <c r="B79" t="s">
        <v>356</v>
      </c>
      <c r="C79">
        <v>123.2</v>
      </c>
      <c r="D79">
        <v>123.2</v>
      </c>
    </row>
    <row r="80" spans="1:4">
      <c r="A80" t="s">
        <v>492</v>
      </c>
      <c r="B80" t="s">
        <v>493</v>
      </c>
      <c r="D80">
        <v>-0.1</v>
      </c>
    </row>
    <row r="81" spans="1:4">
      <c r="A81" t="s">
        <v>440</v>
      </c>
      <c r="B81" t="s">
        <v>441</v>
      </c>
      <c r="D81">
        <v>-0.03</v>
      </c>
    </row>
    <row r="82" spans="1:4">
      <c r="A82" t="s">
        <v>442</v>
      </c>
      <c r="B82" t="s">
        <v>443</v>
      </c>
      <c r="D82">
        <v>-0.08</v>
      </c>
    </row>
    <row r="83" spans="1:4">
      <c r="A83" t="s">
        <v>444</v>
      </c>
      <c r="B83" t="s">
        <v>445</v>
      </c>
      <c r="D83">
        <v>-0.01</v>
      </c>
    </row>
    <row r="84" spans="1:4">
      <c r="A84">
        <v>2820451280</v>
      </c>
      <c r="B84" t="s">
        <v>360</v>
      </c>
      <c r="C84">
        <v>7.28</v>
      </c>
      <c r="D84">
        <v>7.28</v>
      </c>
    </row>
    <row r="85" spans="1:4">
      <c r="A85">
        <v>2869950160</v>
      </c>
      <c r="B85" t="s">
        <v>361</v>
      </c>
      <c r="C85">
        <v>35.46</v>
      </c>
      <c r="D85">
        <v>35.46</v>
      </c>
    </row>
    <row r="86" spans="1:4">
      <c r="A86">
        <v>2910551290</v>
      </c>
      <c r="B86" t="s">
        <v>362</v>
      </c>
      <c r="C86">
        <v>232.76</v>
      </c>
      <c r="D86">
        <v>232.69</v>
      </c>
    </row>
    <row r="87" spans="1:4">
      <c r="A87" t="s">
        <v>689</v>
      </c>
      <c r="B87" t="s">
        <v>690</v>
      </c>
      <c r="C87">
        <v>6.25</v>
      </c>
      <c r="D87">
        <v>6.25</v>
      </c>
    </row>
    <row r="88" spans="1:4">
      <c r="A88" t="s">
        <v>363</v>
      </c>
      <c r="B88" t="s">
        <v>364</v>
      </c>
      <c r="C88">
        <v>68.86</v>
      </c>
      <c r="D88">
        <v>68.86</v>
      </c>
    </row>
    <row r="89" spans="1:4">
      <c r="A89" t="s">
        <v>365</v>
      </c>
      <c r="B89" t="s">
        <v>366</v>
      </c>
      <c r="C89">
        <v>3.08</v>
      </c>
      <c r="D89">
        <v>3.08</v>
      </c>
    </row>
    <row r="90" spans="1:4">
      <c r="A90" t="s">
        <v>367</v>
      </c>
      <c r="B90" t="s">
        <v>368</v>
      </c>
      <c r="C90">
        <v>0.12</v>
      </c>
      <c r="D90">
        <v>0.12</v>
      </c>
    </row>
    <row r="91" spans="1:4">
      <c r="A91" t="s">
        <v>369</v>
      </c>
      <c r="B91" t="s">
        <v>370</v>
      </c>
      <c r="C91">
        <v>96.67</v>
      </c>
      <c r="D91">
        <v>96.67</v>
      </c>
    </row>
    <row r="92" spans="1:4">
      <c r="A92">
        <v>3110251180</v>
      </c>
      <c r="B92" t="s">
        <v>371</v>
      </c>
      <c r="C92">
        <v>19.63</v>
      </c>
      <c r="D92">
        <v>19.63</v>
      </c>
    </row>
    <row r="93" spans="1:4">
      <c r="A93">
        <v>3180052990</v>
      </c>
      <c r="B93" t="s">
        <v>372</v>
      </c>
      <c r="C93">
        <v>0.62</v>
      </c>
      <c r="D93">
        <v>0.62</v>
      </c>
    </row>
    <row r="94" spans="1:4">
      <c r="A94" t="s">
        <v>373</v>
      </c>
      <c r="B94" t="s">
        <v>374</v>
      </c>
      <c r="C94">
        <v>0.35</v>
      </c>
      <c r="D94">
        <v>0.35</v>
      </c>
    </row>
    <row r="95" spans="1:4">
      <c r="A95">
        <v>3610459000</v>
      </c>
      <c r="B95" t="s">
        <v>375</v>
      </c>
      <c r="C95">
        <v>71.89</v>
      </c>
      <c r="D95">
        <v>71.88</v>
      </c>
    </row>
    <row r="96" spans="1:4">
      <c r="A96">
        <v>4620155160</v>
      </c>
      <c r="B96" t="s">
        <v>376</v>
      </c>
      <c r="C96">
        <v>9.14</v>
      </c>
      <c r="D96">
        <v>9.14</v>
      </c>
    </row>
    <row r="97" spans="1:4">
      <c r="A97">
        <v>4640355150</v>
      </c>
      <c r="B97" t="s">
        <v>590</v>
      </c>
      <c r="C97">
        <v>1.0900000000000001</v>
      </c>
      <c r="D97">
        <v>1.0900000000000001</v>
      </c>
    </row>
    <row r="98" spans="1:4">
      <c r="A98" t="s">
        <v>377</v>
      </c>
      <c r="B98" t="s">
        <v>378</v>
      </c>
      <c r="C98">
        <v>6.74</v>
      </c>
      <c r="D98">
        <v>6.74</v>
      </c>
    </row>
    <row r="99" spans="1:4">
      <c r="A99">
        <v>4840155760</v>
      </c>
      <c r="B99" t="s">
        <v>378</v>
      </c>
      <c r="C99">
        <v>281.29000000000002</v>
      </c>
      <c r="D99">
        <v>281.29000000000002</v>
      </c>
    </row>
    <row r="100" spans="1:4">
      <c r="A100" t="s">
        <v>379</v>
      </c>
      <c r="B100" t="s">
        <v>378</v>
      </c>
      <c r="C100">
        <v>14.31</v>
      </c>
      <c r="D100">
        <v>14.31</v>
      </c>
    </row>
    <row r="101" spans="1:4">
      <c r="A101" t="s">
        <v>380</v>
      </c>
      <c r="B101" t="s">
        <v>381</v>
      </c>
      <c r="C101">
        <v>116.88</v>
      </c>
      <c r="D101">
        <v>116.88</v>
      </c>
    </row>
    <row r="102" spans="1:4">
      <c r="A102">
        <v>9520051420</v>
      </c>
      <c r="B102" t="s">
        <v>383</v>
      </c>
      <c r="C102">
        <v>5.91</v>
      </c>
      <c r="D102">
        <v>5.91</v>
      </c>
    </row>
    <row r="103" spans="1:4">
      <c r="A103">
        <v>9620051410</v>
      </c>
      <c r="B103" t="s">
        <v>384</v>
      </c>
      <c r="C103">
        <v>2.59</v>
      </c>
      <c r="D103">
        <v>2.59</v>
      </c>
    </row>
    <row r="104" spans="1:4">
      <c r="A104">
        <v>9990051180</v>
      </c>
      <c r="B104" t="s">
        <v>371</v>
      </c>
      <c r="D104">
        <v>0</v>
      </c>
    </row>
    <row r="105" spans="1:4">
      <c r="A105">
        <v>170558300</v>
      </c>
      <c r="B105" t="s">
        <v>95</v>
      </c>
      <c r="C105">
        <v>279.61</v>
      </c>
      <c r="D105">
        <v>279.05</v>
      </c>
    </row>
    <row r="106" spans="1:4">
      <c r="A106">
        <v>170558330</v>
      </c>
      <c r="B106" t="s">
        <v>96</v>
      </c>
      <c r="C106">
        <v>469.88</v>
      </c>
      <c r="D106">
        <v>469.88</v>
      </c>
    </row>
    <row r="107" spans="1:4">
      <c r="A107">
        <v>320558340</v>
      </c>
      <c r="B107" t="s">
        <v>97</v>
      </c>
      <c r="C107">
        <v>138.01</v>
      </c>
      <c r="D107">
        <v>138.01</v>
      </c>
    </row>
    <row r="108" spans="1:4">
      <c r="A108">
        <v>330153020</v>
      </c>
      <c r="B108" t="s">
        <v>385</v>
      </c>
      <c r="C108">
        <v>626.30999999999995</v>
      </c>
      <c r="D108">
        <v>626.30999999999995</v>
      </c>
    </row>
    <row r="109" spans="1:4">
      <c r="A109" t="s">
        <v>386</v>
      </c>
      <c r="B109" t="s">
        <v>387</v>
      </c>
      <c r="C109">
        <v>4.01</v>
      </c>
      <c r="D109">
        <v>4.01</v>
      </c>
    </row>
    <row r="110" spans="1:4">
      <c r="A110" t="s">
        <v>388</v>
      </c>
      <c r="B110" t="s">
        <v>389</v>
      </c>
      <c r="C110">
        <v>605.19000000000005</v>
      </c>
      <c r="D110">
        <v>605.16999999999996</v>
      </c>
    </row>
    <row r="111" spans="1:4">
      <c r="A111">
        <v>1520158310</v>
      </c>
      <c r="B111" t="s">
        <v>100</v>
      </c>
      <c r="C111">
        <v>30.71</v>
      </c>
      <c r="D111">
        <v>30.71</v>
      </c>
    </row>
    <row r="112" spans="1:4">
      <c r="A112" t="s">
        <v>390</v>
      </c>
      <c r="B112" t="s">
        <v>391</v>
      </c>
      <c r="C112">
        <v>132.75</v>
      </c>
      <c r="D112">
        <v>132.75</v>
      </c>
    </row>
    <row r="113" spans="1:4">
      <c r="A113">
        <v>3620258320</v>
      </c>
      <c r="B113" t="s">
        <v>101</v>
      </c>
      <c r="C113">
        <v>213.6</v>
      </c>
      <c r="D113">
        <v>213.6</v>
      </c>
    </row>
    <row r="114" spans="1:4">
      <c r="A114">
        <v>3620258530</v>
      </c>
      <c r="B114" t="s">
        <v>392</v>
      </c>
      <c r="C114">
        <v>37.96</v>
      </c>
      <c r="D114">
        <v>37.96</v>
      </c>
    </row>
    <row r="115" spans="1:4">
      <c r="A115" t="s">
        <v>393</v>
      </c>
      <c r="B115" t="s">
        <v>394</v>
      </c>
      <c r="C115">
        <v>54.85</v>
      </c>
      <c r="D115">
        <v>54.85</v>
      </c>
    </row>
    <row r="116" spans="1:4">
      <c r="A116">
        <v>220252560</v>
      </c>
      <c r="B116" t="s">
        <v>400</v>
      </c>
      <c r="C116">
        <v>0.91</v>
      </c>
      <c r="D116">
        <v>0.91</v>
      </c>
    </row>
    <row r="117" spans="1:4">
      <c r="A117">
        <v>170558360</v>
      </c>
      <c r="B117" t="s">
        <v>401</v>
      </c>
      <c r="C117">
        <v>49.58</v>
      </c>
      <c r="D117">
        <v>49.57</v>
      </c>
    </row>
    <row r="118" spans="1:4">
      <c r="A118">
        <v>220253030</v>
      </c>
      <c r="B118" t="s">
        <v>402</v>
      </c>
      <c r="C118">
        <v>134.55000000000001</v>
      </c>
      <c r="D118">
        <v>134.55000000000001</v>
      </c>
    </row>
    <row r="119" spans="1:4">
      <c r="A119">
        <v>220253040</v>
      </c>
      <c r="B119" t="s">
        <v>403</v>
      </c>
      <c r="C119">
        <v>122.89</v>
      </c>
      <c r="D119">
        <v>122.39</v>
      </c>
    </row>
    <row r="120" spans="1:4">
      <c r="A120">
        <v>320558370</v>
      </c>
      <c r="B120" t="s">
        <v>404</v>
      </c>
      <c r="C120">
        <v>4.7699999999999996</v>
      </c>
      <c r="D120">
        <v>4.76</v>
      </c>
    </row>
    <row r="121" spans="1:4">
      <c r="A121" t="s">
        <v>405</v>
      </c>
      <c r="B121" t="s">
        <v>406</v>
      </c>
      <c r="C121">
        <v>765.28</v>
      </c>
      <c r="D121">
        <v>765.28</v>
      </c>
    </row>
    <row r="122" spans="1:4">
      <c r="A122" t="s">
        <v>407</v>
      </c>
      <c r="B122" t="s">
        <v>408</v>
      </c>
      <c r="C122">
        <v>21.12</v>
      </c>
      <c r="D122">
        <v>21.12</v>
      </c>
    </row>
    <row r="123" spans="1:4">
      <c r="A123" t="s">
        <v>468</v>
      </c>
      <c r="B123" t="s">
        <v>469</v>
      </c>
      <c r="C123">
        <v>2.69</v>
      </c>
      <c r="D123">
        <v>2.69</v>
      </c>
    </row>
    <row r="124" spans="1:4">
      <c r="A124">
        <v>3620258570</v>
      </c>
      <c r="B124" t="s">
        <v>409</v>
      </c>
      <c r="C124">
        <v>16.46</v>
      </c>
      <c r="D124">
        <v>16.46</v>
      </c>
    </row>
    <row r="125" spans="1:4">
      <c r="A125">
        <v>710258520</v>
      </c>
      <c r="B125" t="s">
        <v>413</v>
      </c>
      <c r="C125">
        <v>18.36</v>
      </c>
      <c r="D125">
        <v>18.36</v>
      </c>
    </row>
    <row r="126" spans="1:4">
      <c r="A126" t="s">
        <v>416</v>
      </c>
      <c r="B126" t="s">
        <v>417</v>
      </c>
      <c r="C126">
        <v>76.05</v>
      </c>
      <c r="D126">
        <v>76.05</v>
      </c>
    </row>
    <row r="127" spans="1:4">
      <c r="A127" t="s">
        <v>418</v>
      </c>
      <c r="B127" t="s">
        <v>419</v>
      </c>
      <c r="C127">
        <v>50.37</v>
      </c>
      <c r="D127">
        <v>50.37</v>
      </c>
    </row>
    <row r="128" spans="1:4">
      <c r="A128" t="s">
        <v>420</v>
      </c>
      <c r="B128" t="s">
        <v>421</v>
      </c>
      <c r="C128">
        <v>5.39</v>
      </c>
      <c r="D128">
        <v>5.39</v>
      </c>
    </row>
    <row r="129" spans="1:4">
      <c r="A129" t="s">
        <v>103</v>
      </c>
      <c r="B129" t="s">
        <v>102</v>
      </c>
      <c r="C129">
        <v>2.99</v>
      </c>
      <c r="D129">
        <v>2.99</v>
      </c>
    </row>
    <row r="130" spans="1:4">
      <c r="A130" t="s">
        <v>105</v>
      </c>
      <c r="B130" t="s">
        <v>104</v>
      </c>
      <c r="C130">
        <v>24.62</v>
      </c>
      <c r="D130">
        <v>24.62</v>
      </c>
    </row>
    <row r="131" spans="1:4">
      <c r="A131">
        <v>2340758790</v>
      </c>
      <c r="B131" t="s">
        <v>426</v>
      </c>
      <c r="C131">
        <v>2.54</v>
      </c>
      <c r="D131">
        <v>2.54</v>
      </c>
    </row>
    <row r="132" spans="1:4">
      <c r="A132">
        <v>3620258440</v>
      </c>
      <c r="B132" t="s">
        <v>106</v>
      </c>
      <c r="C132">
        <v>106.09</v>
      </c>
      <c r="D132">
        <v>106.08</v>
      </c>
    </row>
    <row r="133" spans="1:4">
      <c r="A133">
        <v>3620258480</v>
      </c>
      <c r="B133" t="s">
        <v>107</v>
      </c>
      <c r="C133">
        <v>46.74</v>
      </c>
      <c r="D133">
        <v>46.71</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
  <sheetViews>
    <sheetView topLeftCell="A84" workbookViewId="0">
      <selection sqref="A1:D121"/>
    </sheetView>
  </sheetViews>
  <sheetFormatPr defaultRowHeight="15"/>
  <sheetData>
    <row r="1" spans="1:4">
      <c r="A1">
        <v>58000</v>
      </c>
      <c r="B1" t="s">
        <v>217</v>
      </c>
      <c r="D1">
        <v>-2.2599999999999998</v>
      </c>
    </row>
    <row r="2" spans="1:4">
      <c r="A2">
        <v>170551380</v>
      </c>
      <c r="B2" t="s">
        <v>218</v>
      </c>
      <c r="C2">
        <v>59.4</v>
      </c>
      <c r="D2">
        <v>59.4</v>
      </c>
    </row>
    <row r="3" spans="1:4">
      <c r="A3" t="s">
        <v>219</v>
      </c>
      <c r="B3" t="s">
        <v>220</v>
      </c>
      <c r="C3">
        <v>190.37</v>
      </c>
      <c r="D3">
        <v>190.37</v>
      </c>
    </row>
    <row r="4" spans="1:4">
      <c r="A4" t="s">
        <v>213</v>
      </c>
      <c r="B4" t="s">
        <v>214</v>
      </c>
      <c r="C4">
        <v>6.48</v>
      </c>
      <c r="D4">
        <v>6.48</v>
      </c>
    </row>
    <row r="5" spans="1:4">
      <c r="A5" t="s">
        <v>216</v>
      </c>
      <c r="B5" t="s">
        <v>215</v>
      </c>
      <c r="C5">
        <v>2.0099999999999998</v>
      </c>
      <c r="D5">
        <v>2.0099999999999998</v>
      </c>
    </row>
    <row r="6" spans="1:4">
      <c r="A6" t="s">
        <v>227</v>
      </c>
      <c r="B6" t="s">
        <v>228</v>
      </c>
      <c r="C6">
        <v>6.65</v>
      </c>
      <c r="D6">
        <v>6.65</v>
      </c>
    </row>
    <row r="7" spans="1:4">
      <c r="A7" t="s">
        <v>229</v>
      </c>
      <c r="B7" t="s">
        <v>230</v>
      </c>
      <c r="C7">
        <v>20.99</v>
      </c>
      <c r="D7">
        <v>20.99</v>
      </c>
    </row>
    <row r="8" spans="1:4">
      <c r="A8" t="s">
        <v>231</v>
      </c>
      <c r="B8" t="s">
        <v>232</v>
      </c>
      <c r="C8">
        <v>0.56999999999999995</v>
      </c>
      <c r="D8">
        <v>0.56999999999999995</v>
      </c>
    </row>
    <row r="9" spans="1:4">
      <c r="A9" t="s">
        <v>233</v>
      </c>
      <c r="B9" t="s">
        <v>234</v>
      </c>
      <c r="C9">
        <v>61.81</v>
      </c>
      <c r="D9">
        <v>61.81</v>
      </c>
    </row>
    <row r="10" spans="1:4">
      <c r="A10" t="s">
        <v>235</v>
      </c>
      <c r="B10" t="s">
        <v>236</v>
      </c>
      <c r="C10">
        <v>67.099999999999994</v>
      </c>
      <c r="D10">
        <v>67.099999999999994</v>
      </c>
    </row>
    <row r="11" spans="1:4">
      <c r="A11" t="s">
        <v>237</v>
      </c>
      <c r="B11" t="s">
        <v>238</v>
      </c>
      <c r="C11">
        <v>118.8</v>
      </c>
      <c r="D11">
        <v>118.8</v>
      </c>
    </row>
    <row r="12" spans="1:4">
      <c r="A12" t="s">
        <v>239</v>
      </c>
      <c r="B12" t="s">
        <v>240</v>
      </c>
      <c r="C12">
        <v>27.12</v>
      </c>
      <c r="D12">
        <v>27.12</v>
      </c>
    </row>
    <row r="13" spans="1:4">
      <c r="A13" t="s">
        <v>241</v>
      </c>
      <c r="B13" t="s">
        <v>242</v>
      </c>
      <c r="C13">
        <v>11.41</v>
      </c>
      <c r="D13">
        <v>11.41</v>
      </c>
    </row>
    <row r="14" spans="1:4">
      <c r="A14" t="s">
        <v>243</v>
      </c>
      <c r="B14" t="s">
        <v>244</v>
      </c>
      <c r="C14">
        <v>95.07</v>
      </c>
      <c r="D14">
        <v>95.07</v>
      </c>
    </row>
    <row r="15" spans="1:4">
      <c r="A15" t="s">
        <v>245</v>
      </c>
      <c r="B15" t="s">
        <v>246</v>
      </c>
      <c r="C15">
        <v>26.03</v>
      </c>
      <c r="D15">
        <v>26.03</v>
      </c>
    </row>
    <row r="16" spans="1:4">
      <c r="A16" t="s">
        <v>475</v>
      </c>
      <c r="B16" t="s">
        <v>476</v>
      </c>
      <c r="C16">
        <v>332.25</v>
      </c>
      <c r="D16">
        <v>332.25</v>
      </c>
    </row>
    <row r="17" spans="1:4">
      <c r="A17" t="s">
        <v>247</v>
      </c>
      <c r="B17" t="s">
        <v>248</v>
      </c>
      <c r="C17">
        <v>0.05</v>
      </c>
      <c r="D17">
        <v>0.05</v>
      </c>
    </row>
    <row r="18" spans="1:4">
      <c r="A18">
        <v>220252550</v>
      </c>
      <c r="B18" t="s">
        <v>249</v>
      </c>
      <c r="C18">
        <v>31.75</v>
      </c>
      <c r="D18">
        <v>31.75</v>
      </c>
    </row>
    <row r="19" spans="1:4">
      <c r="A19" s="51" t="s">
        <v>250</v>
      </c>
      <c r="B19" t="s">
        <v>251</v>
      </c>
      <c r="C19">
        <v>43.5</v>
      </c>
      <c r="D19">
        <v>43.5</v>
      </c>
    </row>
    <row r="20" spans="1:4">
      <c r="A20" s="51" t="s">
        <v>252</v>
      </c>
      <c r="B20" t="s">
        <v>253</v>
      </c>
      <c r="C20">
        <v>7.71</v>
      </c>
      <c r="D20">
        <v>7.71</v>
      </c>
    </row>
    <row r="21" spans="1:4">
      <c r="A21" s="51" t="s">
        <v>256</v>
      </c>
      <c r="B21" t="s">
        <v>257</v>
      </c>
      <c r="C21">
        <v>68.58</v>
      </c>
      <c r="D21">
        <v>68.58</v>
      </c>
    </row>
    <row r="22" spans="1:4">
      <c r="A22" s="51" t="s">
        <v>258</v>
      </c>
      <c r="B22" t="s">
        <v>259</v>
      </c>
      <c r="C22">
        <v>30.89</v>
      </c>
      <c r="D22">
        <v>30.89</v>
      </c>
    </row>
    <row r="23" spans="1:4">
      <c r="A23" s="51" t="s">
        <v>260</v>
      </c>
      <c r="B23" t="s">
        <v>261</v>
      </c>
      <c r="C23">
        <v>163.27000000000001</v>
      </c>
      <c r="D23">
        <v>163.27000000000001</v>
      </c>
    </row>
    <row r="24" spans="1:4">
      <c r="A24" t="s">
        <v>262</v>
      </c>
      <c r="B24" t="s">
        <v>263</v>
      </c>
      <c r="C24">
        <v>351.04</v>
      </c>
      <c r="D24">
        <v>321.04000000000002</v>
      </c>
    </row>
    <row r="25" spans="1:4">
      <c r="A25" s="51" t="s">
        <v>264</v>
      </c>
      <c r="B25" t="s">
        <v>265</v>
      </c>
      <c r="C25">
        <v>16.690000000000001</v>
      </c>
      <c r="D25">
        <v>16.690000000000001</v>
      </c>
    </row>
    <row r="26" spans="1:4">
      <c r="A26">
        <v>310151370</v>
      </c>
      <c r="B26" t="s">
        <v>272</v>
      </c>
      <c r="C26">
        <v>0.8</v>
      </c>
      <c r="D26">
        <v>0.79</v>
      </c>
    </row>
    <row r="27" spans="1:4">
      <c r="A27">
        <v>310852500</v>
      </c>
      <c r="B27" t="s">
        <v>273</v>
      </c>
      <c r="C27">
        <v>177.73</v>
      </c>
      <c r="D27">
        <v>177.35</v>
      </c>
    </row>
    <row r="28" spans="1:4">
      <c r="A28">
        <v>311152200</v>
      </c>
      <c r="B28" t="s">
        <v>276</v>
      </c>
      <c r="C28">
        <v>10.45</v>
      </c>
      <c r="D28">
        <v>10.45</v>
      </c>
    </row>
    <row r="29" spans="1:4">
      <c r="A29">
        <v>311252400</v>
      </c>
      <c r="B29" t="s">
        <v>277</v>
      </c>
      <c r="C29">
        <v>0.03</v>
      </c>
      <c r="D29">
        <v>0.03</v>
      </c>
    </row>
    <row r="30" spans="1:4">
      <c r="A30">
        <v>312154040</v>
      </c>
      <c r="B30" t="s">
        <v>505</v>
      </c>
      <c r="C30">
        <v>307.83999999999997</v>
      </c>
      <c r="D30">
        <v>307.83999999999997</v>
      </c>
    </row>
    <row r="31" spans="1:4">
      <c r="A31">
        <v>330152700</v>
      </c>
      <c r="B31" t="s">
        <v>278</v>
      </c>
      <c r="C31">
        <v>5.04</v>
      </c>
      <c r="D31">
        <v>5.04</v>
      </c>
    </row>
    <row r="32" spans="1:4">
      <c r="A32">
        <v>330153800</v>
      </c>
      <c r="B32" t="s">
        <v>279</v>
      </c>
      <c r="C32">
        <v>222.97</v>
      </c>
      <c r="D32">
        <v>222.97</v>
      </c>
    </row>
    <row r="33" spans="1:4">
      <c r="A33">
        <v>330750820</v>
      </c>
      <c r="B33" t="s">
        <v>280</v>
      </c>
      <c r="C33">
        <v>95.09</v>
      </c>
      <c r="D33">
        <v>97.91</v>
      </c>
    </row>
    <row r="34" spans="1:4">
      <c r="A34">
        <v>330752600</v>
      </c>
      <c r="B34" t="s">
        <v>281</v>
      </c>
      <c r="C34">
        <v>3.84</v>
      </c>
      <c r="D34">
        <v>3.84</v>
      </c>
    </row>
    <row r="35" spans="1:4">
      <c r="A35" t="s">
        <v>282</v>
      </c>
      <c r="B35" t="s">
        <v>283</v>
      </c>
      <c r="C35">
        <v>53.87</v>
      </c>
      <c r="D35">
        <v>53.87</v>
      </c>
    </row>
    <row r="36" spans="1:4">
      <c r="A36" t="s">
        <v>284</v>
      </c>
      <c r="B36" t="s">
        <v>285</v>
      </c>
      <c r="C36">
        <v>229.08</v>
      </c>
      <c r="D36">
        <v>229.08</v>
      </c>
    </row>
    <row r="37" spans="1:4">
      <c r="A37">
        <v>410250270</v>
      </c>
      <c r="B37" t="s">
        <v>286</v>
      </c>
      <c r="C37">
        <v>1.37</v>
      </c>
      <c r="D37">
        <v>1.37</v>
      </c>
    </row>
    <row r="38" spans="1:4">
      <c r="A38">
        <v>420252800</v>
      </c>
      <c r="B38" t="s">
        <v>287</v>
      </c>
      <c r="C38">
        <v>0.12</v>
      </c>
      <c r="D38">
        <v>0.12</v>
      </c>
    </row>
    <row r="39" spans="1:4">
      <c r="A39">
        <v>511351350</v>
      </c>
      <c r="B39" t="s">
        <v>289</v>
      </c>
      <c r="C39">
        <v>8.23</v>
      </c>
      <c r="D39">
        <v>8.23</v>
      </c>
    </row>
    <row r="40" spans="1:4">
      <c r="A40">
        <v>511351760</v>
      </c>
      <c r="B40" t="s">
        <v>290</v>
      </c>
      <c r="C40">
        <v>4.5199999999999996</v>
      </c>
      <c r="D40">
        <v>4.5199999999999996</v>
      </c>
    </row>
    <row r="41" spans="1:4">
      <c r="A41">
        <v>511354620</v>
      </c>
      <c r="B41" t="s">
        <v>291</v>
      </c>
      <c r="C41">
        <v>0.85</v>
      </c>
      <c r="D41">
        <v>0.85</v>
      </c>
    </row>
    <row r="42" spans="1:4">
      <c r="A42">
        <v>511354970</v>
      </c>
      <c r="B42" t="s">
        <v>292</v>
      </c>
      <c r="C42">
        <v>14.34</v>
      </c>
      <c r="D42">
        <v>14.08</v>
      </c>
    </row>
    <row r="43" spans="1:4">
      <c r="A43">
        <v>521251130</v>
      </c>
      <c r="B43" t="s">
        <v>461</v>
      </c>
      <c r="C43">
        <v>187.86</v>
      </c>
      <c r="D43">
        <v>187.86</v>
      </c>
    </row>
    <row r="44" spans="1:4">
      <c r="A44">
        <v>521255400</v>
      </c>
      <c r="B44" t="s">
        <v>667</v>
      </c>
      <c r="C44">
        <v>17.260000000000002</v>
      </c>
      <c r="D44">
        <v>17.260000000000002</v>
      </c>
    </row>
    <row r="45" spans="1:4">
      <c r="A45" t="s">
        <v>298</v>
      </c>
      <c r="B45" t="s">
        <v>299</v>
      </c>
      <c r="C45">
        <v>60.71</v>
      </c>
      <c r="D45">
        <v>60.71</v>
      </c>
    </row>
    <row r="46" spans="1:4">
      <c r="A46">
        <v>710552900</v>
      </c>
      <c r="B46" t="s">
        <v>300</v>
      </c>
      <c r="C46">
        <v>247.4</v>
      </c>
      <c r="D46">
        <v>246.98</v>
      </c>
    </row>
    <row r="47" spans="1:4">
      <c r="A47" t="s">
        <v>305</v>
      </c>
      <c r="B47" t="s">
        <v>306</v>
      </c>
      <c r="C47">
        <v>1.7</v>
      </c>
      <c r="D47">
        <v>1.7</v>
      </c>
    </row>
    <row r="48" spans="1:4">
      <c r="A48" t="s">
        <v>307</v>
      </c>
      <c r="B48" t="s">
        <v>308</v>
      </c>
      <c r="C48">
        <v>4.9400000000000004</v>
      </c>
      <c r="D48">
        <v>4.9400000000000004</v>
      </c>
    </row>
    <row r="49" spans="1:4">
      <c r="A49">
        <v>860550860</v>
      </c>
      <c r="B49" t="s">
        <v>309</v>
      </c>
      <c r="C49">
        <v>7.0000000000000007E-2</v>
      </c>
      <c r="D49">
        <v>7.0000000000000007E-2</v>
      </c>
    </row>
    <row r="50" spans="1:4">
      <c r="A50">
        <v>1140354670</v>
      </c>
      <c r="B50" t="s">
        <v>313</v>
      </c>
      <c r="C50">
        <v>12.02</v>
      </c>
      <c r="D50">
        <v>12.02</v>
      </c>
    </row>
    <row r="51" spans="1:4">
      <c r="A51">
        <v>1140355190</v>
      </c>
      <c r="B51" t="s">
        <v>315</v>
      </c>
      <c r="C51">
        <v>1.66</v>
      </c>
      <c r="D51">
        <v>1.66</v>
      </c>
    </row>
    <row r="52" spans="1:4">
      <c r="A52" t="s">
        <v>316</v>
      </c>
      <c r="B52" t="s">
        <v>315</v>
      </c>
      <c r="C52">
        <v>41.86</v>
      </c>
      <c r="D52">
        <v>41.86</v>
      </c>
    </row>
    <row r="53" spans="1:4">
      <c r="A53" t="s">
        <v>322</v>
      </c>
      <c r="B53" t="s">
        <v>323</v>
      </c>
      <c r="C53">
        <v>31.62</v>
      </c>
      <c r="D53">
        <v>31.62</v>
      </c>
    </row>
    <row r="54" spans="1:4">
      <c r="A54" t="s">
        <v>324</v>
      </c>
      <c r="B54" t="s">
        <v>325</v>
      </c>
      <c r="C54">
        <v>1.75</v>
      </c>
      <c r="D54">
        <v>1.75</v>
      </c>
    </row>
    <row r="55" spans="1:4">
      <c r="A55" t="s">
        <v>326</v>
      </c>
      <c r="B55" t="s">
        <v>327</v>
      </c>
      <c r="C55">
        <v>8.85</v>
      </c>
      <c r="D55">
        <v>8.85</v>
      </c>
    </row>
    <row r="56" spans="1:4">
      <c r="A56" t="s">
        <v>328</v>
      </c>
      <c r="B56" t="s">
        <v>329</v>
      </c>
      <c r="C56">
        <v>25</v>
      </c>
      <c r="D56">
        <v>25</v>
      </c>
    </row>
    <row r="57" spans="1:4">
      <c r="A57" t="s">
        <v>332</v>
      </c>
      <c r="B57" t="s">
        <v>333</v>
      </c>
      <c r="C57">
        <v>567.55999999999995</v>
      </c>
      <c r="D57">
        <v>561.9</v>
      </c>
    </row>
    <row r="58" spans="1:4">
      <c r="A58" t="s">
        <v>334</v>
      </c>
      <c r="B58" t="s">
        <v>333</v>
      </c>
      <c r="C58">
        <v>1.68</v>
      </c>
      <c r="D58">
        <v>1.59</v>
      </c>
    </row>
    <row r="59" spans="1:4">
      <c r="A59" t="s">
        <v>509</v>
      </c>
      <c r="B59" t="s">
        <v>510</v>
      </c>
      <c r="C59">
        <v>685.33</v>
      </c>
      <c r="D59">
        <v>685.33</v>
      </c>
    </row>
    <row r="60" spans="1:4">
      <c r="A60">
        <v>2420453900</v>
      </c>
      <c r="B60" t="s">
        <v>340</v>
      </c>
      <c r="C60">
        <v>193.2</v>
      </c>
      <c r="D60">
        <v>193.2</v>
      </c>
    </row>
    <row r="61" spans="1:4">
      <c r="A61" t="s">
        <v>341</v>
      </c>
      <c r="B61" t="s">
        <v>342</v>
      </c>
      <c r="C61">
        <v>130</v>
      </c>
      <c r="D61">
        <v>130</v>
      </c>
    </row>
    <row r="62" spans="1:4">
      <c r="A62" t="s">
        <v>346</v>
      </c>
      <c r="B62" t="s">
        <v>347</v>
      </c>
      <c r="C62">
        <v>42.84</v>
      </c>
      <c r="D62">
        <v>42.84</v>
      </c>
    </row>
    <row r="63" spans="1:4">
      <c r="A63" t="s">
        <v>348</v>
      </c>
      <c r="B63" t="s">
        <v>349</v>
      </c>
      <c r="C63">
        <v>0.03</v>
      </c>
      <c r="D63">
        <v>0.03</v>
      </c>
    </row>
    <row r="64" spans="1:4">
      <c r="A64" t="s">
        <v>353</v>
      </c>
      <c r="B64" t="s">
        <v>354</v>
      </c>
      <c r="C64">
        <v>215.73</v>
      </c>
      <c r="D64">
        <v>215.73</v>
      </c>
    </row>
    <row r="65" spans="1:4">
      <c r="A65" t="s">
        <v>355</v>
      </c>
      <c r="B65" t="s">
        <v>356</v>
      </c>
      <c r="C65">
        <v>152.4</v>
      </c>
      <c r="D65">
        <v>152.4</v>
      </c>
    </row>
    <row r="66" spans="1:4">
      <c r="A66" t="s">
        <v>358</v>
      </c>
      <c r="B66" t="s">
        <v>359</v>
      </c>
      <c r="C66">
        <v>2.19</v>
      </c>
      <c r="D66">
        <v>2.19</v>
      </c>
    </row>
    <row r="67" spans="1:4">
      <c r="A67">
        <v>2820451280</v>
      </c>
      <c r="B67" t="s">
        <v>360</v>
      </c>
      <c r="C67">
        <v>3.54</v>
      </c>
      <c r="D67">
        <v>3.54</v>
      </c>
    </row>
    <row r="68" spans="1:4">
      <c r="A68">
        <v>2869950160</v>
      </c>
      <c r="B68" t="s">
        <v>361</v>
      </c>
      <c r="C68">
        <v>27.22</v>
      </c>
      <c r="D68">
        <v>27.22</v>
      </c>
    </row>
    <row r="69" spans="1:4">
      <c r="A69">
        <v>2910551290</v>
      </c>
      <c r="B69" t="s">
        <v>362</v>
      </c>
      <c r="C69">
        <v>268.58</v>
      </c>
      <c r="D69">
        <v>268.54000000000002</v>
      </c>
    </row>
    <row r="70" spans="1:4">
      <c r="A70" t="s">
        <v>689</v>
      </c>
      <c r="B70" t="s">
        <v>690</v>
      </c>
      <c r="C70">
        <v>13.25</v>
      </c>
      <c r="D70">
        <v>13.25</v>
      </c>
    </row>
    <row r="71" spans="1:4">
      <c r="A71">
        <v>2910553980</v>
      </c>
      <c r="B71" t="s">
        <v>874</v>
      </c>
      <c r="C71">
        <v>80</v>
      </c>
      <c r="D71">
        <v>80</v>
      </c>
    </row>
    <row r="72" spans="1:4">
      <c r="A72" t="s">
        <v>363</v>
      </c>
      <c r="B72" t="s">
        <v>364</v>
      </c>
      <c r="C72">
        <v>8.1300000000000008</v>
      </c>
      <c r="D72">
        <v>8.1300000000000008</v>
      </c>
    </row>
    <row r="73" spans="1:4">
      <c r="A73" t="s">
        <v>365</v>
      </c>
      <c r="B73" t="s">
        <v>366</v>
      </c>
      <c r="C73">
        <v>7.05</v>
      </c>
      <c r="D73">
        <v>7.05</v>
      </c>
    </row>
    <row r="74" spans="1:4">
      <c r="A74" t="s">
        <v>367</v>
      </c>
      <c r="B74" t="s">
        <v>368</v>
      </c>
      <c r="C74">
        <v>0.56000000000000005</v>
      </c>
      <c r="D74">
        <v>0.56000000000000005</v>
      </c>
    </row>
    <row r="75" spans="1:4">
      <c r="A75" t="s">
        <v>369</v>
      </c>
      <c r="B75" t="s">
        <v>370</v>
      </c>
      <c r="C75">
        <v>51.97</v>
      </c>
      <c r="D75">
        <v>51.97</v>
      </c>
    </row>
    <row r="76" spans="1:4">
      <c r="A76">
        <v>3110251180</v>
      </c>
      <c r="B76" t="s">
        <v>371</v>
      </c>
      <c r="C76">
        <v>13.23</v>
      </c>
      <c r="D76">
        <v>13.23</v>
      </c>
    </row>
    <row r="77" spans="1:4">
      <c r="A77">
        <v>3180052990</v>
      </c>
      <c r="B77" t="s">
        <v>372</v>
      </c>
      <c r="C77">
        <v>0.15</v>
      </c>
      <c r="D77">
        <v>0.15</v>
      </c>
    </row>
    <row r="78" spans="1:4">
      <c r="A78" t="s">
        <v>373</v>
      </c>
      <c r="B78" t="s">
        <v>374</v>
      </c>
      <c r="C78">
        <v>0.23</v>
      </c>
      <c r="D78">
        <v>0.23</v>
      </c>
    </row>
    <row r="79" spans="1:4">
      <c r="A79">
        <v>3610459000</v>
      </c>
      <c r="B79" t="s">
        <v>375</v>
      </c>
      <c r="C79">
        <v>43.68</v>
      </c>
      <c r="D79">
        <v>43.68</v>
      </c>
    </row>
    <row r="80" spans="1:4">
      <c r="A80">
        <v>4620155160</v>
      </c>
      <c r="B80" t="s">
        <v>376</v>
      </c>
      <c r="C80">
        <v>6.26</v>
      </c>
      <c r="D80">
        <v>6.26</v>
      </c>
    </row>
    <row r="81" spans="1:4">
      <c r="A81">
        <v>4640355150</v>
      </c>
      <c r="B81" t="s">
        <v>590</v>
      </c>
      <c r="C81">
        <v>8.0399999999999991</v>
      </c>
      <c r="D81">
        <v>8.0399999999999991</v>
      </c>
    </row>
    <row r="82" spans="1:4">
      <c r="A82" t="s">
        <v>377</v>
      </c>
      <c r="B82" t="s">
        <v>378</v>
      </c>
      <c r="C82">
        <v>20.37</v>
      </c>
      <c r="D82">
        <v>20.37</v>
      </c>
    </row>
    <row r="83" spans="1:4">
      <c r="A83" t="s">
        <v>379</v>
      </c>
      <c r="B83" t="s">
        <v>378</v>
      </c>
      <c r="C83">
        <v>49.03</v>
      </c>
      <c r="D83">
        <v>49.03</v>
      </c>
    </row>
    <row r="84" spans="1:4">
      <c r="A84" t="s">
        <v>380</v>
      </c>
      <c r="B84" t="s">
        <v>381</v>
      </c>
      <c r="C84">
        <v>89.11</v>
      </c>
      <c r="D84">
        <v>89.11</v>
      </c>
    </row>
    <row r="85" spans="1:4">
      <c r="A85" t="s">
        <v>382</v>
      </c>
      <c r="B85" t="s">
        <v>378</v>
      </c>
      <c r="C85">
        <v>18.48</v>
      </c>
      <c r="D85">
        <v>18.48</v>
      </c>
    </row>
    <row r="86" spans="1:4">
      <c r="A86">
        <v>9090051200</v>
      </c>
      <c r="B86" t="s">
        <v>448</v>
      </c>
      <c r="C86">
        <v>0.11</v>
      </c>
      <c r="D86">
        <v>0.11</v>
      </c>
    </row>
    <row r="87" spans="1:4">
      <c r="A87">
        <v>9520051420</v>
      </c>
      <c r="B87" t="s">
        <v>383</v>
      </c>
      <c r="C87">
        <v>9.08</v>
      </c>
      <c r="D87">
        <v>9.08</v>
      </c>
    </row>
    <row r="88" spans="1:4">
      <c r="A88">
        <v>9620051410</v>
      </c>
      <c r="B88" t="s">
        <v>384</v>
      </c>
      <c r="C88">
        <v>8.74</v>
      </c>
      <c r="D88">
        <v>8.74</v>
      </c>
    </row>
    <row r="89" spans="1:4">
      <c r="A89">
        <v>170558300</v>
      </c>
      <c r="B89" t="s">
        <v>95</v>
      </c>
      <c r="C89">
        <v>198.68</v>
      </c>
      <c r="D89">
        <v>198.68</v>
      </c>
    </row>
    <row r="90" spans="1:4">
      <c r="A90">
        <v>170558330</v>
      </c>
      <c r="B90" t="s">
        <v>96</v>
      </c>
      <c r="C90">
        <v>263.27999999999997</v>
      </c>
      <c r="D90">
        <v>263.27999999999997</v>
      </c>
    </row>
    <row r="91" spans="1:4">
      <c r="A91">
        <v>320558340</v>
      </c>
      <c r="B91" t="s">
        <v>97</v>
      </c>
      <c r="C91">
        <v>48.38</v>
      </c>
      <c r="D91">
        <v>48.38</v>
      </c>
    </row>
    <row r="92" spans="1:4">
      <c r="A92">
        <v>330153020</v>
      </c>
      <c r="B92" t="s">
        <v>385</v>
      </c>
      <c r="C92">
        <v>595.73</v>
      </c>
      <c r="D92">
        <v>595.73</v>
      </c>
    </row>
    <row r="93" spans="1:4">
      <c r="A93" t="s">
        <v>388</v>
      </c>
      <c r="B93" t="s">
        <v>389</v>
      </c>
      <c r="C93">
        <v>479.88</v>
      </c>
      <c r="D93">
        <v>479.84</v>
      </c>
    </row>
    <row r="94" spans="1:4">
      <c r="A94">
        <v>1520158310</v>
      </c>
      <c r="B94" t="s">
        <v>100</v>
      </c>
      <c r="C94">
        <v>12.7</v>
      </c>
      <c r="D94">
        <v>12.7</v>
      </c>
    </row>
    <row r="95" spans="1:4">
      <c r="A95" t="s">
        <v>390</v>
      </c>
      <c r="B95" t="s">
        <v>391</v>
      </c>
      <c r="C95">
        <v>78.03</v>
      </c>
      <c r="D95">
        <v>78.03</v>
      </c>
    </row>
    <row r="96" spans="1:4">
      <c r="A96">
        <v>3620258320</v>
      </c>
      <c r="B96" t="s">
        <v>101</v>
      </c>
      <c r="C96">
        <v>88</v>
      </c>
      <c r="D96">
        <v>88</v>
      </c>
    </row>
    <row r="97" spans="1:4">
      <c r="A97">
        <v>3620258530</v>
      </c>
      <c r="B97" t="s">
        <v>392</v>
      </c>
      <c r="C97">
        <v>19.89</v>
      </c>
      <c r="D97">
        <v>19.84</v>
      </c>
    </row>
    <row r="98" spans="1:4">
      <c r="A98" t="s">
        <v>393</v>
      </c>
      <c r="B98" t="s">
        <v>394</v>
      </c>
      <c r="C98">
        <v>32.44</v>
      </c>
      <c r="D98">
        <v>32.44</v>
      </c>
    </row>
    <row r="99" spans="1:4">
      <c r="A99" t="s">
        <v>521</v>
      </c>
      <c r="B99" t="s">
        <v>522</v>
      </c>
      <c r="C99">
        <v>7.06</v>
      </c>
      <c r="D99">
        <v>7.06</v>
      </c>
    </row>
    <row r="100" spans="1:4">
      <c r="A100" t="s">
        <v>395</v>
      </c>
      <c r="B100" t="s">
        <v>396</v>
      </c>
      <c r="C100">
        <v>4.4000000000000004</v>
      </c>
      <c r="D100">
        <v>4.4000000000000004</v>
      </c>
    </row>
    <row r="101" spans="1:4">
      <c r="A101">
        <v>240153060</v>
      </c>
      <c r="B101" t="s">
        <v>397</v>
      </c>
      <c r="C101">
        <v>19.73</v>
      </c>
      <c r="D101">
        <v>19.73</v>
      </c>
    </row>
    <row r="102" spans="1:4">
      <c r="A102">
        <v>220252560</v>
      </c>
      <c r="B102" t="s">
        <v>400</v>
      </c>
      <c r="C102">
        <v>12.87</v>
      </c>
      <c r="D102">
        <v>12.87</v>
      </c>
    </row>
    <row r="103" spans="1:4">
      <c r="A103">
        <v>170558360</v>
      </c>
      <c r="B103" t="s">
        <v>401</v>
      </c>
      <c r="C103">
        <v>39.76</v>
      </c>
      <c r="D103">
        <v>39.76</v>
      </c>
    </row>
    <row r="104" spans="1:4">
      <c r="A104">
        <v>220253030</v>
      </c>
      <c r="B104" t="s">
        <v>402</v>
      </c>
      <c r="C104">
        <v>91.42</v>
      </c>
      <c r="D104">
        <v>91.27</v>
      </c>
    </row>
    <row r="105" spans="1:4">
      <c r="A105">
        <v>220253040</v>
      </c>
      <c r="B105" t="s">
        <v>403</v>
      </c>
      <c r="C105">
        <v>75.33</v>
      </c>
      <c r="D105">
        <v>69.55</v>
      </c>
    </row>
    <row r="106" spans="1:4">
      <c r="A106">
        <v>320558370</v>
      </c>
      <c r="B106" t="s">
        <v>404</v>
      </c>
      <c r="C106">
        <v>2.68</v>
      </c>
      <c r="D106">
        <v>2.68</v>
      </c>
    </row>
    <row r="107" spans="1:4">
      <c r="A107" t="s">
        <v>405</v>
      </c>
      <c r="B107" t="s">
        <v>406</v>
      </c>
      <c r="C107">
        <v>324.02999999999997</v>
      </c>
      <c r="D107">
        <v>324.02999999999997</v>
      </c>
    </row>
    <row r="108" spans="1:4">
      <c r="A108" t="s">
        <v>407</v>
      </c>
      <c r="B108" t="s">
        <v>408</v>
      </c>
      <c r="C108">
        <v>10.3</v>
      </c>
      <c r="D108">
        <v>10.3</v>
      </c>
    </row>
    <row r="109" spans="1:4">
      <c r="A109">
        <v>3620258570</v>
      </c>
      <c r="B109" t="s">
        <v>409</v>
      </c>
      <c r="C109">
        <v>7.38</v>
      </c>
      <c r="D109">
        <v>7.37</v>
      </c>
    </row>
    <row r="110" spans="1:4">
      <c r="A110" t="s">
        <v>410</v>
      </c>
      <c r="B110" t="s">
        <v>411</v>
      </c>
      <c r="C110">
        <v>65</v>
      </c>
      <c r="D110">
        <v>65</v>
      </c>
    </row>
    <row r="111" spans="1:4">
      <c r="A111" t="s">
        <v>494</v>
      </c>
      <c r="B111" t="s">
        <v>495</v>
      </c>
      <c r="C111">
        <v>119</v>
      </c>
      <c r="D111">
        <v>119</v>
      </c>
    </row>
    <row r="112" spans="1:4">
      <c r="A112">
        <v>710258520</v>
      </c>
      <c r="B112" t="s">
        <v>413</v>
      </c>
      <c r="C112">
        <v>16.809999999999999</v>
      </c>
      <c r="D112">
        <v>16.809999999999999</v>
      </c>
    </row>
    <row r="113" spans="1:4">
      <c r="A113">
        <v>1511253210</v>
      </c>
      <c r="B113" t="s">
        <v>598</v>
      </c>
      <c r="C113">
        <v>866.35</v>
      </c>
      <c r="D113">
        <v>866.35</v>
      </c>
    </row>
    <row r="114" spans="1:4">
      <c r="A114" t="s">
        <v>416</v>
      </c>
      <c r="B114" t="s">
        <v>417</v>
      </c>
      <c r="C114">
        <v>31.43</v>
      </c>
      <c r="D114">
        <v>31.43</v>
      </c>
    </row>
    <row r="115" spans="1:4">
      <c r="A115" t="s">
        <v>420</v>
      </c>
      <c r="B115" t="s">
        <v>421</v>
      </c>
      <c r="C115">
        <v>0.52</v>
      </c>
      <c r="D115">
        <v>0.52</v>
      </c>
    </row>
    <row r="116" spans="1:4">
      <c r="A116" t="s">
        <v>452</v>
      </c>
      <c r="B116" t="s">
        <v>453</v>
      </c>
      <c r="C116">
        <v>1.91</v>
      </c>
      <c r="D116">
        <v>1.91</v>
      </c>
    </row>
    <row r="117" spans="1:4">
      <c r="A117" t="s">
        <v>103</v>
      </c>
      <c r="B117" t="s">
        <v>102</v>
      </c>
      <c r="C117">
        <v>5.72</v>
      </c>
      <c r="D117">
        <v>5.72</v>
      </c>
    </row>
    <row r="118" spans="1:4">
      <c r="A118" t="s">
        <v>105</v>
      </c>
      <c r="B118" t="s">
        <v>104</v>
      </c>
      <c r="C118">
        <v>11.86</v>
      </c>
      <c r="D118">
        <v>11.86</v>
      </c>
    </row>
    <row r="119" spans="1:4">
      <c r="A119">
        <v>2340758790</v>
      </c>
      <c r="B119" t="s">
        <v>426</v>
      </c>
      <c r="C119">
        <v>2.2400000000000002</v>
      </c>
      <c r="D119">
        <v>2.2400000000000002</v>
      </c>
    </row>
    <row r="120" spans="1:4">
      <c r="A120">
        <v>3620258440</v>
      </c>
      <c r="B120" t="s">
        <v>106</v>
      </c>
      <c r="C120">
        <v>382.69</v>
      </c>
      <c r="D120">
        <v>331.95</v>
      </c>
    </row>
    <row r="121" spans="1:4">
      <c r="A121">
        <v>3620258480</v>
      </c>
      <c r="B121" t="s">
        <v>107</v>
      </c>
      <c r="C121">
        <v>35.869999999999997</v>
      </c>
      <c r="D121">
        <v>35.869999999999997</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workbookViewId="0">
      <selection activeCell="G24" sqref="G24"/>
    </sheetView>
  </sheetViews>
  <sheetFormatPr defaultRowHeight="15"/>
  <sheetData>
    <row r="1" spans="1:4">
      <c r="A1">
        <v>58000</v>
      </c>
      <c r="B1" t="s">
        <v>217</v>
      </c>
      <c r="D1">
        <v>-12.16</v>
      </c>
    </row>
    <row r="2" spans="1:4">
      <c r="A2">
        <v>170551380</v>
      </c>
      <c r="B2" t="s">
        <v>218</v>
      </c>
      <c r="C2">
        <v>153.34</v>
      </c>
      <c r="D2">
        <v>151.91999999999999</v>
      </c>
    </row>
    <row r="3" spans="1:4">
      <c r="A3" t="s">
        <v>219</v>
      </c>
      <c r="B3" t="s">
        <v>220</v>
      </c>
      <c r="C3">
        <v>296.5</v>
      </c>
      <c r="D3">
        <v>296.5</v>
      </c>
    </row>
    <row r="4" spans="1:4">
      <c r="A4" t="s">
        <v>225</v>
      </c>
      <c r="B4" t="s">
        <v>226</v>
      </c>
      <c r="C4">
        <v>22.05</v>
      </c>
      <c r="D4">
        <v>22.05</v>
      </c>
    </row>
    <row r="5" spans="1:4">
      <c r="A5" t="s">
        <v>213</v>
      </c>
      <c r="B5" t="s">
        <v>214</v>
      </c>
      <c r="C5">
        <v>32.43</v>
      </c>
      <c r="D5">
        <v>32.43</v>
      </c>
    </row>
    <row r="6" spans="1:4">
      <c r="A6" t="s">
        <v>216</v>
      </c>
      <c r="B6" t="s">
        <v>215</v>
      </c>
      <c r="C6">
        <v>8</v>
      </c>
      <c r="D6">
        <v>8</v>
      </c>
    </row>
    <row r="7" spans="1:4">
      <c r="A7" t="s">
        <v>227</v>
      </c>
      <c r="B7" t="s">
        <v>228</v>
      </c>
      <c r="C7">
        <v>30.28</v>
      </c>
      <c r="D7">
        <v>30.28</v>
      </c>
    </row>
    <row r="8" spans="1:4">
      <c r="A8" t="s">
        <v>229</v>
      </c>
      <c r="B8" t="s">
        <v>230</v>
      </c>
      <c r="C8">
        <v>107.1</v>
      </c>
      <c r="D8">
        <v>107.1</v>
      </c>
    </row>
    <row r="9" spans="1:4">
      <c r="A9" t="s">
        <v>513</v>
      </c>
      <c r="B9" t="s">
        <v>514</v>
      </c>
      <c r="C9">
        <v>13.35</v>
      </c>
      <c r="D9">
        <v>13.35</v>
      </c>
    </row>
    <row r="10" spans="1:4">
      <c r="A10" t="s">
        <v>231</v>
      </c>
      <c r="B10" t="s">
        <v>232</v>
      </c>
      <c r="C10">
        <v>3.46</v>
      </c>
      <c r="D10">
        <v>3.46</v>
      </c>
    </row>
    <row r="11" spans="1:4">
      <c r="A11" t="s">
        <v>233</v>
      </c>
      <c r="B11" t="s">
        <v>234</v>
      </c>
      <c r="C11">
        <v>274.08</v>
      </c>
      <c r="D11">
        <v>274.02999999999997</v>
      </c>
    </row>
    <row r="12" spans="1:4">
      <c r="A12" t="s">
        <v>235</v>
      </c>
      <c r="B12" t="s">
        <v>236</v>
      </c>
      <c r="C12">
        <v>48.79</v>
      </c>
      <c r="D12">
        <v>48.79</v>
      </c>
    </row>
    <row r="13" spans="1:4">
      <c r="A13" t="s">
        <v>237</v>
      </c>
      <c r="B13" t="s">
        <v>238</v>
      </c>
      <c r="C13">
        <v>117.96</v>
      </c>
      <c r="D13">
        <v>117.96</v>
      </c>
    </row>
    <row r="14" spans="1:4">
      <c r="A14" t="s">
        <v>239</v>
      </c>
      <c r="B14" t="s">
        <v>240</v>
      </c>
      <c r="C14">
        <v>90.88</v>
      </c>
      <c r="D14">
        <v>43</v>
      </c>
    </row>
    <row r="15" spans="1:4">
      <c r="A15" t="s">
        <v>241</v>
      </c>
      <c r="B15" t="s">
        <v>242</v>
      </c>
      <c r="C15">
        <v>36.54</v>
      </c>
      <c r="D15">
        <v>36.54</v>
      </c>
    </row>
    <row r="16" spans="1:4">
      <c r="A16" t="s">
        <v>243</v>
      </c>
      <c r="B16" t="s">
        <v>244</v>
      </c>
      <c r="C16">
        <v>434.76</v>
      </c>
      <c r="D16">
        <v>434.76</v>
      </c>
    </row>
    <row r="17" spans="1:4">
      <c r="A17" t="s">
        <v>473</v>
      </c>
      <c r="B17" t="s">
        <v>474</v>
      </c>
      <c r="C17">
        <v>471.83</v>
      </c>
      <c r="D17">
        <v>471.83</v>
      </c>
    </row>
    <row r="18" spans="1:4">
      <c r="A18" t="s">
        <v>245</v>
      </c>
      <c r="B18" t="s">
        <v>246</v>
      </c>
      <c r="C18">
        <v>87.26</v>
      </c>
      <c r="D18">
        <v>87.26</v>
      </c>
    </row>
    <row r="19" spans="1:4">
      <c r="A19" t="s">
        <v>247</v>
      </c>
      <c r="B19" t="s">
        <v>248</v>
      </c>
      <c r="C19">
        <v>0.21</v>
      </c>
      <c r="D19">
        <v>0.21</v>
      </c>
    </row>
    <row r="20" spans="1:4">
      <c r="A20">
        <v>220252550</v>
      </c>
      <c r="B20" t="s">
        <v>249</v>
      </c>
      <c r="C20">
        <v>30.28</v>
      </c>
      <c r="D20">
        <v>30.28</v>
      </c>
    </row>
    <row r="21" spans="1:4">
      <c r="A21" s="51" t="s">
        <v>250</v>
      </c>
      <c r="B21" t="s">
        <v>251</v>
      </c>
      <c r="C21">
        <v>31.45</v>
      </c>
      <c r="D21">
        <v>31.45</v>
      </c>
    </row>
    <row r="22" spans="1:4">
      <c r="A22" s="51" t="s">
        <v>252</v>
      </c>
      <c r="B22" t="s">
        <v>253</v>
      </c>
      <c r="C22">
        <v>12.88</v>
      </c>
      <c r="D22">
        <v>12.88</v>
      </c>
    </row>
    <row r="23" spans="1:4">
      <c r="A23" s="51" t="s">
        <v>254</v>
      </c>
      <c r="B23" t="s">
        <v>255</v>
      </c>
      <c r="C23">
        <v>52.36</v>
      </c>
      <c r="D23">
        <v>52.36</v>
      </c>
    </row>
    <row r="24" spans="1:4">
      <c r="A24" s="51" t="s">
        <v>258</v>
      </c>
      <c r="B24" t="s">
        <v>259</v>
      </c>
      <c r="C24">
        <v>7.96</v>
      </c>
      <c r="D24">
        <v>7.96</v>
      </c>
    </row>
    <row r="25" spans="1:4">
      <c r="A25" s="51" t="s">
        <v>260</v>
      </c>
      <c r="B25" t="s">
        <v>261</v>
      </c>
      <c r="C25">
        <v>207.34</v>
      </c>
      <c r="D25">
        <v>207.34</v>
      </c>
    </row>
    <row r="26" spans="1:4">
      <c r="A26" t="s">
        <v>262</v>
      </c>
      <c r="B26" t="s">
        <v>263</v>
      </c>
      <c r="C26">
        <v>459.14</v>
      </c>
      <c r="D26">
        <v>459.14</v>
      </c>
    </row>
    <row r="27" spans="1:4">
      <c r="A27" s="51" t="s">
        <v>264</v>
      </c>
      <c r="B27" t="s">
        <v>265</v>
      </c>
      <c r="C27">
        <v>16.43</v>
      </c>
      <c r="D27">
        <v>16.43</v>
      </c>
    </row>
    <row r="28" spans="1:4">
      <c r="A28" s="51" t="s">
        <v>266</v>
      </c>
      <c r="B28" t="s">
        <v>267</v>
      </c>
      <c r="C28">
        <v>28.99</v>
      </c>
      <c r="D28">
        <v>28.99</v>
      </c>
    </row>
    <row r="29" spans="1:4">
      <c r="A29" s="51" t="s">
        <v>268</v>
      </c>
      <c r="B29" t="s">
        <v>269</v>
      </c>
      <c r="C29">
        <v>12.37</v>
      </c>
      <c r="D29">
        <v>12.37</v>
      </c>
    </row>
    <row r="30" spans="1:4">
      <c r="A30" s="51" t="s">
        <v>270</v>
      </c>
      <c r="B30" t="s">
        <v>271</v>
      </c>
      <c r="C30">
        <v>7.98</v>
      </c>
      <c r="D30">
        <v>7.98</v>
      </c>
    </row>
    <row r="31" spans="1:4">
      <c r="A31">
        <v>310151370</v>
      </c>
      <c r="B31" t="s">
        <v>272</v>
      </c>
      <c r="C31">
        <v>24.18</v>
      </c>
      <c r="D31">
        <v>24.17</v>
      </c>
    </row>
    <row r="32" spans="1:4">
      <c r="A32">
        <v>310750070</v>
      </c>
      <c r="B32" t="s">
        <v>553</v>
      </c>
      <c r="C32">
        <v>611.59</v>
      </c>
      <c r="D32">
        <v>611.58000000000004</v>
      </c>
    </row>
    <row r="33" spans="1:4">
      <c r="A33">
        <v>310852500</v>
      </c>
      <c r="B33" t="s">
        <v>273</v>
      </c>
      <c r="C33">
        <v>342.21</v>
      </c>
      <c r="D33">
        <v>339.4</v>
      </c>
    </row>
    <row r="34" spans="1:4">
      <c r="A34">
        <v>311152200</v>
      </c>
      <c r="B34" t="s">
        <v>276</v>
      </c>
      <c r="C34">
        <v>60.31</v>
      </c>
      <c r="D34">
        <v>60.31</v>
      </c>
    </row>
    <row r="35" spans="1:4">
      <c r="A35">
        <v>311252400</v>
      </c>
      <c r="B35" t="s">
        <v>277</v>
      </c>
      <c r="C35">
        <v>0.13</v>
      </c>
      <c r="D35">
        <v>0.13</v>
      </c>
    </row>
    <row r="36" spans="1:4">
      <c r="A36">
        <v>312154040</v>
      </c>
      <c r="B36" t="s">
        <v>505</v>
      </c>
      <c r="C36">
        <v>144.94</v>
      </c>
      <c r="D36">
        <v>144.94</v>
      </c>
    </row>
    <row r="37" spans="1:4">
      <c r="A37">
        <v>330152700</v>
      </c>
      <c r="B37" t="s">
        <v>278</v>
      </c>
      <c r="C37">
        <v>6.25</v>
      </c>
      <c r="D37">
        <v>6.25</v>
      </c>
    </row>
    <row r="38" spans="1:4">
      <c r="A38">
        <v>330153800</v>
      </c>
      <c r="B38" t="s">
        <v>279</v>
      </c>
      <c r="C38">
        <v>488.4</v>
      </c>
      <c r="D38">
        <v>487.93</v>
      </c>
    </row>
    <row r="39" spans="1:4">
      <c r="A39">
        <v>330750820</v>
      </c>
      <c r="B39" t="s">
        <v>280</v>
      </c>
      <c r="C39">
        <v>40.42</v>
      </c>
      <c r="D39">
        <v>40.42</v>
      </c>
    </row>
    <row r="40" spans="1:4">
      <c r="A40">
        <v>330752600</v>
      </c>
      <c r="B40" t="s">
        <v>281</v>
      </c>
      <c r="C40">
        <v>10.24</v>
      </c>
      <c r="D40">
        <v>10.24</v>
      </c>
    </row>
    <row r="41" spans="1:4">
      <c r="A41" t="s">
        <v>282</v>
      </c>
      <c r="B41" t="s">
        <v>283</v>
      </c>
      <c r="C41">
        <v>75.19</v>
      </c>
      <c r="D41">
        <v>75.19</v>
      </c>
    </row>
    <row r="42" spans="1:4">
      <c r="A42" t="s">
        <v>284</v>
      </c>
      <c r="B42" t="s">
        <v>285</v>
      </c>
      <c r="C42">
        <v>922.26</v>
      </c>
      <c r="D42">
        <v>922.12</v>
      </c>
    </row>
    <row r="43" spans="1:4">
      <c r="A43" t="s">
        <v>482</v>
      </c>
      <c r="B43" t="s">
        <v>483</v>
      </c>
      <c r="C43">
        <v>280.5</v>
      </c>
      <c r="D43">
        <v>278.24</v>
      </c>
    </row>
    <row r="44" spans="1:4">
      <c r="A44" t="s">
        <v>517</v>
      </c>
      <c r="B44" t="s">
        <v>518</v>
      </c>
      <c r="C44">
        <v>1.26</v>
      </c>
      <c r="D44">
        <v>1.26</v>
      </c>
    </row>
    <row r="45" spans="1:4">
      <c r="A45">
        <v>410250270</v>
      </c>
      <c r="B45" t="s">
        <v>286</v>
      </c>
      <c r="C45">
        <v>4.51</v>
      </c>
      <c r="D45">
        <v>4.51</v>
      </c>
    </row>
    <row r="46" spans="1:4">
      <c r="A46">
        <v>420250270</v>
      </c>
      <c r="B46" t="s">
        <v>286</v>
      </c>
      <c r="C46">
        <v>10.08</v>
      </c>
      <c r="D46">
        <v>10.08</v>
      </c>
    </row>
    <row r="47" spans="1:4">
      <c r="A47">
        <v>420252800</v>
      </c>
      <c r="B47" t="s">
        <v>287</v>
      </c>
      <c r="C47">
        <v>0.35</v>
      </c>
      <c r="D47">
        <v>0.35</v>
      </c>
    </row>
    <row r="48" spans="1:4">
      <c r="A48">
        <v>511351350</v>
      </c>
      <c r="B48" t="s">
        <v>289</v>
      </c>
      <c r="C48">
        <v>16.399999999999999</v>
      </c>
      <c r="D48">
        <v>15.63</v>
      </c>
    </row>
    <row r="49" spans="1:4">
      <c r="A49">
        <v>511351760</v>
      </c>
      <c r="B49" t="s">
        <v>290</v>
      </c>
      <c r="C49">
        <v>7.81</v>
      </c>
      <c r="D49">
        <v>7.81</v>
      </c>
    </row>
    <row r="50" spans="1:4">
      <c r="A50">
        <v>511354620</v>
      </c>
      <c r="B50" t="s">
        <v>291</v>
      </c>
      <c r="C50">
        <v>4.68</v>
      </c>
      <c r="D50">
        <v>4.67</v>
      </c>
    </row>
    <row r="51" spans="1:4">
      <c r="A51">
        <v>511354970</v>
      </c>
      <c r="B51" t="s">
        <v>292</v>
      </c>
      <c r="C51">
        <v>20.059999999999999</v>
      </c>
      <c r="D51">
        <v>20.059999999999999</v>
      </c>
    </row>
    <row r="52" spans="1:4">
      <c r="A52" t="s">
        <v>296</v>
      </c>
      <c r="B52" t="s">
        <v>297</v>
      </c>
      <c r="C52">
        <v>26.97</v>
      </c>
      <c r="D52">
        <v>26.97</v>
      </c>
    </row>
    <row r="53" spans="1:4">
      <c r="A53" t="s">
        <v>298</v>
      </c>
      <c r="B53" t="s">
        <v>299</v>
      </c>
      <c r="C53">
        <v>354.83</v>
      </c>
      <c r="D53">
        <v>354.8</v>
      </c>
    </row>
    <row r="54" spans="1:4">
      <c r="A54" t="s">
        <v>433</v>
      </c>
      <c r="B54" t="s">
        <v>434</v>
      </c>
      <c r="C54">
        <v>8.94</v>
      </c>
      <c r="D54">
        <v>8.94</v>
      </c>
    </row>
    <row r="55" spans="1:4">
      <c r="A55">
        <v>710552900</v>
      </c>
      <c r="B55" t="s">
        <v>300</v>
      </c>
      <c r="C55">
        <v>456.78</v>
      </c>
      <c r="D55">
        <v>455.62</v>
      </c>
    </row>
    <row r="56" spans="1:4">
      <c r="A56" t="s">
        <v>301</v>
      </c>
      <c r="B56" t="s">
        <v>302</v>
      </c>
      <c r="C56">
        <v>9.5</v>
      </c>
      <c r="D56">
        <v>9.5</v>
      </c>
    </row>
    <row r="57" spans="1:4">
      <c r="A57" t="s">
        <v>303</v>
      </c>
      <c r="B57" t="s">
        <v>304</v>
      </c>
      <c r="C57">
        <v>2.06</v>
      </c>
      <c r="D57">
        <v>2.06</v>
      </c>
    </row>
    <row r="58" spans="1:4">
      <c r="A58" t="s">
        <v>305</v>
      </c>
      <c r="B58" t="s">
        <v>306</v>
      </c>
      <c r="C58">
        <v>4.1100000000000003</v>
      </c>
      <c r="D58">
        <v>4.1100000000000003</v>
      </c>
    </row>
    <row r="59" spans="1:4">
      <c r="A59" t="s">
        <v>307</v>
      </c>
      <c r="B59" t="s">
        <v>308</v>
      </c>
      <c r="C59">
        <v>3.3</v>
      </c>
      <c r="D59">
        <v>3.3</v>
      </c>
    </row>
    <row r="60" spans="1:4">
      <c r="A60">
        <v>860550860</v>
      </c>
      <c r="B60" t="s">
        <v>309</v>
      </c>
      <c r="C60">
        <v>0.59</v>
      </c>
      <c r="D60">
        <v>0.59</v>
      </c>
    </row>
    <row r="61" spans="1:4">
      <c r="A61" t="s">
        <v>310</v>
      </c>
      <c r="B61" t="s">
        <v>311</v>
      </c>
      <c r="C61">
        <v>5</v>
      </c>
      <c r="D61">
        <v>5</v>
      </c>
    </row>
    <row r="62" spans="1:4">
      <c r="A62">
        <v>1140354660</v>
      </c>
      <c r="B62" t="s">
        <v>312</v>
      </c>
      <c r="C62">
        <v>8.58</v>
      </c>
      <c r="D62">
        <v>8.58</v>
      </c>
    </row>
    <row r="63" spans="1:4">
      <c r="A63">
        <v>1140354670</v>
      </c>
      <c r="B63" t="s">
        <v>313</v>
      </c>
      <c r="C63">
        <v>12.13</v>
      </c>
      <c r="D63">
        <v>12.13</v>
      </c>
    </row>
    <row r="64" spans="1:4">
      <c r="A64">
        <v>1140355170</v>
      </c>
      <c r="B64" t="s">
        <v>314</v>
      </c>
      <c r="C64">
        <v>24.38</v>
      </c>
      <c r="D64">
        <v>24.38</v>
      </c>
    </row>
    <row r="65" spans="1:4">
      <c r="A65">
        <v>1140355190</v>
      </c>
      <c r="B65" t="s">
        <v>315</v>
      </c>
      <c r="C65">
        <v>1.55</v>
      </c>
      <c r="D65">
        <v>1.55</v>
      </c>
    </row>
    <row r="66" spans="1:4">
      <c r="A66" t="s">
        <v>316</v>
      </c>
      <c r="B66" t="s">
        <v>315</v>
      </c>
      <c r="C66">
        <v>33.04</v>
      </c>
      <c r="D66">
        <v>33.04</v>
      </c>
    </row>
    <row r="67" spans="1:4">
      <c r="A67" t="s">
        <v>462</v>
      </c>
      <c r="B67" t="s">
        <v>463</v>
      </c>
      <c r="C67">
        <v>51.56</v>
      </c>
      <c r="D67">
        <v>51.56</v>
      </c>
    </row>
    <row r="68" spans="1:4">
      <c r="A68" t="s">
        <v>322</v>
      </c>
      <c r="B68" t="s">
        <v>323</v>
      </c>
      <c r="C68">
        <v>34.380000000000003</v>
      </c>
      <c r="D68">
        <v>34.380000000000003</v>
      </c>
    </row>
    <row r="69" spans="1:4">
      <c r="A69" t="s">
        <v>324</v>
      </c>
      <c r="B69" t="s">
        <v>325</v>
      </c>
      <c r="C69">
        <v>3.31</v>
      </c>
      <c r="D69">
        <v>3.31</v>
      </c>
    </row>
    <row r="70" spans="1:4">
      <c r="A70" t="s">
        <v>328</v>
      </c>
      <c r="B70" t="s">
        <v>329</v>
      </c>
      <c r="C70">
        <v>25</v>
      </c>
      <c r="D70">
        <v>25</v>
      </c>
    </row>
    <row r="71" spans="1:4">
      <c r="A71" t="s">
        <v>330</v>
      </c>
      <c r="B71" t="s">
        <v>331</v>
      </c>
      <c r="C71">
        <v>2.85</v>
      </c>
      <c r="D71">
        <v>-13.06</v>
      </c>
    </row>
    <row r="72" spans="1:4">
      <c r="A72" t="s">
        <v>332</v>
      </c>
      <c r="B72" t="s">
        <v>333</v>
      </c>
      <c r="C72">
        <v>115.48</v>
      </c>
      <c r="D72">
        <v>86.62</v>
      </c>
    </row>
    <row r="73" spans="1:4">
      <c r="A73" t="s">
        <v>334</v>
      </c>
      <c r="B73" t="s">
        <v>333</v>
      </c>
      <c r="C73">
        <v>9.0299999999999994</v>
      </c>
      <c r="D73">
        <v>9.0299999999999994</v>
      </c>
    </row>
    <row r="74" spans="1:4">
      <c r="A74" t="s">
        <v>335</v>
      </c>
      <c r="B74" t="s">
        <v>336</v>
      </c>
      <c r="C74">
        <v>18.36</v>
      </c>
      <c r="D74">
        <v>18.350000000000001</v>
      </c>
    </row>
    <row r="75" spans="1:4">
      <c r="A75">
        <v>1570150660</v>
      </c>
      <c r="B75" t="s">
        <v>337</v>
      </c>
      <c r="C75">
        <v>0.77</v>
      </c>
      <c r="D75">
        <v>0.77</v>
      </c>
    </row>
    <row r="76" spans="1:4">
      <c r="A76">
        <v>2420453900</v>
      </c>
      <c r="B76" t="s">
        <v>340</v>
      </c>
      <c r="C76">
        <v>528.9</v>
      </c>
      <c r="D76">
        <v>528.04999999999995</v>
      </c>
    </row>
    <row r="77" spans="1:4">
      <c r="A77" t="s">
        <v>341</v>
      </c>
      <c r="B77" t="s">
        <v>342</v>
      </c>
      <c r="C77" t="s">
        <v>868</v>
      </c>
      <c r="D77" t="s">
        <v>868</v>
      </c>
    </row>
    <row r="78" spans="1:4">
      <c r="A78" t="s">
        <v>346</v>
      </c>
      <c r="B78" t="s">
        <v>347</v>
      </c>
      <c r="C78">
        <v>27.17</v>
      </c>
      <c r="D78">
        <v>27.17</v>
      </c>
    </row>
    <row r="79" spans="1:4">
      <c r="A79" t="s">
        <v>348</v>
      </c>
      <c r="B79" t="s">
        <v>349</v>
      </c>
      <c r="C79">
        <v>65.099999999999994</v>
      </c>
      <c r="D79">
        <v>65.099999999999994</v>
      </c>
    </row>
    <row r="80" spans="1:4">
      <c r="A80" t="s">
        <v>353</v>
      </c>
      <c r="B80" t="s">
        <v>354</v>
      </c>
      <c r="C80">
        <v>206.39</v>
      </c>
      <c r="D80">
        <v>206.39</v>
      </c>
    </row>
    <row r="81" spans="1:4">
      <c r="A81" t="s">
        <v>355</v>
      </c>
      <c r="B81" t="s">
        <v>356</v>
      </c>
      <c r="C81">
        <v>177.76</v>
      </c>
      <c r="D81">
        <v>177.76</v>
      </c>
    </row>
    <row r="82" spans="1:4">
      <c r="A82" t="s">
        <v>492</v>
      </c>
      <c r="B82" t="s">
        <v>493</v>
      </c>
      <c r="D82">
        <v>-0.18</v>
      </c>
    </row>
    <row r="83" spans="1:4">
      <c r="A83" t="s">
        <v>440</v>
      </c>
      <c r="B83" t="s">
        <v>441</v>
      </c>
      <c r="D83">
        <v>-0.02</v>
      </c>
    </row>
    <row r="84" spans="1:4">
      <c r="A84" t="s">
        <v>442</v>
      </c>
      <c r="B84" t="s">
        <v>443</v>
      </c>
      <c r="D84">
        <v>-2.78</v>
      </c>
    </row>
    <row r="85" spans="1:4">
      <c r="A85" t="s">
        <v>444</v>
      </c>
      <c r="B85" t="s">
        <v>445</v>
      </c>
      <c r="D85">
        <v>-0.42</v>
      </c>
    </row>
    <row r="86" spans="1:4">
      <c r="A86" t="s">
        <v>358</v>
      </c>
      <c r="B86" t="s">
        <v>359</v>
      </c>
      <c r="C86">
        <v>36.590000000000003</v>
      </c>
      <c r="D86">
        <v>36.590000000000003</v>
      </c>
    </row>
    <row r="87" spans="1:4">
      <c r="A87">
        <v>2820451280</v>
      </c>
      <c r="B87" t="s">
        <v>360</v>
      </c>
      <c r="C87">
        <v>14.45</v>
      </c>
      <c r="D87">
        <v>14.45</v>
      </c>
    </row>
    <row r="88" spans="1:4">
      <c r="A88">
        <v>2869950160</v>
      </c>
      <c r="B88" t="s">
        <v>361</v>
      </c>
      <c r="C88">
        <v>4.04</v>
      </c>
      <c r="D88">
        <v>4.04</v>
      </c>
    </row>
    <row r="89" spans="1:4">
      <c r="A89">
        <v>2910551290</v>
      </c>
      <c r="B89" t="s">
        <v>362</v>
      </c>
      <c r="C89">
        <v>314.41000000000003</v>
      </c>
      <c r="D89">
        <v>314.31</v>
      </c>
    </row>
    <row r="90" spans="1:4">
      <c r="A90" t="s">
        <v>689</v>
      </c>
      <c r="B90" t="s">
        <v>690</v>
      </c>
      <c r="C90">
        <v>61.23</v>
      </c>
      <c r="D90">
        <v>61.23</v>
      </c>
    </row>
    <row r="91" spans="1:4">
      <c r="A91" t="s">
        <v>363</v>
      </c>
      <c r="B91" t="s">
        <v>364</v>
      </c>
      <c r="C91">
        <v>18.809999999999999</v>
      </c>
      <c r="D91">
        <v>18.809999999999999</v>
      </c>
    </row>
    <row r="92" spans="1:4">
      <c r="A92" t="s">
        <v>365</v>
      </c>
      <c r="B92" t="s">
        <v>366</v>
      </c>
      <c r="C92">
        <v>11.18</v>
      </c>
      <c r="D92">
        <v>11.18</v>
      </c>
    </row>
    <row r="93" spans="1:4">
      <c r="A93" t="s">
        <v>369</v>
      </c>
      <c r="B93" t="s">
        <v>370</v>
      </c>
      <c r="C93">
        <v>41.56</v>
      </c>
      <c r="D93">
        <v>41.56</v>
      </c>
    </row>
    <row r="94" spans="1:4">
      <c r="A94">
        <v>3110251180</v>
      </c>
      <c r="B94" t="s">
        <v>371</v>
      </c>
      <c r="C94">
        <v>22.98</v>
      </c>
      <c r="D94">
        <v>22.98</v>
      </c>
    </row>
    <row r="95" spans="1:4">
      <c r="A95">
        <v>3610459000</v>
      </c>
      <c r="B95" t="s">
        <v>375</v>
      </c>
      <c r="C95">
        <v>111.62</v>
      </c>
      <c r="D95">
        <v>111.57</v>
      </c>
    </row>
    <row r="96" spans="1:4">
      <c r="A96">
        <v>3620255500</v>
      </c>
      <c r="B96" t="s">
        <v>511</v>
      </c>
      <c r="D96">
        <v>-0.86</v>
      </c>
    </row>
    <row r="97" spans="1:4">
      <c r="A97">
        <v>4620155160</v>
      </c>
      <c r="B97" t="s">
        <v>376</v>
      </c>
      <c r="C97">
        <v>1.91</v>
      </c>
      <c r="D97">
        <v>1.91</v>
      </c>
    </row>
    <row r="98" spans="1:4">
      <c r="A98">
        <v>4640355150</v>
      </c>
      <c r="B98" t="s">
        <v>590</v>
      </c>
      <c r="C98">
        <v>1.4</v>
      </c>
      <c r="D98">
        <v>1.4</v>
      </c>
    </row>
    <row r="99" spans="1:4">
      <c r="A99" t="s">
        <v>377</v>
      </c>
      <c r="B99" t="s">
        <v>378</v>
      </c>
      <c r="C99">
        <v>11.7</v>
      </c>
      <c r="D99">
        <v>11.7</v>
      </c>
    </row>
    <row r="100" spans="1:4">
      <c r="A100">
        <v>4840155760</v>
      </c>
      <c r="B100" t="s">
        <v>378</v>
      </c>
      <c r="C100">
        <v>285.74</v>
      </c>
      <c r="D100">
        <v>285.74</v>
      </c>
    </row>
    <row r="101" spans="1:4">
      <c r="A101" t="s">
        <v>379</v>
      </c>
      <c r="B101" t="s">
        <v>378</v>
      </c>
      <c r="C101">
        <v>112.59</v>
      </c>
      <c r="D101">
        <v>112.59</v>
      </c>
    </row>
    <row r="102" spans="1:4">
      <c r="A102" t="s">
        <v>382</v>
      </c>
      <c r="B102" t="s">
        <v>378</v>
      </c>
      <c r="C102">
        <v>17</v>
      </c>
      <c r="D102">
        <v>17</v>
      </c>
    </row>
    <row r="103" spans="1:4">
      <c r="A103">
        <v>9090051200</v>
      </c>
      <c r="B103" t="s">
        <v>448</v>
      </c>
      <c r="C103">
        <v>0.34</v>
      </c>
      <c r="D103">
        <v>0.33</v>
      </c>
    </row>
    <row r="104" spans="1:4">
      <c r="A104">
        <v>9520051420</v>
      </c>
      <c r="B104" t="s">
        <v>383</v>
      </c>
      <c r="C104">
        <v>6.94</v>
      </c>
      <c r="D104">
        <v>6.94</v>
      </c>
    </row>
    <row r="105" spans="1:4">
      <c r="A105">
        <v>9620051410</v>
      </c>
      <c r="B105" t="s">
        <v>384</v>
      </c>
      <c r="C105">
        <v>13.4</v>
      </c>
      <c r="D105">
        <v>13.4</v>
      </c>
    </row>
    <row r="106" spans="1:4">
      <c r="A106">
        <v>9990052240</v>
      </c>
      <c r="B106" t="s">
        <v>869</v>
      </c>
    </row>
    <row r="107" spans="1:4">
      <c r="A107">
        <v>170558300</v>
      </c>
      <c r="B107" t="s">
        <v>95</v>
      </c>
      <c r="C107">
        <v>595.94000000000005</v>
      </c>
      <c r="D107">
        <v>595.92999999999995</v>
      </c>
    </row>
    <row r="108" spans="1:4">
      <c r="A108">
        <v>170558330</v>
      </c>
      <c r="B108" t="s">
        <v>96</v>
      </c>
      <c r="C108">
        <v>867.52</v>
      </c>
      <c r="D108">
        <v>867.52</v>
      </c>
    </row>
    <row r="109" spans="1:4">
      <c r="A109">
        <v>320558340</v>
      </c>
      <c r="B109" t="s">
        <v>97</v>
      </c>
      <c r="C109">
        <v>93.42</v>
      </c>
      <c r="D109">
        <v>93.42</v>
      </c>
    </row>
    <row r="110" spans="1:4">
      <c r="A110">
        <v>330153020</v>
      </c>
      <c r="B110" t="s">
        <v>385</v>
      </c>
      <c r="C110" t="s">
        <v>870</v>
      </c>
      <c r="D110" t="s">
        <v>870</v>
      </c>
    </row>
    <row r="111" spans="1:4">
      <c r="A111" t="s">
        <v>386</v>
      </c>
      <c r="B111" t="s">
        <v>387</v>
      </c>
      <c r="C111">
        <v>5.09</v>
      </c>
      <c r="D111">
        <v>5.09</v>
      </c>
    </row>
    <row r="112" spans="1:4">
      <c r="A112" t="s">
        <v>388</v>
      </c>
      <c r="B112" t="s">
        <v>389</v>
      </c>
      <c r="C112" t="s">
        <v>871</v>
      </c>
      <c r="D112" t="s">
        <v>872</v>
      </c>
    </row>
    <row r="113" spans="1:4">
      <c r="A113">
        <v>1520158310</v>
      </c>
      <c r="B113" t="s">
        <v>100</v>
      </c>
      <c r="C113">
        <v>22.94</v>
      </c>
      <c r="D113">
        <v>22.94</v>
      </c>
    </row>
    <row r="114" spans="1:4">
      <c r="A114" t="s">
        <v>390</v>
      </c>
      <c r="B114" t="s">
        <v>391</v>
      </c>
      <c r="C114">
        <v>244.63</v>
      </c>
      <c r="D114">
        <v>244.63</v>
      </c>
    </row>
    <row r="115" spans="1:4">
      <c r="A115">
        <v>3620258320</v>
      </c>
      <c r="B115" t="s">
        <v>101</v>
      </c>
      <c r="C115">
        <v>432</v>
      </c>
      <c r="D115">
        <v>431.9</v>
      </c>
    </row>
    <row r="116" spans="1:4">
      <c r="A116">
        <v>3620258530</v>
      </c>
      <c r="B116" t="s">
        <v>392</v>
      </c>
      <c r="C116">
        <v>75.290000000000006</v>
      </c>
      <c r="D116">
        <v>75.28</v>
      </c>
    </row>
    <row r="117" spans="1:4">
      <c r="A117" t="s">
        <v>393</v>
      </c>
      <c r="B117" t="s">
        <v>394</v>
      </c>
      <c r="C117">
        <v>64.55</v>
      </c>
      <c r="D117">
        <v>64.55</v>
      </c>
    </row>
    <row r="118" spans="1:4">
      <c r="A118" t="s">
        <v>395</v>
      </c>
      <c r="B118" t="s">
        <v>396</v>
      </c>
      <c r="C118">
        <v>15.17</v>
      </c>
      <c r="D118">
        <v>15.17</v>
      </c>
    </row>
    <row r="119" spans="1:4">
      <c r="A119">
        <v>220256120</v>
      </c>
      <c r="B119" t="s">
        <v>873</v>
      </c>
      <c r="D119">
        <v>-0.05</v>
      </c>
    </row>
    <row r="120" spans="1:4">
      <c r="A120">
        <v>220252560</v>
      </c>
      <c r="B120" t="s">
        <v>400</v>
      </c>
      <c r="C120">
        <v>15.77</v>
      </c>
      <c r="D120">
        <v>15.77</v>
      </c>
    </row>
    <row r="121" spans="1:4">
      <c r="A121">
        <v>170558360</v>
      </c>
      <c r="B121" t="s">
        <v>401</v>
      </c>
      <c r="C121">
        <v>69.02</v>
      </c>
      <c r="D121">
        <v>69.02</v>
      </c>
    </row>
    <row r="122" spans="1:4">
      <c r="A122">
        <v>220253030</v>
      </c>
      <c r="B122" t="s">
        <v>402</v>
      </c>
      <c r="C122">
        <v>234.64</v>
      </c>
      <c r="D122">
        <v>229.15</v>
      </c>
    </row>
    <row r="123" spans="1:4">
      <c r="A123">
        <v>220253040</v>
      </c>
      <c r="B123" t="s">
        <v>403</v>
      </c>
      <c r="C123">
        <v>171.23</v>
      </c>
      <c r="D123">
        <v>170.6</v>
      </c>
    </row>
    <row r="124" spans="1:4">
      <c r="A124">
        <v>320558370</v>
      </c>
      <c r="B124" t="s">
        <v>404</v>
      </c>
      <c r="C124">
        <v>5.14</v>
      </c>
      <c r="D124">
        <v>5.14</v>
      </c>
    </row>
    <row r="125" spans="1:4">
      <c r="A125" t="s">
        <v>405</v>
      </c>
      <c r="B125" t="s">
        <v>406</v>
      </c>
      <c r="C125">
        <v>661.93</v>
      </c>
      <c r="D125">
        <v>661.93</v>
      </c>
    </row>
    <row r="126" spans="1:4">
      <c r="A126" t="s">
        <v>407</v>
      </c>
      <c r="B126" t="s">
        <v>408</v>
      </c>
      <c r="C126">
        <v>40.74</v>
      </c>
      <c r="D126">
        <v>40.74</v>
      </c>
    </row>
    <row r="127" spans="1:4">
      <c r="A127">
        <v>3620258570</v>
      </c>
      <c r="B127" t="s">
        <v>409</v>
      </c>
      <c r="C127">
        <v>32.17</v>
      </c>
      <c r="D127">
        <v>32.159999999999997</v>
      </c>
    </row>
    <row r="128" spans="1:4">
      <c r="A128" t="s">
        <v>410</v>
      </c>
      <c r="B128" t="s">
        <v>411</v>
      </c>
      <c r="C128">
        <v>340</v>
      </c>
      <c r="D128">
        <v>340</v>
      </c>
    </row>
    <row r="129" spans="1:4">
      <c r="A129" t="s">
        <v>494</v>
      </c>
      <c r="B129" t="s">
        <v>495</v>
      </c>
      <c r="C129">
        <v>650</v>
      </c>
      <c r="D129">
        <v>650</v>
      </c>
    </row>
    <row r="130" spans="1:4">
      <c r="A130">
        <v>710258520</v>
      </c>
      <c r="B130" t="s">
        <v>413</v>
      </c>
      <c r="C130">
        <v>20.010000000000002</v>
      </c>
      <c r="D130">
        <v>20.010000000000002</v>
      </c>
    </row>
    <row r="131" spans="1:4">
      <c r="A131" t="s">
        <v>414</v>
      </c>
      <c r="B131" t="s">
        <v>415</v>
      </c>
      <c r="C131">
        <v>17.34</v>
      </c>
      <c r="D131">
        <v>17.34</v>
      </c>
    </row>
    <row r="132" spans="1:4">
      <c r="A132" t="s">
        <v>416</v>
      </c>
      <c r="B132" t="s">
        <v>417</v>
      </c>
      <c r="C132">
        <v>122.13</v>
      </c>
      <c r="D132">
        <v>122.13</v>
      </c>
    </row>
    <row r="133" spans="1:4">
      <c r="A133" t="s">
        <v>498</v>
      </c>
      <c r="B133" t="s">
        <v>378</v>
      </c>
      <c r="C133">
        <v>0.02</v>
      </c>
      <c r="D133">
        <v>0.02</v>
      </c>
    </row>
    <row r="134" spans="1:4">
      <c r="A134" t="s">
        <v>420</v>
      </c>
      <c r="B134" t="s">
        <v>421</v>
      </c>
      <c r="C134">
        <v>6.8</v>
      </c>
      <c r="D134">
        <v>6.8</v>
      </c>
    </row>
    <row r="135" spans="1:4">
      <c r="A135" t="s">
        <v>103</v>
      </c>
      <c r="B135" t="s">
        <v>102</v>
      </c>
      <c r="C135">
        <v>15.71</v>
      </c>
      <c r="D135">
        <v>15.71</v>
      </c>
    </row>
    <row r="136" spans="1:4">
      <c r="A136" t="s">
        <v>105</v>
      </c>
      <c r="B136" t="s">
        <v>104</v>
      </c>
      <c r="C136">
        <v>63.05</v>
      </c>
      <c r="D136">
        <v>63.05</v>
      </c>
    </row>
    <row r="137" spans="1:4">
      <c r="A137">
        <v>2340758790</v>
      </c>
      <c r="B137" t="s">
        <v>426</v>
      </c>
      <c r="C137">
        <v>5.24</v>
      </c>
      <c r="D137">
        <v>5.24</v>
      </c>
    </row>
    <row r="138" spans="1:4">
      <c r="A138">
        <v>3620258440</v>
      </c>
      <c r="B138" t="s">
        <v>106</v>
      </c>
      <c r="C138">
        <v>145.63</v>
      </c>
      <c r="D138">
        <v>145.32</v>
      </c>
    </row>
    <row r="139" spans="1:4">
      <c r="A139">
        <v>3620258480</v>
      </c>
      <c r="B139" t="s">
        <v>107</v>
      </c>
      <c r="C139">
        <v>83.86</v>
      </c>
      <c r="D139">
        <v>83.86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workbookViewId="0">
      <selection activeCell="D149" sqref="D149"/>
    </sheetView>
  </sheetViews>
  <sheetFormatPr defaultRowHeight="15"/>
  <sheetData>
    <row r="1" spans="1:4">
      <c r="A1">
        <v>58000</v>
      </c>
      <c r="B1" t="s">
        <v>217</v>
      </c>
      <c r="D1">
        <v>-3.94</v>
      </c>
    </row>
    <row r="2" spans="1:4">
      <c r="A2">
        <v>170551380</v>
      </c>
      <c r="B2" t="s">
        <v>218</v>
      </c>
      <c r="C2">
        <v>77.400000000000006</v>
      </c>
      <c r="D2">
        <v>77.400000000000006</v>
      </c>
    </row>
    <row r="3" spans="1:4">
      <c r="A3" t="s">
        <v>219</v>
      </c>
      <c r="B3" t="s">
        <v>220</v>
      </c>
      <c r="C3">
        <v>689.31</v>
      </c>
      <c r="D3">
        <v>689.31</v>
      </c>
    </row>
    <row r="4" spans="1:4">
      <c r="A4" t="s">
        <v>223</v>
      </c>
      <c r="B4" t="s">
        <v>224</v>
      </c>
      <c r="C4">
        <v>0.6</v>
      </c>
      <c r="D4">
        <v>0.6</v>
      </c>
    </row>
    <row r="5" spans="1:4">
      <c r="A5" t="s">
        <v>225</v>
      </c>
      <c r="B5" t="s">
        <v>226</v>
      </c>
      <c r="C5">
        <v>84.06</v>
      </c>
      <c r="D5">
        <v>84.04</v>
      </c>
    </row>
    <row r="6" spans="1:4">
      <c r="A6" t="s">
        <v>213</v>
      </c>
      <c r="B6" t="s">
        <v>214</v>
      </c>
      <c r="C6">
        <v>53.98</v>
      </c>
      <c r="D6">
        <v>53.98</v>
      </c>
    </row>
    <row r="7" spans="1:4">
      <c r="A7" t="s">
        <v>216</v>
      </c>
      <c r="B7" t="s">
        <v>215</v>
      </c>
      <c r="C7">
        <v>9.75</v>
      </c>
      <c r="D7">
        <v>9.75</v>
      </c>
    </row>
    <row r="8" spans="1:4">
      <c r="A8" t="s">
        <v>548</v>
      </c>
      <c r="B8" t="s">
        <v>549</v>
      </c>
      <c r="C8">
        <v>177.03</v>
      </c>
      <c r="D8">
        <v>177.03</v>
      </c>
    </row>
    <row r="9" spans="1:4">
      <c r="A9" t="s">
        <v>227</v>
      </c>
      <c r="B9" t="s">
        <v>228</v>
      </c>
      <c r="C9">
        <v>65.63</v>
      </c>
      <c r="D9">
        <v>65.5</v>
      </c>
    </row>
    <row r="10" spans="1:4">
      <c r="A10" t="s">
        <v>229</v>
      </c>
      <c r="B10" t="s">
        <v>230</v>
      </c>
      <c r="C10">
        <v>185.12</v>
      </c>
      <c r="D10">
        <v>185.12</v>
      </c>
    </row>
    <row r="11" spans="1:4">
      <c r="A11" t="s">
        <v>231</v>
      </c>
      <c r="B11" t="s">
        <v>232</v>
      </c>
      <c r="C11">
        <v>5.25</v>
      </c>
      <c r="D11">
        <v>5.25</v>
      </c>
    </row>
    <row r="12" spans="1:4">
      <c r="A12" t="s">
        <v>233</v>
      </c>
      <c r="B12" t="s">
        <v>234</v>
      </c>
      <c r="C12">
        <v>513.9</v>
      </c>
      <c r="D12">
        <v>513.87</v>
      </c>
    </row>
    <row r="13" spans="1:4">
      <c r="A13" t="s">
        <v>622</v>
      </c>
      <c r="B13" t="s">
        <v>623</v>
      </c>
    </row>
    <row r="14" spans="1:4">
      <c r="A14" t="s">
        <v>235</v>
      </c>
      <c r="B14" t="s">
        <v>236</v>
      </c>
      <c r="C14">
        <v>5.03</v>
      </c>
      <c r="D14">
        <v>5.0199999999999996</v>
      </c>
    </row>
    <row r="15" spans="1:4">
      <c r="A15" t="s">
        <v>237</v>
      </c>
      <c r="B15" t="s">
        <v>238</v>
      </c>
      <c r="C15">
        <v>91.13</v>
      </c>
      <c r="D15">
        <v>91.13</v>
      </c>
    </row>
    <row r="16" spans="1:4">
      <c r="A16" t="s">
        <v>239</v>
      </c>
      <c r="B16" t="s">
        <v>240</v>
      </c>
      <c r="C16">
        <v>161.33000000000001</v>
      </c>
      <c r="D16">
        <v>161.33000000000001</v>
      </c>
    </row>
    <row r="17" spans="1:4">
      <c r="A17" t="s">
        <v>241</v>
      </c>
      <c r="B17" t="s">
        <v>242</v>
      </c>
      <c r="C17">
        <v>221.14</v>
      </c>
      <c r="D17">
        <v>221.14</v>
      </c>
    </row>
    <row r="18" spans="1:4">
      <c r="A18" t="s">
        <v>243</v>
      </c>
      <c r="B18" t="s">
        <v>244</v>
      </c>
      <c r="C18">
        <v>737.84</v>
      </c>
      <c r="D18">
        <v>737.84</v>
      </c>
    </row>
    <row r="19" spans="1:4">
      <c r="A19" t="s">
        <v>245</v>
      </c>
      <c r="B19" t="s">
        <v>246</v>
      </c>
      <c r="C19">
        <v>115.75</v>
      </c>
      <c r="D19">
        <v>115.75</v>
      </c>
    </row>
    <row r="20" spans="1:4">
      <c r="A20" t="s">
        <v>247</v>
      </c>
      <c r="B20" t="s">
        <v>248</v>
      </c>
      <c r="C20">
        <v>0.5</v>
      </c>
      <c r="D20">
        <v>0.5</v>
      </c>
    </row>
    <row r="21" spans="1:4">
      <c r="A21">
        <v>220252550</v>
      </c>
      <c r="B21" t="s">
        <v>249</v>
      </c>
      <c r="C21">
        <v>53.35</v>
      </c>
      <c r="D21">
        <v>53.35</v>
      </c>
    </row>
    <row r="22" spans="1:4">
      <c r="A22" s="51" t="s">
        <v>250</v>
      </c>
      <c r="B22" t="s">
        <v>251</v>
      </c>
      <c r="C22">
        <v>39.93</v>
      </c>
      <c r="D22">
        <v>39.93</v>
      </c>
    </row>
    <row r="23" spans="1:4">
      <c r="A23" s="51" t="s">
        <v>252</v>
      </c>
      <c r="B23" t="s">
        <v>253</v>
      </c>
      <c r="C23">
        <v>12.83</v>
      </c>
      <c r="D23">
        <v>12.83</v>
      </c>
    </row>
    <row r="24" spans="1:4">
      <c r="A24" s="51" t="s">
        <v>254</v>
      </c>
      <c r="B24" t="s">
        <v>255</v>
      </c>
      <c r="C24">
        <v>34.81</v>
      </c>
      <c r="D24">
        <v>34.81</v>
      </c>
    </row>
    <row r="25" spans="1:4">
      <c r="A25" s="51" t="s">
        <v>502</v>
      </c>
      <c r="B25" t="s">
        <v>503</v>
      </c>
      <c r="C25">
        <v>7.05</v>
      </c>
      <c r="D25">
        <v>7.05</v>
      </c>
    </row>
    <row r="26" spans="1:4">
      <c r="A26" s="51" t="s">
        <v>256</v>
      </c>
      <c r="B26" t="s">
        <v>257</v>
      </c>
      <c r="C26">
        <v>451.23</v>
      </c>
      <c r="D26">
        <v>421.05</v>
      </c>
    </row>
    <row r="27" spans="1:4">
      <c r="A27" s="51" t="s">
        <v>258</v>
      </c>
      <c r="B27" t="s">
        <v>259</v>
      </c>
      <c r="C27">
        <v>14.21</v>
      </c>
      <c r="D27">
        <v>14.19</v>
      </c>
    </row>
    <row r="28" spans="1:4">
      <c r="A28" s="51" t="s">
        <v>260</v>
      </c>
      <c r="B28" t="s">
        <v>261</v>
      </c>
      <c r="C28">
        <v>203.83</v>
      </c>
      <c r="D28">
        <v>203.83</v>
      </c>
    </row>
    <row r="29" spans="1:4">
      <c r="A29" t="s">
        <v>480</v>
      </c>
      <c r="B29" t="s">
        <v>481</v>
      </c>
    </row>
    <row r="30" spans="1:4">
      <c r="A30" t="s">
        <v>262</v>
      </c>
      <c r="B30" t="s">
        <v>263</v>
      </c>
      <c r="C30">
        <v>313.61</v>
      </c>
      <c r="D30">
        <v>313.61</v>
      </c>
    </row>
    <row r="31" spans="1:4">
      <c r="A31" t="s">
        <v>650</v>
      </c>
      <c r="B31" t="s">
        <v>651</v>
      </c>
    </row>
    <row r="32" spans="1:4">
      <c r="A32" s="51" t="s">
        <v>429</v>
      </c>
      <c r="B32" t="s">
        <v>430</v>
      </c>
      <c r="C32">
        <v>0.88</v>
      </c>
      <c r="D32">
        <v>0.88</v>
      </c>
    </row>
    <row r="33" spans="1:4">
      <c r="A33" s="51" t="s">
        <v>264</v>
      </c>
      <c r="B33" t="s">
        <v>265</v>
      </c>
      <c r="C33">
        <v>14.92</v>
      </c>
      <c r="D33">
        <v>14.92</v>
      </c>
    </row>
    <row r="34" spans="1:4">
      <c r="A34" s="51" t="s">
        <v>266</v>
      </c>
      <c r="B34" t="s">
        <v>267</v>
      </c>
      <c r="C34">
        <v>25.48</v>
      </c>
      <c r="D34">
        <v>25.48</v>
      </c>
    </row>
    <row r="35" spans="1:4">
      <c r="A35" s="51" t="s">
        <v>270</v>
      </c>
      <c r="B35" t="s">
        <v>271</v>
      </c>
      <c r="C35">
        <v>5.43</v>
      </c>
      <c r="D35">
        <v>5.43</v>
      </c>
    </row>
    <row r="36" spans="1:4">
      <c r="A36">
        <v>310151370</v>
      </c>
      <c r="B36" t="s">
        <v>272</v>
      </c>
      <c r="C36">
        <v>15.62</v>
      </c>
      <c r="D36">
        <v>15.62</v>
      </c>
    </row>
    <row r="37" spans="1:4">
      <c r="A37">
        <v>310852500</v>
      </c>
      <c r="B37" t="s">
        <v>273</v>
      </c>
      <c r="C37">
        <v>993.06</v>
      </c>
      <c r="D37">
        <v>992</v>
      </c>
    </row>
    <row r="38" spans="1:4">
      <c r="A38">
        <v>311152200</v>
      </c>
      <c r="B38" t="s">
        <v>276</v>
      </c>
      <c r="C38">
        <v>161.79</v>
      </c>
      <c r="D38">
        <v>161.79</v>
      </c>
    </row>
    <row r="39" spans="1:4">
      <c r="A39">
        <v>311252400</v>
      </c>
      <c r="B39" t="s">
        <v>277</v>
      </c>
      <c r="C39">
        <v>0.11</v>
      </c>
      <c r="D39">
        <v>0.11</v>
      </c>
    </row>
    <row r="40" spans="1:4">
      <c r="A40">
        <v>330152700</v>
      </c>
      <c r="B40" t="s">
        <v>278</v>
      </c>
      <c r="C40">
        <v>10.88</v>
      </c>
      <c r="D40">
        <v>10.81</v>
      </c>
    </row>
    <row r="41" spans="1:4">
      <c r="A41">
        <v>330153800</v>
      </c>
      <c r="B41" t="s">
        <v>279</v>
      </c>
      <c r="C41">
        <v>937.03</v>
      </c>
      <c r="D41">
        <v>936.4</v>
      </c>
    </row>
    <row r="42" spans="1:4">
      <c r="A42">
        <v>330750820</v>
      </c>
      <c r="B42" t="s">
        <v>280</v>
      </c>
      <c r="C42">
        <v>177.12</v>
      </c>
      <c r="D42">
        <v>177.12</v>
      </c>
    </row>
    <row r="43" spans="1:4">
      <c r="A43">
        <v>330752600</v>
      </c>
      <c r="B43" t="s">
        <v>281</v>
      </c>
      <c r="C43">
        <v>17.38</v>
      </c>
      <c r="D43">
        <v>17.38</v>
      </c>
    </row>
    <row r="44" spans="1:4">
      <c r="A44" t="s">
        <v>282</v>
      </c>
      <c r="B44" t="s">
        <v>283</v>
      </c>
      <c r="C44">
        <v>1225.6300000000001</v>
      </c>
      <c r="D44">
        <v>1225.57</v>
      </c>
    </row>
    <row r="45" spans="1:4">
      <c r="A45" t="s">
        <v>284</v>
      </c>
      <c r="B45" t="s">
        <v>285</v>
      </c>
      <c r="C45">
        <v>1455.27</v>
      </c>
      <c r="D45">
        <v>1455.2</v>
      </c>
    </row>
    <row r="46" spans="1:4">
      <c r="A46">
        <v>340150850</v>
      </c>
      <c r="B46" t="s">
        <v>612</v>
      </c>
      <c r="D46">
        <v>-0.01</v>
      </c>
    </row>
    <row r="47" spans="1:4">
      <c r="A47" t="s">
        <v>482</v>
      </c>
      <c r="B47" t="s">
        <v>483</v>
      </c>
      <c r="C47">
        <v>254.34</v>
      </c>
      <c r="D47">
        <v>254.34</v>
      </c>
    </row>
    <row r="48" spans="1:4">
      <c r="A48">
        <v>410250270</v>
      </c>
      <c r="B48" t="s">
        <v>286</v>
      </c>
      <c r="C48">
        <v>8.26</v>
      </c>
      <c r="D48">
        <v>8.2200000000000006</v>
      </c>
    </row>
    <row r="49" spans="1:4">
      <c r="A49">
        <v>420252800</v>
      </c>
      <c r="B49" t="s">
        <v>287</v>
      </c>
      <c r="C49">
        <v>0.33</v>
      </c>
      <c r="D49">
        <v>0.32</v>
      </c>
    </row>
    <row r="50" spans="1:4">
      <c r="A50">
        <v>420655140</v>
      </c>
      <c r="B50" t="s">
        <v>288</v>
      </c>
      <c r="C50">
        <v>14.96</v>
      </c>
      <c r="D50">
        <v>14.96</v>
      </c>
    </row>
    <row r="51" spans="1:4">
      <c r="A51">
        <v>511351350</v>
      </c>
      <c r="B51" t="s">
        <v>289</v>
      </c>
      <c r="C51">
        <v>36.47</v>
      </c>
      <c r="D51">
        <v>36.47</v>
      </c>
    </row>
    <row r="52" spans="1:4">
      <c r="A52">
        <v>511351760</v>
      </c>
      <c r="B52" t="s">
        <v>290</v>
      </c>
      <c r="C52">
        <v>26.65</v>
      </c>
      <c r="D52">
        <v>26.65</v>
      </c>
    </row>
    <row r="53" spans="1:4">
      <c r="A53">
        <v>511354620</v>
      </c>
      <c r="B53" t="s">
        <v>291</v>
      </c>
      <c r="C53">
        <v>15.32</v>
      </c>
      <c r="D53">
        <v>15.32</v>
      </c>
    </row>
    <row r="54" spans="1:4">
      <c r="A54">
        <v>511354970</v>
      </c>
      <c r="B54" t="s">
        <v>292</v>
      </c>
      <c r="C54">
        <v>26.99</v>
      </c>
      <c r="D54">
        <v>26.46</v>
      </c>
    </row>
    <row r="55" spans="1:4">
      <c r="A55" t="s">
        <v>293</v>
      </c>
      <c r="B55" t="s">
        <v>294</v>
      </c>
      <c r="C55">
        <v>424.09</v>
      </c>
      <c r="D55">
        <v>424.09</v>
      </c>
    </row>
    <row r="56" spans="1:4">
      <c r="A56" t="s">
        <v>828</v>
      </c>
      <c r="B56" t="s">
        <v>829</v>
      </c>
      <c r="D56">
        <v>-9.98</v>
      </c>
    </row>
    <row r="57" spans="1:4">
      <c r="A57" t="s">
        <v>298</v>
      </c>
      <c r="B57" t="s">
        <v>299</v>
      </c>
      <c r="C57">
        <v>533.83000000000004</v>
      </c>
      <c r="D57">
        <v>533.49</v>
      </c>
    </row>
    <row r="58" spans="1:4">
      <c r="A58" t="s">
        <v>433</v>
      </c>
      <c r="B58" t="s">
        <v>434</v>
      </c>
      <c r="C58">
        <v>36.11</v>
      </c>
      <c r="D58">
        <v>36.11</v>
      </c>
    </row>
    <row r="59" spans="1:4">
      <c r="A59" t="s">
        <v>506</v>
      </c>
      <c r="B59" t="s">
        <v>299</v>
      </c>
      <c r="D59">
        <v>-0.26</v>
      </c>
    </row>
    <row r="60" spans="1:4">
      <c r="A60">
        <v>710552900</v>
      </c>
      <c r="B60" t="s">
        <v>300</v>
      </c>
      <c r="C60">
        <v>799.65</v>
      </c>
      <c r="D60">
        <v>798.9</v>
      </c>
    </row>
    <row r="61" spans="1:4">
      <c r="A61" t="s">
        <v>303</v>
      </c>
      <c r="B61" t="s">
        <v>304</v>
      </c>
      <c r="C61">
        <v>1.03</v>
      </c>
      <c r="D61">
        <v>1.03</v>
      </c>
    </row>
    <row r="62" spans="1:4">
      <c r="A62" t="s">
        <v>305</v>
      </c>
      <c r="B62" t="s">
        <v>306</v>
      </c>
      <c r="C62">
        <v>5.64</v>
      </c>
      <c r="D62">
        <v>5.63</v>
      </c>
    </row>
    <row r="63" spans="1:4">
      <c r="A63" t="s">
        <v>307</v>
      </c>
      <c r="B63" t="s">
        <v>308</v>
      </c>
      <c r="C63">
        <v>18.010000000000002</v>
      </c>
      <c r="D63">
        <v>17.93</v>
      </c>
    </row>
    <row r="64" spans="1:4">
      <c r="A64">
        <v>860550860</v>
      </c>
      <c r="B64" t="s">
        <v>309</v>
      </c>
      <c r="C64">
        <v>8.93</v>
      </c>
      <c r="D64">
        <v>8.82</v>
      </c>
    </row>
    <row r="65" spans="1:4">
      <c r="A65" t="s">
        <v>310</v>
      </c>
      <c r="B65" t="s">
        <v>311</v>
      </c>
      <c r="C65">
        <v>25</v>
      </c>
      <c r="D65">
        <v>25</v>
      </c>
    </row>
    <row r="66" spans="1:4">
      <c r="A66">
        <v>1140354660</v>
      </c>
      <c r="B66" t="s">
        <v>312</v>
      </c>
      <c r="C66">
        <v>8.1199999999999992</v>
      </c>
      <c r="D66">
        <v>8.1199999999999992</v>
      </c>
    </row>
    <row r="67" spans="1:4">
      <c r="A67">
        <v>1140354670</v>
      </c>
      <c r="B67" t="s">
        <v>313</v>
      </c>
      <c r="C67">
        <v>7.81</v>
      </c>
      <c r="D67">
        <v>7.81</v>
      </c>
    </row>
    <row r="68" spans="1:4">
      <c r="A68">
        <v>1140355170</v>
      </c>
      <c r="B68" t="s">
        <v>314</v>
      </c>
      <c r="C68">
        <v>17.899999999999999</v>
      </c>
      <c r="D68">
        <v>17.899999999999999</v>
      </c>
    </row>
    <row r="69" spans="1:4">
      <c r="A69">
        <v>1140355190</v>
      </c>
      <c r="B69" t="s">
        <v>315</v>
      </c>
      <c r="C69">
        <v>3.93</v>
      </c>
      <c r="D69">
        <v>3.93</v>
      </c>
    </row>
    <row r="70" spans="1:4">
      <c r="A70" t="s">
        <v>624</v>
      </c>
      <c r="B70" t="s">
        <v>625</v>
      </c>
      <c r="C70">
        <v>30.58</v>
      </c>
      <c r="D70">
        <v>30.58</v>
      </c>
    </row>
    <row r="71" spans="1:4">
      <c r="A71" t="s">
        <v>316</v>
      </c>
      <c r="B71" t="s">
        <v>315</v>
      </c>
      <c r="C71">
        <v>188.99</v>
      </c>
      <c r="D71">
        <v>188.98</v>
      </c>
    </row>
    <row r="72" spans="1:4">
      <c r="A72" t="s">
        <v>317</v>
      </c>
      <c r="B72" t="s">
        <v>318</v>
      </c>
      <c r="C72">
        <v>1</v>
      </c>
      <c r="D72">
        <v>1</v>
      </c>
    </row>
    <row r="73" spans="1:4">
      <c r="A73" t="s">
        <v>322</v>
      </c>
      <c r="B73" t="s">
        <v>323</v>
      </c>
      <c r="C73">
        <v>43.12</v>
      </c>
      <c r="D73">
        <v>43.12</v>
      </c>
    </row>
    <row r="74" spans="1:4">
      <c r="A74" t="s">
        <v>324</v>
      </c>
      <c r="B74" t="s">
        <v>325</v>
      </c>
      <c r="C74">
        <v>10.06</v>
      </c>
      <c r="D74">
        <v>10.06</v>
      </c>
    </row>
    <row r="75" spans="1:4">
      <c r="A75" t="s">
        <v>326</v>
      </c>
      <c r="B75" t="s">
        <v>327</v>
      </c>
      <c r="C75">
        <v>22.79</v>
      </c>
      <c r="D75">
        <v>22.79</v>
      </c>
    </row>
    <row r="76" spans="1:4">
      <c r="A76" t="s">
        <v>525</v>
      </c>
      <c r="B76" t="s">
        <v>320</v>
      </c>
      <c r="C76">
        <v>93.95</v>
      </c>
      <c r="D76">
        <v>93.95</v>
      </c>
    </row>
    <row r="77" spans="1:4">
      <c r="A77" t="s">
        <v>328</v>
      </c>
      <c r="B77" t="s">
        <v>329</v>
      </c>
      <c r="C77">
        <v>25</v>
      </c>
      <c r="D77">
        <v>25</v>
      </c>
    </row>
    <row r="78" spans="1:4">
      <c r="A78" t="s">
        <v>436</v>
      </c>
      <c r="B78" t="s">
        <v>323</v>
      </c>
      <c r="C78">
        <v>39.4</v>
      </c>
      <c r="D78">
        <v>39.4</v>
      </c>
    </row>
    <row r="79" spans="1:4">
      <c r="A79" t="s">
        <v>330</v>
      </c>
      <c r="B79" t="s">
        <v>331</v>
      </c>
      <c r="C79">
        <v>99.42</v>
      </c>
      <c r="D79">
        <v>99.42</v>
      </c>
    </row>
    <row r="80" spans="1:4">
      <c r="A80" t="s">
        <v>332</v>
      </c>
      <c r="B80" t="s">
        <v>333</v>
      </c>
      <c r="C80">
        <v>121.11</v>
      </c>
      <c r="D80">
        <v>121.11</v>
      </c>
    </row>
    <row r="81" spans="1:4">
      <c r="A81" t="s">
        <v>334</v>
      </c>
      <c r="B81" t="s">
        <v>333</v>
      </c>
      <c r="C81">
        <v>15.08</v>
      </c>
      <c r="D81">
        <v>15.08</v>
      </c>
    </row>
    <row r="82" spans="1:4">
      <c r="A82" t="s">
        <v>335</v>
      </c>
      <c r="B82" t="s">
        <v>336</v>
      </c>
      <c r="C82">
        <v>1.98</v>
      </c>
      <c r="D82">
        <v>1.98</v>
      </c>
    </row>
    <row r="83" spans="1:4">
      <c r="A83">
        <v>1570150660</v>
      </c>
      <c r="B83" t="s">
        <v>337</v>
      </c>
      <c r="C83">
        <v>1.4</v>
      </c>
      <c r="D83">
        <v>1.4</v>
      </c>
    </row>
    <row r="84" spans="1:4">
      <c r="A84" t="s">
        <v>338</v>
      </c>
      <c r="B84" t="s">
        <v>339</v>
      </c>
      <c r="C84">
        <v>0.25</v>
      </c>
      <c r="D84">
        <v>0.25</v>
      </c>
    </row>
    <row r="85" spans="1:4">
      <c r="A85" t="s">
        <v>341</v>
      </c>
      <c r="B85" t="s">
        <v>342</v>
      </c>
      <c r="C85">
        <v>1000</v>
      </c>
      <c r="D85">
        <v>1000</v>
      </c>
    </row>
    <row r="86" spans="1:4">
      <c r="A86" t="s">
        <v>346</v>
      </c>
      <c r="B86" t="s">
        <v>347</v>
      </c>
      <c r="C86">
        <v>52.67</v>
      </c>
      <c r="D86">
        <v>49.73</v>
      </c>
    </row>
    <row r="87" spans="1:4">
      <c r="A87" t="s">
        <v>348</v>
      </c>
      <c r="B87" t="s">
        <v>349</v>
      </c>
      <c r="C87">
        <v>72</v>
      </c>
      <c r="D87">
        <v>72</v>
      </c>
    </row>
    <row r="88" spans="1:4">
      <c r="A88" t="s">
        <v>351</v>
      </c>
      <c r="B88" t="s">
        <v>352</v>
      </c>
      <c r="C88">
        <v>8.5500000000000007</v>
      </c>
      <c r="D88">
        <v>8.5500000000000007</v>
      </c>
    </row>
    <row r="89" spans="1:4">
      <c r="A89" t="s">
        <v>353</v>
      </c>
      <c r="B89" t="s">
        <v>354</v>
      </c>
      <c r="C89">
        <v>454.83</v>
      </c>
      <c r="D89">
        <v>454.83</v>
      </c>
    </row>
    <row r="90" spans="1:4">
      <c r="A90" t="s">
        <v>355</v>
      </c>
      <c r="B90" t="s">
        <v>356</v>
      </c>
      <c r="C90">
        <v>761.29</v>
      </c>
      <c r="D90">
        <v>761.26</v>
      </c>
    </row>
    <row r="91" spans="1:4">
      <c r="A91" t="s">
        <v>492</v>
      </c>
      <c r="B91" t="s">
        <v>493</v>
      </c>
      <c r="D91">
        <v>-13.88</v>
      </c>
    </row>
    <row r="92" spans="1:4">
      <c r="A92" t="s">
        <v>440</v>
      </c>
      <c r="B92" t="s">
        <v>441</v>
      </c>
      <c r="D92">
        <v>-5.6</v>
      </c>
    </row>
    <row r="93" spans="1:4">
      <c r="A93" t="s">
        <v>442</v>
      </c>
      <c r="B93" t="s">
        <v>443</v>
      </c>
      <c r="D93">
        <v>-5.74</v>
      </c>
    </row>
    <row r="94" spans="1:4">
      <c r="A94" t="s">
        <v>444</v>
      </c>
      <c r="B94" t="s">
        <v>445</v>
      </c>
    </row>
    <row r="95" spans="1:4">
      <c r="A95" t="s">
        <v>358</v>
      </c>
      <c r="B95" t="s">
        <v>359</v>
      </c>
      <c r="C95">
        <v>11.65</v>
      </c>
      <c r="D95">
        <v>11.65</v>
      </c>
    </row>
    <row r="96" spans="1:4">
      <c r="A96">
        <v>2820451280</v>
      </c>
      <c r="B96" t="s">
        <v>360</v>
      </c>
      <c r="C96">
        <v>11.55</v>
      </c>
      <c r="D96">
        <v>11.55</v>
      </c>
    </row>
    <row r="97" spans="1:4">
      <c r="A97">
        <v>2869950160</v>
      </c>
      <c r="B97" t="s">
        <v>361</v>
      </c>
      <c r="C97">
        <v>1.59</v>
      </c>
      <c r="D97">
        <v>1.59</v>
      </c>
    </row>
    <row r="98" spans="1:4">
      <c r="A98">
        <v>2910551290</v>
      </c>
      <c r="B98" t="s">
        <v>362</v>
      </c>
      <c r="C98">
        <v>222.9</v>
      </c>
      <c r="D98">
        <v>222.73</v>
      </c>
    </row>
    <row r="99" spans="1:4">
      <c r="A99" t="s">
        <v>689</v>
      </c>
      <c r="B99" t="s">
        <v>690</v>
      </c>
      <c r="C99">
        <v>14.27</v>
      </c>
      <c r="D99">
        <v>14.27</v>
      </c>
    </row>
    <row r="100" spans="1:4">
      <c r="A100" t="s">
        <v>363</v>
      </c>
      <c r="B100" t="s">
        <v>364</v>
      </c>
      <c r="C100">
        <v>43.46</v>
      </c>
      <c r="D100">
        <v>43.46</v>
      </c>
    </row>
    <row r="101" spans="1:4">
      <c r="A101" t="s">
        <v>365</v>
      </c>
      <c r="B101" t="s">
        <v>366</v>
      </c>
      <c r="C101">
        <v>1.07</v>
      </c>
      <c r="D101">
        <v>1.07</v>
      </c>
    </row>
    <row r="102" spans="1:4">
      <c r="A102" t="s">
        <v>369</v>
      </c>
      <c r="B102" t="s">
        <v>370</v>
      </c>
      <c r="C102">
        <v>53.45</v>
      </c>
      <c r="D102">
        <v>53.45</v>
      </c>
    </row>
    <row r="103" spans="1:4">
      <c r="A103">
        <v>3110251180</v>
      </c>
      <c r="B103" t="s">
        <v>371</v>
      </c>
      <c r="C103">
        <v>50.78</v>
      </c>
      <c r="D103">
        <v>50.78</v>
      </c>
    </row>
    <row r="104" spans="1:4">
      <c r="A104">
        <v>3610459000</v>
      </c>
      <c r="B104" t="s">
        <v>375</v>
      </c>
      <c r="C104">
        <v>170.27</v>
      </c>
      <c r="D104">
        <v>170.26</v>
      </c>
    </row>
    <row r="105" spans="1:4">
      <c r="A105">
        <v>4620155160</v>
      </c>
      <c r="B105" t="s">
        <v>376</v>
      </c>
      <c r="C105">
        <v>1.49</v>
      </c>
      <c r="D105">
        <v>1.49</v>
      </c>
    </row>
    <row r="106" spans="1:4">
      <c r="A106" t="s">
        <v>377</v>
      </c>
      <c r="B106" t="s">
        <v>378</v>
      </c>
      <c r="C106">
        <v>48.27</v>
      </c>
      <c r="D106">
        <v>48.27</v>
      </c>
    </row>
    <row r="107" spans="1:4">
      <c r="A107" t="s">
        <v>380</v>
      </c>
      <c r="B107" t="s">
        <v>381</v>
      </c>
      <c r="C107">
        <v>231.6</v>
      </c>
      <c r="D107">
        <v>231.6</v>
      </c>
    </row>
    <row r="108" spans="1:4">
      <c r="A108" t="s">
        <v>382</v>
      </c>
      <c r="B108" t="s">
        <v>378</v>
      </c>
      <c r="C108">
        <v>3.97</v>
      </c>
      <c r="D108">
        <v>3.97</v>
      </c>
    </row>
    <row r="109" spans="1:4">
      <c r="A109">
        <v>9090051200</v>
      </c>
      <c r="B109" t="s">
        <v>448</v>
      </c>
      <c r="C109">
        <v>0</v>
      </c>
      <c r="D109">
        <v>0</v>
      </c>
    </row>
    <row r="110" spans="1:4">
      <c r="A110">
        <v>9520051420</v>
      </c>
      <c r="B110" t="s">
        <v>383</v>
      </c>
      <c r="C110">
        <v>4.8600000000000003</v>
      </c>
      <c r="D110">
        <v>4.8600000000000003</v>
      </c>
    </row>
    <row r="111" spans="1:4">
      <c r="A111">
        <v>9620051410</v>
      </c>
      <c r="B111" t="s">
        <v>384</v>
      </c>
      <c r="C111">
        <v>25.43</v>
      </c>
      <c r="D111">
        <v>25.43</v>
      </c>
    </row>
    <row r="112" spans="1:4">
      <c r="A112">
        <v>170558300</v>
      </c>
      <c r="B112" t="s">
        <v>95</v>
      </c>
      <c r="C112">
        <v>832.06</v>
      </c>
      <c r="D112">
        <v>832.06</v>
      </c>
    </row>
    <row r="113" spans="1:4">
      <c r="A113">
        <v>170558330</v>
      </c>
      <c r="B113" t="s">
        <v>96</v>
      </c>
      <c r="C113">
        <v>2010.43</v>
      </c>
      <c r="D113">
        <v>2010.43</v>
      </c>
    </row>
    <row r="114" spans="1:4">
      <c r="A114">
        <v>320558340</v>
      </c>
      <c r="B114" t="s">
        <v>97</v>
      </c>
      <c r="C114">
        <v>51.1</v>
      </c>
      <c r="D114">
        <v>51.1</v>
      </c>
    </row>
    <row r="115" spans="1:4">
      <c r="A115">
        <v>330153020</v>
      </c>
      <c r="B115" t="s">
        <v>385</v>
      </c>
      <c r="C115">
        <v>1840.87</v>
      </c>
      <c r="D115">
        <v>1840.87</v>
      </c>
    </row>
    <row r="116" spans="1:4">
      <c r="A116" t="s">
        <v>386</v>
      </c>
      <c r="B116" t="s">
        <v>387</v>
      </c>
      <c r="C116">
        <v>24.79</v>
      </c>
      <c r="D116">
        <v>24.79</v>
      </c>
    </row>
    <row r="117" spans="1:4">
      <c r="A117" t="s">
        <v>388</v>
      </c>
      <c r="B117" t="s">
        <v>389</v>
      </c>
      <c r="C117">
        <v>2218.52</v>
      </c>
      <c r="D117">
        <v>2218.4</v>
      </c>
    </row>
    <row r="118" spans="1:4">
      <c r="A118">
        <v>1520158310</v>
      </c>
      <c r="B118" t="s">
        <v>100</v>
      </c>
      <c r="C118">
        <v>20.87</v>
      </c>
      <c r="D118">
        <v>20.87</v>
      </c>
    </row>
    <row r="119" spans="1:4">
      <c r="A119" t="s">
        <v>390</v>
      </c>
      <c r="B119" t="s">
        <v>391</v>
      </c>
      <c r="C119">
        <v>215.29</v>
      </c>
      <c r="D119">
        <v>215.29</v>
      </c>
    </row>
    <row r="120" spans="1:4">
      <c r="A120">
        <v>3620258320</v>
      </c>
      <c r="B120" t="s">
        <v>101</v>
      </c>
      <c r="C120">
        <v>1236.8</v>
      </c>
      <c r="D120">
        <v>828.65</v>
      </c>
    </row>
    <row r="121" spans="1:4">
      <c r="A121">
        <v>3620258530</v>
      </c>
      <c r="B121" t="s">
        <v>392</v>
      </c>
      <c r="C121">
        <v>164.16</v>
      </c>
      <c r="D121">
        <v>161.01</v>
      </c>
    </row>
    <row r="122" spans="1:4">
      <c r="A122" s="51" t="s">
        <v>450</v>
      </c>
      <c r="B122" t="s">
        <v>451</v>
      </c>
      <c r="C122">
        <v>12.19</v>
      </c>
      <c r="D122">
        <v>12.12</v>
      </c>
    </row>
    <row r="123" spans="1:4">
      <c r="A123" t="s">
        <v>393</v>
      </c>
      <c r="B123" t="s">
        <v>394</v>
      </c>
      <c r="C123">
        <v>138.32</v>
      </c>
      <c r="D123">
        <v>138.32</v>
      </c>
    </row>
    <row r="124" spans="1:4">
      <c r="A124" t="s">
        <v>600</v>
      </c>
      <c r="B124" t="s">
        <v>601</v>
      </c>
      <c r="C124">
        <v>2.2799999999999998</v>
      </c>
      <c r="D124">
        <v>2.2799999999999998</v>
      </c>
    </row>
    <row r="125" spans="1:4">
      <c r="A125" t="s">
        <v>395</v>
      </c>
      <c r="B125" t="s">
        <v>396</v>
      </c>
      <c r="C125">
        <v>8.6999999999999993</v>
      </c>
      <c r="D125">
        <v>8.6999999999999993</v>
      </c>
    </row>
    <row r="126" spans="1:4">
      <c r="A126">
        <v>240153060</v>
      </c>
      <c r="B126" t="s">
        <v>397</v>
      </c>
      <c r="C126">
        <v>41.05</v>
      </c>
      <c r="D126">
        <v>41.05</v>
      </c>
    </row>
    <row r="127" spans="1:4">
      <c r="A127">
        <v>220252560</v>
      </c>
      <c r="B127" t="s">
        <v>400</v>
      </c>
      <c r="C127">
        <v>8.6</v>
      </c>
      <c r="D127">
        <v>8.6</v>
      </c>
    </row>
    <row r="128" spans="1:4">
      <c r="A128">
        <v>170558360</v>
      </c>
      <c r="B128" t="s">
        <v>401</v>
      </c>
      <c r="C128">
        <v>122.3</v>
      </c>
      <c r="D128">
        <v>122.29</v>
      </c>
    </row>
    <row r="129" spans="1:4">
      <c r="A129">
        <v>220253030</v>
      </c>
      <c r="B129" t="s">
        <v>402</v>
      </c>
      <c r="C129">
        <v>343.36</v>
      </c>
      <c r="D129">
        <v>343.36</v>
      </c>
    </row>
    <row r="130" spans="1:4">
      <c r="A130">
        <v>220253040</v>
      </c>
      <c r="B130" t="s">
        <v>403</v>
      </c>
      <c r="C130">
        <v>295.14999999999998</v>
      </c>
      <c r="D130">
        <v>295.14999999999998</v>
      </c>
    </row>
    <row r="131" spans="1:4">
      <c r="A131">
        <v>320558370</v>
      </c>
      <c r="B131" t="s">
        <v>404</v>
      </c>
      <c r="C131">
        <v>0.35</v>
      </c>
      <c r="D131">
        <v>0.35</v>
      </c>
    </row>
    <row r="132" spans="1:4">
      <c r="A132" t="s">
        <v>405</v>
      </c>
      <c r="B132" t="s">
        <v>406</v>
      </c>
      <c r="C132">
        <v>1922.01</v>
      </c>
      <c r="D132">
        <v>1921.2</v>
      </c>
    </row>
    <row r="133" spans="1:4">
      <c r="A133" t="s">
        <v>407</v>
      </c>
      <c r="B133" t="s">
        <v>408</v>
      </c>
      <c r="C133">
        <v>231.54</v>
      </c>
      <c r="D133">
        <v>231.54</v>
      </c>
    </row>
    <row r="134" spans="1:4">
      <c r="A134" t="s">
        <v>468</v>
      </c>
      <c r="B134" t="s">
        <v>469</v>
      </c>
      <c r="C134">
        <v>3.9</v>
      </c>
      <c r="D134">
        <v>3.9</v>
      </c>
    </row>
    <row r="135" spans="1:4">
      <c r="A135">
        <v>3620258570</v>
      </c>
      <c r="B135" t="s">
        <v>409</v>
      </c>
      <c r="C135">
        <v>74.44</v>
      </c>
      <c r="D135">
        <v>74.44</v>
      </c>
    </row>
    <row r="136" spans="1:4">
      <c r="A136" t="s">
        <v>410</v>
      </c>
      <c r="B136" t="s">
        <v>411</v>
      </c>
      <c r="C136">
        <v>1000</v>
      </c>
      <c r="D136">
        <v>1000</v>
      </c>
    </row>
    <row r="137" spans="1:4">
      <c r="A137" t="s">
        <v>494</v>
      </c>
      <c r="B137" t="s">
        <v>495</v>
      </c>
      <c r="C137">
        <v>913.8</v>
      </c>
      <c r="D137">
        <v>913.8</v>
      </c>
    </row>
    <row r="138" spans="1:4">
      <c r="A138">
        <v>710258520</v>
      </c>
      <c r="B138" t="s">
        <v>413</v>
      </c>
      <c r="C138">
        <v>51.76</v>
      </c>
      <c r="D138">
        <v>51.76</v>
      </c>
    </row>
    <row r="139" spans="1:4">
      <c r="A139" t="s">
        <v>414</v>
      </c>
      <c r="B139" t="s">
        <v>415</v>
      </c>
      <c r="C139">
        <v>113.98</v>
      </c>
      <c r="D139">
        <v>113.98</v>
      </c>
    </row>
    <row r="140" spans="1:4">
      <c r="A140" t="s">
        <v>416</v>
      </c>
      <c r="B140" t="s">
        <v>417</v>
      </c>
      <c r="C140">
        <v>271.08</v>
      </c>
      <c r="D140">
        <v>271.08</v>
      </c>
    </row>
    <row r="141" spans="1:4">
      <c r="A141" t="s">
        <v>498</v>
      </c>
      <c r="B141" t="s">
        <v>378</v>
      </c>
      <c r="C141">
        <v>0.34</v>
      </c>
      <c r="D141">
        <v>0.34</v>
      </c>
    </row>
    <row r="142" spans="1:4">
      <c r="A142" t="s">
        <v>420</v>
      </c>
      <c r="B142" t="s">
        <v>421</v>
      </c>
      <c r="C142">
        <v>0.87</v>
      </c>
      <c r="D142">
        <v>0.87</v>
      </c>
    </row>
    <row r="143" spans="1:4">
      <c r="A143" t="s">
        <v>105</v>
      </c>
      <c r="B143" t="s">
        <v>104</v>
      </c>
      <c r="C143">
        <v>97.63</v>
      </c>
      <c r="D143">
        <v>97.63</v>
      </c>
    </row>
    <row r="144" spans="1:4">
      <c r="A144">
        <v>2340758790</v>
      </c>
      <c r="B144" t="s">
        <v>426</v>
      </c>
      <c r="C144">
        <v>9.74</v>
      </c>
      <c r="D144">
        <v>9.74</v>
      </c>
    </row>
    <row r="145" spans="1:4">
      <c r="A145">
        <v>3620258440</v>
      </c>
      <c r="B145" t="s">
        <v>106</v>
      </c>
      <c r="C145">
        <v>89.1</v>
      </c>
      <c r="D145">
        <v>83.45</v>
      </c>
    </row>
    <row r="146" spans="1:4">
      <c r="A146">
        <v>3620258480</v>
      </c>
      <c r="B146" t="s">
        <v>107</v>
      </c>
      <c r="C146">
        <v>149.80000000000001</v>
      </c>
      <c r="D146">
        <v>121.52</v>
      </c>
    </row>
    <row r="147" spans="1:4">
      <c r="A147" t="s">
        <v>662</v>
      </c>
      <c r="B147" t="s">
        <v>663</v>
      </c>
      <c r="C147">
        <v>98.86</v>
      </c>
      <c r="D147">
        <v>98.86</v>
      </c>
    </row>
    <row r="148" spans="1:4">
      <c r="A148">
        <v>1370158700</v>
      </c>
      <c r="B148" t="s">
        <v>867</v>
      </c>
      <c r="C148">
        <v>2431.09</v>
      </c>
      <c r="D148">
        <v>2431.09</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7"/>
  <sheetViews>
    <sheetView workbookViewId="0">
      <selection activeCell="F150" sqref="F150"/>
    </sheetView>
  </sheetViews>
  <sheetFormatPr defaultRowHeight="15"/>
  <sheetData>
    <row r="1" spans="1:4">
      <c r="A1">
        <v>58000</v>
      </c>
      <c r="B1" t="s">
        <v>217</v>
      </c>
      <c r="D1">
        <v>-4.2300000000000004</v>
      </c>
    </row>
    <row r="2" spans="1:4">
      <c r="A2">
        <v>170551380</v>
      </c>
      <c r="B2" t="s">
        <v>218</v>
      </c>
      <c r="C2">
        <v>73.709999999999994</v>
      </c>
      <c r="D2">
        <v>73.709999999999994</v>
      </c>
    </row>
    <row r="3" spans="1:4">
      <c r="A3" t="s">
        <v>865</v>
      </c>
      <c r="B3" t="s">
        <v>866</v>
      </c>
    </row>
    <row r="4" spans="1:4">
      <c r="A4" t="s">
        <v>219</v>
      </c>
      <c r="B4" t="s">
        <v>220</v>
      </c>
      <c r="C4">
        <v>799.85</v>
      </c>
      <c r="D4">
        <v>799.85</v>
      </c>
    </row>
    <row r="5" spans="1:4">
      <c r="A5" t="s">
        <v>223</v>
      </c>
      <c r="B5" t="s">
        <v>224</v>
      </c>
      <c r="C5">
        <v>5.19</v>
      </c>
      <c r="D5">
        <v>5.19</v>
      </c>
    </row>
    <row r="6" spans="1:4">
      <c r="A6" t="s">
        <v>225</v>
      </c>
      <c r="B6" t="s">
        <v>226</v>
      </c>
      <c r="C6">
        <v>58.34</v>
      </c>
      <c r="D6">
        <v>58.34</v>
      </c>
    </row>
    <row r="7" spans="1:4">
      <c r="A7" t="s">
        <v>213</v>
      </c>
      <c r="B7" t="s">
        <v>214</v>
      </c>
      <c r="C7">
        <v>80.11</v>
      </c>
      <c r="D7">
        <v>80.11</v>
      </c>
    </row>
    <row r="8" spans="1:4">
      <c r="A8" t="s">
        <v>216</v>
      </c>
      <c r="B8" t="s">
        <v>215</v>
      </c>
      <c r="C8">
        <v>31.72</v>
      </c>
      <c r="D8">
        <v>31.72</v>
      </c>
    </row>
    <row r="9" spans="1:4">
      <c r="A9" t="s">
        <v>454</v>
      </c>
      <c r="B9" t="s">
        <v>455</v>
      </c>
      <c r="C9">
        <v>1840.03</v>
      </c>
      <c r="D9">
        <v>1840.03</v>
      </c>
    </row>
    <row r="10" spans="1:4">
      <c r="A10" t="s">
        <v>227</v>
      </c>
      <c r="B10" t="s">
        <v>228</v>
      </c>
      <c r="C10">
        <v>85.55</v>
      </c>
      <c r="D10">
        <v>85.55</v>
      </c>
    </row>
    <row r="11" spans="1:4">
      <c r="A11" t="s">
        <v>229</v>
      </c>
      <c r="B11" t="s">
        <v>230</v>
      </c>
      <c r="C11">
        <v>292.58999999999997</v>
      </c>
      <c r="D11">
        <v>292.58999999999997</v>
      </c>
    </row>
    <row r="12" spans="1:4">
      <c r="A12" t="s">
        <v>231</v>
      </c>
      <c r="B12" t="s">
        <v>232</v>
      </c>
      <c r="C12">
        <v>9.44</v>
      </c>
      <c r="D12">
        <v>9.44</v>
      </c>
    </row>
    <row r="13" spans="1:4">
      <c r="A13" t="s">
        <v>233</v>
      </c>
      <c r="B13" t="s">
        <v>234</v>
      </c>
      <c r="C13">
        <v>722.41</v>
      </c>
      <c r="D13">
        <v>722.41</v>
      </c>
    </row>
    <row r="14" spans="1:4">
      <c r="A14" t="s">
        <v>471</v>
      </c>
      <c r="B14" t="s">
        <v>472</v>
      </c>
      <c r="C14">
        <v>79.819999999999993</v>
      </c>
      <c r="D14">
        <v>79.819999999999993</v>
      </c>
    </row>
    <row r="15" spans="1:4">
      <c r="A15" t="s">
        <v>235</v>
      </c>
      <c r="B15" t="s">
        <v>236</v>
      </c>
      <c r="C15">
        <v>76.67</v>
      </c>
      <c r="D15">
        <v>76.67</v>
      </c>
    </row>
    <row r="16" spans="1:4">
      <c r="A16" t="s">
        <v>237</v>
      </c>
      <c r="B16" t="s">
        <v>238</v>
      </c>
      <c r="C16">
        <v>96.14</v>
      </c>
      <c r="D16">
        <v>96.14</v>
      </c>
    </row>
    <row r="17" spans="1:4">
      <c r="A17" t="s">
        <v>239</v>
      </c>
      <c r="B17" t="s">
        <v>240</v>
      </c>
      <c r="C17">
        <v>266.23</v>
      </c>
      <c r="D17">
        <v>266.23</v>
      </c>
    </row>
    <row r="18" spans="1:4">
      <c r="A18" t="s">
        <v>241</v>
      </c>
      <c r="B18" t="s">
        <v>242</v>
      </c>
      <c r="C18">
        <v>147.86000000000001</v>
      </c>
      <c r="D18">
        <v>147.86000000000001</v>
      </c>
    </row>
    <row r="19" spans="1:4">
      <c r="A19" t="s">
        <v>243</v>
      </c>
      <c r="B19" t="s">
        <v>244</v>
      </c>
      <c r="C19">
        <v>940.67</v>
      </c>
      <c r="D19">
        <v>940.67</v>
      </c>
    </row>
    <row r="20" spans="1:4">
      <c r="A20" t="s">
        <v>245</v>
      </c>
      <c r="B20" t="s">
        <v>246</v>
      </c>
      <c r="C20">
        <v>212.5</v>
      </c>
      <c r="D20">
        <v>212.5</v>
      </c>
    </row>
    <row r="21" spans="1:4">
      <c r="A21" t="s">
        <v>247</v>
      </c>
      <c r="B21" t="s">
        <v>248</v>
      </c>
      <c r="C21">
        <v>0.63</v>
      </c>
      <c r="D21">
        <v>0.63</v>
      </c>
    </row>
    <row r="22" spans="1:4">
      <c r="A22" s="51" t="s">
        <v>637</v>
      </c>
      <c r="B22" t="s">
        <v>638</v>
      </c>
      <c r="C22">
        <v>50.04</v>
      </c>
      <c r="D22">
        <v>50.04</v>
      </c>
    </row>
    <row r="23" spans="1:4">
      <c r="A23">
        <v>220252550</v>
      </c>
      <c r="B23" t="s">
        <v>249</v>
      </c>
      <c r="C23">
        <v>23.52</v>
      </c>
      <c r="D23">
        <v>23.52</v>
      </c>
    </row>
    <row r="24" spans="1:4">
      <c r="A24">
        <v>220255380</v>
      </c>
      <c r="B24" t="s">
        <v>542</v>
      </c>
      <c r="C24">
        <v>13.23</v>
      </c>
      <c r="D24">
        <v>13.23</v>
      </c>
    </row>
    <row r="25" spans="1:4">
      <c r="A25">
        <v>220255390</v>
      </c>
      <c r="B25" t="s">
        <v>477</v>
      </c>
      <c r="C25">
        <v>20.11</v>
      </c>
      <c r="D25">
        <v>19.989999999999998</v>
      </c>
    </row>
    <row r="26" spans="1:4">
      <c r="A26" s="51" t="s">
        <v>250</v>
      </c>
      <c r="B26" t="s">
        <v>251</v>
      </c>
      <c r="C26">
        <v>42.62</v>
      </c>
      <c r="D26">
        <v>41.93</v>
      </c>
    </row>
    <row r="27" spans="1:4">
      <c r="A27" s="51" t="s">
        <v>252</v>
      </c>
      <c r="B27" t="s">
        <v>253</v>
      </c>
      <c r="C27">
        <v>14.94</v>
      </c>
      <c r="D27">
        <v>14.94</v>
      </c>
    </row>
    <row r="28" spans="1:4">
      <c r="A28" s="51" t="s">
        <v>256</v>
      </c>
      <c r="B28" t="s">
        <v>257</v>
      </c>
      <c r="C28">
        <v>214.18</v>
      </c>
      <c r="D28">
        <v>214.18</v>
      </c>
    </row>
    <row r="29" spans="1:4">
      <c r="A29" s="51" t="s">
        <v>258</v>
      </c>
      <c r="B29" t="s">
        <v>259</v>
      </c>
      <c r="C29">
        <v>10.62</v>
      </c>
      <c r="D29">
        <v>10.62</v>
      </c>
    </row>
    <row r="30" spans="1:4">
      <c r="A30" s="51" t="s">
        <v>260</v>
      </c>
      <c r="B30" t="s">
        <v>261</v>
      </c>
      <c r="C30">
        <v>160.35</v>
      </c>
      <c r="D30">
        <v>160.35</v>
      </c>
    </row>
    <row r="31" spans="1:4">
      <c r="A31" t="s">
        <v>262</v>
      </c>
      <c r="B31" t="s">
        <v>263</v>
      </c>
      <c r="C31">
        <v>1058.98</v>
      </c>
      <c r="D31">
        <v>1011.48</v>
      </c>
    </row>
    <row r="32" spans="1:4">
      <c r="A32" s="51" t="s">
        <v>429</v>
      </c>
      <c r="B32" t="s">
        <v>430</v>
      </c>
      <c r="C32">
        <v>70.42</v>
      </c>
      <c r="D32">
        <v>70.42</v>
      </c>
    </row>
    <row r="33" spans="1:4">
      <c r="A33" s="51" t="s">
        <v>550</v>
      </c>
      <c r="B33" t="s">
        <v>551</v>
      </c>
      <c r="C33">
        <v>8.91</v>
      </c>
      <c r="D33">
        <v>8.91</v>
      </c>
    </row>
    <row r="34" spans="1:4">
      <c r="A34" s="51" t="s">
        <v>639</v>
      </c>
      <c r="B34" t="s">
        <v>640</v>
      </c>
      <c r="C34">
        <v>323.25</v>
      </c>
      <c r="D34">
        <v>320.39999999999998</v>
      </c>
    </row>
    <row r="35" spans="1:4">
      <c r="A35" s="51" t="s">
        <v>264</v>
      </c>
      <c r="B35" t="s">
        <v>265</v>
      </c>
      <c r="C35">
        <v>16.260000000000002</v>
      </c>
      <c r="D35">
        <v>16.260000000000002</v>
      </c>
    </row>
    <row r="36" spans="1:4">
      <c r="A36" s="51" t="s">
        <v>266</v>
      </c>
      <c r="B36" t="s">
        <v>267</v>
      </c>
      <c r="C36">
        <v>28.02</v>
      </c>
      <c r="D36">
        <v>28.02</v>
      </c>
    </row>
    <row r="37" spans="1:4">
      <c r="A37" s="51" t="s">
        <v>268</v>
      </c>
      <c r="B37" t="s">
        <v>269</v>
      </c>
      <c r="C37">
        <v>12.73</v>
      </c>
      <c r="D37">
        <v>12.73</v>
      </c>
    </row>
    <row r="38" spans="1:4">
      <c r="A38" s="51" t="s">
        <v>270</v>
      </c>
      <c r="B38" t="s">
        <v>271</v>
      </c>
      <c r="C38">
        <v>8.7200000000000006</v>
      </c>
      <c r="D38">
        <v>8.7200000000000006</v>
      </c>
    </row>
    <row r="39" spans="1:4">
      <c r="A39">
        <v>310151370</v>
      </c>
      <c r="B39" t="s">
        <v>272</v>
      </c>
      <c r="C39">
        <v>19.989999999999998</v>
      </c>
      <c r="D39">
        <v>19.989999999999998</v>
      </c>
    </row>
    <row r="40" spans="1:4">
      <c r="A40">
        <v>310750070</v>
      </c>
      <c r="B40" t="s">
        <v>553</v>
      </c>
      <c r="C40">
        <v>2119.1999999999998</v>
      </c>
      <c r="D40">
        <v>2119.1799999999998</v>
      </c>
    </row>
    <row r="41" spans="1:4">
      <c r="A41">
        <v>310852500</v>
      </c>
      <c r="B41" t="s">
        <v>273</v>
      </c>
      <c r="C41">
        <v>925.37</v>
      </c>
      <c r="D41">
        <v>925.13</v>
      </c>
    </row>
    <row r="42" spans="1:4">
      <c r="A42">
        <v>311152200</v>
      </c>
      <c r="B42" t="s">
        <v>276</v>
      </c>
      <c r="C42">
        <v>159.5</v>
      </c>
      <c r="D42">
        <v>159.49</v>
      </c>
    </row>
    <row r="43" spans="1:4">
      <c r="A43">
        <v>311252400</v>
      </c>
      <c r="B43" t="s">
        <v>277</v>
      </c>
      <c r="C43">
        <v>0.12</v>
      </c>
      <c r="D43">
        <v>0.12</v>
      </c>
    </row>
    <row r="44" spans="1:4">
      <c r="A44">
        <v>330152700</v>
      </c>
      <c r="B44" t="s">
        <v>278</v>
      </c>
      <c r="C44">
        <v>11.39</v>
      </c>
      <c r="D44">
        <v>11.39</v>
      </c>
    </row>
    <row r="45" spans="1:4">
      <c r="A45">
        <v>330153800</v>
      </c>
      <c r="B45" t="s">
        <v>279</v>
      </c>
      <c r="C45">
        <v>1367.09</v>
      </c>
      <c r="D45">
        <v>1366.46</v>
      </c>
    </row>
    <row r="46" spans="1:4">
      <c r="A46">
        <v>330750820</v>
      </c>
      <c r="B46" t="s">
        <v>280</v>
      </c>
      <c r="C46">
        <v>201.28</v>
      </c>
      <c r="D46">
        <v>201.28</v>
      </c>
    </row>
    <row r="47" spans="1:4">
      <c r="A47">
        <v>330752600</v>
      </c>
      <c r="B47" t="s">
        <v>281</v>
      </c>
      <c r="C47">
        <v>18.600000000000001</v>
      </c>
      <c r="D47">
        <v>18.600000000000001</v>
      </c>
    </row>
    <row r="48" spans="1:4">
      <c r="A48" t="s">
        <v>282</v>
      </c>
      <c r="B48" t="s">
        <v>283</v>
      </c>
      <c r="C48">
        <v>253.05</v>
      </c>
      <c r="D48">
        <v>253.05</v>
      </c>
    </row>
    <row r="49" spans="1:4">
      <c r="A49" t="s">
        <v>284</v>
      </c>
      <c r="B49" t="s">
        <v>285</v>
      </c>
      <c r="C49">
        <v>2715.47</v>
      </c>
      <c r="D49">
        <v>2715.47</v>
      </c>
    </row>
    <row r="50" spans="1:4">
      <c r="A50" t="s">
        <v>484</v>
      </c>
      <c r="B50" t="s">
        <v>485</v>
      </c>
      <c r="C50">
        <v>677.93</v>
      </c>
      <c r="D50">
        <v>677.85</v>
      </c>
    </row>
    <row r="51" spans="1:4">
      <c r="A51">
        <v>410250270</v>
      </c>
      <c r="B51" t="s">
        <v>286</v>
      </c>
      <c r="C51">
        <v>10.3</v>
      </c>
      <c r="D51">
        <v>10.3</v>
      </c>
    </row>
    <row r="52" spans="1:4">
      <c r="A52">
        <v>420250270</v>
      </c>
      <c r="B52" t="s">
        <v>286</v>
      </c>
      <c r="C52">
        <v>5.17</v>
      </c>
      <c r="D52">
        <v>5.17</v>
      </c>
    </row>
    <row r="53" spans="1:4">
      <c r="A53">
        <v>420252800</v>
      </c>
      <c r="B53" t="s">
        <v>287</v>
      </c>
      <c r="C53">
        <v>0.63</v>
      </c>
      <c r="D53">
        <v>0.63</v>
      </c>
    </row>
    <row r="54" spans="1:4">
      <c r="A54">
        <v>420655140</v>
      </c>
      <c r="B54" t="s">
        <v>288</v>
      </c>
      <c r="C54">
        <v>19.559999999999999</v>
      </c>
      <c r="D54">
        <v>19.559999999999999</v>
      </c>
    </row>
    <row r="55" spans="1:4">
      <c r="A55">
        <v>511351350</v>
      </c>
      <c r="B55" t="s">
        <v>289</v>
      </c>
      <c r="C55">
        <v>14.78</v>
      </c>
      <c r="D55">
        <v>11.3</v>
      </c>
    </row>
    <row r="56" spans="1:4">
      <c r="A56">
        <v>511351760</v>
      </c>
      <c r="B56" t="s">
        <v>290</v>
      </c>
      <c r="C56">
        <v>14.5</v>
      </c>
      <c r="D56">
        <v>13.91</v>
      </c>
    </row>
    <row r="57" spans="1:4">
      <c r="A57">
        <v>511354620</v>
      </c>
      <c r="B57" t="s">
        <v>291</v>
      </c>
      <c r="C57">
        <v>10.89</v>
      </c>
      <c r="D57">
        <v>10.89</v>
      </c>
    </row>
    <row r="58" spans="1:4">
      <c r="A58">
        <v>511354970</v>
      </c>
      <c r="B58" t="s">
        <v>292</v>
      </c>
      <c r="C58">
        <v>21.28</v>
      </c>
      <c r="D58">
        <v>21.28</v>
      </c>
    </row>
    <row r="59" spans="1:4">
      <c r="A59" t="s">
        <v>293</v>
      </c>
      <c r="B59" t="s">
        <v>294</v>
      </c>
      <c r="C59">
        <v>937.42</v>
      </c>
      <c r="D59">
        <v>937.42</v>
      </c>
    </row>
    <row r="60" spans="1:4">
      <c r="A60" t="s">
        <v>296</v>
      </c>
      <c r="B60" t="s">
        <v>297</v>
      </c>
      <c r="C60">
        <v>45</v>
      </c>
      <c r="D60">
        <v>45</v>
      </c>
    </row>
    <row r="61" spans="1:4">
      <c r="A61" t="s">
        <v>298</v>
      </c>
      <c r="B61" t="s">
        <v>299</v>
      </c>
      <c r="C61">
        <v>775.76</v>
      </c>
      <c r="D61">
        <v>775.64</v>
      </c>
    </row>
    <row r="62" spans="1:4">
      <c r="A62" t="s">
        <v>433</v>
      </c>
      <c r="B62" t="s">
        <v>434</v>
      </c>
      <c r="C62">
        <v>66.239999999999995</v>
      </c>
      <c r="D62">
        <v>66.239999999999995</v>
      </c>
    </row>
    <row r="63" spans="1:4">
      <c r="A63">
        <v>710254780</v>
      </c>
      <c r="B63" t="s">
        <v>568</v>
      </c>
      <c r="D63">
        <v>-0.18</v>
      </c>
    </row>
    <row r="64" spans="1:4">
      <c r="A64">
        <v>710552900</v>
      </c>
      <c r="B64" t="s">
        <v>300</v>
      </c>
      <c r="C64">
        <v>1095.56</v>
      </c>
      <c r="D64">
        <v>1094.8499999999999</v>
      </c>
    </row>
    <row r="65" spans="1:4">
      <c r="A65" t="s">
        <v>301</v>
      </c>
      <c r="B65" t="s">
        <v>302</v>
      </c>
      <c r="C65">
        <v>9.2200000000000006</v>
      </c>
      <c r="D65">
        <v>9.2200000000000006</v>
      </c>
    </row>
    <row r="66" spans="1:4">
      <c r="A66" t="s">
        <v>303</v>
      </c>
      <c r="B66" t="s">
        <v>304</v>
      </c>
      <c r="C66">
        <v>1.02</v>
      </c>
      <c r="D66">
        <v>1.02</v>
      </c>
    </row>
    <row r="67" spans="1:4">
      <c r="A67" t="s">
        <v>305</v>
      </c>
      <c r="B67" t="s">
        <v>306</v>
      </c>
      <c r="C67">
        <v>19.02</v>
      </c>
      <c r="D67">
        <v>19.02</v>
      </c>
    </row>
    <row r="68" spans="1:4">
      <c r="A68" t="s">
        <v>307</v>
      </c>
      <c r="B68" t="s">
        <v>308</v>
      </c>
      <c r="C68">
        <v>37.630000000000003</v>
      </c>
      <c r="D68">
        <v>37.630000000000003</v>
      </c>
    </row>
    <row r="69" spans="1:4">
      <c r="A69">
        <v>860550860</v>
      </c>
      <c r="B69" t="s">
        <v>309</v>
      </c>
      <c r="C69">
        <v>5.85</v>
      </c>
      <c r="D69">
        <v>5.83</v>
      </c>
    </row>
    <row r="70" spans="1:4">
      <c r="A70" t="s">
        <v>310</v>
      </c>
      <c r="B70" t="s">
        <v>311</v>
      </c>
      <c r="C70">
        <v>25</v>
      </c>
      <c r="D70">
        <v>25</v>
      </c>
    </row>
    <row r="71" spans="1:4">
      <c r="A71">
        <v>1140354660</v>
      </c>
      <c r="B71" t="s">
        <v>312</v>
      </c>
      <c r="C71">
        <v>4.43</v>
      </c>
      <c r="D71">
        <v>4.43</v>
      </c>
    </row>
    <row r="72" spans="1:4">
      <c r="A72">
        <v>1140354670</v>
      </c>
      <c r="B72" t="s">
        <v>313</v>
      </c>
      <c r="C72">
        <v>19.11</v>
      </c>
      <c r="D72">
        <v>19.04</v>
      </c>
    </row>
    <row r="73" spans="1:4">
      <c r="A73">
        <v>1140355170</v>
      </c>
      <c r="B73" t="s">
        <v>314</v>
      </c>
      <c r="C73">
        <v>3.5</v>
      </c>
      <c r="D73">
        <v>3.5</v>
      </c>
    </row>
    <row r="74" spans="1:4">
      <c r="A74">
        <v>1140355190</v>
      </c>
      <c r="B74" t="s">
        <v>315</v>
      </c>
      <c r="C74">
        <v>3.12</v>
      </c>
      <c r="D74">
        <v>3.12</v>
      </c>
    </row>
    <row r="75" spans="1:4">
      <c r="A75" t="s">
        <v>624</v>
      </c>
      <c r="B75" t="s">
        <v>625</v>
      </c>
      <c r="C75">
        <v>50</v>
      </c>
      <c r="D75">
        <v>50</v>
      </c>
    </row>
    <row r="76" spans="1:4">
      <c r="A76" t="s">
        <v>316</v>
      </c>
      <c r="B76" t="s">
        <v>315</v>
      </c>
      <c r="C76">
        <v>108.17</v>
      </c>
      <c r="D76">
        <v>108.17</v>
      </c>
    </row>
    <row r="77" spans="1:4">
      <c r="A77" t="s">
        <v>317</v>
      </c>
      <c r="B77" t="s">
        <v>318</v>
      </c>
      <c r="D77">
        <v>-0.11</v>
      </c>
    </row>
    <row r="78" spans="1:4">
      <c r="A78">
        <v>1310351110</v>
      </c>
      <c r="B78" t="s">
        <v>455</v>
      </c>
      <c r="C78">
        <v>66.38</v>
      </c>
      <c r="D78">
        <v>66.38</v>
      </c>
    </row>
    <row r="79" spans="1:4">
      <c r="A79" t="s">
        <v>319</v>
      </c>
      <c r="B79" t="s">
        <v>320</v>
      </c>
      <c r="C79">
        <v>659.75</v>
      </c>
      <c r="D79">
        <v>659.75</v>
      </c>
    </row>
    <row r="80" spans="1:4">
      <c r="A80" t="s">
        <v>322</v>
      </c>
      <c r="B80" t="s">
        <v>323</v>
      </c>
      <c r="C80">
        <v>58.71</v>
      </c>
      <c r="D80">
        <v>58.67</v>
      </c>
    </row>
    <row r="81" spans="1:4">
      <c r="A81" t="s">
        <v>324</v>
      </c>
      <c r="B81" t="s">
        <v>325</v>
      </c>
      <c r="C81">
        <v>12.26</v>
      </c>
      <c r="D81">
        <v>12.26</v>
      </c>
    </row>
    <row r="82" spans="1:4">
      <c r="A82" t="s">
        <v>525</v>
      </c>
      <c r="B82" t="s">
        <v>320</v>
      </c>
      <c r="C82">
        <v>1518.95</v>
      </c>
      <c r="D82">
        <v>1518.95</v>
      </c>
    </row>
    <row r="83" spans="1:4">
      <c r="A83" t="s">
        <v>328</v>
      </c>
      <c r="B83" t="s">
        <v>329</v>
      </c>
      <c r="C83">
        <v>21.72</v>
      </c>
      <c r="D83">
        <v>21.72</v>
      </c>
    </row>
    <row r="84" spans="1:4">
      <c r="A84" t="s">
        <v>436</v>
      </c>
      <c r="B84" t="s">
        <v>323</v>
      </c>
      <c r="C84">
        <v>39.799999999999997</v>
      </c>
      <c r="D84">
        <v>39.799999999999997</v>
      </c>
    </row>
    <row r="85" spans="1:4">
      <c r="A85" t="s">
        <v>332</v>
      </c>
      <c r="B85" t="s">
        <v>333</v>
      </c>
      <c r="C85">
        <v>180.79</v>
      </c>
      <c r="D85">
        <v>153.27000000000001</v>
      </c>
    </row>
    <row r="86" spans="1:4">
      <c r="A86" t="s">
        <v>334</v>
      </c>
      <c r="B86" t="s">
        <v>333</v>
      </c>
      <c r="C86">
        <v>24.28</v>
      </c>
      <c r="D86">
        <v>21.02</v>
      </c>
    </row>
    <row r="87" spans="1:4">
      <c r="A87" t="s">
        <v>335</v>
      </c>
      <c r="B87" t="s">
        <v>336</v>
      </c>
      <c r="C87">
        <v>36.880000000000003</v>
      </c>
      <c r="D87">
        <v>36.880000000000003</v>
      </c>
    </row>
    <row r="88" spans="1:4">
      <c r="A88">
        <v>1570150660</v>
      </c>
      <c r="B88" t="s">
        <v>337</v>
      </c>
      <c r="C88">
        <v>2.44</v>
      </c>
      <c r="D88">
        <v>2.44</v>
      </c>
    </row>
    <row r="89" spans="1:4">
      <c r="A89" t="s">
        <v>526</v>
      </c>
      <c r="B89" t="s">
        <v>527</v>
      </c>
      <c r="C89">
        <v>134.46</v>
      </c>
      <c r="D89">
        <v>134.46</v>
      </c>
    </row>
    <row r="90" spans="1:4">
      <c r="A90">
        <v>2420453900</v>
      </c>
      <c r="B90" t="s">
        <v>340</v>
      </c>
      <c r="C90">
        <v>500</v>
      </c>
      <c r="D90">
        <v>500</v>
      </c>
    </row>
    <row r="91" spans="1:4">
      <c r="A91" t="s">
        <v>341</v>
      </c>
      <c r="B91" t="s">
        <v>342</v>
      </c>
      <c r="C91">
        <v>1494.15</v>
      </c>
      <c r="D91">
        <v>1494.13</v>
      </c>
    </row>
    <row r="92" spans="1:4">
      <c r="A92">
        <v>2450150670</v>
      </c>
      <c r="B92" t="s">
        <v>708</v>
      </c>
      <c r="C92">
        <v>1.01</v>
      </c>
      <c r="D92">
        <v>1.01</v>
      </c>
    </row>
    <row r="93" spans="1:4">
      <c r="A93" t="s">
        <v>344</v>
      </c>
      <c r="B93" t="s">
        <v>345</v>
      </c>
      <c r="D93">
        <v>-3.11</v>
      </c>
    </row>
    <row r="94" spans="1:4">
      <c r="A94" t="s">
        <v>346</v>
      </c>
      <c r="B94" t="s">
        <v>347</v>
      </c>
      <c r="C94">
        <v>45.5</v>
      </c>
      <c r="D94">
        <v>41.48</v>
      </c>
    </row>
    <row r="95" spans="1:4">
      <c r="A95" t="s">
        <v>348</v>
      </c>
      <c r="B95" t="s">
        <v>349</v>
      </c>
      <c r="C95">
        <v>50</v>
      </c>
      <c r="D95">
        <v>50</v>
      </c>
    </row>
    <row r="96" spans="1:4">
      <c r="A96" t="s">
        <v>351</v>
      </c>
      <c r="B96" t="s">
        <v>352</v>
      </c>
      <c r="C96">
        <v>399.38</v>
      </c>
      <c r="D96">
        <v>399.38</v>
      </c>
    </row>
    <row r="97" spans="1:4">
      <c r="A97" t="s">
        <v>353</v>
      </c>
      <c r="B97" t="s">
        <v>354</v>
      </c>
      <c r="C97">
        <v>389.3</v>
      </c>
      <c r="D97">
        <v>389.28</v>
      </c>
    </row>
    <row r="98" spans="1:4">
      <c r="A98" t="s">
        <v>355</v>
      </c>
      <c r="B98" t="s">
        <v>356</v>
      </c>
      <c r="C98">
        <v>615.77</v>
      </c>
      <c r="D98">
        <v>615.77</v>
      </c>
    </row>
    <row r="99" spans="1:4">
      <c r="A99" t="s">
        <v>442</v>
      </c>
      <c r="B99" t="s">
        <v>443</v>
      </c>
      <c r="D99">
        <v>-27.96</v>
      </c>
    </row>
    <row r="100" spans="1:4">
      <c r="A100" t="s">
        <v>444</v>
      </c>
      <c r="B100" t="s">
        <v>445</v>
      </c>
      <c r="D100">
        <v>-1.58</v>
      </c>
    </row>
    <row r="101" spans="1:4">
      <c r="A101" t="s">
        <v>358</v>
      </c>
      <c r="B101" t="s">
        <v>359</v>
      </c>
      <c r="C101">
        <v>11.87</v>
      </c>
      <c r="D101">
        <v>11.87</v>
      </c>
    </row>
    <row r="102" spans="1:4">
      <c r="A102">
        <v>2820451280</v>
      </c>
      <c r="B102" t="s">
        <v>360</v>
      </c>
      <c r="C102">
        <v>4.1100000000000003</v>
      </c>
      <c r="D102">
        <v>4.1100000000000003</v>
      </c>
    </row>
    <row r="103" spans="1:4">
      <c r="A103" t="s">
        <v>446</v>
      </c>
      <c r="B103" t="s">
        <v>447</v>
      </c>
      <c r="C103">
        <v>10.94</v>
      </c>
      <c r="D103">
        <v>10.94</v>
      </c>
    </row>
    <row r="104" spans="1:4">
      <c r="A104">
        <v>2869950160</v>
      </c>
      <c r="B104" t="s">
        <v>361</v>
      </c>
      <c r="C104">
        <v>19.57</v>
      </c>
      <c r="D104">
        <v>19.57</v>
      </c>
    </row>
    <row r="105" spans="1:4">
      <c r="A105">
        <v>2910551290</v>
      </c>
      <c r="B105" t="s">
        <v>362</v>
      </c>
      <c r="C105">
        <v>249.65</v>
      </c>
      <c r="D105">
        <v>249.28</v>
      </c>
    </row>
    <row r="106" spans="1:4">
      <c r="A106" t="s">
        <v>689</v>
      </c>
      <c r="B106" t="s">
        <v>690</v>
      </c>
      <c r="C106">
        <v>8.99</v>
      </c>
      <c r="D106">
        <v>8.99</v>
      </c>
    </row>
    <row r="107" spans="1:4">
      <c r="A107" t="s">
        <v>363</v>
      </c>
      <c r="B107" t="s">
        <v>364</v>
      </c>
      <c r="C107">
        <v>33.4</v>
      </c>
      <c r="D107">
        <v>33.4</v>
      </c>
    </row>
    <row r="108" spans="1:4">
      <c r="A108" t="s">
        <v>365</v>
      </c>
      <c r="B108" t="s">
        <v>366</v>
      </c>
      <c r="C108">
        <v>1.4</v>
      </c>
      <c r="D108">
        <v>1.4</v>
      </c>
    </row>
    <row r="109" spans="1:4">
      <c r="A109" t="s">
        <v>367</v>
      </c>
      <c r="B109" t="s">
        <v>368</v>
      </c>
      <c r="C109">
        <v>0.61</v>
      </c>
      <c r="D109">
        <v>0.61</v>
      </c>
    </row>
    <row r="110" spans="1:4">
      <c r="A110" t="s">
        <v>369</v>
      </c>
      <c r="B110" t="s">
        <v>370</v>
      </c>
      <c r="C110">
        <v>42.04</v>
      </c>
      <c r="D110">
        <v>42.04</v>
      </c>
    </row>
    <row r="111" spans="1:4">
      <c r="A111">
        <v>3110251180</v>
      </c>
      <c r="B111" t="s">
        <v>371</v>
      </c>
      <c r="C111">
        <v>67.36</v>
      </c>
      <c r="D111">
        <v>67.099999999999994</v>
      </c>
    </row>
    <row r="112" spans="1:4">
      <c r="A112">
        <v>3180052990</v>
      </c>
      <c r="B112" t="s">
        <v>372</v>
      </c>
      <c r="C112">
        <v>0.68</v>
      </c>
      <c r="D112">
        <v>0.65</v>
      </c>
    </row>
    <row r="113" spans="1:4">
      <c r="A113">
        <v>3610459000</v>
      </c>
      <c r="B113" t="s">
        <v>375</v>
      </c>
      <c r="C113">
        <v>218.21</v>
      </c>
      <c r="D113">
        <v>218.21</v>
      </c>
    </row>
    <row r="114" spans="1:4">
      <c r="A114">
        <v>3620255500</v>
      </c>
      <c r="B114" t="s">
        <v>511</v>
      </c>
      <c r="D114">
        <v>-3.44</v>
      </c>
    </row>
    <row r="115" spans="1:4">
      <c r="A115">
        <v>4620155160</v>
      </c>
      <c r="B115" t="s">
        <v>376</v>
      </c>
      <c r="C115">
        <v>2.19</v>
      </c>
      <c r="D115">
        <v>2.19</v>
      </c>
    </row>
    <row r="116" spans="1:4">
      <c r="A116" t="s">
        <v>377</v>
      </c>
      <c r="B116" t="s">
        <v>378</v>
      </c>
      <c r="C116">
        <v>159.56</v>
      </c>
      <c r="D116">
        <v>159.56</v>
      </c>
    </row>
    <row r="117" spans="1:4">
      <c r="A117">
        <v>4840155760</v>
      </c>
      <c r="B117" t="s">
        <v>378</v>
      </c>
      <c r="C117">
        <v>464.59</v>
      </c>
      <c r="D117">
        <v>464.55</v>
      </c>
    </row>
    <row r="118" spans="1:4">
      <c r="A118" t="s">
        <v>379</v>
      </c>
      <c r="B118" t="s">
        <v>378</v>
      </c>
      <c r="C118">
        <v>17.7</v>
      </c>
      <c r="D118">
        <v>17.7</v>
      </c>
    </row>
    <row r="119" spans="1:4">
      <c r="A119" t="s">
        <v>380</v>
      </c>
      <c r="B119" t="s">
        <v>381</v>
      </c>
      <c r="C119">
        <v>235.5</v>
      </c>
      <c r="D119">
        <v>235.5</v>
      </c>
    </row>
    <row r="120" spans="1:4">
      <c r="A120" t="s">
        <v>382</v>
      </c>
      <c r="B120" t="s">
        <v>378</v>
      </c>
      <c r="C120">
        <v>6.71</v>
      </c>
      <c r="D120">
        <v>6.7</v>
      </c>
    </row>
    <row r="121" spans="1:4">
      <c r="A121">
        <v>9090051200</v>
      </c>
      <c r="B121" t="s">
        <v>448</v>
      </c>
      <c r="C121">
        <v>0.6</v>
      </c>
      <c r="D121">
        <v>0.6</v>
      </c>
    </row>
    <row r="122" spans="1:4">
      <c r="A122">
        <v>9520051420</v>
      </c>
      <c r="B122" t="s">
        <v>383</v>
      </c>
      <c r="C122">
        <v>8.09</v>
      </c>
      <c r="D122">
        <v>8.09</v>
      </c>
    </row>
    <row r="123" spans="1:4">
      <c r="A123">
        <v>9620051410</v>
      </c>
      <c r="B123" t="s">
        <v>384</v>
      </c>
      <c r="C123">
        <v>27.3</v>
      </c>
      <c r="D123">
        <v>27.3</v>
      </c>
    </row>
    <row r="124" spans="1:4">
      <c r="A124">
        <v>170558300</v>
      </c>
      <c r="B124" t="s">
        <v>95</v>
      </c>
      <c r="C124">
        <v>450.18</v>
      </c>
      <c r="D124">
        <v>425.68</v>
      </c>
    </row>
    <row r="125" spans="1:4">
      <c r="A125">
        <v>170558330</v>
      </c>
      <c r="B125" t="s">
        <v>96</v>
      </c>
      <c r="C125">
        <v>1579.96</v>
      </c>
      <c r="D125">
        <v>1532.4</v>
      </c>
    </row>
    <row r="126" spans="1:4">
      <c r="A126">
        <v>320558340</v>
      </c>
      <c r="B126" t="s">
        <v>97</v>
      </c>
      <c r="C126">
        <v>189.32</v>
      </c>
      <c r="D126">
        <v>189.32</v>
      </c>
    </row>
    <row r="127" spans="1:4">
      <c r="A127">
        <v>330153020</v>
      </c>
      <c r="B127" t="s">
        <v>385</v>
      </c>
      <c r="C127">
        <v>2180.1799999999998</v>
      </c>
      <c r="D127">
        <v>2180.16</v>
      </c>
    </row>
    <row r="128" spans="1:4">
      <c r="A128" t="s">
        <v>386</v>
      </c>
      <c r="B128" t="s">
        <v>387</v>
      </c>
      <c r="C128">
        <v>16.34</v>
      </c>
      <c r="D128">
        <v>12.28</v>
      </c>
    </row>
    <row r="129" spans="1:4">
      <c r="A129" t="s">
        <v>388</v>
      </c>
      <c r="B129" t="s">
        <v>389</v>
      </c>
      <c r="C129">
        <v>3705.41</v>
      </c>
      <c r="D129">
        <v>3705.4</v>
      </c>
    </row>
    <row r="130" spans="1:4">
      <c r="A130" t="s">
        <v>390</v>
      </c>
      <c r="B130" t="s">
        <v>391</v>
      </c>
      <c r="C130">
        <v>214.31</v>
      </c>
      <c r="D130">
        <v>214.31</v>
      </c>
    </row>
    <row r="131" spans="1:4">
      <c r="A131">
        <v>3620258320</v>
      </c>
      <c r="B131" t="s">
        <v>101</v>
      </c>
      <c r="C131">
        <v>1766.4</v>
      </c>
      <c r="D131">
        <v>1760.54</v>
      </c>
    </row>
    <row r="132" spans="1:4">
      <c r="A132">
        <v>3620258530</v>
      </c>
      <c r="B132" t="s">
        <v>392</v>
      </c>
      <c r="C132">
        <v>197.55</v>
      </c>
      <c r="D132">
        <v>197.11</v>
      </c>
    </row>
    <row r="133" spans="1:4">
      <c r="A133" s="51" t="s">
        <v>450</v>
      </c>
      <c r="B133" t="s">
        <v>451</v>
      </c>
      <c r="C133">
        <v>13.93</v>
      </c>
      <c r="D133">
        <v>13.92</v>
      </c>
    </row>
    <row r="134" spans="1:4">
      <c r="A134" t="s">
        <v>393</v>
      </c>
      <c r="B134" t="s">
        <v>394</v>
      </c>
      <c r="C134">
        <v>135.9</v>
      </c>
      <c r="D134">
        <v>135.9</v>
      </c>
    </row>
    <row r="135" spans="1:4">
      <c r="A135">
        <v>4740255250</v>
      </c>
      <c r="B135" t="s">
        <v>532</v>
      </c>
      <c r="C135">
        <v>13.02</v>
      </c>
      <c r="D135">
        <v>13.02</v>
      </c>
    </row>
    <row r="136" spans="1:4">
      <c r="A136">
        <v>220252560</v>
      </c>
      <c r="B136" t="s">
        <v>400</v>
      </c>
      <c r="C136">
        <v>61.62</v>
      </c>
      <c r="D136">
        <v>61.62</v>
      </c>
    </row>
    <row r="137" spans="1:4">
      <c r="A137">
        <v>170558360</v>
      </c>
      <c r="B137" t="s">
        <v>401</v>
      </c>
      <c r="C137">
        <v>141.54</v>
      </c>
      <c r="D137">
        <v>141.46</v>
      </c>
    </row>
    <row r="138" spans="1:4">
      <c r="A138">
        <v>220253030</v>
      </c>
      <c r="B138" t="s">
        <v>402</v>
      </c>
      <c r="C138">
        <v>523.83000000000004</v>
      </c>
      <c r="D138">
        <v>523.05999999999995</v>
      </c>
    </row>
    <row r="139" spans="1:4">
      <c r="A139">
        <v>220253040</v>
      </c>
      <c r="B139" t="s">
        <v>403</v>
      </c>
      <c r="C139">
        <v>412.88</v>
      </c>
      <c r="D139">
        <v>411.53</v>
      </c>
    </row>
    <row r="140" spans="1:4">
      <c r="A140">
        <v>320558370</v>
      </c>
      <c r="B140" t="s">
        <v>404</v>
      </c>
      <c r="C140">
        <v>8.67</v>
      </c>
      <c r="D140">
        <v>8.67</v>
      </c>
    </row>
    <row r="141" spans="1:4">
      <c r="A141" t="s">
        <v>405</v>
      </c>
      <c r="B141" t="s">
        <v>406</v>
      </c>
      <c r="C141">
        <v>3275.7</v>
      </c>
      <c r="D141">
        <v>3275.57</v>
      </c>
    </row>
    <row r="142" spans="1:4">
      <c r="A142" t="s">
        <v>407</v>
      </c>
      <c r="B142" t="s">
        <v>408</v>
      </c>
      <c r="C142">
        <v>147.16</v>
      </c>
      <c r="D142">
        <v>147.16</v>
      </c>
    </row>
    <row r="143" spans="1:4">
      <c r="A143" t="s">
        <v>468</v>
      </c>
      <c r="B143" t="s">
        <v>469</v>
      </c>
      <c r="C143">
        <v>2.25</v>
      </c>
    </row>
    <row r="144" spans="1:4">
      <c r="A144">
        <v>3620258570</v>
      </c>
      <c r="B144" t="s">
        <v>409</v>
      </c>
      <c r="C144">
        <v>78.55</v>
      </c>
      <c r="D144">
        <v>78.459999999999994</v>
      </c>
    </row>
    <row r="145" spans="1:4">
      <c r="A145" t="s">
        <v>410</v>
      </c>
      <c r="B145" t="s">
        <v>411</v>
      </c>
      <c r="C145">
        <v>2516</v>
      </c>
      <c r="D145">
        <v>2516</v>
      </c>
    </row>
    <row r="146" spans="1:4">
      <c r="A146" t="s">
        <v>494</v>
      </c>
      <c r="B146" t="s">
        <v>495</v>
      </c>
      <c r="C146">
        <v>5969.34</v>
      </c>
      <c r="D146">
        <v>5969.34</v>
      </c>
    </row>
    <row r="147" spans="1:4">
      <c r="A147" t="s">
        <v>496</v>
      </c>
      <c r="B147" t="s">
        <v>497</v>
      </c>
      <c r="C147">
        <v>188.18</v>
      </c>
      <c r="D147">
        <v>188.18</v>
      </c>
    </row>
    <row r="148" spans="1:4">
      <c r="A148" t="s">
        <v>414</v>
      </c>
      <c r="B148" t="s">
        <v>415</v>
      </c>
      <c r="C148">
        <v>54.67</v>
      </c>
      <c r="D148">
        <v>54.67</v>
      </c>
    </row>
    <row r="149" spans="1:4">
      <c r="A149" t="s">
        <v>416</v>
      </c>
      <c r="B149" t="s">
        <v>417</v>
      </c>
      <c r="C149">
        <v>408.16</v>
      </c>
      <c r="D149">
        <v>408.16</v>
      </c>
    </row>
    <row r="150" spans="1:4">
      <c r="A150" t="s">
        <v>418</v>
      </c>
      <c r="B150" t="s">
        <v>419</v>
      </c>
      <c r="C150">
        <v>716.6</v>
      </c>
      <c r="D150">
        <v>716.6</v>
      </c>
    </row>
    <row r="151" spans="1:4">
      <c r="A151" t="s">
        <v>498</v>
      </c>
      <c r="B151" t="s">
        <v>378</v>
      </c>
      <c r="C151">
        <v>1.32</v>
      </c>
      <c r="D151">
        <v>1.32</v>
      </c>
    </row>
    <row r="152" spans="1:4">
      <c r="A152" t="s">
        <v>420</v>
      </c>
      <c r="B152" t="s">
        <v>421</v>
      </c>
      <c r="C152">
        <v>8.5</v>
      </c>
      <c r="D152">
        <v>8.5</v>
      </c>
    </row>
    <row r="153" spans="1:4">
      <c r="A153" t="s">
        <v>105</v>
      </c>
      <c r="B153" t="s">
        <v>104</v>
      </c>
      <c r="C153">
        <v>163.46</v>
      </c>
      <c r="D153">
        <v>163.46</v>
      </c>
    </row>
    <row r="154" spans="1:4">
      <c r="A154">
        <v>2340758790</v>
      </c>
      <c r="B154" t="s">
        <v>426</v>
      </c>
      <c r="C154">
        <v>10.63</v>
      </c>
      <c r="D154">
        <v>10.63</v>
      </c>
    </row>
    <row r="155" spans="1:4">
      <c r="A155">
        <v>3620258440</v>
      </c>
      <c r="B155" t="s">
        <v>106</v>
      </c>
      <c r="C155">
        <v>120.72</v>
      </c>
      <c r="D155">
        <v>120.72</v>
      </c>
    </row>
    <row r="156" spans="1:4">
      <c r="A156">
        <v>3620258480</v>
      </c>
      <c r="B156" t="s">
        <v>107</v>
      </c>
      <c r="C156">
        <v>65.05</v>
      </c>
      <c r="D156">
        <v>21.68</v>
      </c>
    </row>
    <row r="157" spans="1:4">
      <c r="A157" t="s">
        <v>662</v>
      </c>
      <c r="B157" t="s">
        <v>663</v>
      </c>
      <c r="C157">
        <v>2.1</v>
      </c>
      <c r="D157">
        <v>2.1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topLeftCell="A22" workbookViewId="0">
      <selection activeCell="I33" sqref="I33"/>
    </sheetView>
  </sheetViews>
  <sheetFormatPr defaultRowHeight="15"/>
  <sheetData>
    <row r="1" spans="1:4">
      <c r="A1">
        <v>58000</v>
      </c>
      <c r="B1" t="s">
        <v>217</v>
      </c>
      <c r="D1">
        <v>-4.5999999999999996</v>
      </c>
    </row>
    <row r="2" spans="1:4">
      <c r="A2">
        <v>170551380</v>
      </c>
      <c r="B2" t="s">
        <v>218</v>
      </c>
      <c r="C2">
        <v>94.21</v>
      </c>
      <c r="D2">
        <v>94.21</v>
      </c>
    </row>
    <row r="3" spans="1:4">
      <c r="A3" t="s">
        <v>219</v>
      </c>
      <c r="B3" t="s">
        <v>220</v>
      </c>
      <c r="C3">
        <v>828.68</v>
      </c>
      <c r="D3">
        <v>828.68</v>
      </c>
    </row>
    <row r="4" spans="1:4">
      <c r="A4" t="s">
        <v>223</v>
      </c>
      <c r="B4" t="s">
        <v>224</v>
      </c>
      <c r="C4">
        <v>5.26</v>
      </c>
      <c r="D4">
        <v>5.26</v>
      </c>
    </row>
    <row r="5" spans="1:4">
      <c r="A5" t="s">
        <v>225</v>
      </c>
      <c r="B5" t="s">
        <v>226</v>
      </c>
      <c r="C5">
        <v>39.869999999999997</v>
      </c>
      <c r="D5">
        <v>39.82</v>
      </c>
    </row>
    <row r="6" spans="1:4">
      <c r="A6" t="s">
        <v>213</v>
      </c>
      <c r="B6" t="s">
        <v>214</v>
      </c>
      <c r="C6">
        <v>121.99</v>
      </c>
      <c r="D6">
        <v>121.99</v>
      </c>
    </row>
    <row r="7" spans="1:4">
      <c r="A7" t="s">
        <v>216</v>
      </c>
      <c r="B7" t="s">
        <v>215</v>
      </c>
      <c r="C7">
        <v>22.11</v>
      </c>
      <c r="D7">
        <v>22.11</v>
      </c>
    </row>
    <row r="8" spans="1:4">
      <c r="A8" t="s">
        <v>454</v>
      </c>
      <c r="B8" t="s">
        <v>455</v>
      </c>
      <c r="C8">
        <v>200</v>
      </c>
      <c r="D8">
        <v>200</v>
      </c>
    </row>
    <row r="9" spans="1:4">
      <c r="A9" t="s">
        <v>227</v>
      </c>
      <c r="B9" t="s">
        <v>228</v>
      </c>
      <c r="C9">
        <v>99.48</v>
      </c>
      <c r="D9">
        <v>99.48</v>
      </c>
    </row>
    <row r="10" spans="1:4">
      <c r="A10" t="s">
        <v>229</v>
      </c>
      <c r="B10" t="s">
        <v>230</v>
      </c>
      <c r="C10">
        <v>251.67</v>
      </c>
      <c r="D10">
        <v>251.67</v>
      </c>
    </row>
    <row r="11" spans="1:4">
      <c r="A11" t="s">
        <v>231</v>
      </c>
      <c r="B11" t="s">
        <v>232</v>
      </c>
      <c r="C11">
        <v>6.33</v>
      </c>
      <c r="D11">
        <v>6.33</v>
      </c>
    </row>
    <row r="12" spans="1:4">
      <c r="A12" t="s">
        <v>233</v>
      </c>
      <c r="B12" t="s">
        <v>234</v>
      </c>
      <c r="C12">
        <v>718.59</v>
      </c>
      <c r="D12">
        <v>718.59</v>
      </c>
    </row>
    <row r="13" spans="1:4">
      <c r="A13" t="s">
        <v>471</v>
      </c>
      <c r="B13" t="s">
        <v>472</v>
      </c>
      <c r="C13">
        <v>201.44</v>
      </c>
      <c r="D13">
        <v>201.44</v>
      </c>
    </row>
    <row r="14" spans="1:4">
      <c r="A14" t="s">
        <v>235</v>
      </c>
      <c r="B14" t="s">
        <v>236</v>
      </c>
      <c r="C14">
        <v>147.54</v>
      </c>
      <c r="D14">
        <v>147.54</v>
      </c>
    </row>
    <row r="15" spans="1:4">
      <c r="A15" t="s">
        <v>239</v>
      </c>
      <c r="B15" t="s">
        <v>240</v>
      </c>
      <c r="C15">
        <v>269.02</v>
      </c>
      <c r="D15">
        <v>269.02</v>
      </c>
    </row>
    <row r="16" spans="1:4">
      <c r="A16" t="s">
        <v>241</v>
      </c>
      <c r="B16" t="s">
        <v>242</v>
      </c>
      <c r="C16">
        <v>308.51</v>
      </c>
      <c r="D16">
        <v>308.51</v>
      </c>
    </row>
    <row r="17" spans="1:4">
      <c r="A17" t="s">
        <v>243</v>
      </c>
      <c r="B17" t="s">
        <v>244</v>
      </c>
      <c r="C17">
        <v>796.28</v>
      </c>
      <c r="D17">
        <v>796.28</v>
      </c>
    </row>
    <row r="18" spans="1:4">
      <c r="A18" t="s">
        <v>245</v>
      </c>
      <c r="B18" t="s">
        <v>246</v>
      </c>
      <c r="C18">
        <v>238.95</v>
      </c>
      <c r="D18">
        <v>238.81</v>
      </c>
    </row>
    <row r="19" spans="1:4">
      <c r="A19" t="s">
        <v>247</v>
      </c>
      <c r="B19" t="s">
        <v>248</v>
      </c>
      <c r="C19">
        <v>0.44</v>
      </c>
      <c r="D19">
        <v>0.44</v>
      </c>
    </row>
    <row r="20" spans="1:4">
      <c r="A20">
        <v>210255340</v>
      </c>
      <c r="B20" t="s">
        <v>456</v>
      </c>
      <c r="C20">
        <v>4.99</v>
      </c>
      <c r="D20">
        <v>4.99</v>
      </c>
    </row>
    <row r="21" spans="1:4">
      <c r="A21">
        <v>220252550</v>
      </c>
      <c r="B21" t="s">
        <v>249</v>
      </c>
      <c r="C21">
        <v>4.1500000000000004</v>
      </c>
      <c r="D21">
        <v>4.1500000000000004</v>
      </c>
    </row>
    <row r="22" spans="1:4">
      <c r="A22" s="51" t="s">
        <v>250</v>
      </c>
      <c r="B22" t="s">
        <v>251</v>
      </c>
      <c r="C22">
        <v>39.65</v>
      </c>
      <c r="D22">
        <v>39.65</v>
      </c>
    </row>
    <row r="23" spans="1:4">
      <c r="A23" s="51" t="s">
        <v>252</v>
      </c>
      <c r="B23" t="s">
        <v>253</v>
      </c>
      <c r="C23">
        <v>15.05</v>
      </c>
      <c r="D23">
        <v>15.05</v>
      </c>
    </row>
    <row r="24" spans="1:4">
      <c r="A24" s="51" t="s">
        <v>502</v>
      </c>
      <c r="B24" t="s">
        <v>503</v>
      </c>
      <c r="C24">
        <v>1222.48</v>
      </c>
      <c r="D24">
        <v>1222.28</v>
      </c>
    </row>
    <row r="25" spans="1:4">
      <c r="A25" s="51" t="s">
        <v>256</v>
      </c>
      <c r="B25" t="s">
        <v>257</v>
      </c>
      <c r="C25">
        <v>421.28</v>
      </c>
      <c r="D25">
        <v>421.28</v>
      </c>
    </row>
    <row r="26" spans="1:4">
      <c r="A26" s="51" t="s">
        <v>258</v>
      </c>
      <c r="B26" t="s">
        <v>259</v>
      </c>
      <c r="C26">
        <v>11.39</v>
      </c>
      <c r="D26">
        <v>11.39</v>
      </c>
    </row>
    <row r="27" spans="1:4">
      <c r="A27" s="51" t="s">
        <v>260</v>
      </c>
      <c r="B27" t="s">
        <v>261</v>
      </c>
      <c r="C27">
        <v>211.19</v>
      </c>
      <c r="D27">
        <v>211.19</v>
      </c>
    </row>
    <row r="28" spans="1:4">
      <c r="A28" t="s">
        <v>262</v>
      </c>
      <c r="B28" t="s">
        <v>263</v>
      </c>
      <c r="C28">
        <v>2474.14</v>
      </c>
      <c r="D28">
        <v>2474.14</v>
      </c>
    </row>
    <row r="29" spans="1:4">
      <c r="A29" s="51" t="s">
        <v>550</v>
      </c>
      <c r="B29" t="s">
        <v>551</v>
      </c>
      <c r="C29">
        <v>9.93</v>
      </c>
      <c r="D29">
        <v>9.93</v>
      </c>
    </row>
    <row r="30" spans="1:4">
      <c r="A30" s="51" t="s">
        <v>639</v>
      </c>
      <c r="B30" t="s">
        <v>640</v>
      </c>
      <c r="C30">
        <v>15.62</v>
      </c>
      <c r="D30">
        <v>15.62</v>
      </c>
    </row>
    <row r="31" spans="1:4">
      <c r="A31" s="51" t="s">
        <v>264</v>
      </c>
      <c r="B31" t="s">
        <v>265</v>
      </c>
      <c r="C31">
        <v>16.2</v>
      </c>
      <c r="D31">
        <v>16.2</v>
      </c>
    </row>
    <row r="32" spans="1:4">
      <c r="A32" s="51" t="s">
        <v>266</v>
      </c>
      <c r="B32" t="s">
        <v>267</v>
      </c>
      <c r="C32">
        <v>39.92</v>
      </c>
      <c r="D32">
        <v>39.92</v>
      </c>
    </row>
    <row r="33" spans="1:4">
      <c r="A33" s="51" t="s">
        <v>268</v>
      </c>
      <c r="B33" t="s">
        <v>269</v>
      </c>
      <c r="C33">
        <v>12.87</v>
      </c>
      <c r="D33">
        <v>12.87</v>
      </c>
    </row>
    <row r="34" spans="1:4">
      <c r="A34">
        <v>310151370</v>
      </c>
      <c r="B34" t="s">
        <v>272</v>
      </c>
      <c r="C34">
        <v>16.309999999999999</v>
      </c>
      <c r="D34">
        <v>16.309999999999999</v>
      </c>
    </row>
    <row r="35" spans="1:4">
      <c r="A35">
        <v>310852500</v>
      </c>
      <c r="B35" t="s">
        <v>273</v>
      </c>
      <c r="C35">
        <v>1435.01</v>
      </c>
      <c r="D35">
        <v>1432.78</v>
      </c>
    </row>
    <row r="36" spans="1:4">
      <c r="A36">
        <v>311152200</v>
      </c>
      <c r="B36" t="s">
        <v>276</v>
      </c>
      <c r="C36">
        <v>185.38</v>
      </c>
      <c r="D36">
        <v>185.33</v>
      </c>
    </row>
    <row r="37" spans="1:4">
      <c r="A37">
        <v>311252400</v>
      </c>
      <c r="B37" t="s">
        <v>277</v>
      </c>
      <c r="C37">
        <v>0.08</v>
      </c>
      <c r="D37">
        <v>0.08</v>
      </c>
    </row>
    <row r="38" spans="1:4">
      <c r="A38">
        <v>330152700</v>
      </c>
      <c r="B38" t="s">
        <v>278</v>
      </c>
      <c r="C38">
        <v>28.47</v>
      </c>
      <c r="D38">
        <v>28.46</v>
      </c>
    </row>
    <row r="39" spans="1:4">
      <c r="A39">
        <v>330153800</v>
      </c>
      <c r="B39" t="s">
        <v>279</v>
      </c>
      <c r="C39">
        <v>1351.79</v>
      </c>
      <c r="D39">
        <v>1351.23</v>
      </c>
    </row>
    <row r="40" spans="1:4">
      <c r="A40">
        <v>330750820</v>
      </c>
      <c r="B40" t="s">
        <v>280</v>
      </c>
      <c r="C40">
        <v>374.99</v>
      </c>
      <c r="D40">
        <v>367.76</v>
      </c>
    </row>
    <row r="41" spans="1:4">
      <c r="A41">
        <v>330752600</v>
      </c>
      <c r="B41" t="s">
        <v>281</v>
      </c>
      <c r="C41">
        <v>34.97</v>
      </c>
      <c r="D41">
        <v>34.97</v>
      </c>
    </row>
    <row r="42" spans="1:4">
      <c r="A42" t="s">
        <v>282</v>
      </c>
      <c r="B42" t="s">
        <v>283</v>
      </c>
      <c r="C42">
        <v>1147.04</v>
      </c>
      <c r="D42">
        <v>1147.04</v>
      </c>
    </row>
    <row r="43" spans="1:4">
      <c r="A43" t="s">
        <v>284</v>
      </c>
      <c r="B43" t="s">
        <v>285</v>
      </c>
      <c r="C43">
        <v>1603.2</v>
      </c>
      <c r="D43">
        <v>1603.2</v>
      </c>
    </row>
    <row r="44" spans="1:4">
      <c r="A44" t="s">
        <v>484</v>
      </c>
      <c r="B44" t="s">
        <v>485</v>
      </c>
      <c r="C44">
        <v>94.09</v>
      </c>
      <c r="D44">
        <v>94.09</v>
      </c>
    </row>
    <row r="45" spans="1:4">
      <c r="A45">
        <v>410250270</v>
      </c>
      <c r="B45" t="s">
        <v>286</v>
      </c>
      <c r="C45">
        <v>12.41</v>
      </c>
      <c r="D45">
        <v>12.41</v>
      </c>
    </row>
    <row r="46" spans="1:4">
      <c r="A46">
        <v>420252800</v>
      </c>
      <c r="B46" t="s">
        <v>287</v>
      </c>
      <c r="C46">
        <v>1.01</v>
      </c>
      <c r="D46">
        <v>0.99</v>
      </c>
    </row>
    <row r="47" spans="1:4">
      <c r="A47">
        <v>511351350</v>
      </c>
      <c r="B47" t="s">
        <v>289</v>
      </c>
      <c r="C47">
        <v>21.31</v>
      </c>
      <c r="D47">
        <v>21.31</v>
      </c>
    </row>
    <row r="48" spans="1:4">
      <c r="A48">
        <v>511351760</v>
      </c>
      <c r="B48" t="s">
        <v>290</v>
      </c>
      <c r="C48">
        <v>8.51</v>
      </c>
      <c r="D48">
        <v>8.51</v>
      </c>
    </row>
    <row r="49" spans="1:4">
      <c r="A49">
        <v>511354970</v>
      </c>
      <c r="B49" t="s">
        <v>292</v>
      </c>
      <c r="C49">
        <v>30.14</v>
      </c>
      <c r="D49">
        <v>29.95</v>
      </c>
    </row>
    <row r="50" spans="1:4">
      <c r="A50" t="s">
        <v>293</v>
      </c>
      <c r="B50" t="s">
        <v>294</v>
      </c>
      <c r="C50">
        <v>368.8</v>
      </c>
      <c r="D50">
        <v>368.8</v>
      </c>
    </row>
    <row r="51" spans="1:4">
      <c r="A51" t="s">
        <v>544</v>
      </c>
      <c r="B51" t="s">
        <v>294</v>
      </c>
    </row>
    <row r="52" spans="1:4">
      <c r="A52">
        <v>521255400</v>
      </c>
      <c r="B52" t="s">
        <v>667</v>
      </c>
      <c r="C52">
        <v>148.5</v>
      </c>
      <c r="D52">
        <v>148.5</v>
      </c>
    </row>
    <row r="53" spans="1:4">
      <c r="A53" t="s">
        <v>298</v>
      </c>
      <c r="B53" t="s">
        <v>299</v>
      </c>
      <c r="C53">
        <v>1022.61</v>
      </c>
      <c r="D53">
        <v>1022.61</v>
      </c>
    </row>
    <row r="54" spans="1:4">
      <c r="A54" t="s">
        <v>433</v>
      </c>
      <c r="B54" t="s">
        <v>434</v>
      </c>
      <c r="C54">
        <v>0.18</v>
      </c>
      <c r="D54">
        <v>0.18</v>
      </c>
    </row>
    <row r="55" spans="1:4">
      <c r="A55" t="s">
        <v>506</v>
      </c>
      <c r="B55" t="s">
        <v>299</v>
      </c>
      <c r="D55">
        <v>-0.26</v>
      </c>
    </row>
    <row r="56" spans="1:4">
      <c r="A56">
        <v>710552900</v>
      </c>
      <c r="B56" t="s">
        <v>300</v>
      </c>
      <c r="C56">
        <v>1770.64</v>
      </c>
      <c r="D56">
        <v>1758.3</v>
      </c>
    </row>
    <row r="57" spans="1:4">
      <c r="A57" t="s">
        <v>301</v>
      </c>
      <c r="B57" t="s">
        <v>302</v>
      </c>
      <c r="C57">
        <v>9.9</v>
      </c>
      <c r="D57">
        <v>9.9</v>
      </c>
    </row>
    <row r="58" spans="1:4">
      <c r="A58" t="s">
        <v>303</v>
      </c>
      <c r="B58" t="s">
        <v>304</v>
      </c>
      <c r="C58">
        <v>4.18</v>
      </c>
      <c r="D58">
        <v>4.18</v>
      </c>
    </row>
    <row r="59" spans="1:4">
      <c r="A59" t="s">
        <v>305</v>
      </c>
      <c r="B59" t="s">
        <v>306</v>
      </c>
      <c r="C59">
        <v>7.13</v>
      </c>
      <c r="D59">
        <v>7.13</v>
      </c>
    </row>
    <row r="60" spans="1:4">
      <c r="A60" t="s">
        <v>307</v>
      </c>
      <c r="B60" t="s">
        <v>308</v>
      </c>
      <c r="C60">
        <v>15.95</v>
      </c>
      <c r="D60">
        <v>15.95</v>
      </c>
    </row>
    <row r="61" spans="1:4">
      <c r="A61">
        <v>860550860</v>
      </c>
      <c r="B61" t="s">
        <v>309</v>
      </c>
      <c r="C61">
        <v>6.89</v>
      </c>
      <c r="D61">
        <v>6.89</v>
      </c>
    </row>
    <row r="62" spans="1:4">
      <c r="A62" t="s">
        <v>310</v>
      </c>
      <c r="B62" t="s">
        <v>311</v>
      </c>
      <c r="C62">
        <v>5</v>
      </c>
      <c r="D62">
        <v>5</v>
      </c>
    </row>
    <row r="63" spans="1:4">
      <c r="A63">
        <v>1120555090</v>
      </c>
      <c r="B63" t="s">
        <v>523</v>
      </c>
      <c r="C63">
        <v>166</v>
      </c>
      <c r="D63">
        <v>166</v>
      </c>
    </row>
    <row r="64" spans="1:4">
      <c r="A64">
        <v>1140354660</v>
      </c>
      <c r="B64" t="s">
        <v>312</v>
      </c>
      <c r="C64">
        <v>4.3099999999999996</v>
      </c>
      <c r="D64">
        <v>4.3099999999999996</v>
      </c>
    </row>
    <row r="65" spans="1:4">
      <c r="A65">
        <v>1140354670</v>
      </c>
      <c r="B65" t="s">
        <v>313</v>
      </c>
      <c r="C65">
        <v>27.04</v>
      </c>
      <c r="D65">
        <v>27.04</v>
      </c>
    </row>
    <row r="66" spans="1:4">
      <c r="A66">
        <v>1140355170</v>
      </c>
      <c r="B66" t="s">
        <v>314</v>
      </c>
      <c r="C66">
        <v>17.899999999999999</v>
      </c>
      <c r="D66">
        <v>17.899999999999999</v>
      </c>
    </row>
    <row r="67" spans="1:4">
      <c r="A67">
        <v>1140355190</v>
      </c>
      <c r="B67" t="s">
        <v>315</v>
      </c>
      <c r="C67">
        <v>2.69</v>
      </c>
      <c r="D67">
        <v>2.69</v>
      </c>
    </row>
    <row r="68" spans="1:4">
      <c r="A68" t="s">
        <v>486</v>
      </c>
      <c r="B68" t="s">
        <v>487</v>
      </c>
      <c r="C68">
        <v>173.92</v>
      </c>
      <c r="D68">
        <v>173.92</v>
      </c>
    </row>
    <row r="69" spans="1:4">
      <c r="A69" t="s">
        <v>316</v>
      </c>
      <c r="B69" t="s">
        <v>315</v>
      </c>
      <c r="C69">
        <v>99.55</v>
      </c>
      <c r="D69">
        <v>99.55</v>
      </c>
    </row>
    <row r="70" spans="1:4">
      <c r="A70" t="s">
        <v>317</v>
      </c>
      <c r="B70" t="s">
        <v>318</v>
      </c>
      <c r="C70">
        <v>2</v>
      </c>
      <c r="D70">
        <v>2</v>
      </c>
    </row>
    <row r="71" spans="1:4">
      <c r="A71" t="s">
        <v>319</v>
      </c>
      <c r="B71" t="s">
        <v>320</v>
      </c>
      <c r="C71">
        <v>296.07</v>
      </c>
      <c r="D71">
        <v>296.07</v>
      </c>
    </row>
    <row r="72" spans="1:4">
      <c r="A72" t="s">
        <v>322</v>
      </c>
      <c r="B72" t="s">
        <v>323</v>
      </c>
      <c r="C72">
        <v>11.56</v>
      </c>
      <c r="D72">
        <v>11.56</v>
      </c>
    </row>
    <row r="73" spans="1:4">
      <c r="A73" t="s">
        <v>324</v>
      </c>
      <c r="B73" t="s">
        <v>325</v>
      </c>
      <c r="C73">
        <v>22.94</v>
      </c>
      <c r="D73">
        <v>22.94</v>
      </c>
    </row>
    <row r="74" spans="1:4">
      <c r="A74" t="s">
        <v>326</v>
      </c>
      <c r="B74" t="s">
        <v>327</v>
      </c>
      <c r="C74">
        <v>35.4</v>
      </c>
      <c r="D74">
        <v>35.4</v>
      </c>
    </row>
    <row r="75" spans="1:4">
      <c r="A75" t="s">
        <v>525</v>
      </c>
      <c r="B75" t="s">
        <v>320</v>
      </c>
      <c r="C75">
        <v>264.87</v>
      </c>
      <c r="D75">
        <v>264.87</v>
      </c>
    </row>
    <row r="76" spans="1:4">
      <c r="A76" t="s">
        <v>328</v>
      </c>
      <c r="B76" t="s">
        <v>329</v>
      </c>
      <c r="C76">
        <v>25</v>
      </c>
      <c r="D76">
        <v>25</v>
      </c>
    </row>
    <row r="77" spans="1:4">
      <c r="A77">
        <v>1520155270</v>
      </c>
      <c r="B77" t="s">
        <v>333</v>
      </c>
      <c r="D77">
        <v>-0.53</v>
      </c>
    </row>
    <row r="78" spans="1:4">
      <c r="A78" t="s">
        <v>330</v>
      </c>
      <c r="B78" t="s">
        <v>331</v>
      </c>
      <c r="C78">
        <v>103.56</v>
      </c>
      <c r="D78">
        <v>103.56</v>
      </c>
    </row>
    <row r="79" spans="1:4">
      <c r="A79" t="s">
        <v>332</v>
      </c>
      <c r="B79" t="s">
        <v>333</v>
      </c>
      <c r="C79">
        <v>484.21</v>
      </c>
      <c r="D79">
        <v>479.88</v>
      </c>
    </row>
    <row r="80" spans="1:4">
      <c r="A80" t="s">
        <v>334</v>
      </c>
      <c r="B80" t="s">
        <v>333</v>
      </c>
      <c r="C80">
        <v>21.3</v>
      </c>
      <c r="D80">
        <v>21.3</v>
      </c>
    </row>
    <row r="81" spans="1:4">
      <c r="A81" t="s">
        <v>335</v>
      </c>
      <c r="B81" t="s">
        <v>336</v>
      </c>
      <c r="C81">
        <v>64.760000000000005</v>
      </c>
      <c r="D81">
        <v>64.760000000000005</v>
      </c>
    </row>
    <row r="82" spans="1:4">
      <c r="A82">
        <v>1570150660</v>
      </c>
      <c r="B82" t="s">
        <v>337</v>
      </c>
      <c r="C82">
        <v>2.73</v>
      </c>
      <c r="D82">
        <v>2.73</v>
      </c>
    </row>
    <row r="83" spans="1:4">
      <c r="A83" t="s">
        <v>509</v>
      </c>
      <c r="B83" t="s">
        <v>510</v>
      </c>
      <c r="C83">
        <v>130.36000000000001</v>
      </c>
      <c r="D83">
        <v>130.36000000000001</v>
      </c>
    </row>
    <row r="84" spans="1:4">
      <c r="A84">
        <v>2340650280</v>
      </c>
      <c r="B84" t="s">
        <v>464</v>
      </c>
    </row>
    <row r="85" spans="1:4">
      <c r="A85" t="s">
        <v>526</v>
      </c>
      <c r="B85" t="s">
        <v>527</v>
      </c>
      <c r="C85">
        <v>325.7</v>
      </c>
      <c r="D85">
        <v>325.7</v>
      </c>
    </row>
    <row r="86" spans="1:4">
      <c r="A86" t="s">
        <v>341</v>
      </c>
      <c r="B86" t="s">
        <v>342</v>
      </c>
      <c r="C86">
        <v>1361.87</v>
      </c>
      <c r="D86">
        <v>1361.85</v>
      </c>
    </row>
    <row r="87" spans="1:4">
      <c r="A87" t="s">
        <v>344</v>
      </c>
      <c r="B87" t="s">
        <v>345</v>
      </c>
      <c r="D87">
        <v>-0.04</v>
      </c>
    </row>
    <row r="88" spans="1:4">
      <c r="A88" t="s">
        <v>346</v>
      </c>
      <c r="B88" t="s">
        <v>347</v>
      </c>
      <c r="C88">
        <v>21.79</v>
      </c>
      <c r="D88">
        <v>21.79</v>
      </c>
    </row>
    <row r="89" spans="1:4">
      <c r="A89" t="s">
        <v>348</v>
      </c>
      <c r="B89" t="s">
        <v>349</v>
      </c>
      <c r="C89">
        <v>1.4</v>
      </c>
      <c r="D89">
        <v>1.4</v>
      </c>
    </row>
    <row r="90" spans="1:4">
      <c r="A90" t="s">
        <v>353</v>
      </c>
      <c r="B90" t="s">
        <v>354</v>
      </c>
      <c r="C90">
        <v>156.33000000000001</v>
      </c>
      <c r="D90">
        <v>156.33000000000001</v>
      </c>
    </row>
    <row r="91" spans="1:4">
      <c r="A91" t="s">
        <v>355</v>
      </c>
      <c r="B91" t="s">
        <v>356</v>
      </c>
      <c r="C91">
        <v>239.68</v>
      </c>
      <c r="D91">
        <v>239.68</v>
      </c>
    </row>
    <row r="92" spans="1:4">
      <c r="A92" t="s">
        <v>444</v>
      </c>
      <c r="B92" t="s">
        <v>445</v>
      </c>
      <c r="D92">
        <v>-3.11</v>
      </c>
    </row>
    <row r="93" spans="1:4">
      <c r="A93">
        <v>2820451280</v>
      </c>
      <c r="B93" t="s">
        <v>360</v>
      </c>
      <c r="C93">
        <v>16.93</v>
      </c>
      <c r="D93">
        <v>16.93</v>
      </c>
    </row>
    <row r="94" spans="1:4">
      <c r="A94">
        <v>2869950160</v>
      </c>
      <c r="B94" t="s">
        <v>361</v>
      </c>
      <c r="C94">
        <v>0.06</v>
      </c>
      <c r="D94">
        <v>0.06</v>
      </c>
    </row>
    <row r="95" spans="1:4">
      <c r="A95">
        <v>2910551290</v>
      </c>
      <c r="B95" t="s">
        <v>362</v>
      </c>
      <c r="C95">
        <v>234.59</v>
      </c>
      <c r="D95">
        <v>234.59</v>
      </c>
    </row>
    <row r="96" spans="1:4">
      <c r="A96" t="s">
        <v>689</v>
      </c>
      <c r="B96" t="s">
        <v>690</v>
      </c>
      <c r="C96">
        <v>7.72</v>
      </c>
      <c r="D96">
        <v>7.72</v>
      </c>
    </row>
    <row r="97" spans="1:4">
      <c r="A97" t="s">
        <v>363</v>
      </c>
      <c r="B97" t="s">
        <v>364</v>
      </c>
      <c r="C97">
        <v>38.6</v>
      </c>
      <c r="D97">
        <v>38.6</v>
      </c>
    </row>
    <row r="98" spans="1:4">
      <c r="A98" t="s">
        <v>365</v>
      </c>
      <c r="B98" t="s">
        <v>366</v>
      </c>
      <c r="C98">
        <v>2.34</v>
      </c>
      <c r="D98">
        <v>2.34</v>
      </c>
    </row>
    <row r="99" spans="1:4">
      <c r="A99" t="s">
        <v>369</v>
      </c>
      <c r="B99" t="s">
        <v>370</v>
      </c>
      <c r="C99">
        <v>68.34</v>
      </c>
      <c r="D99">
        <v>68.34</v>
      </c>
    </row>
    <row r="100" spans="1:4">
      <c r="A100">
        <v>3050751560</v>
      </c>
      <c r="B100" t="s">
        <v>599</v>
      </c>
      <c r="C100">
        <v>1159.6300000000001</v>
      </c>
      <c r="D100">
        <v>1159.29</v>
      </c>
    </row>
    <row r="101" spans="1:4">
      <c r="A101">
        <v>3110251180</v>
      </c>
      <c r="B101" t="s">
        <v>371</v>
      </c>
      <c r="C101">
        <v>30.02</v>
      </c>
      <c r="D101">
        <v>30.01</v>
      </c>
    </row>
    <row r="102" spans="1:4">
      <c r="A102">
        <v>3180052990</v>
      </c>
      <c r="B102" t="s">
        <v>372</v>
      </c>
      <c r="C102">
        <v>1.6</v>
      </c>
      <c r="D102">
        <v>1.6</v>
      </c>
    </row>
    <row r="103" spans="1:4">
      <c r="A103">
        <v>3610459000</v>
      </c>
      <c r="B103" t="s">
        <v>375</v>
      </c>
      <c r="C103">
        <v>229.21</v>
      </c>
      <c r="D103">
        <v>229.21</v>
      </c>
    </row>
    <row r="104" spans="1:4">
      <c r="A104">
        <v>4640355150</v>
      </c>
      <c r="B104" t="s">
        <v>590</v>
      </c>
      <c r="C104">
        <v>11.59</v>
      </c>
      <c r="D104">
        <v>11.59</v>
      </c>
    </row>
    <row r="105" spans="1:4">
      <c r="A105" t="s">
        <v>377</v>
      </c>
      <c r="B105" t="s">
        <v>378</v>
      </c>
      <c r="C105">
        <v>9.0399999999999991</v>
      </c>
      <c r="D105">
        <v>9.0399999999999991</v>
      </c>
    </row>
    <row r="106" spans="1:4">
      <c r="A106">
        <v>4840155760</v>
      </c>
      <c r="B106" t="s">
        <v>378</v>
      </c>
      <c r="C106">
        <v>30.38</v>
      </c>
      <c r="D106">
        <v>30.38</v>
      </c>
    </row>
    <row r="107" spans="1:4">
      <c r="A107" t="s">
        <v>379</v>
      </c>
      <c r="B107" t="s">
        <v>378</v>
      </c>
      <c r="C107">
        <v>21</v>
      </c>
      <c r="D107">
        <v>21</v>
      </c>
    </row>
    <row r="108" spans="1:4">
      <c r="A108" t="s">
        <v>382</v>
      </c>
      <c r="B108" t="s">
        <v>378</v>
      </c>
      <c r="C108">
        <v>5.5</v>
      </c>
      <c r="D108">
        <v>5.5</v>
      </c>
    </row>
    <row r="109" spans="1:4">
      <c r="A109">
        <v>9090051200</v>
      </c>
      <c r="B109" t="s">
        <v>448</v>
      </c>
      <c r="C109">
        <v>0.16</v>
      </c>
      <c r="D109">
        <v>0.16</v>
      </c>
    </row>
    <row r="110" spans="1:4">
      <c r="A110">
        <v>9520051420</v>
      </c>
      <c r="B110" t="s">
        <v>383</v>
      </c>
      <c r="C110">
        <v>4.22</v>
      </c>
      <c r="D110">
        <v>4.22</v>
      </c>
    </row>
    <row r="111" spans="1:4">
      <c r="A111">
        <v>9620051410</v>
      </c>
      <c r="B111" t="s">
        <v>384</v>
      </c>
      <c r="C111">
        <v>20.41</v>
      </c>
      <c r="D111">
        <v>20.41</v>
      </c>
    </row>
    <row r="112" spans="1:4">
      <c r="A112">
        <v>170558300</v>
      </c>
      <c r="B112" t="s">
        <v>95</v>
      </c>
      <c r="C112">
        <v>1509.05</v>
      </c>
      <c r="D112">
        <v>1508.99</v>
      </c>
    </row>
    <row r="113" spans="1:4">
      <c r="A113">
        <v>170558330</v>
      </c>
      <c r="B113" t="s">
        <v>96</v>
      </c>
      <c r="C113">
        <v>1204.43</v>
      </c>
      <c r="D113">
        <v>1203.79</v>
      </c>
    </row>
    <row r="114" spans="1:4">
      <c r="A114">
        <v>320558340</v>
      </c>
      <c r="B114" t="s">
        <v>97</v>
      </c>
      <c r="C114">
        <v>370.2</v>
      </c>
      <c r="D114">
        <v>370.2</v>
      </c>
    </row>
    <row r="115" spans="1:4">
      <c r="A115">
        <v>330153020</v>
      </c>
      <c r="B115" t="s">
        <v>385</v>
      </c>
      <c r="C115">
        <v>1594.13</v>
      </c>
      <c r="D115">
        <v>1594.13</v>
      </c>
    </row>
    <row r="116" spans="1:4">
      <c r="A116" t="s">
        <v>386</v>
      </c>
      <c r="B116" t="s">
        <v>387</v>
      </c>
      <c r="C116">
        <v>28.42</v>
      </c>
      <c r="D116">
        <v>28.42</v>
      </c>
    </row>
    <row r="117" spans="1:4">
      <c r="A117" t="s">
        <v>388</v>
      </c>
      <c r="B117" t="s">
        <v>389</v>
      </c>
      <c r="C117">
        <v>3485.5</v>
      </c>
      <c r="D117">
        <v>3485.14</v>
      </c>
    </row>
    <row r="118" spans="1:4">
      <c r="A118">
        <v>1520158310</v>
      </c>
      <c r="B118" t="s">
        <v>100</v>
      </c>
      <c r="C118">
        <v>11.96</v>
      </c>
      <c r="D118">
        <v>11.96</v>
      </c>
    </row>
    <row r="119" spans="1:4">
      <c r="A119" t="s">
        <v>390</v>
      </c>
      <c r="B119" t="s">
        <v>391</v>
      </c>
      <c r="C119">
        <v>110.44</v>
      </c>
      <c r="D119">
        <v>110.44</v>
      </c>
    </row>
    <row r="120" spans="1:4">
      <c r="A120">
        <v>3620258320</v>
      </c>
      <c r="B120" t="s">
        <v>101</v>
      </c>
      <c r="C120">
        <v>1063.2</v>
      </c>
      <c r="D120">
        <v>1046.4000000000001</v>
      </c>
    </row>
    <row r="121" spans="1:4">
      <c r="A121">
        <v>3620258530</v>
      </c>
      <c r="B121" t="s">
        <v>392</v>
      </c>
      <c r="C121">
        <v>178.66</v>
      </c>
      <c r="D121">
        <v>178.65</v>
      </c>
    </row>
    <row r="122" spans="1:4">
      <c r="A122" t="s">
        <v>393</v>
      </c>
      <c r="B122" t="s">
        <v>394</v>
      </c>
      <c r="C122">
        <v>163.26</v>
      </c>
      <c r="D122">
        <v>163.26</v>
      </c>
    </row>
    <row r="123" spans="1:4">
      <c r="A123">
        <v>220251120</v>
      </c>
      <c r="B123" t="s">
        <v>626</v>
      </c>
      <c r="C123">
        <v>166</v>
      </c>
      <c r="D123">
        <v>166</v>
      </c>
    </row>
    <row r="124" spans="1:4">
      <c r="A124" t="s">
        <v>395</v>
      </c>
      <c r="B124" t="s">
        <v>396</v>
      </c>
      <c r="C124">
        <v>8.9700000000000006</v>
      </c>
      <c r="D124">
        <v>8.9700000000000006</v>
      </c>
    </row>
    <row r="125" spans="1:4">
      <c r="A125">
        <v>240153060</v>
      </c>
      <c r="B125" t="s">
        <v>397</v>
      </c>
      <c r="C125">
        <v>115.54</v>
      </c>
      <c r="D125">
        <v>115.54</v>
      </c>
    </row>
    <row r="126" spans="1:4">
      <c r="A126">
        <v>220252560</v>
      </c>
      <c r="B126" t="s">
        <v>400</v>
      </c>
      <c r="C126">
        <v>32.369999999999997</v>
      </c>
      <c r="D126">
        <v>32.369999999999997</v>
      </c>
    </row>
    <row r="127" spans="1:4">
      <c r="A127">
        <v>170558360</v>
      </c>
      <c r="B127" t="s">
        <v>401</v>
      </c>
      <c r="C127">
        <v>134.36000000000001</v>
      </c>
      <c r="D127">
        <v>134.1</v>
      </c>
    </row>
    <row r="128" spans="1:4">
      <c r="A128">
        <v>220253030</v>
      </c>
      <c r="B128" t="s">
        <v>402</v>
      </c>
      <c r="C128">
        <v>481.2</v>
      </c>
      <c r="D128">
        <v>481.2</v>
      </c>
    </row>
    <row r="129" spans="1:4">
      <c r="A129">
        <v>220253040</v>
      </c>
      <c r="B129" t="s">
        <v>403</v>
      </c>
      <c r="C129">
        <v>378.25</v>
      </c>
      <c r="D129">
        <v>375.86</v>
      </c>
    </row>
    <row r="130" spans="1:4">
      <c r="A130">
        <v>320558370</v>
      </c>
      <c r="B130" t="s">
        <v>404</v>
      </c>
      <c r="C130">
        <v>15.64</v>
      </c>
      <c r="D130">
        <v>15.64</v>
      </c>
    </row>
    <row r="131" spans="1:4">
      <c r="A131" t="s">
        <v>405</v>
      </c>
      <c r="B131" t="s">
        <v>406</v>
      </c>
      <c r="C131">
        <v>1999.36</v>
      </c>
      <c r="D131">
        <v>1999.36</v>
      </c>
    </row>
    <row r="132" spans="1:4">
      <c r="A132" t="s">
        <v>407</v>
      </c>
      <c r="B132" t="s">
        <v>408</v>
      </c>
      <c r="C132">
        <v>148.44999999999999</v>
      </c>
      <c r="D132">
        <v>148.44999999999999</v>
      </c>
    </row>
    <row r="133" spans="1:4">
      <c r="A133" t="s">
        <v>468</v>
      </c>
      <c r="B133" t="s">
        <v>469</v>
      </c>
      <c r="C133">
        <v>8.4</v>
      </c>
      <c r="D133">
        <v>8.4</v>
      </c>
    </row>
    <row r="134" spans="1:4">
      <c r="A134">
        <v>3620258570</v>
      </c>
      <c r="B134" t="s">
        <v>409</v>
      </c>
      <c r="C134">
        <v>84.91</v>
      </c>
      <c r="D134">
        <v>84.88</v>
      </c>
    </row>
    <row r="135" spans="1:4">
      <c r="A135" t="s">
        <v>410</v>
      </c>
      <c r="B135" t="s">
        <v>411</v>
      </c>
      <c r="C135">
        <v>1204</v>
      </c>
      <c r="D135">
        <v>1204</v>
      </c>
    </row>
    <row r="136" spans="1:4">
      <c r="A136">
        <v>710258520</v>
      </c>
      <c r="B136" t="s">
        <v>413</v>
      </c>
      <c r="C136">
        <v>74.17</v>
      </c>
      <c r="D136">
        <v>74.17</v>
      </c>
    </row>
    <row r="137" spans="1:4">
      <c r="A137" t="s">
        <v>496</v>
      </c>
      <c r="B137" t="s">
        <v>497</v>
      </c>
      <c r="C137">
        <v>120.2</v>
      </c>
      <c r="D137">
        <v>120.2</v>
      </c>
    </row>
    <row r="138" spans="1:4">
      <c r="A138" t="s">
        <v>414</v>
      </c>
      <c r="B138" t="s">
        <v>415</v>
      </c>
      <c r="C138">
        <v>54.97</v>
      </c>
      <c r="D138">
        <v>54.97</v>
      </c>
    </row>
    <row r="139" spans="1:4">
      <c r="A139" t="s">
        <v>416</v>
      </c>
      <c r="B139" t="s">
        <v>417</v>
      </c>
      <c r="C139">
        <v>114.23</v>
      </c>
      <c r="D139">
        <v>114.23</v>
      </c>
    </row>
    <row r="140" spans="1:4">
      <c r="A140" t="s">
        <v>498</v>
      </c>
      <c r="B140" t="s">
        <v>378</v>
      </c>
      <c r="C140">
        <v>0.09</v>
      </c>
      <c r="D140">
        <v>0.09</v>
      </c>
    </row>
    <row r="141" spans="1:4">
      <c r="A141" t="s">
        <v>420</v>
      </c>
      <c r="B141" t="s">
        <v>421</v>
      </c>
      <c r="C141">
        <v>5.95</v>
      </c>
      <c r="D141">
        <v>5.95</v>
      </c>
    </row>
    <row r="142" spans="1:4">
      <c r="A142" t="s">
        <v>422</v>
      </c>
      <c r="B142" t="s">
        <v>423</v>
      </c>
      <c r="C142">
        <v>235.53</v>
      </c>
      <c r="D142">
        <v>235.53</v>
      </c>
    </row>
    <row r="143" spans="1:4">
      <c r="A143" t="s">
        <v>103</v>
      </c>
      <c r="B143" t="s">
        <v>102</v>
      </c>
      <c r="C143">
        <v>15.72</v>
      </c>
      <c r="D143">
        <v>15.72</v>
      </c>
    </row>
    <row r="144" spans="1:4">
      <c r="A144" t="s">
        <v>105</v>
      </c>
      <c r="B144" t="s">
        <v>104</v>
      </c>
      <c r="C144">
        <v>150.06</v>
      </c>
      <c r="D144">
        <v>150.06</v>
      </c>
    </row>
    <row r="145" spans="1:4">
      <c r="A145">
        <v>2340758790</v>
      </c>
      <c r="B145" t="s">
        <v>426</v>
      </c>
      <c r="C145">
        <v>11.97</v>
      </c>
      <c r="D145">
        <v>11.97</v>
      </c>
    </row>
    <row r="146" spans="1:4">
      <c r="A146">
        <v>3620258440</v>
      </c>
      <c r="B146" t="s">
        <v>106</v>
      </c>
      <c r="C146">
        <v>131.66999999999999</v>
      </c>
      <c r="D146">
        <v>131.66999999999999</v>
      </c>
    </row>
    <row r="147" spans="1:4">
      <c r="A147">
        <v>3620258480</v>
      </c>
      <c r="B147" t="s">
        <v>107</v>
      </c>
      <c r="C147">
        <v>194.07</v>
      </c>
      <c r="D147">
        <v>124.84</v>
      </c>
    </row>
    <row r="148" spans="1:4">
      <c r="A148">
        <v>521258660</v>
      </c>
      <c r="B148" t="s">
        <v>584</v>
      </c>
      <c r="C148">
        <v>366.91</v>
      </c>
      <c r="D148">
        <v>366.91</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9"/>
  <sheetViews>
    <sheetView workbookViewId="0">
      <selection activeCell="G29" sqref="G29"/>
    </sheetView>
  </sheetViews>
  <sheetFormatPr defaultRowHeight="15"/>
  <sheetData>
    <row r="1" spans="1:4">
      <c r="A1">
        <v>58000</v>
      </c>
      <c r="B1" t="s">
        <v>217</v>
      </c>
      <c r="D1">
        <v>-11.87</v>
      </c>
    </row>
    <row r="2" spans="1:4">
      <c r="A2">
        <v>170551380</v>
      </c>
      <c r="B2" t="s">
        <v>218</v>
      </c>
      <c r="C2">
        <v>78.63</v>
      </c>
      <c r="D2">
        <v>75.08</v>
      </c>
    </row>
    <row r="3" spans="1:4">
      <c r="A3" t="s">
        <v>219</v>
      </c>
      <c r="B3" t="s">
        <v>220</v>
      </c>
      <c r="C3">
        <v>744.71</v>
      </c>
      <c r="D3">
        <v>744.68</v>
      </c>
    </row>
    <row r="4" spans="1:4">
      <c r="A4" t="s">
        <v>223</v>
      </c>
      <c r="B4" t="s">
        <v>224</v>
      </c>
      <c r="C4">
        <v>1.1299999999999999</v>
      </c>
      <c r="D4">
        <v>1.1299999999999999</v>
      </c>
    </row>
    <row r="5" spans="1:4">
      <c r="A5" t="s">
        <v>225</v>
      </c>
      <c r="B5" t="s">
        <v>226</v>
      </c>
      <c r="C5">
        <v>240.09</v>
      </c>
      <c r="D5">
        <v>240.09</v>
      </c>
    </row>
    <row r="6" spans="1:4">
      <c r="A6" t="s">
        <v>213</v>
      </c>
      <c r="B6" t="s">
        <v>214</v>
      </c>
      <c r="C6">
        <v>87.08</v>
      </c>
      <c r="D6">
        <v>87.08</v>
      </c>
    </row>
    <row r="7" spans="1:4">
      <c r="A7" t="s">
        <v>216</v>
      </c>
      <c r="B7" t="s">
        <v>215</v>
      </c>
      <c r="C7">
        <v>24.12</v>
      </c>
      <c r="D7">
        <v>23.61</v>
      </c>
    </row>
    <row r="8" spans="1:4">
      <c r="A8" t="s">
        <v>227</v>
      </c>
      <c r="B8" t="s">
        <v>228</v>
      </c>
      <c r="C8">
        <v>73.069999999999993</v>
      </c>
      <c r="D8">
        <v>73.069999999999993</v>
      </c>
    </row>
    <row r="9" spans="1:4">
      <c r="A9" t="s">
        <v>229</v>
      </c>
      <c r="B9" t="s">
        <v>230</v>
      </c>
      <c r="C9">
        <v>243.85</v>
      </c>
      <c r="D9">
        <v>243.85</v>
      </c>
    </row>
    <row r="10" spans="1:4">
      <c r="A10" t="s">
        <v>231</v>
      </c>
      <c r="B10" t="s">
        <v>232</v>
      </c>
      <c r="C10">
        <v>6.27</v>
      </c>
      <c r="D10">
        <v>6.27</v>
      </c>
    </row>
    <row r="11" spans="1:4">
      <c r="A11" t="s">
        <v>233</v>
      </c>
      <c r="B11" t="s">
        <v>234</v>
      </c>
      <c r="C11">
        <v>734.08</v>
      </c>
      <c r="D11">
        <v>734.08</v>
      </c>
    </row>
    <row r="12" spans="1:4">
      <c r="A12" t="s">
        <v>235</v>
      </c>
      <c r="B12" t="s">
        <v>236</v>
      </c>
      <c r="C12">
        <v>23.75</v>
      </c>
      <c r="D12">
        <v>23.75</v>
      </c>
    </row>
    <row r="13" spans="1:4">
      <c r="A13" t="s">
        <v>237</v>
      </c>
      <c r="B13" t="s">
        <v>238</v>
      </c>
      <c r="C13">
        <v>103.01</v>
      </c>
      <c r="D13">
        <v>103.01</v>
      </c>
    </row>
    <row r="14" spans="1:4">
      <c r="A14" t="s">
        <v>239</v>
      </c>
      <c r="B14" t="s">
        <v>240</v>
      </c>
      <c r="C14">
        <v>218.43</v>
      </c>
      <c r="D14">
        <v>218.43</v>
      </c>
    </row>
    <row r="15" spans="1:4">
      <c r="A15" t="s">
        <v>241</v>
      </c>
      <c r="B15" t="s">
        <v>242</v>
      </c>
      <c r="C15">
        <v>169.13</v>
      </c>
      <c r="D15">
        <v>169.13</v>
      </c>
    </row>
    <row r="16" spans="1:4">
      <c r="A16" t="s">
        <v>243</v>
      </c>
      <c r="B16" t="s">
        <v>244</v>
      </c>
      <c r="C16">
        <v>831.95</v>
      </c>
      <c r="D16">
        <v>831.95</v>
      </c>
    </row>
    <row r="17" spans="1:4">
      <c r="A17" t="s">
        <v>245</v>
      </c>
      <c r="B17" t="s">
        <v>246</v>
      </c>
      <c r="C17">
        <v>199.27</v>
      </c>
      <c r="D17">
        <v>199.27</v>
      </c>
    </row>
    <row r="18" spans="1:4">
      <c r="A18" t="s">
        <v>247</v>
      </c>
      <c r="B18" t="s">
        <v>248</v>
      </c>
      <c r="C18">
        <v>0.38</v>
      </c>
      <c r="D18">
        <v>0.38</v>
      </c>
    </row>
    <row r="19" spans="1:4">
      <c r="A19">
        <v>220252550</v>
      </c>
      <c r="B19" t="s">
        <v>249</v>
      </c>
      <c r="C19">
        <v>177.07</v>
      </c>
      <c r="D19">
        <v>177.07</v>
      </c>
    </row>
    <row r="20" spans="1:4">
      <c r="A20">
        <v>220255380</v>
      </c>
      <c r="B20" t="s">
        <v>542</v>
      </c>
      <c r="C20">
        <v>13.49</v>
      </c>
      <c r="D20">
        <v>13.49</v>
      </c>
    </row>
    <row r="21" spans="1:4">
      <c r="A21">
        <v>220255390</v>
      </c>
      <c r="B21" t="s">
        <v>477</v>
      </c>
      <c r="C21">
        <v>20.66</v>
      </c>
      <c r="D21">
        <v>20.66</v>
      </c>
    </row>
    <row r="22" spans="1:4">
      <c r="A22" s="51" t="s">
        <v>250</v>
      </c>
      <c r="B22" t="s">
        <v>251</v>
      </c>
      <c r="C22">
        <v>43.2</v>
      </c>
      <c r="D22">
        <v>43.2</v>
      </c>
    </row>
    <row r="23" spans="1:4">
      <c r="A23" s="51" t="s">
        <v>252</v>
      </c>
      <c r="B23" t="s">
        <v>253</v>
      </c>
      <c r="C23">
        <v>15</v>
      </c>
      <c r="D23">
        <v>15</v>
      </c>
    </row>
    <row r="24" spans="1:4">
      <c r="A24" s="51" t="s">
        <v>256</v>
      </c>
      <c r="B24" t="s">
        <v>257</v>
      </c>
      <c r="C24">
        <v>576.94000000000005</v>
      </c>
      <c r="D24">
        <v>576.74</v>
      </c>
    </row>
    <row r="25" spans="1:4">
      <c r="A25" s="51" t="s">
        <v>258</v>
      </c>
      <c r="B25" t="s">
        <v>259</v>
      </c>
      <c r="C25">
        <v>8.86</v>
      </c>
      <c r="D25">
        <v>8.86</v>
      </c>
    </row>
    <row r="26" spans="1:4">
      <c r="A26" s="51" t="s">
        <v>260</v>
      </c>
      <c r="B26" t="s">
        <v>261</v>
      </c>
      <c r="C26">
        <v>218.43</v>
      </c>
      <c r="D26">
        <v>218.43</v>
      </c>
    </row>
    <row r="27" spans="1:4">
      <c r="A27" t="s">
        <v>480</v>
      </c>
      <c r="B27" t="s">
        <v>481</v>
      </c>
      <c r="C27">
        <v>187.04</v>
      </c>
      <c r="D27">
        <v>187.04</v>
      </c>
    </row>
    <row r="28" spans="1:4">
      <c r="A28" t="s">
        <v>515</v>
      </c>
      <c r="B28" t="s">
        <v>516</v>
      </c>
      <c r="C28">
        <v>63.37</v>
      </c>
      <c r="D28">
        <v>63.37</v>
      </c>
    </row>
    <row r="29" spans="1:4">
      <c r="A29" t="s">
        <v>262</v>
      </c>
      <c r="B29" t="s">
        <v>263</v>
      </c>
      <c r="C29">
        <v>866.71</v>
      </c>
      <c r="D29">
        <v>866.71</v>
      </c>
    </row>
    <row r="30" spans="1:4">
      <c r="A30" t="s">
        <v>543</v>
      </c>
      <c r="B30" t="s">
        <v>257</v>
      </c>
      <c r="D30">
        <v>-0.84</v>
      </c>
    </row>
    <row r="31" spans="1:4">
      <c r="A31" s="51" t="s">
        <v>429</v>
      </c>
      <c r="B31" t="s">
        <v>430</v>
      </c>
      <c r="C31">
        <v>70.42</v>
      </c>
      <c r="D31">
        <v>70.42</v>
      </c>
    </row>
    <row r="32" spans="1:4">
      <c r="A32" s="51" t="s">
        <v>639</v>
      </c>
      <c r="B32" t="s">
        <v>640</v>
      </c>
      <c r="C32">
        <v>323.25</v>
      </c>
      <c r="D32">
        <v>321.70999999999998</v>
      </c>
    </row>
    <row r="33" spans="1:4">
      <c r="A33" s="51" t="s">
        <v>264</v>
      </c>
      <c r="B33" t="s">
        <v>265</v>
      </c>
      <c r="C33">
        <v>16.260000000000002</v>
      </c>
      <c r="D33">
        <v>16.260000000000002</v>
      </c>
    </row>
    <row r="34" spans="1:4">
      <c r="A34" s="51" t="s">
        <v>266</v>
      </c>
      <c r="B34" t="s">
        <v>267</v>
      </c>
      <c r="C34">
        <v>3.95</v>
      </c>
      <c r="D34">
        <v>3.91</v>
      </c>
    </row>
    <row r="35" spans="1:4">
      <c r="A35" s="51" t="s">
        <v>268</v>
      </c>
      <c r="B35" t="s">
        <v>269</v>
      </c>
      <c r="C35">
        <v>12.73</v>
      </c>
      <c r="D35">
        <v>12.69</v>
      </c>
    </row>
    <row r="36" spans="1:4">
      <c r="A36">
        <v>250855320</v>
      </c>
      <c r="B36" t="s">
        <v>504</v>
      </c>
      <c r="C36">
        <v>10.81</v>
      </c>
      <c r="D36">
        <v>10.81</v>
      </c>
    </row>
    <row r="37" spans="1:4">
      <c r="A37">
        <v>310151370</v>
      </c>
      <c r="B37" t="s">
        <v>272</v>
      </c>
      <c r="C37">
        <v>9.17</v>
      </c>
      <c r="D37">
        <v>9.17</v>
      </c>
    </row>
    <row r="38" spans="1:4">
      <c r="A38">
        <v>310750070</v>
      </c>
      <c r="B38" t="s">
        <v>553</v>
      </c>
      <c r="C38" t="s">
        <v>813</v>
      </c>
      <c r="D38" t="s">
        <v>814</v>
      </c>
    </row>
    <row r="39" spans="1:4">
      <c r="A39">
        <v>310852500</v>
      </c>
      <c r="B39" t="s">
        <v>273</v>
      </c>
      <c r="C39" t="s">
        <v>815</v>
      </c>
      <c r="D39" t="s">
        <v>816</v>
      </c>
    </row>
    <row r="40" spans="1:4">
      <c r="A40">
        <v>311152200</v>
      </c>
      <c r="B40" t="s">
        <v>276</v>
      </c>
      <c r="C40">
        <v>117.74</v>
      </c>
      <c r="D40">
        <v>117.74</v>
      </c>
    </row>
    <row r="41" spans="1:4">
      <c r="A41">
        <v>311252400</v>
      </c>
      <c r="B41" t="s">
        <v>277</v>
      </c>
      <c r="C41">
        <v>7.0000000000000007E-2</v>
      </c>
      <c r="D41">
        <v>7.0000000000000007E-2</v>
      </c>
    </row>
    <row r="42" spans="1:4">
      <c r="A42">
        <v>330152700</v>
      </c>
      <c r="B42" t="s">
        <v>278</v>
      </c>
      <c r="C42">
        <v>23.87</v>
      </c>
      <c r="D42">
        <v>23.86</v>
      </c>
    </row>
    <row r="43" spans="1:4">
      <c r="A43">
        <v>330153800</v>
      </c>
      <c r="B43" t="s">
        <v>279</v>
      </c>
      <c r="C43" t="s">
        <v>817</v>
      </c>
      <c r="D43" t="s">
        <v>818</v>
      </c>
    </row>
    <row r="44" spans="1:4">
      <c r="A44">
        <v>330750820</v>
      </c>
      <c r="B44" t="s">
        <v>280</v>
      </c>
      <c r="C44">
        <v>399.6</v>
      </c>
      <c r="D44">
        <v>398.65</v>
      </c>
    </row>
    <row r="45" spans="1:4">
      <c r="A45">
        <v>330752600</v>
      </c>
      <c r="B45" t="s">
        <v>281</v>
      </c>
      <c r="C45">
        <v>36</v>
      </c>
      <c r="D45">
        <v>36</v>
      </c>
    </row>
    <row r="46" spans="1:4">
      <c r="A46" t="s">
        <v>282</v>
      </c>
      <c r="B46" t="s">
        <v>283</v>
      </c>
      <c r="C46" t="s">
        <v>819</v>
      </c>
      <c r="D46" t="s">
        <v>820</v>
      </c>
    </row>
    <row r="47" spans="1:4">
      <c r="A47" t="s">
        <v>284</v>
      </c>
      <c r="B47" t="s">
        <v>285</v>
      </c>
      <c r="C47" t="s">
        <v>821</v>
      </c>
      <c r="D47" t="s">
        <v>822</v>
      </c>
    </row>
    <row r="48" spans="1:4">
      <c r="A48" t="s">
        <v>482</v>
      </c>
      <c r="B48" t="s">
        <v>483</v>
      </c>
      <c r="C48">
        <v>88.18</v>
      </c>
      <c r="D48">
        <v>88.18</v>
      </c>
    </row>
    <row r="49" spans="1:4">
      <c r="A49">
        <v>410250270</v>
      </c>
      <c r="B49" t="s">
        <v>286</v>
      </c>
      <c r="C49">
        <v>10.72</v>
      </c>
      <c r="D49">
        <v>10.72</v>
      </c>
    </row>
    <row r="50" spans="1:4">
      <c r="A50">
        <v>420250270</v>
      </c>
      <c r="B50" t="s">
        <v>286</v>
      </c>
      <c r="C50">
        <v>5.37</v>
      </c>
      <c r="D50">
        <v>5.37</v>
      </c>
    </row>
    <row r="51" spans="1:4">
      <c r="A51">
        <v>420252800</v>
      </c>
      <c r="B51" t="s">
        <v>287</v>
      </c>
      <c r="C51">
        <v>0.41</v>
      </c>
      <c r="D51">
        <v>0.41</v>
      </c>
    </row>
    <row r="52" spans="1:4">
      <c r="A52">
        <v>420655140</v>
      </c>
      <c r="B52" t="s">
        <v>288</v>
      </c>
      <c r="C52">
        <v>22.88</v>
      </c>
      <c r="D52">
        <v>22.88</v>
      </c>
    </row>
    <row r="53" spans="1:4">
      <c r="A53">
        <v>511350230</v>
      </c>
      <c r="B53" t="s">
        <v>792</v>
      </c>
      <c r="C53">
        <v>127.68</v>
      </c>
      <c r="D53">
        <v>127.68</v>
      </c>
    </row>
    <row r="54" spans="1:4">
      <c r="A54">
        <v>511351350</v>
      </c>
      <c r="B54" t="s">
        <v>289</v>
      </c>
      <c r="C54">
        <v>19.899999999999999</v>
      </c>
      <c r="D54">
        <v>19.899999999999999</v>
      </c>
    </row>
    <row r="55" spans="1:4">
      <c r="A55">
        <v>511351760</v>
      </c>
      <c r="B55" t="s">
        <v>290</v>
      </c>
      <c r="C55">
        <v>23.29</v>
      </c>
      <c r="D55">
        <v>23.29</v>
      </c>
    </row>
    <row r="56" spans="1:4">
      <c r="A56">
        <v>511354620</v>
      </c>
      <c r="B56" t="s">
        <v>291</v>
      </c>
      <c r="C56">
        <v>13.2</v>
      </c>
      <c r="D56">
        <v>13.19</v>
      </c>
    </row>
    <row r="57" spans="1:4">
      <c r="A57">
        <v>511354970</v>
      </c>
      <c r="B57" t="s">
        <v>292</v>
      </c>
      <c r="C57">
        <v>51.48</v>
      </c>
      <c r="D57">
        <v>49.41</v>
      </c>
    </row>
    <row r="58" spans="1:4">
      <c r="A58">
        <v>511356060</v>
      </c>
      <c r="B58" t="s">
        <v>823</v>
      </c>
    </row>
    <row r="59" spans="1:4">
      <c r="A59">
        <v>511356070</v>
      </c>
      <c r="B59" t="s">
        <v>824</v>
      </c>
      <c r="D59">
        <v>-5.43</v>
      </c>
    </row>
    <row r="60" spans="1:4">
      <c r="A60">
        <v>511358140</v>
      </c>
      <c r="B60" t="s">
        <v>825</v>
      </c>
      <c r="C60" t="s">
        <v>826</v>
      </c>
      <c r="D60" t="s">
        <v>826</v>
      </c>
    </row>
    <row r="61" spans="1:4">
      <c r="A61">
        <v>511358150</v>
      </c>
      <c r="B61" t="s">
        <v>827</v>
      </c>
      <c r="C61">
        <v>194.57</v>
      </c>
      <c r="D61">
        <v>191.42</v>
      </c>
    </row>
    <row r="62" spans="1:4">
      <c r="A62" t="s">
        <v>293</v>
      </c>
      <c r="B62" t="s">
        <v>294</v>
      </c>
      <c r="C62">
        <v>56.3</v>
      </c>
      <c r="D62">
        <v>56.3</v>
      </c>
    </row>
    <row r="63" spans="1:4">
      <c r="A63" t="s">
        <v>544</v>
      </c>
      <c r="B63" t="s">
        <v>294</v>
      </c>
      <c r="D63">
        <v>-8.7799999999999994</v>
      </c>
    </row>
    <row r="64" spans="1:4">
      <c r="A64" t="s">
        <v>828</v>
      </c>
      <c r="B64" t="s">
        <v>829</v>
      </c>
      <c r="C64" t="s">
        <v>830</v>
      </c>
      <c r="D64" t="s">
        <v>830</v>
      </c>
    </row>
    <row r="65" spans="1:4">
      <c r="A65" t="s">
        <v>296</v>
      </c>
      <c r="B65" t="s">
        <v>297</v>
      </c>
      <c r="C65">
        <v>275</v>
      </c>
      <c r="D65">
        <v>275</v>
      </c>
    </row>
    <row r="66" spans="1:4">
      <c r="A66" t="s">
        <v>298</v>
      </c>
      <c r="B66" t="s">
        <v>299</v>
      </c>
      <c r="C66">
        <v>959.64</v>
      </c>
      <c r="D66">
        <v>961.09</v>
      </c>
    </row>
    <row r="67" spans="1:4">
      <c r="A67" t="s">
        <v>433</v>
      </c>
      <c r="B67" t="s">
        <v>434</v>
      </c>
      <c r="C67">
        <v>243.52</v>
      </c>
      <c r="D67">
        <v>243.52</v>
      </c>
    </row>
    <row r="68" spans="1:4">
      <c r="A68" t="s">
        <v>831</v>
      </c>
      <c r="B68" t="s">
        <v>832</v>
      </c>
    </row>
    <row r="69" spans="1:4">
      <c r="A69">
        <v>710552900</v>
      </c>
      <c r="B69" t="s">
        <v>300</v>
      </c>
      <c r="C69" t="s">
        <v>833</v>
      </c>
      <c r="D69" t="s">
        <v>834</v>
      </c>
    </row>
    <row r="70" spans="1:4">
      <c r="A70" t="s">
        <v>303</v>
      </c>
      <c r="B70" t="s">
        <v>304</v>
      </c>
      <c r="C70">
        <v>1.03</v>
      </c>
      <c r="D70">
        <v>1.03</v>
      </c>
    </row>
    <row r="71" spans="1:4">
      <c r="A71" t="s">
        <v>305</v>
      </c>
      <c r="B71" t="s">
        <v>306</v>
      </c>
      <c r="C71">
        <v>26.07</v>
      </c>
      <c r="D71">
        <v>26.07</v>
      </c>
    </row>
    <row r="72" spans="1:4">
      <c r="A72" t="s">
        <v>307</v>
      </c>
      <c r="B72" t="s">
        <v>308</v>
      </c>
      <c r="C72">
        <v>27.64</v>
      </c>
      <c r="D72">
        <v>27.64</v>
      </c>
    </row>
    <row r="73" spans="1:4">
      <c r="A73">
        <v>860550860</v>
      </c>
      <c r="B73" t="s">
        <v>309</v>
      </c>
      <c r="C73">
        <v>2.57</v>
      </c>
      <c r="D73">
        <v>2.5499999999999998</v>
      </c>
    </row>
    <row r="74" spans="1:4">
      <c r="A74" t="s">
        <v>310</v>
      </c>
      <c r="B74" t="s">
        <v>311</v>
      </c>
      <c r="C74">
        <v>20</v>
      </c>
      <c r="D74">
        <v>20</v>
      </c>
    </row>
    <row r="75" spans="1:4">
      <c r="A75">
        <v>1140354660</v>
      </c>
      <c r="B75" t="s">
        <v>312</v>
      </c>
      <c r="C75">
        <v>16.5</v>
      </c>
      <c r="D75">
        <v>16.5</v>
      </c>
    </row>
    <row r="76" spans="1:4">
      <c r="A76">
        <v>1140354670</v>
      </c>
      <c r="B76" t="s">
        <v>313</v>
      </c>
      <c r="C76">
        <v>21.17</v>
      </c>
      <c r="D76">
        <v>21.17</v>
      </c>
    </row>
    <row r="77" spans="1:4">
      <c r="A77">
        <v>1140355170</v>
      </c>
      <c r="B77" t="s">
        <v>314</v>
      </c>
      <c r="C77">
        <v>13.4</v>
      </c>
      <c r="D77">
        <v>13.4</v>
      </c>
    </row>
    <row r="78" spans="1:4">
      <c r="A78">
        <v>1140355190</v>
      </c>
      <c r="B78" t="s">
        <v>315</v>
      </c>
      <c r="C78">
        <v>2.15</v>
      </c>
      <c r="D78">
        <v>2.15</v>
      </c>
    </row>
    <row r="79" spans="1:4">
      <c r="A79" t="s">
        <v>316</v>
      </c>
      <c r="B79" t="s">
        <v>315</v>
      </c>
      <c r="C79">
        <v>110.93</v>
      </c>
      <c r="D79">
        <v>110.93</v>
      </c>
    </row>
    <row r="80" spans="1:4">
      <c r="A80" t="s">
        <v>317</v>
      </c>
      <c r="B80" t="s">
        <v>318</v>
      </c>
      <c r="C80">
        <v>3</v>
      </c>
      <c r="D80">
        <v>3</v>
      </c>
    </row>
    <row r="81" spans="1:4">
      <c r="A81" t="s">
        <v>835</v>
      </c>
      <c r="B81" t="s">
        <v>836</v>
      </c>
      <c r="C81" t="s">
        <v>837</v>
      </c>
      <c r="D81" t="s">
        <v>837</v>
      </c>
    </row>
    <row r="82" spans="1:4">
      <c r="A82" t="s">
        <v>322</v>
      </c>
      <c r="B82" t="s">
        <v>323</v>
      </c>
      <c r="C82">
        <v>37.47</v>
      </c>
      <c r="D82">
        <v>37.47</v>
      </c>
    </row>
    <row r="83" spans="1:4">
      <c r="A83" t="s">
        <v>324</v>
      </c>
      <c r="B83" t="s">
        <v>325</v>
      </c>
      <c r="C83">
        <v>9.77</v>
      </c>
      <c r="D83">
        <v>9.77</v>
      </c>
    </row>
    <row r="84" spans="1:4">
      <c r="A84" t="s">
        <v>326</v>
      </c>
      <c r="B84" t="s">
        <v>327</v>
      </c>
      <c r="C84">
        <v>72.010000000000005</v>
      </c>
      <c r="D84">
        <v>71.69</v>
      </c>
    </row>
    <row r="85" spans="1:4">
      <c r="A85">
        <v>1370151110</v>
      </c>
      <c r="B85" t="s">
        <v>455</v>
      </c>
      <c r="C85">
        <v>593.55999999999995</v>
      </c>
      <c r="D85">
        <v>593.55999999999995</v>
      </c>
    </row>
    <row r="86" spans="1:4">
      <c r="A86" t="s">
        <v>328</v>
      </c>
      <c r="B86" t="s">
        <v>329</v>
      </c>
      <c r="C86">
        <v>15.58</v>
      </c>
      <c r="D86">
        <v>15.58</v>
      </c>
    </row>
    <row r="87" spans="1:4">
      <c r="A87" t="s">
        <v>436</v>
      </c>
      <c r="B87" t="s">
        <v>323</v>
      </c>
      <c r="C87">
        <v>39.54</v>
      </c>
      <c r="D87">
        <v>39.54</v>
      </c>
    </row>
    <row r="88" spans="1:4">
      <c r="A88" t="s">
        <v>330</v>
      </c>
      <c r="B88" t="s">
        <v>331</v>
      </c>
      <c r="C88">
        <v>10.41</v>
      </c>
      <c r="D88">
        <v>10.41</v>
      </c>
    </row>
    <row r="89" spans="1:4">
      <c r="A89" t="s">
        <v>332</v>
      </c>
      <c r="B89" t="s">
        <v>333</v>
      </c>
      <c r="C89">
        <v>173.07</v>
      </c>
      <c r="D89">
        <v>173.07</v>
      </c>
    </row>
    <row r="90" spans="1:4">
      <c r="A90" t="s">
        <v>334</v>
      </c>
      <c r="B90" t="s">
        <v>333</v>
      </c>
      <c r="C90">
        <v>19.440000000000001</v>
      </c>
      <c r="D90">
        <v>19.440000000000001</v>
      </c>
    </row>
    <row r="91" spans="1:4">
      <c r="A91" t="s">
        <v>335</v>
      </c>
      <c r="B91" t="s">
        <v>336</v>
      </c>
      <c r="C91">
        <v>9.9</v>
      </c>
      <c r="D91">
        <v>9.9</v>
      </c>
    </row>
    <row r="92" spans="1:4">
      <c r="A92">
        <v>1570150660</v>
      </c>
      <c r="B92" t="s">
        <v>337</v>
      </c>
      <c r="C92">
        <v>1.58</v>
      </c>
      <c r="D92">
        <v>1.58</v>
      </c>
    </row>
    <row r="93" spans="1:4">
      <c r="A93" t="s">
        <v>509</v>
      </c>
      <c r="B93" t="s">
        <v>510</v>
      </c>
      <c r="C93">
        <v>134.03</v>
      </c>
      <c r="D93">
        <v>134.03</v>
      </c>
    </row>
    <row r="94" spans="1:4">
      <c r="A94">
        <v>2420453900</v>
      </c>
      <c r="B94" t="s">
        <v>340</v>
      </c>
      <c r="C94">
        <v>102.17</v>
      </c>
      <c r="D94">
        <v>102.17</v>
      </c>
    </row>
    <row r="95" spans="1:4">
      <c r="A95" t="s">
        <v>341</v>
      </c>
      <c r="B95" t="s">
        <v>342</v>
      </c>
      <c r="C95" t="s">
        <v>838</v>
      </c>
      <c r="D95" t="s">
        <v>839</v>
      </c>
    </row>
    <row r="96" spans="1:4">
      <c r="A96" t="s">
        <v>346</v>
      </c>
      <c r="B96" t="s">
        <v>347</v>
      </c>
      <c r="C96">
        <v>61.61</v>
      </c>
      <c r="D96">
        <v>59.69</v>
      </c>
    </row>
    <row r="97" spans="1:4">
      <c r="A97" t="s">
        <v>348</v>
      </c>
      <c r="B97" t="s">
        <v>349</v>
      </c>
      <c r="C97">
        <v>13.3</v>
      </c>
      <c r="D97">
        <v>13.3</v>
      </c>
    </row>
    <row r="98" spans="1:4">
      <c r="A98" t="s">
        <v>353</v>
      </c>
      <c r="B98" t="s">
        <v>354</v>
      </c>
      <c r="C98">
        <v>247</v>
      </c>
      <c r="D98">
        <v>247</v>
      </c>
    </row>
    <row r="99" spans="1:4">
      <c r="A99" t="s">
        <v>355</v>
      </c>
      <c r="B99" t="s">
        <v>356</v>
      </c>
      <c r="C99">
        <v>363.62</v>
      </c>
      <c r="D99">
        <v>363.62</v>
      </c>
    </row>
    <row r="100" spans="1:4">
      <c r="A100" t="s">
        <v>442</v>
      </c>
      <c r="B100" t="s">
        <v>443</v>
      </c>
      <c r="D100">
        <v>-2.4300000000000002</v>
      </c>
    </row>
    <row r="101" spans="1:4">
      <c r="A101" t="s">
        <v>444</v>
      </c>
      <c r="B101" t="s">
        <v>445</v>
      </c>
      <c r="D101">
        <v>-4.8899999999999997</v>
      </c>
    </row>
    <row r="102" spans="1:4">
      <c r="A102" t="s">
        <v>644</v>
      </c>
      <c r="B102" t="s">
        <v>645</v>
      </c>
    </row>
    <row r="103" spans="1:4">
      <c r="A103" t="s">
        <v>358</v>
      </c>
      <c r="B103" t="s">
        <v>359</v>
      </c>
      <c r="C103">
        <v>99.23</v>
      </c>
      <c r="D103">
        <v>99.23</v>
      </c>
    </row>
    <row r="104" spans="1:4">
      <c r="A104">
        <v>2820451280</v>
      </c>
      <c r="B104" t="s">
        <v>360</v>
      </c>
      <c r="C104">
        <v>72.78</v>
      </c>
      <c r="D104">
        <v>72.78</v>
      </c>
    </row>
    <row r="105" spans="1:4">
      <c r="A105">
        <v>2910551290</v>
      </c>
      <c r="B105" t="s">
        <v>362</v>
      </c>
      <c r="C105" t="s">
        <v>840</v>
      </c>
      <c r="D105" t="s">
        <v>841</v>
      </c>
    </row>
    <row r="106" spans="1:4">
      <c r="A106" t="s">
        <v>689</v>
      </c>
      <c r="B106" t="s">
        <v>690</v>
      </c>
      <c r="C106">
        <v>245.01</v>
      </c>
      <c r="D106">
        <v>245.01</v>
      </c>
    </row>
    <row r="107" spans="1:4">
      <c r="A107" t="s">
        <v>363</v>
      </c>
      <c r="B107" t="s">
        <v>364</v>
      </c>
      <c r="C107">
        <v>45.86</v>
      </c>
      <c r="D107">
        <v>45.86</v>
      </c>
    </row>
    <row r="108" spans="1:4">
      <c r="A108" t="s">
        <v>365</v>
      </c>
      <c r="B108" t="s">
        <v>366</v>
      </c>
      <c r="C108">
        <v>19.72</v>
      </c>
      <c r="D108">
        <v>19.72</v>
      </c>
    </row>
    <row r="109" spans="1:4">
      <c r="A109" t="s">
        <v>369</v>
      </c>
      <c r="B109" t="s">
        <v>370</v>
      </c>
      <c r="C109">
        <v>139.47</v>
      </c>
      <c r="D109">
        <v>139.47</v>
      </c>
    </row>
    <row r="110" spans="1:4">
      <c r="A110">
        <v>3110251180</v>
      </c>
      <c r="B110" t="s">
        <v>371</v>
      </c>
      <c r="C110">
        <v>86.07</v>
      </c>
      <c r="D110">
        <v>86.07</v>
      </c>
    </row>
    <row r="111" spans="1:4">
      <c r="A111">
        <v>3180052990</v>
      </c>
      <c r="B111" t="s">
        <v>372</v>
      </c>
      <c r="C111">
        <v>1.32</v>
      </c>
      <c r="D111">
        <v>1.32</v>
      </c>
    </row>
    <row r="112" spans="1:4">
      <c r="A112">
        <v>3610459000</v>
      </c>
      <c r="B112" t="s">
        <v>375</v>
      </c>
      <c r="C112">
        <v>324.75</v>
      </c>
      <c r="D112">
        <v>324.35000000000002</v>
      </c>
    </row>
    <row r="113" spans="1:4">
      <c r="A113">
        <v>4620155160</v>
      </c>
      <c r="B113" t="s">
        <v>376</v>
      </c>
      <c r="C113">
        <v>1.98</v>
      </c>
      <c r="D113">
        <v>1.98</v>
      </c>
    </row>
    <row r="114" spans="1:4">
      <c r="A114">
        <v>4640355150</v>
      </c>
      <c r="B114" t="s">
        <v>590</v>
      </c>
      <c r="C114">
        <v>1.6</v>
      </c>
      <c r="D114">
        <v>1.6</v>
      </c>
    </row>
    <row r="115" spans="1:4">
      <c r="A115" t="s">
        <v>377</v>
      </c>
      <c r="B115" t="s">
        <v>378</v>
      </c>
      <c r="C115">
        <v>75.81</v>
      </c>
      <c r="D115">
        <v>75.81</v>
      </c>
    </row>
    <row r="116" spans="1:4">
      <c r="A116">
        <v>4840155760</v>
      </c>
      <c r="B116" t="s">
        <v>378</v>
      </c>
      <c r="C116">
        <v>164.16</v>
      </c>
      <c r="D116">
        <v>162.66999999999999</v>
      </c>
    </row>
    <row r="117" spans="1:4">
      <c r="A117" t="s">
        <v>379</v>
      </c>
      <c r="B117" t="s">
        <v>378</v>
      </c>
      <c r="C117">
        <v>11.92</v>
      </c>
      <c r="D117">
        <v>11.92</v>
      </c>
    </row>
    <row r="118" spans="1:4">
      <c r="A118" t="s">
        <v>380</v>
      </c>
      <c r="B118" t="s">
        <v>381</v>
      </c>
      <c r="C118">
        <v>210.83</v>
      </c>
      <c r="D118">
        <v>210.83</v>
      </c>
    </row>
    <row r="119" spans="1:4">
      <c r="A119" t="s">
        <v>382</v>
      </c>
      <c r="B119" t="s">
        <v>378</v>
      </c>
      <c r="C119">
        <v>28.91</v>
      </c>
      <c r="D119">
        <v>28.91</v>
      </c>
    </row>
    <row r="120" spans="1:4">
      <c r="A120">
        <v>9090051200</v>
      </c>
      <c r="B120" t="s">
        <v>448</v>
      </c>
      <c r="C120">
        <v>1.19</v>
      </c>
      <c r="D120">
        <v>0.96</v>
      </c>
    </row>
    <row r="121" spans="1:4">
      <c r="A121">
        <v>9520051420</v>
      </c>
      <c r="B121" t="s">
        <v>383</v>
      </c>
      <c r="C121">
        <v>7.05</v>
      </c>
      <c r="D121">
        <v>7.05</v>
      </c>
    </row>
    <row r="122" spans="1:4">
      <c r="A122">
        <v>9620051410</v>
      </c>
      <c r="B122" t="s">
        <v>384</v>
      </c>
      <c r="C122">
        <v>29.53</v>
      </c>
      <c r="D122">
        <v>29.53</v>
      </c>
    </row>
    <row r="123" spans="1:4">
      <c r="A123">
        <v>9990056020</v>
      </c>
      <c r="B123" t="s">
        <v>842</v>
      </c>
      <c r="D123">
        <v>-36.85</v>
      </c>
    </row>
    <row r="124" spans="1:4">
      <c r="A124">
        <v>9990056530</v>
      </c>
      <c r="B124" t="s">
        <v>843</v>
      </c>
    </row>
    <row r="125" spans="1:4">
      <c r="A125">
        <v>170558300</v>
      </c>
      <c r="B125" t="s">
        <v>95</v>
      </c>
      <c r="C125">
        <v>876.92</v>
      </c>
      <c r="D125">
        <v>837.21</v>
      </c>
    </row>
    <row r="126" spans="1:4">
      <c r="A126">
        <v>170558330</v>
      </c>
      <c r="B126" t="s">
        <v>96</v>
      </c>
      <c r="C126" t="s">
        <v>844</v>
      </c>
      <c r="D126" t="s">
        <v>845</v>
      </c>
    </row>
    <row r="127" spans="1:4">
      <c r="A127">
        <v>320558340</v>
      </c>
      <c r="B127" t="s">
        <v>97</v>
      </c>
      <c r="C127">
        <v>581.13</v>
      </c>
      <c r="D127">
        <v>581.13</v>
      </c>
    </row>
    <row r="128" spans="1:4">
      <c r="A128">
        <v>330153020</v>
      </c>
      <c r="B128" t="s">
        <v>385</v>
      </c>
      <c r="C128" t="s">
        <v>846</v>
      </c>
      <c r="D128" t="s">
        <v>847</v>
      </c>
    </row>
    <row r="129" spans="1:4">
      <c r="A129" t="s">
        <v>386</v>
      </c>
      <c r="B129" t="s">
        <v>387</v>
      </c>
      <c r="C129">
        <v>19.600000000000001</v>
      </c>
      <c r="D129">
        <v>19.600000000000001</v>
      </c>
    </row>
    <row r="130" spans="1:4">
      <c r="A130" t="s">
        <v>388</v>
      </c>
      <c r="B130" t="s">
        <v>389</v>
      </c>
      <c r="C130" t="s">
        <v>848</v>
      </c>
      <c r="D130" t="s">
        <v>849</v>
      </c>
    </row>
    <row r="131" spans="1:4">
      <c r="A131">
        <v>1520158310</v>
      </c>
      <c r="B131" t="s">
        <v>100</v>
      </c>
      <c r="C131">
        <v>23.12</v>
      </c>
      <c r="D131">
        <v>23.12</v>
      </c>
    </row>
    <row r="132" spans="1:4">
      <c r="A132" t="s">
        <v>390</v>
      </c>
      <c r="B132" t="s">
        <v>391</v>
      </c>
      <c r="C132">
        <v>153.77000000000001</v>
      </c>
      <c r="D132">
        <v>153.77000000000001</v>
      </c>
    </row>
    <row r="133" spans="1:4">
      <c r="A133">
        <v>3620258320</v>
      </c>
      <c r="B133" t="s">
        <v>101</v>
      </c>
      <c r="C133">
        <v>956</v>
      </c>
      <c r="D133">
        <v>955.99</v>
      </c>
    </row>
    <row r="134" spans="1:4">
      <c r="A134">
        <v>3620258530</v>
      </c>
      <c r="B134" t="s">
        <v>392</v>
      </c>
      <c r="C134">
        <v>182.09</v>
      </c>
      <c r="D134">
        <v>182.09</v>
      </c>
    </row>
    <row r="135" spans="1:4">
      <c r="A135" s="51" t="s">
        <v>450</v>
      </c>
      <c r="B135" t="s">
        <v>451</v>
      </c>
      <c r="C135">
        <v>13.93</v>
      </c>
      <c r="D135">
        <v>13.93</v>
      </c>
    </row>
    <row r="136" spans="1:4">
      <c r="A136" t="s">
        <v>393</v>
      </c>
      <c r="B136" t="s">
        <v>394</v>
      </c>
      <c r="C136">
        <v>163.94</v>
      </c>
      <c r="D136">
        <v>163.94</v>
      </c>
    </row>
    <row r="137" spans="1:4">
      <c r="A137" t="s">
        <v>395</v>
      </c>
      <c r="B137" t="s">
        <v>396</v>
      </c>
      <c r="C137">
        <v>0.64</v>
      </c>
      <c r="D137">
        <v>0.64</v>
      </c>
    </row>
    <row r="138" spans="1:4">
      <c r="A138">
        <v>511351780</v>
      </c>
      <c r="B138" t="s">
        <v>779</v>
      </c>
      <c r="C138">
        <v>52.95</v>
      </c>
      <c r="D138">
        <v>52.95</v>
      </c>
    </row>
    <row r="139" spans="1:4">
      <c r="A139">
        <v>2420454790</v>
      </c>
      <c r="B139" t="s">
        <v>850</v>
      </c>
      <c r="C139">
        <v>501.61</v>
      </c>
      <c r="D139">
        <v>501.61</v>
      </c>
    </row>
    <row r="140" spans="1:4">
      <c r="A140">
        <v>240153060</v>
      </c>
      <c r="B140" t="s">
        <v>397</v>
      </c>
      <c r="C140">
        <v>7.56</v>
      </c>
      <c r="D140">
        <v>7.56</v>
      </c>
    </row>
    <row r="141" spans="1:4">
      <c r="A141">
        <v>320856140</v>
      </c>
      <c r="B141" t="s">
        <v>851</v>
      </c>
      <c r="C141">
        <v>5.93</v>
      </c>
      <c r="D141">
        <v>5.93</v>
      </c>
    </row>
    <row r="142" spans="1:4">
      <c r="A142">
        <v>511358510</v>
      </c>
      <c r="B142" t="s">
        <v>852</v>
      </c>
      <c r="C142">
        <v>138.65</v>
      </c>
      <c r="D142">
        <v>138.65</v>
      </c>
    </row>
    <row r="143" spans="1:4">
      <c r="A143">
        <v>1260050290</v>
      </c>
      <c r="B143" t="s">
        <v>853</v>
      </c>
      <c r="D143">
        <v>-192.88</v>
      </c>
    </row>
    <row r="144" spans="1:4">
      <c r="A144" t="s">
        <v>649</v>
      </c>
      <c r="B144" t="s">
        <v>445</v>
      </c>
    </row>
    <row r="145" spans="1:4">
      <c r="A145">
        <v>220252560</v>
      </c>
      <c r="B145" t="s">
        <v>400</v>
      </c>
      <c r="C145">
        <v>76.63</v>
      </c>
      <c r="D145">
        <v>76.63</v>
      </c>
    </row>
    <row r="146" spans="1:4">
      <c r="A146">
        <v>170558360</v>
      </c>
      <c r="B146" t="s">
        <v>401</v>
      </c>
      <c r="C146">
        <v>147.24</v>
      </c>
      <c r="D146">
        <v>147.24</v>
      </c>
    </row>
    <row r="147" spans="1:4">
      <c r="A147">
        <v>220253030</v>
      </c>
      <c r="B147" t="s">
        <v>402</v>
      </c>
      <c r="C147">
        <v>648.89</v>
      </c>
      <c r="D147">
        <v>648.79999999999995</v>
      </c>
    </row>
    <row r="148" spans="1:4">
      <c r="A148">
        <v>220253040</v>
      </c>
      <c r="B148" t="s">
        <v>403</v>
      </c>
      <c r="C148">
        <v>420.63</v>
      </c>
      <c r="D148">
        <v>420.01</v>
      </c>
    </row>
    <row r="149" spans="1:4">
      <c r="A149">
        <v>320558370</v>
      </c>
      <c r="B149" t="s">
        <v>404</v>
      </c>
      <c r="C149">
        <v>35.200000000000003</v>
      </c>
      <c r="D149">
        <v>35.200000000000003</v>
      </c>
    </row>
    <row r="150" spans="1:4">
      <c r="A150" t="s">
        <v>405</v>
      </c>
      <c r="B150" t="s">
        <v>406</v>
      </c>
      <c r="C150" t="s">
        <v>854</v>
      </c>
      <c r="D150" t="s">
        <v>854</v>
      </c>
    </row>
    <row r="151" spans="1:4">
      <c r="A151" t="s">
        <v>407</v>
      </c>
      <c r="B151" t="s">
        <v>408</v>
      </c>
      <c r="C151">
        <v>149.27000000000001</v>
      </c>
      <c r="D151">
        <v>149.27000000000001</v>
      </c>
    </row>
    <row r="152" spans="1:4">
      <c r="A152" t="s">
        <v>468</v>
      </c>
      <c r="B152" t="s">
        <v>469</v>
      </c>
      <c r="C152">
        <v>4.97</v>
      </c>
      <c r="D152">
        <v>4.97</v>
      </c>
    </row>
    <row r="153" spans="1:4">
      <c r="A153">
        <v>3620258570</v>
      </c>
      <c r="B153" t="s">
        <v>409</v>
      </c>
      <c r="C153">
        <v>75.069999999999993</v>
      </c>
      <c r="D153">
        <v>75.069999999999993</v>
      </c>
    </row>
    <row r="154" spans="1:4">
      <c r="A154" t="s">
        <v>410</v>
      </c>
      <c r="B154" t="s">
        <v>411</v>
      </c>
      <c r="C154">
        <v>502.86</v>
      </c>
      <c r="D154">
        <v>502.86</v>
      </c>
    </row>
    <row r="155" spans="1:4">
      <c r="A155" t="s">
        <v>494</v>
      </c>
      <c r="B155" t="s">
        <v>495</v>
      </c>
      <c r="C155">
        <v>223.97</v>
      </c>
      <c r="D155">
        <v>223.79</v>
      </c>
    </row>
    <row r="156" spans="1:4">
      <c r="A156">
        <v>710258520</v>
      </c>
      <c r="B156" t="s">
        <v>413</v>
      </c>
      <c r="C156">
        <v>47.85</v>
      </c>
      <c r="D156">
        <v>47.85</v>
      </c>
    </row>
    <row r="157" spans="1:4">
      <c r="A157" t="s">
        <v>414</v>
      </c>
      <c r="B157" t="s">
        <v>415</v>
      </c>
      <c r="C157">
        <v>28.12</v>
      </c>
      <c r="D157">
        <v>28.12</v>
      </c>
    </row>
    <row r="158" spans="1:4">
      <c r="A158" t="s">
        <v>416</v>
      </c>
      <c r="B158" t="s">
        <v>417</v>
      </c>
      <c r="C158">
        <v>247.51</v>
      </c>
      <c r="D158">
        <v>247.51</v>
      </c>
    </row>
    <row r="159" spans="1:4">
      <c r="A159" t="s">
        <v>418</v>
      </c>
      <c r="B159" t="s">
        <v>419</v>
      </c>
      <c r="C159">
        <v>152.68</v>
      </c>
      <c r="D159">
        <v>152.68</v>
      </c>
    </row>
    <row r="160" spans="1:4">
      <c r="A160">
        <v>210256850</v>
      </c>
      <c r="B160" t="s">
        <v>855</v>
      </c>
      <c r="C160">
        <v>6.04</v>
      </c>
      <c r="D160">
        <v>6.04</v>
      </c>
    </row>
    <row r="161" spans="1:4">
      <c r="A161">
        <v>1520156530</v>
      </c>
      <c r="B161" t="s">
        <v>843</v>
      </c>
      <c r="C161">
        <v>121.7</v>
      </c>
      <c r="D161">
        <v>121.7</v>
      </c>
    </row>
    <row r="162" spans="1:4">
      <c r="A162">
        <v>2820558500</v>
      </c>
      <c r="B162" t="s">
        <v>856</v>
      </c>
      <c r="C162" t="s">
        <v>857</v>
      </c>
      <c r="D162" t="s">
        <v>857</v>
      </c>
    </row>
    <row r="163" spans="1:4">
      <c r="A163" t="s">
        <v>420</v>
      </c>
      <c r="B163" t="s">
        <v>421</v>
      </c>
      <c r="C163">
        <v>7.18</v>
      </c>
      <c r="D163">
        <v>7.18</v>
      </c>
    </row>
    <row r="164" spans="1:4">
      <c r="A164">
        <v>220258500</v>
      </c>
      <c r="B164" t="s">
        <v>856</v>
      </c>
      <c r="C164">
        <v>327.10000000000002</v>
      </c>
      <c r="D164">
        <v>327.10000000000002</v>
      </c>
    </row>
    <row r="165" spans="1:4">
      <c r="A165">
        <v>312758600</v>
      </c>
      <c r="B165" t="s">
        <v>858</v>
      </c>
      <c r="C165">
        <v>21.96</v>
      </c>
      <c r="D165">
        <v>21.96</v>
      </c>
    </row>
    <row r="166" spans="1:4">
      <c r="A166">
        <v>312758620</v>
      </c>
      <c r="B166" t="s">
        <v>859</v>
      </c>
      <c r="C166">
        <v>3.8</v>
      </c>
      <c r="D166">
        <v>3.8</v>
      </c>
    </row>
    <row r="167" spans="1:4">
      <c r="A167">
        <v>320753620</v>
      </c>
      <c r="B167" t="s">
        <v>860</v>
      </c>
      <c r="C167">
        <v>78.03</v>
      </c>
      <c r="D167">
        <v>78.03</v>
      </c>
    </row>
    <row r="168" spans="1:4">
      <c r="A168">
        <v>1010858500</v>
      </c>
      <c r="B168" t="s">
        <v>856</v>
      </c>
      <c r="C168">
        <v>66.81</v>
      </c>
      <c r="D168">
        <v>66.81</v>
      </c>
    </row>
    <row r="169" spans="1:4">
      <c r="A169">
        <v>1140358500</v>
      </c>
      <c r="B169" t="s">
        <v>856</v>
      </c>
      <c r="C169">
        <v>12.77</v>
      </c>
      <c r="D169">
        <v>12.77</v>
      </c>
    </row>
    <row r="170" spans="1:4">
      <c r="A170">
        <v>1310358500</v>
      </c>
      <c r="B170" t="s">
        <v>856</v>
      </c>
      <c r="C170">
        <v>38.47</v>
      </c>
      <c r="D170">
        <v>38.47</v>
      </c>
    </row>
    <row r="171" spans="1:4">
      <c r="A171" t="s">
        <v>103</v>
      </c>
      <c r="B171" t="s">
        <v>102</v>
      </c>
      <c r="C171">
        <v>15.72</v>
      </c>
      <c r="D171">
        <v>15.72</v>
      </c>
    </row>
    <row r="172" spans="1:4">
      <c r="A172" t="s">
        <v>105</v>
      </c>
      <c r="B172" t="s">
        <v>104</v>
      </c>
      <c r="C172">
        <v>139.69</v>
      </c>
      <c r="D172">
        <v>139.69</v>
      </c>
    </row>
    <row r="173" spans="1:4">
      <c r="A173">
        <v>2340758790</v>
      </c>
      <c r="B173" t="s">
        <v>426</v>
      </c>
      <c r="C173">
        <v>7.29</v>
      </c>
      <c r="D173">
        <v>7.29</v>
      </c>
    </row>
    <row r="174" spans="1:4">
      <c r="A174">
        <v>3620258440</v>
      </c>
      <c r="B174" t="s">
        <v>106</v>
      </c>
      <c r="C174">
        <v>142.77000000000001</v>
      </c>
      <c r="D174">
        <v>142.77000000000001</v>
      </c>
    </row>
    <row r="175" spans="1:4">
      <c r="A175">
        <v>3620258480</v>
      </c>
      <c r="B175" t="s">
        <v>107</v>
      </c>
      <c r="C175">
        <v>130.97</v>
      </c>
      <c r="D175">
        <v>130.81</v>
      </c>
    </row>
    <row r="176" spans="1:4">
      <c r="A176">
        <v>1010858750</v>
      </c>
      <c r="B176" t="s">
        <v>861</v>
      </c>
      <c r="C176">
        <v>42.42</v>
      </c>
      <c r="D176">
        <v>42.42</v>
      </c>
    </row>
    <row r="177" spans="1:4">
      <c r="A177">
        <v>1370158760</v>
      </c>
      <c r="B177" t="s">
        <v>862</v>
      </c>
      <c r="C177">
        <v>999.06</v>
      </c>
      <c r="D177">
        <v>999.06</v>
      </c>
    </row>
    <row r="178" spans="1:4">
      <c r="A178">
        <v>1511155790</v>
      </c>
      <c r="B178" t="s">
        <v>863</v>
      </c>
      <c r="C178">
        <v>24.76</v>
      </c>
      <c r="D178">
        <v>24.76</v>
      </c>
    </row>
    <row r="179" spans="1:4">
      <c r="A179">
        <v>1520158650</v>
      </c>
      <c r="B179" t="s">
        <v>864</v>
      </c>
      <c r="C179">
        <v>100</v>
      </c>
      <c r="D179">
        <v>100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
  <sheetViews>
    <sheetView topLeftCell="A116" workbookViewId="0">
      <selection activeCell="D138" sqref="D138"/>
    </sheetView>
  </sheetViews>
  <sheetFormatPr defaultRowHeight="15"/>
  <sheetData>
    <row r="1" spans="1:4">
      <c r="A1">
        <v>58000</v>
      </c>
      <c r="B1" t="s">
        <v>217</v>
      </c>
      <c r="D1">
        <v>-2.58</v>
      </c>
    </row>
    <row r="2" spans="1:4">
      <c r="A2">
        <v>170551380</v>
      </c>
      <c r="B2" t="s">
        <v>218</v>
      </c>
      <c r="C2">
        <v>188</v>
      </c>
      <c r="D2">
        <v>188</v>
      </c>
    </row>
    <row r="3" spans="1:4">
      <c r="A3" t="s">
        <v>219</v>
      </c>
      <c r="B3" t="s">
        <v>220</v>
      </c>
      <c r="C3">
        <v>390.82</v>
      </c>
      <c r="D3">
        <v>390.82</v>
      </c>
    </row>
    <row r="4" spans="1:4">
      <c r="A4" t="s">
        <v>225</v>
      </c>
      <c r="B4" t="s">
        <v>226</v>
      </c>
      <c r="C4">
        <v>55.19</v>
      </c>
      <c r="D4">
        <v>55.19</v>
      </c>
    </row>
    <row r="5" spans="1:4">
      <c r="A5" t="s">
        <v>213</v>
      </c>
      <c r="B5" t="s">
        <v>214</v>
      </c>
      <c r="C5">
        <v>25.83</v>
      </c>
      <c r="D5">
        <v>25.83</v>
      </c>
    </row>
    <row r="6" spans="1:4">
      <c r="A6" t="s">
        <v>216</v>
      </c>
      <c r="B6" t="s">
        <v>215</v>
      </c>
      <c r="C6">
        <v>8.0399999999999991</v>
      </c>
      <c r="D6">
        <v>8.0399999999999991</v>
      </c>
    </row>
    <row r="7" spans="1:4">
      <c r="A7" t="s">
        <v>454</v>
      </c>
      <c r="B7" t="s">
        <v>455</v>
      </c>
      <c r="C7">
        <v>965.79</v>
      </c>
      <c r="D7">
        <v>956.04</v>
      </c>
    </row>
    <row r="8" spans="1:4">
      <c r="A8" t="s">
        <v>227</v>
      </c>
      <c r="B8" t="s">
        <v>228</v>
      </c>
      <c r="C8">
        <v>30.34</v>
      </c>
      <c r="D8">
        <v>30.34</v>
      </c>
    </row>
    <row r="9" spans="1:4">
      <c r="A9" t="s">
        <v>229</v>
      </c>
      <c r="B9" t="s">
        <v>230</v>
      </c>
      <c r="C9">
        <v>92.09</v>
      </c>
      <c r="D9">
        <v>92.09</v>
      </c>
    </row>
    <row r="10" spans="1:4">
      <c r="A10" t="s">
        <v>231</v>
      </c>
      <c r="B10" t="s">
        <v>232</v>
      </c>
      <c r="C10">
        <v>2</v>
      </c>
      <c r="D10">
        <v>2</v>
      </c>
    </row>
    <row r="11" spans="1:4">
      <c r="A11" t="s">
        <v>233</v>
      </c>
      <c r="B11" t="s">
        <v>234</v>
      </c>
      <c r="C11">
        <v>264.97000000000003</v>
      </c>
      <c r="D11">
        <v>264.97000000000003</v>
      </c>
    </row>
    <row r="12" spans="1:4">
      <c r="A12" t="s">
        <v>471</v>
      </c>
      <c r="B12" t="s">
        <v>472</v>
      </c>
      <c r="C12">
        <v>316.01</v>
      </c>
      <c r="D12">
        <v>316.01</v>
      </c>
    </row>
    <row r="13" spans="1:4">
      <c r="A13" t="s">
        <v>235</v>
      </c>
      <c r="B13" t="s">
        <v>236</v>
      </c>
      <c r="C13">
        <v>186.01</v>
      </c>
      <c r="D13">
        <v>186.01</v>
      </c>
    </row>
    <row r="14" spans="1:4">
      <c r="A14" t="s">
        <v>237</v>
      </c>
      <c r="B14" t="s">
        <v>238</v>
      </c>
      <c r="C14">
        <v>171.64</v>
      </c>
      <c r="D14">
        <v>171.64</v>
      </c>
    </row>
    <row r="15" spans="1:4">
      <c r="A15" t="s">
        <v>239</v>
      </c>
      <c r="B15" t="s">
        <v>240</v>
      </c>
      <c r="C15">
        <v>110.14</v>
      </c>
      <c r="D15">
        <v>110.14</v>
      </c>
    </row>
    <row r="16" spans="1:4">
      <c r="A16" t="s">
        <v>241</v>
      </c>
      <c r="B16" t="s">
        <v>242</v>
      </c>
      <c r="C16">
        <v>46.12</v>
      </c>
      <c r="D16">
        <v>46.12</v>
      </c>
    </row>
    <row r="17" spans="1:4">
      <c r="A17" t="s">
        <v>243</v>
      </c>
      <c r="B17" t="s">
        <v>244</v>
      </c>
      <c r="C17">
        <v>355.1</v>
      </c>
      <c r="D17">
        <v>355.1</v>
      </c>
    </row>
    <row r="18" spans="1:4">
      <c r="A18" t="s">
        <v>245</v>
      </c>
      <c r="B18" t="s">
        <v>246</v>
      </c>
      <c r="C18">
        <v>121.99</v>
      </c>
      <c r="D18">
        <v>121.99</v>
      </c>
    </row>
    <row r="19" spans="1:4">
      <c r="A19" t="s">
        <v>247</v>
      </c>
      <c r="B19" t="s">
        <v>248</v>
      </c>
      <c r="C19">
        <v>0.2</v>
      </c>
      <c r="D19">
        <v>0.2</v>
      </c>
    </row>
    <row r="20" spans="1:4">
      <c r="A20" s="51" t="s">
        <v>637</v>
      </c>
      <c r="B20" t="s">
        <v>638</v>
      </c>
      <c r="C20">
        <v>51.08</v>
      </c>
      <c r="D20">
        <v>51.08</v>
      </c>
    </row>
    <row r="21" spans="1:4">
      <c r="A21">
        <v>220252480</v>
      </c>
      <c r="B21" t="s">
        <v>781</v>
      </c>
      <c r="C21" t="s">
        <v>782</v>
      </c>
      <c r="D21" t="s">
        <v>782</v>
      </c>
    </row>
    <row r="22" spans="1:4">
      <c r="A22">
        <v>220252550</v>
      </c>
      <c r="B22" t="s">
        <v>249</v>
      </c>
      <c r="C22">
        <v>44.58</v>
      </c>
      <c r="D22">
        <v>44.58</v>
      </c>
    </row>
    <row r="23" spans="1:4">
      <c r="A23" s="51" t="s">
        <v>250</v>
      </c>
      <c r="B23" t="s">
        <v>251</v>
      </c>
      <c r="C23">
        <v>43.79</v>
      </c>
      <c r="D23">
        <v>43.79</v>
      </c>
    </row>
    <row r="24" spans="1:4">
      <c r="A24" s="51" t="s">
        <v>252</v>
      </c>
      <c r="B24" t="s">
        <v>253</v>
      </c>
      <c r="C24">
        <v>14.62</v>
      </c>
      <c r="D24">
        <v>14.62</v>
      </c>
    </row>
    <row r="25" spans="1:4">
      <c r="A25" s="51" t="s">
        <v>254</v>
      </c>
      <c r="B25" t="s">
        <v>255</v>
      </c>
      <c r="C25">
        <v>118.05</v>
      </c>
      <c r="D25">
        <v>118.05</v>
      </c>
    </row>
    <row r="26" spans="1:4">
      <c r="A26" s="51" t="s">
        <v>783</v>
      </c>
      <c r="B26" t="s">
        <v>784</v>
      </c>
      <c r="C26" t="s">
        <v>785</v>
      </c>
      <c r="D26" t="s">
        <v>786</v>
      </c>
    </row>
    <row r="27" spans="1:4">
      <c r="A27" s="51" t="s">
        <v>256</v>
      </c>
      <c r="B27" t="s">
        <v>257</v>
      </c>
      <c r="C27">
        <v>3.24</v>
      </c>
      <c r="D27">
        <v>3.1</v>
      </c>
    </row>
    <row r="28" spans="1:4">
      <c r="A28" s="51" t="s">
        <v>258</v>
      </c>
      <c r="B28" t="s">
        <v>259</v>
      </c>
      <c r="C28">
        <v>29.59</v>
      </c>
      <c r="D28">
        <v>29.05</v>
      </c>
    </row>
    <row r="29" spans="1:4">
      <c r="A29" s="51" t="s">
        <v>260</v>
      </c>
      <c r="B29" t="s">
        <v>261</v>
      </c>
      <c r="C29">
        <v>128.65</v>
      </c>
      <c r="D29">
        <v>128.65</v>
      </c>
    </row>
    <row r="30" spans="1:4">
      <c r="A30" t="s">
        <v>262</v>
      </c>
      <c r="B30" t="s">
        <v>263</v>
      </c>
      <c r="C30">
        <v>574.57000000000005</v>
      </c>
      <c r="D30">
        <v>574.57000000000005</v>
      </c>
    </row>
    <row r="31" spans="1:4">
      <c r="A31" s="51" t="s">
        <v>550</v>
      </c>
      <c r="B31" t="s">
        <v>551</v>
      </c>
      <c r="C31">
        <v>11.73</v>
      </c>
      <c r="D31">
        <v>11.73</v>
      </c>
    </row>
    <row r="32" spans="1:4">
      <c r="A32" s="51" t="s">
        <v>264</v>
      </c>
      <c r="B32" t="s">
        <v>265</v>
      </c>
      <c r="C32">
        <v>16.55</v>
      </c>
      <c r="D32">
        <v>16.55</v>
      </c>
    </row>
    <row r="33" spans="1:4">
      <c r="A33" s="51" t="s">
        <v>266</v>
      </c>
      <c r="B33" t="s">
        <v>267</v>
      </c>
      <c r="C33">
        <v>335</v>
      </c>
      <c r="D33">
        <v>335</v>
      </c>
    </row>
    <row r="34" spans="1:4">
      <c r="A34" s="51" t="s">
        <v>268</v>
      </c>
      <c r="B34" t="s">
        <v>269</v>
      </c>
      <c r="C34">
        <v>12.01</v>
      </c>
      <c r="D34">
        <v>12.01</v>
      </c>
    </row>
    <row r="35" spans="1:4">
      <c r="A35">
        <v>310151370</v>
      </c>
      <c r="B35" t="s">
        <v>272</v>
      </c>
      <c r="C35">
        <v>0.84</v>
      </c>
      <c r="D35">
        <v>0.84</v>
      </c>
    </row>
    <row r="36" spans="1:4">
      <c r="A36">
        <v>310852500</v>
      </c>
      <c r="B36" t="s">
        <v>273</v>
      </c>
      <c r="C36">
        <v>579.66999999999996</v>
      </c>
      <c r="D36">
        <v>579.29999999999995</v>
      </c>
    </row>
    <row r="37" spans="1:4">
      <c r="A37">
        <v>311152200</v>
      </c>
      <c r="B37" t="s">
        <v>276</v>
      </c>
      <c r="C37">
        <v>32.5</v>
      </c>
      <c r="D37">
        <v>32.5</v>
      </c>
    </row>
    <row r="38" spans="1:4">
      <c r="A38">
        <v>311252400</v>
      </c>
      <c r="B38" t="s">
        <v>277</v>
      </c>
      <c r="C38">
        <v>0.03</v>
      </c>
      <c r="D38">
        <v>0.03</v>
      </c>
    </row>
    <row r="39" spans="1:4">
      <c r="A39">
        <v>330152700</v>
      </c>
      <c r="B39" t="s">
        <v>278</v>
      </c>
      <c r="C39">
        <v>13.08</v>
      </c>
      <c r="D39">
        <v>13.02</v>
      </c>
    </row>
    <row r="40" spans="1:4">
      <c r="A40">
        <v>330153800</v>
      </c>
      <c r="B40" t="s">
        <v>279</v>
      </c>
      <c r="C40">
        <v>772.85</v>
      </c>
      <c r="D40">
        <v>772.03</v>
      </c>
    </row>
    <row r="41" spans="1:4">
      <c r="A41">
        <v>330750820</v>
      </c>
      <c r="B41" t="s">
        <v>280</v>
      </c>
      <c r="C41">
        <v>236.18</v>
      </c>
      <c r="D41">
        <v>236.18</v>
      </c>
    </row>
    <row r="42" spans="1:4">
      <c r="A42">
        <v>330752600</v>
      </c>
      <c r="B42" t="s">
        <v>281</v>
      </c>
      <c r="C42">
        <v>17.010000000000002</v>
      </c>
      <c r="D42">
        <v>16.97</v>
      </c>
    </row>
    <row r="43" spans="1:4">
      <c r="A43" t="s">
        <v>787</v>
      </c>
      <c r="B43" t="s">
        <v>788</v>
      </c>
      <c r="C43">
        <v>332.24</v>
      </c>
      <c r="D43">
        <v>332.24</v>
      </c>
    </row>
    <row r="44" spans="1:4">
      <c r="A44" t="s">
        <v>282</v>
      </c>
      <c r="B44" t="s">
        <v>283</v>
      </c>
      <c r="C44">
        <v>906.52</v>
      </c>
      <c r="D44">
        <v>906.51</v>
      </c>
    </row>
    <row r="45" spans="1:4">
      <c r="A45" t="s">
        <v>284</v>
      </c>
      <c r="B45" t="s">
        <v>285</v>
      </c>
      <c r="C45" t="s">
        <v>789</v>
      </c>
      <c r="D45" t="s">
        <v>789</v>
      </c>
    </row>
    <row r="46" spans="1:4">
      <c r="A46" t="s">
        <v>790</v>
      </c>
      <c r="B46" t="s">
        <v>791</v>
      </c>
    </row>
    <row r="47" spans="1:4">
      <c r="A47" t="s">
        <v>482</v>
      </c>
      <c r="B47" t="s">
        <v>483</v>
      </c>
      <c r="C47">
        <v>23.45</v>
      </c>
      <c r="D47">
        <v>23.45</v>
      </c>
    </row>
    <row r="48" spans="1:4">
      <c r="A48" t="s">
        <v>484</v>
      </c>
      <c r="B48" t="s">
        <v>485</v>
      </c>
      <c r="C48">
        <v>45.38</v>
      </c>
      <c r="D48">
        <v>45.38</v>
      </c>
    </row>
    <row r="49" spans="1:4">
      <c r="A49">
        <v>410250270</v>
      </c>
      <c r="B49" t="s">
        <v>286</v>
      </c>
      <c r="C49">
        <v>12.39</v>
      </c>
      <c r="D49">
        <v>12.39</v>
      </c>
    </row>
    <row r="50" spans="1:4">
      <c r="A50">
        <v>420252800</v>
      </c>
      <c r="B50" t="s">
        <v>287</v>
      </c>
      <c r="C50">
        <v>0.21</v>
      </c>
      <c r="D50">
        <v>0.19</v>
      </c>
    </row>
    <row r="51" spans="1:4">
      <c r="A51">
        <v>420655140</v>
      </c>
      <c r="B51" t="s">
        <v>288</v>
      </c>
      <c r="C51">
        <v>12.74</v>
      </c>
      <c r="D51">
        <v>12.74</v>
      </c>
    </row>
    <row r="52" spans="1:4">
      <c r="A52">
        <v>511350230</v>
      </c>
      <c r="B52" t="s">
        <v>792</v>
      </c>
      <c r="C52">
        <v>281.89999999999998</v>
      </c>
      <c r="D52">
        <v>281.89999999999998</v>
      </c>
    </row>
    <row r="53" spans="1:4">
      <c r="A53">
        <v>511351350</v>
      </c>
      <c r="B53" t="s">
        <v>289</v>
      </c>
      <c r="C53">
        <v>28.64</v>
      </c>
      <c r="D53">
        <v>27.56</v>
      </c>
    </row>
    <row r="54" spans="1:4">
      <c r="A54">
        <v>511351760</v>
      </c>
      <c r="B54" t="s">
        <v>290</v>
      </c>
      <c r="C54">
        <v>32.96</v>
      </c>
      <c r="D54">
        <v>32.96</v>
      </c>
    </row>
    <row r="55" spans="1:4">
      <c r="A55">
        <v>511354620</v>
      </c>
      <c r="B55" t="s">
        <v>291</v>
      </c>
      <c r="C55">
        <v>3.51</v>
      </c>
      <c r="D55">
        <v>3.51</v>
      </c>
    </row>
    <row r="56" spans="1:4">
      <c r="A56">
        <v>511354970</v>
      </c>
      <c r="B56" t="s">
        <v>292</v>
      </c>
      <c r="C56">
        <v>82.87</v>
      </c>
      <c r="D56">
        <v>82.87</v>
      </c>
    </row>
    <row r="57" spans="1:4">
      <c r="A57">
        <v>511358180</v>
      </c>
      <c r="B57" t="s">
        <v>555</v>
      </c>
      <c r="C57">
        <v>3.49</v>
      </c>
      <c r="D57">
        <v>3.49</v>
      </c>
    </row>
    <row r="58" spans="1:4">
      <c r="A58" t="s">
        <v>293</v>
      </c>
      <c r="B58" t="s">
        <v>294</v>
      </c>
      <c r="C58">
        <v>88.08</v>
      </c>
      <c r="D58">
        <v>88.08</v>
      </c>
    </row>
    <row r="59" spans="1:4">
      <c r="A59">
        <v>521251130</v>
      </c>
      <c r="B59" t="s">
        <v>461</v>
      </c>
      <c r="C59">
        <v>476.73</v>
      </c>
      <c r="D59">
        <v>476.73</v>
      </c>
    </row>
    <row r="60" spans="1:4">
      <c r="A60" t="s">
        <v>296</v>
      </c>
      <c r="B60" t="s">
        <v>297</v>
      </c>
      <c r="C60">
        <v>166.15</v>
      </c>
      <c r="D60">
        <v>160.34</v>
      </c>
    </row>
    <row r="61" spans="1:4">
      <c r="A61" t="s">
        <v>298</v>
      </c>
      <c r="B61" t="s">
        <v>299</v>
      </c>
      <c r="C61">
        <v>277.91000000000003</v>
      </c>
      <c r="D61">
        <v>277.91000000000003</v>
      </c>
    </row>
    <row r="62" spans="1:4">
      <c r="A62" t="s">
        <v>433</v>
      </c>
      <c r="B62" t="s">
        <v>434</v>
      </c>
      <c r="C62">
        <v>352.6</v>
      </c>
      <c r="D62">
        <v>352.6</v>
      </c>
    </row>
    <row r="63" spans="1:4">
      <c r="A63">
        <v>710254780</v>
      </c>
      <c r="B63" t="s">
        <v>568</v>
      </c>
      <c r="C63">
        <v>38.54</v>
      </c>
      <c r="D63">
        <v>38.54</v>
      </c>
    </row>
    <row r="64" spans="1:4">
      <c r="A64">
        <v>710552900</v>
      </c>
      <c r="B64" t="s">
        <v>300</v>
      </c>
      <c r="C64">
        <v>456.38</v>
      </c>
      <c r="D64">
        <v>455.64</v>
      </c>
    </row>
    <row r="65" spans="1:4">
      <c r="A65" t="s">
        <v>301</v>
      </c>
      <c r="B65" t="s">
        <v>302</v>
      </c>
      <c r="C65">
        <v>9.14</v>
      </c>
      <c r="D65">
        <v>9.14</v>
      </c>
    </row>
    <row r="66" spans="1:4">
      <c r="A66" t="s">
        <v>303</v>
      </c>
      <c r="B66" t="s">
        <v>304</v>
      </c>
      <c r="C66">
        <v>2.2999999999999998</v>
      </c>
      <c r="D66">
        <v>2.2999999999999998</v>
      </c>
    </row>
    <row r="67" spans="1:4">
      <c r="A67" t="s">
        <v>305</v>
      </c>
      <c r="B67" t="s">
        <v>306</v>
      </c>
      <c r="C67">
        <v>4.6900000000000004</v>
      </c>
      <c r="D67">
        <v>4.6900000000000004</v>
      </c>
    </row>
    <row r="68" spans="1:4">
      <c r="A68" t="s">
        <v>307</v>
      </c>
      <c r="B68" t="s">
        <v>308</v>
      </c>
      <c r="C68">
        <v>7.75</v>
      </c>
      <c r="D68">
        <v>7.75</v>
      </c>
    </row>
    <row r="69" spans="1:4">
      <c r="A69">
        <v>860550860</v>
      </c>
      <c r="B69" t="s">
        <v>309</v>
      </c>
      <c r="C69">
        <v>0.6</v>
      </c>
      <c r="D69">
        <v>0.6</v>
      </c>
    </row>
    <row r="70" spans="1:4">
      <c r="A70" t="s">
        <v>310</v>
      </c>
      <c r="B70" t="s">
        <v>311</v>
      </c>
      <c r="C70">
        <v>5</v>
      </c>
      <c r="D70">
        <v>5</v>
      </c>
    </row>
    <row r="71" spans="1:4">
      <c r="A71">
        <v>1120551110</v>
      </c>
      <c r="B71" t="s">
        <v>455</v>
      </c>
      <c r="C71">
        <v>152.26</v>
      </c>
      <c r="D71">
        <v>151.59</v>
      </c>
    </row>
    <row r="72" spans="1:4">
      <c r="A72">
        <v>1140354670</v>
      </c>
      <c r="B72" t="s">
        <v>313</v>
      </c>
      <c r="C72">
        <v>6.91</v>
      </c>
      <c r="D72">
        <v>6.91</v>
      </c>
    </row>
    <row r="73" spans="1:4">
      <c r="A73">
        <v>1140355170</v>
      </c>
      <c r="B73" t="s">
        <v>314</v>
      </c>
      <c r="C73">
        <v>10.050000000000001</v>
      </c>
      <c r="D73">
        <v>10.050000000000001</v>
      </c>
    </row>
    <row r="74" spans="1:4">
      <c r="A74">
        <v>1140355190</v>
      </c>
      <c r="B74" t="s">
        <v>315</v>
      </c>
      <c r="C74">
        <v>1.1499999999999999</v>
      </c>
      <c r="D74">
        <v>1.1499999999999999</v>
      </c>
    </row>
    <row r="75" spans="1:4">
      <c r="A75" t="s">
        <v>316</v>
      </c>
      <c r="B75" t="s">
        <v>315</v>
      </c>
      <c r="C75">
        <v>76.209999999999994</v>
      </c>
      <c r="D75">
        <v>76.209999999999994</v>
      </c>
    </row>
    <row r="76" spans="1:4">
      <c r="A76" t="s">
        <v>317</v>
      </c>
      <c r="B76" t="s">
        <v>318</v>
      </c>
      <c r="C76">
        <v>1</v>
      </c>
      <c r="D76">
        <v>1</v>
      </c>
    </row>
    <row r="77" spans="1:4">
      <c r="A77" t="s">
        <v>322</v>
      </c>
      <c r="B77" t="s">
        <v>323</v>
      </c>
      <c r="C77">
        <v>12.27</v>
      </c>
      <c r="D77">
        <v>12.27</v>
      </c>
    </row>
    <row r="78" spans="1:4">
      <c r="A78" t="s">
        <v>324</v>
      </c>
      <c r="B78" t="s">
        <v>325</v>
      </c>
      <c r="C78">
        <v>11.91</v>
      </c>
      <c r="D78">
        <v>11.91</v>
      </c>
    </row>
    <row r="79" spans="1:4">
      <c r="A79" t="s">
        <v>326</v>
      </c>
      <c r="B79" t="s">
        <v>327</v>
      </c>
      <c r="C79">
        <v>483.27</v>
      </c>
      <c r="D79">
        <v>483.27</v>
      </c>
    </row>
    <row r="80" spans="1:4">
      <c r="A80" t="s">
        <v>525</v>
      </c>
      <c r="B80" t="s">
        <v>320</v>
      </c>
      <c r="C80">
        <v>731.98</v>
      </c>
      <c r="D80">
        <v>731.98</v>
      </c>
    </row>
    <row r="81" spans="1:4">
      <c r="A81" t="s">
        <v>330</v>
      </c>
      <c r="B81" t="s">
        <v>331</v>
      </c>
      <c r="C81">
        <v>41.62</v>
      </c>
      <c r="D81">
        <v>41.62</v>
      </c>
    </row>
    <row r="82" spans="1:4">
      <c r="A82" t="s">
        <v>332</v>
      </c>
      <c r="B82" t="s">
        <v>333</v>
      </c>
      <c r="C82">
        <v>101.12</v>
      </c>
      <c r="D82">
        <v>101.12</v>
      </c>
    </row>
    <row r="83" spans="1:4">
      <c r="A83" t="s">
        <v>334</v>
      </c>
      <c r="B83" t="s">
        <v>333</v>
      </c>
      <c r="C83">
        <v>8.27</v>
      </c>
      <c r="D83">
        <v>8.27</v>
      </c>
    </row>
    <row r="84" spans="1:4">
      <c r="A84" t="s">
        <v>335</v>
      </c>
      <c r="B84" t="s">
        <v>336</v>
      </c>
      <c r="C84">
        <v>10.79</v>
      </c>
      <c r="D84">
        <v>10.79</v>
      </c>
    </row>
    <row r="85" spans="1:4">
      <c r="A85" t="s">
        <v>338</v>
      </c>
      <c r="B85" t="s">
        <v>339</v>
      </c>
      <c r="C85">
        <v>0.93</v>
      </c>
      <c r="D85">
        <v>0.93</v>
      </c>
    </row>
    <row r="86" spans="1:4">
      <c r="A86" t="s">
        <v>509</v>
      </c>
      <c r="B86" t="s">
        <v>510</v>
      </c>
      <c r="C86">
        <v>150</v>
      </c>
      <c r="D86">
        <v>150</v>
      </c>
    </row>
    <row r="87" spans="1:4">
      <c r="A87">
        <v>2340650280</v>
      </c>
      <c r="B87" t="s">
        <v>464</v>
      </c>
      <c r="C87">
        <v>38.21</v>
      </c>
      <c r="D87">
        <v>38.21</v>
      </c>
    </row>
    <row r="88" spans="1:4">
      <c r="A88" t="s">
        <v>341</v>
      </c>
      <c r="B88" t="s">
        <v>342</v>
      </c>
      <c r="C88" t="s">
        <v>793</v>
      </c>
      <c r="D88" t="s">
        <v>793</v>
      </c>
    </row>
    <row r="89" spans="1:4">
      <c r="A89" t="s">
        <v>344</v>
      </c>
      <c r="B89" t="s">
        <v>345</v>
      </c>
      <c r="D89">
        <v>0</v>
      </c>
    </row>
    <row r="90" spans="1:4">
      <c r="A90" t="s">
        <v>346</v>
      </c>
      <c r="B90" t="s">
        <v>347</v>
      </c>
      <c r="C90">
        <v>46.82</v>
      </c>
      <c r="D90">
        <v>46.82</v>
      </c>
    </row>
    <row r="91" spans="1:4">
      <c r="A91" t="s">
        <v>348</v>
      </c>
      <c r="B91" t="s">
        <v>349</v>
      </c>
      <c r="C91">
        <v>2.93</v>
      </c>
      <c r="D91">
        <v>2.93</v>
      </c>
    </row>
    <row r="92" spans="1:4">
      <c r="A92" t="s">
        <v>353</v>
      </c>
      <c r="B92" t="s">
        <v>354</v>
      </c>
      <c r="C92">
        <v>146.08000000000001</v>
      </c>
      <c r="D92">
        <v>146.08000000000001</v>
      </c>
    </row>
    <row r="93" spans="1:4">
      <c r="A93" t="s">
        <v>355</v>
      </c>
      <c r="B93" t="s">
        <v>356</v>
      </c>
      <c r="C93">
        <v>140.08000000000001</v>
      </c>
      <c r="D93">
        <v>140.08000000000001</v>
      </c>
    </row>
    <row r="94" spans="1:4">
      <c r="A94" t="s">
        <v>442</v>
      </c>
      <c r="B94" t="s">
        <v>443</v>
      </c>
      <c r="D94">
        <v>-0.01</v>
      </c>
    </row>
    <row r="95" spans="1:4">
      <c r="A95" t="s">
        <v>358</v>
      </c>
      <c r="B95" t="s">
        <v>359</v>
      </c>
      <c r="C95">
        <v>60.29</v>
      </c>
      <c r="D95">
        <v>60.29</v>
      </c>
    </row>
    <row r="96" spans="1:4">
      <c r="A96">
        <v>2820451280</v>
      </c>
      <c r="B96" t="s">
        <v>360</v>
      </c>
      <c r="C96">
        <v>22.99</v>
      </c>
      <c r="D96">
        <v>22.99</v>
      </c>
    </row>
    <row r="97" spans="1:4">
      <c r="A97">
        <v>2869950160</v>
      </c>
      <c r="B97" t="s">
        <v>361</v>
      </c>
      <c r="C97">
        <v>62.14</v>
      </c>
      <c r="D97">
        <v>62.14</v>
      </c>
    </row>
    <row r="98" spans="1:4">
      <c r="A98">
        <v>2910551290</v>
      </c>
      <c r="B98" t="s">
        <v>362</v>
      </c>
      <c r="C98">
        <v>910.87</v>
      </c>
      <c r="D98">
        <v>909.08</v>
      </c>
    </row>
    <row r="99" spans="1:4">
      <c r="A99" t="s">
        <v>689</v>
      </c>
      <c r="B99" t="s">
        <v>690</v>
      </c>
      <c r="C99">
        <v>95.21</v>
      </c>
      <c r="D99">
        <v>95.21</v>
      </c>
    </row>
    <row r="100" spans="1:4">
      <c r="A100" t="s">
        <v>363</v>
      </c>
      <c r="B100" t="s">
        <v>364</v>
      </c>
      <c r="C100">
        <v>17.63</v>
      </c>
      <c r="D100">
        <v>17.63</v>
      </c>
    </row>
    <row r="101" spans="1:4">
      <c r="A101" t="s">
        <v>365</v>
      </c>
      <c r="B101" t="s">
        <v>366</v>
      </c>
      <c r="C101">
        <v>23.48</v>
      </c>
      <c r="D101">
        <v>23.48</v>
      </c>
    </row>
    <row r="102" spans="1:4">
      <c r="A102" t="s">
        <v>367</v>
      </c>
      <c r="B102" t="s">
        <v>368</v>
      </c>
      <c r="C102">
        <v>0.41</v>
      </c>
      <c r="D102">
        <v>0.41</v>
      </c>
    </row>
    <row r="103" spans="1:4">
      <c r="A103" t="s">
        <v>369</v>
      </c>
      <c r="B103" t="s">
        <v>370</v>
      </c>
      <c r="C103">
        <v>121.5</v>
      </c>
      <c r="D103">
        <v>121.5</v>
      </c>
    </row>
    <row r="104" spans="1:4">
      <c r="A104">
        <v>3050751560</v>
      </c>
      <c r="B104" t="s">
        <v>599</v>
      </c>
      <c r="C104">
        <v>5.94</v>
      </c>
      <c r="D104">
        <v>5.94</v>
      </c>
    </row>
    <row r="105" spans="1:4">
      <c r="A105">
        <v>3110251180</v>
      </c>
      <c r="B105" t="s">
        <v>371</v>
      </c>
      <c r="C105">
        <v>46.35</v>
      </c>
      <c r="D105">
        <v>46.34</v>
      </c>
    </row>
    <row r="106" spans="1:4">
      <c r="A106" t="s">
        <v>794</v>
      </c>
      <c r="B106" t="s">
        <v>795</v>
      </c>
      <c r="C106" t="s">
        <v>796</v>
      </c>
      <c r="D106" t="s">
        <v>797</v>
      </c>
    </row>
    <row r="107" spans="1:4">
      <c r="A107">
        <v>3610459000</v>
      </c>
      <c r="B107" t="s">
        <v>375</v>
      </c>
      <c r="C107">
        <v>136.74</v>
      </c>
      <c r="D107">
        <v>136.69999999999999</v>
      </c>
    </row>
    <row r="108" spans="1:4">
      <c r="A108">
        <v>3620255500</v>
      </c>
      <c r="B108" t="s">
        <v>511</v>
      </c>
      <c r="D108">
        <v>0</v>
      </c>
    </row>
    <row r="109" spans="1:4">
      <c r="A109">
        <v>4620155160</v>
      </c>
      <c r="B109" t="s">
        <v>376</v>
      </c>
      <c r="C109">
        <v>8.65</v>
      </c>
      <c r="D109">
        <v>8.65</v>
      </c>
    </row>
    <row r="110" spans="1:4">
      <c r="A110">
        <v>4640355150</v>
      </c>
      <c r="B110" t="s">
        <v>590</v>
      </c>
      <c r="C110">
        <v>8.34</v>
      </c>
      <c r="D110">
        <v>8.34</v>
      </c>
    </row>
    <row r="111" spans="1:4">
      <c r="A111" t="s">
        <v>377</v>
      </c>
      <c r="B111" t="s">
        <v>378</v>
      </c>
      <c r="C111">
        <v>4.18</v>
      </c>
      <c r="D111">
        <v>4.18</v>
      </c>
    </row>
    <row r="112" spans="1:4">
      <c r="A112">
        <v>4840155760</v>
      </c>
      <c r="B112" t="s">
        <v>378</v>
      </c>
      <c r="C112">
        <v>168.42</v>
      </c>
      <c r="D112">
        <v>168.42</v>
      </c>
    </row>
    <row r="113" spans="1:4">
      <c r="A113" t="s">
        <v>379</v>
      </c>
      <c r="B113" t="s">
        <v>378</v>
      </c>
      <c r="C113">
        <v>89.87</v>
      </c>
      <c r="D113">
        <v>89.87</v>
      </c>
    </row>
    <row r="114" spans="1:4">
      <c r="A114" t="s">
        <v>380</v>
      </c>
      <c r="B114" t="s">
        <v>381</v>
      </c>
      <c r="C114">
        <v>75.88</v>
      </c>
      <c r="D114">
        <v>75.88</v>
      </c>
    </row>
    <row r="115" spans="1:4">
      <c r="A115" t="s">
        <v>382</v>
      </c>
      <c r="B115" t="s">
        <v>378</v>
      </c>
      <c r="C115">
        <v>37.909999999999997</v>
      </c>
      <c r="D115">
        <v>37.909999999999997</v>
      </c>
    </row>
    <row r="116" spans="1:4">
      <c r="A116">
        <v>9090051200</v>
      </c>
      <c r="B116" t="s">
        <v>448</v>
      </c>
      <c r="C116">
        <v>0.46</v>
      </c>
      <c r="D116">
        <v>0.23</v>
      </c>
    </row>
    <row r="117" spans="1:4">
      <c r="A117">
        <v>9520051420</v>
      </c>
      <c r="B117" t="s">
        <v>383</v>
      </c>
      <c r="C117">
        <v>6.96</v>
      </c>
      <c r="D117">
        <v>6.96</v>
      </c>
    </row>
    <row r="118" spans="1:4">
      <c r="A118">
        <v>9620051410</v>
      </c>
      <c r="B118" t="s">
        <v>384</v>
      </c>
      <c r="C118">
        <v>10.99</v>
      </c>
      <c r="D118">
        <v>10.99</v>
      </c>
    </row>
    <row r="119" spans="1:4">
      <c r="A119">
        <v>170558300</v>
      </c>
      <c r="B119" t="s">
        <v>95</v>
      </c>
      <c r="C119">
        <v>668.14</v>
      </c>
      <c r="D119">
        <v>668.14</v>
      </c>
    </row>
    <row r="120" spans="1:4">
      <c r="A120">
        <v>170558330</v>
      </c>
      <c r="B120" t="s">
        <v>96</v>
      </c>
      <c r="C120">
        <v>617.98</v>
      </c>
      <c r="D120">
        <v>617.98</v>
      </c>
    </row>
    <row r="121" spans="1:4">
      <c r="A121">
        <v>320558340</v>
      </c>
      <c r="B121" t="s">
        <v>97</v>
      </c>
      <c r="C121">
        <v>206.75</v>
      </c>
      <c r="D121">
        <v>206.75</v>
      </c>
    </row>
    <row r="122" spans="1:4">
      <c r="A122">
        <v>330153020</v>
      </c>
      <c r="B122" t="s">
        <v>385</v>
      </c>
      <c r="C122" t="s">
        <v>798</v>
      </c>
      <c r="D122" t="s">
        <v>799</v>
      </c>
    </row>
    <row r="123" spans="1:4">
      <c r="A123" t="s">
        <v>386</v>
      </c>
      <c r="B123" t="s">
        <v>387</v>
      </c>
      <c r="C123">
        <v>10.81</v>
      </c>
      <c r="D123">
        <v>10.81</v>
      </c>
    </row>
    <row r="124" spans="1:4">
      <c r="A124" t="s">
        <v>388</v>
      </c>
      <c r="B124" t="s">
        <v>389</v>
      </c>
      <c r="C124" t="s">
        <v>800</v>
      </c>
      <c r="D124" t="s">
        <v>801</v>
      </c>
    </row>
    <row r="125" spans="1:4">
      <c r="A125">
        <v>1520158310</v>
      </c>
      <c r="B125" t="s">
        <v>100</v>
      </c>
      <c r="C125">
        <v>12.81</v>
      </c>
      <c r="D125">
        <v>12.81</v>
      </c>
    </row>
    <row r="126" spans="1:4">
      <c r="A126" t="s">
        <v>390</v>
      </c>
      <c r="B126" t="s">
        <v>391</v>
      </c>
      <c r="C126">
        <v>122.37</v>
      </c>
      <c r="D126">
        <v>122.37</v>
      </c>
    </row>
    <row r="127" spans="1:4">
      <c r="A127">
        <v>3620258320</v>
      </c>
      <c r="B127" t="s">
        <v>101</v>
      </c>
      <c r="C127">
        <v>394.4</v>
      </c>
      <c r="D127">
        <v>394.23</v>
      </c>
    </row>
    <row r="128" spans="1:4">
      <c r="A128">
        <v>3620258530</v>
      </c>
      <c r="B128" t="s">
        <v>392</v>
      </c>
      <c r="C128">
        <v>75.78</v>
      </c>
      <c r="D128">
        <v>75.75</v>
      </c>
    </row>
    <row r="129" spans="1:4">
      <c r="A129" t="s">
        <v>802</v>
      </c>
      <c r="B129" t="s">
        <v>803</v>
      </c>
      <c r="C129">
        <v>117.5</v>
      </c>
      <c r="D129">
        <v>117.5</v>
      </c>
    </row>
    <row r="130" spans="1:4">
      <c r="A130" t="s">
        <v>393</v>
      </c>
      <c r="B130" t="s">
        <v>394</v>
      </c>
      <c r="C130">
        <v>90.15</v>
      </c>
      <c r="D130">
        <v>90.15</v>
      </c>
    </row>
    <row r="131" spans="1:4">
      <c r="A131" t="s">
        <v>395</v>
      </c>
      <c r="B131" t="s">
        <v>396</v>
      </c>
      <c r="C131">
        <v>139.77000000000001</v>
      </c>
      <c r="D131">
        <v>139.77000000000001</v>
      </c>
    </row>
    <row r="132" spans="1:4">
      <c r="A132">
        <v>240153060</v>
      </c>
      <c r="B132" t="s">
        <v>397</v>
      </c>
      <c r="C132">
        <v>25.1</v>
      </c>
      <c r="D132">
        <v>25.1</v>
      </c>
    </row>
    <row r="133" spans="1:4">
      <c r="A133">
        <v>220252560</v>
      </c>
      <c r="B133" t="s">
        <v>400</v>
      </c>
      <c r="C133">
        <v>56.4</v>
      </c>
      <c r="D133">
        <v>56.4</v>
      </c>
    </row>
    <row r="134" spans="1:4">
      <c r="A134">
        <v>170558360</v>
      </c>
      <c r="B134" t="s">
        <v>401</v>
      </c>
      <c r="C134">
        <v>73.77</v>
      </c>
      <c r="D134">
        <v>73.489999999999995</v>
      </c>
    </row>
    <row r="135" spans="1:4">
      <c r="A135">
        <v>220253030</v>
      </c>
      <c r="B135" t="s">
        <v>402</v>
      </c>
      <c r="C135">
        <v>272.06</v>
      </c>
      <c r="D135">
        <v>271.49</v>
      </c>
    </row>
    <row r="136" spans="1:4">
      <c r="A136">
        <v>220253040</v>
      </c>
      <c r="B136" t="s">
        <v>403</v>
      </c>
      <c r="C136">
        <v>174.09</v>
      </c>
      <c r="D136">
        <v>168.78</v>
      </c>
    </row>
    <row r="137" spans="1:4">
      <c r="A137">
        <v>320558370</v>
      </c>
      <c r="B137" t="s">
        <v>404</v>
      </c>
      <c r="C137">
        <v>12.91</v>
      </c>
      <c r="D137">
        <v>12.91</v>
      </c>
    </row>
    <row r="138" spans="1:4">
      <c r="A138" t="s">
        <v>405</v>
      </c>
      <c r="B138" t="s">
        <v>406</v>
      </c>
      <c r="C138" t="s">
        <v>804</v>
      </c>
      <c r="D138" t="s">
        <v>805</v>
      </c>
    </row>
    <row r="139" spans="1:4">
      <c r="A139" t="s">
        <v>407</v>
      </c>
      <c r="B139" t="s">
        <v>408</v>
      </c>
      <c r="C139">
        <v>56.24</v>
      </c>
      <c r="D139">
        <v>56.24</v>
      </c>
    </row>
    <row r="140" spans="1:4">
      <c r="A140" t="s">
        <v>468</v>
      </c>
      <c r="B140" t="s">
        <v>469</v>
      </c>
      <c r="C140">
        <v>2.79</v>
      </c>
      <c r="D140">
        <v>2.79</v>
      </c>
    </row>
    <row r="141" spans="1:4">
      <c r="A141">
        <v>3620258570</v>
      </c>
      <c r="B141" t="s">
        <v>409</v>
      </c>
      <c r="C141">
        <v>32.24</v>
      </c>
      <c r="D141">
        <v>32.24</v>
      </c>
    </row>
    <row r="142" spans="1:4">
      <c r="A142" t="s">
        <v>410</v>
      </c>
      <c r="B142" t="s">
        <v>411</v>
      </c>
      <c r="C142">
        <v>312.5</v>
      </c>
      <c r="D142">
        <v>312.5</v>
      </c>
    </row>
    <row r="143" spans="1:4">
      <c r="A143" t="s">
        <v>494</v>
      </c>
      <c r="B143" t="s">
        <v>495</v>
      </c>
      <c r="C143">
        <v>600</v>
      </c>
      <c r="D143">
        <v>600</v>
      </c>
    </row>
    <row r="144" spans="1:4">
      <c r="A144">
        <v>710258520</v>
      </c>
      <c r="B144" t="s">
        <v>413</v>
      </c>
      <c r="C144">
        <v>81.96</v>
      </c>
      <c r="D144">
        <v>55.77</v>
      </c>
    </row>
    <row r="145" spans="1:4">
      <c r="A145" t="s">
        <v>416</v>
      </c>
      <c r="B145" t="s">
        <v>417</v>
      </c>
      <c r="C145">
        <v>171.32</v>
      </c>
      <c r="D145">
        <v>171.32</v>
      </c>
    </row>
    <row r="146" spans="1:4">
      <c r="A146" t="s">
        <v>420</v>
      </c>
      <c r="B146" t="s">
        <v>421</v>
      </c>
      <c r="C146">
        <v>2.64</v>
      </c>
      <c r="D146">
        <v>2.64</v>
      </c>
    </row>
    <row r="147" spans="1:4">
      <c r="A147" t="s">
        <v>422</v>
      </c>
      <c r="B147" t="s">
        <v>423</v>
      </c>
      <c r="C147">
        <v>0</v>
      </c>
      <c r="D147">
        <v>0</v>
      </c>
    </row>
    <row r="148" spans="1:4">
      <c r="A148">
        <v>540550230</v>
      </c>
      <c r="B148" t="s">
        <v>792</v>
      </c>
      <c r="D148">
        <v>-0.18</v>
      </c>
    </row>
    <row r="149" spans="1:4">
      <c r="A149" t="s">
        <v>103</v>
      </c>
      <c r="B149" t="s">
        <v>102</v>
      </c>
      <c r="C149">
        <v>5.72</v>
      </c>
      <c r="D149">
        <v>5.72</v>
      </c>
    </row>
    <row r="150" spans="1:4">
      <c r="A150" t="s">
        <v>105</v>
      </c>
      <c r="B150" t="s">
        <v>104</v>
      </c>
      <c r="C150">
        <v>57.59</v>
      </c>
      <c r="D150">
        <v>57.59</v>
      </c>
    </row>
    <row r="151" spans="1:4">
      <c r="A151">
        <v>2340758790</v>
      </c>
      <c r="B151" t="s">
        <v>426</v>
      </c>
      <c r="C151">
        <v>6.21</v>
      </c>
      <c r="D151">
        <v>6.21</v>
      </c>
    </row>
    <row r="152" spans="1:4">
      <c r="A152">
        <v>3620258440</v>
      </c>
      <c r="B152" t="s">
        <v>106</v>
      </c>
      <c r="C152">
        <v>189.29</v>
      </c>
      <c r="D152">
        <v>188.85</v>
      </c>
    </row>
    <row r="153" spans="1:4">
      <c r="A153">
        <v>3620258480</v>
      </c>
      <c r="B153" t="s">
        <v>107</v>
      </c>
      <c r="C153">
        <v>89.78</v>
      </c>
      <c r="D153">
        <v>82.75</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topLeftCell="A129" workbookViewId="0">
      <selection activeCell="I143" sqref="I143"/>
    </sheetView>
  </sheetViews>
  <sheetFormatPr defaultRowHeight="15"/>
  <sheetData>
    <row r="1" spans="1:4">
      <c r="A1">
        <v>58000</v>
      </c>
      <c r="B1" t="s">
        <v>217</v>
      </c>
      <c r="D1">
        <v>-9.08</v>
      </c>
    </row>
    <row r="2" spans="1:4">
      <c r="A2">
        <v>170551380</v>
      </c>
      <c r="B2" t="s">
        <v>218</v>
      </c>
      <c r="C2">
        <v>75.13</v>
      </c>
      <c r="D2">
        <v>74.55</v>
      </c>
    </row>
    <row r="3" spans="1:4">
      <c r="A3" t="s">
        <v>219</v>
      </c>
      <c r="B3" t="s">
        <v>220</v>
      </c>
      <c r="C3">
        <v>1015.93</v>
      </c>
      <c r="D3">
        <v>1015.93</v>
      </c>
    </row>
    <row r="4" spans="1:4">
      <c r="A4" t="s">
        <v>223</v>
      </c>
      <c r="B4" t="s">
        <v>224</v>
      </c>
      <c r="C4">
        <v>1.05</v>
      </c>
      <c r="D4">
        <v>1.05</v>
      </c>
    </row>
    <row r="5" spans="1:4">
      <c r="A5" t="s">
        <v>225</v>
      </c>
      <c r="B5" t="s">
        <v>226</v>
      </c>
      <c r="C5">
        <v>170.25</v>
      </c>
      <c r="D5">
        <v>170.25</v>
      </c>
    </row>
    <row r="6" spans="1:4">
      <c r="A6" t="s">
        <v>213</v>
      </c>
      <c r="B6" t="s">
        <v>214</v>
      </c>
      <c r="C6">
        <v>91.43</v>
      </c>
      <c r="D6">
        <v>91.43</v>
      </c>
    </row>
    <row r="7" spans="1:4">
      <c r="A7" t="s">
        <v>216</v>
      </c>
      <c r="B7" t="s">
        <v>215</v>
      </c>
      <c r="C7">
        <v>20</v>
      </c>
      <c r="D7">
        <v>20</v>
      </c>
    </row>
    <row r="8" spans="1:4">
      <c r="A8" t="s">
        <v>227</v>
      </c>
      <c r="B8" t="s">
        <v>228</v>
      </c>
      <c r="C8">
        <v>113.8</v>
      </c>
      <c r="D8">
        <v>113.8</v>
      </c>
    </row>
    <row r="9" spans="1:4">
      <c r="A9" t="s">
        <v>229</v>
      </c>
      <c r="B9" t="s">
        <v>230</v>
      </c>
      <c r="C9">
        <v>277.83</v>
      </c>
      <c r="D9">
        <v>277.83</v>
      </c>
    </row>
    <row r="10" spans="1:4">
      <c r="A10" t="s">
        <v>513</v>
      </c>
      <c r="B10" t="s">
        <v>514</v>
      </c>
      <c r="C10">
        <v>16.61</v>
      </c>
      <c r="D10">
        <v>16.61</v>
      </c>
    </row>
    <row r="11" spans="1:4">
      <c r="A11" t="s">
        <v>231</v>
      </c>
      <c r="B11" t="s">
        <v>232</v>
      </c>
      <c r="C11">
        <v>7.67</v>
      </c>
      <c r="D11">
        <v>7.67</v>
      </c>
    </row>
    <row r="12" spans="1:4">
      <c r="A12" t="s">
        <v>233</v>
      </c>
      <c r="B12" t="s">
        <v>234</v>
      </c>
      <c r="C12">
        <v>753.32</v>
      </c>
      <c r="D12">
        <v>753.32</v>
      </c>
    </row>
    <row r="13" spans="1:4">
      <c r="A13" t="s">
        <v>471</v>
      </c>
      <c r="B13" t="s">
        <v>472</v>
      </c>
      <c r="C13">
        <v>112.6</v>
      </c>
      <c r="D13">
        <v>112.6</v>
      </c>
    </row>
    <row r="14" spans="1:4">
      <c r="A14" t="s">
        <v>235</v>
      </c>
      <c r="B14" t="s">
        <v>236</v>
      </c>
      <c r="C14">
        <v>16.7</v>
      </c>
      <c r="D14">
        <v>16.7</v>
      </c>
    </row>
    <row r="15" spans="1:4">
      <c r="A15" t="s">
        <v>237</v>
      </c>
      <c r="B15" t="s">
        <v>238</v>
      </c>
      <c r="C15">
        <v>78.28</v>
      </c>
      <c r="D15">
        <v>78.28</v>
      </c>
    </row>
    <row r="16" spans="1:4">
      <c r="A16" t="s">
        <v>239</v>
      </c>
      <c r="B16" t="s">
        <v>240</v>
      </c>
      <c r="C16">
        <v>235.48</v>
      </c>
      <c r="D16">
        <v>235.48</v>
      </c>
    </row>
    <row r="17" spans="1:4">
      <c r="A17" t="s">
        <v>241</v>
      </c>
      <c r="B17" t="s">
        <v>242</v>
      </c>
      <c r="C17">
        <v>263.98</v>
      </c>
      <c r="D17">
        <v>263.98</v>
      </c>
    </row>
    <row r="18" spans="1:4">
      <c r="A18" t="s">
        <v>243</v>
      </c>
      <c r="B18" t="s">
        <v>244</v>
      </c>
      <c r="C18">
        <v>1269.46</v>
      </c>
      <c r="D18">
        <v>1269.44</v>
      </c>
    </row>
    <row r="19" spans="1:4">
      <c r="A19" t="s">
        <v>245</v>
      </c>
      <c r="B19" t="s">
        <v>246</v>
      </c>
      <c r="C19">
        <v>267.37</v>
      </c>
      <c r="D19">
        <v>267.37</v>
      </c>
    </row>
    <row r="20" spans="1:4">
      <c r="A20" t="s">
        <v>247</v>
      </c>
      <c r="B20" t="s">
        <v>248</v>
      </c>
      <c r="C20">
        <v>0.39</v>
      </c>
      <c r="D20">
        <v>0.39</v>
      </c>
    </row>
    <row r="21" spans="1:4">
      <c r="A21">
        <v>220252550</v>
      </c>
      <c r="B21" t="s">
        <v>249</v>
      </c>
      <c r="C21">
        <v>7.12</v>
      </c>
      <c r="D21">
        <v>7.12</v>
      </c>
    </row>
    <row r="22" spans="1:4">
      <c r="A22">
        <v>220255380</v>
      </c>
      <c r="B22" t="s">
        <v>542</v>
      </c>
      <c r="C22">
        <v>16.37</v>
      </c>
      <c r="D22">
        <v>16.37</v>
      </c>
    </row>
    <row r="23" spans="1:4">
      <c r="A23">
        <v>220255390</v>
      </c>
      <c r="B23" t="s">
        <v>477</v>
      </c>
      <c r="C23">
        <v>25.07</v>
      </c>
      <c r="D23">
        <v>25.07</v>
      </c>
    </row>
    <row r="24" spans="1:4">
      <c r="A24" s="51" t="s">
        <v>250</v>
      </c>
      <c r="B24" t="s">
        <v>251</v>
      </c>
      <c r="C24">
        <v>33.79</v>
      </c>
      <c r="D24">
        <v>33.79</v>
      </c>
    </row>
    <row r="25" spans="1:4">
      <c r="A25" s="51" t="s">
        <v>252</v>
      </c>
      <c r="B25" t="s">
        <v>253</v>
      </c>
      <c r="C25">
        <v>14.13</v>
      </c>
      <c r="D25">
        <v>14.13</v>
      </c>
    </row>
    <row r="26" spans="1:4">
      <c r="A26" s="51" t="s">
        <v>256</v>
      </c>
      <c r="B26" t="s">
        <v>257</v>
      </c>
      <c r="C26">
        <v>787.12</v>
      </c>
      <c r="D26">
        <v>787.12</v>
      </c>
    </row>
    <row r="27" spans="1:4">
      <c r="A27" s="51" t="s">
        <v>258</v>
      </c>
      <c r="B27" t="s">
        <v>259</v>
      </c>
      <c r="C27">
        <v>12.78</v>
      </c>
      <c r="D27">
        <v>12.78</v>
      </c>
    </row>
    <row r="28" spans="1:4">
      <c r="A28" s="51" t="s">
        <v>260</v>
      </c>
      <c r="B28" t="s">
        <v>261</v>
      </c>
      <c r="C28">
        <v>194.49</v>
      </c>
      <c r="D28">
        <v>194.49</v>
      </c>
    </row>
    <row r="29" spans="1:4">
      <c r="A29" s="51" t="s">
        <v>478</v>
      </c>
      <c r="B29" t="s">
        <v>479</v>
      </c>
      <c r="C29">
        <v>82.99</v>
      </c>
      <c r="D29">
        <v>82.99</v>
      </c>
    </row>
    <row r="30" spans="1:4">
      <c r="A30" t="s">
        <v>262</v>
      </c>
      <c r="B30" t="s">
        <v>263</v>
      </c>
      <c r="C30">
        <v>1121.9000000000001</v>
      </c>
      <c r="D30">
        <v>1121.9000000000001</v>
      </c>
    </row>
    <row r="31" spans="1:4">
      <c r="A31" s="51" t="s">
        <v>639</v>
      </c>
      <c r="B31" t="s">
        <v>640</v>
      </c>
      <c r="C31">
        <v>319.04000000000002</v>
      </c>
      <c r="D31">
        <v>319.04000000000002</v>
      </c>
    </row>
    <row r="32" spans="1:4">
      <c r="A32" s="51" t="s">
        <v>264</v>
      </c>
      <c r="B32" t="s">
        <v>265</v>
      </c>
      <c r="C32">
        <v>15.47</v>
      </c>
      <c r="D32">
        <v>15.47</v>
      </c>
    </row>
    <row r="33" spans="1:4">
      <c r="A33" s="51" t="s">
        <v>266</v>
      </c>
      <c r="B33" t="s">
        <v>267</v>
      </c>
      <c r="C33">
        <v>30.52</v>
      </c>
      <c r="D33">
        <v>30.52</v>
      </c>
    </row>
    <row r="34" spans="1:4">
      <c r="A34" s="51" t="s">
        <v>268</v>
      </c>
      <c r="B34" t="s">
        <v>269</v>
      </c>
      <c r="C34">
        <v>12.37</v>
      </c>
      <c r="D34">
        <v>12.37</v>
      </c>
    </row>
    <row r="35" spans="1:4">
      <c r="A35">
        <v>310151370</v>
      </c>
      <c r="B35" t="s">
        <v>272</v>
      </c>
      <c r="C35">
        <v>144.6</v>
      </c>
      <c r="D35">
        <v>144.58000000000001</v>
      </c>
    </row>
    <row r="36" spans="1:4">
      <c r="A36">
        <v>310852500</v>
      </c>
      <c r="B36" t="s">
        <v>273</v>
      </c>
      <c r="C36">
        <v>1836.01</v>
      </c>
      <c r="D36">
        <v>1835.7</v>
      </c>
    </row>
    <row r="37" spans="1:4">
      <c r="A37">
        <v>311152200</v>
      </c>
      <c r="B37" t="s">
        <v>276</v>
      </c>
      <c r="C37">
        <v>285.19</v>
      </c>
      <c r="D37">
        <v>285.19</v>
      </c>
    </row>
    <row r="38" spans="1:4">
      <c r="A38">
        <v>311252400</v>
      </c>
      <c r="B38" t="s">
        <v>277</v>
      </c>
      <c r="C38">
        <v>0.12</v>
      </c>
      <c r="D38">
        <v>0.12</v>
      </c>
    </row>
    <row r="39" spans="1:4">
      <c r="A39">
        <v>330152700</v>
      </c>
      <c r="B39" t="s">
        <v>278</v>
      </c>
      <c r="C39">
        <v>18.63</v>
      </c>
      <c r="D39">
        <v>18.63</v>
      </c>
    </row>
    <row r="40" spans="1:4">
      <c r="A40">
        <v>330153800</v>
      </c>
      <c r="B40" t="s">
        <v>279</v>
      </c>
      <c r="C40">
        <v>1600.48</v>
      </c>
      <c r="D40">
        <v>1599.67</v>
      </c>
    </row>
    <row r="41" spans="1:4">
      <c r="A41">
        <v>330750820</v>
      </c>
      <c r="B41" t="s">
        <v>280</v>
      </c>
      <c r="C41">
        <v>118.78</v>
      </c>
      <c r="D41">
        <v>118.78</v>
      </c>
    </row>
    <row r="42" spans="1:4">
      <c r="A42">
        <v>330752600</v>
      </c>
      <c r="B42" t="s">
        <v>281</v>
      </c>
      <c r="C42">
        <v>24.84</v>
      </c>
      <c r="D42">
        <v>24.84</v>
      </c>
    </row>
    <row r="43" spans="1:4">
      <c r="A43" t="s">
        <v>282</v>
      </c>
      <c r="B43" t="s">
        <v>283</v>
      </c>
      <c r="C43">
        <v>1117.8699999999999</v>
      </c>
      <c r="D43">
        <v>1117.8599999999999</v>
      </c>
    </row>
    <row r="44" spans="1:4">
      <c r="A44" t="s">
        <v>284</v>
      </c>
      <c r="B44" t="s">
        <v>285</v>
      </c>
      <c r="C44">
        <v>2644.74</v>
      </c>
      <c r="D44">
        <v>2644.63</v>
      </c>
    </row>
    <row r="45" spans="1:4">
      <c r="A45">
        <v>410250270</v>
      </c>
      <c r="B45" t="s">
        <v>286</v>
      </c>
      <c r="C45">
        <v>13.03</v>
      </c>
      <c r="D45">
        <v>13.03</v>
      </c>
    </row>
    <row r="46" spans="1:4">
      <c r="A46">
        <v>420252800</v>
      </c>
      <c r="B46" t="s">
        <v>287</v>
      </c>
      <c r="C46">
        <v>1.29</v>
      </c>
      <c r="D46">
        <v>1.29</v>
      </c>
    </row>
    <row r="47" spans="1:4">
      <c r="A47">
        <v>511351350</v>
      </c>
      <c r="B47" t="s">
        <v>289</v>
      </c>
      <c r="C47">
        <v>19.5</v>
      </c>
      <c r="D47">
        <v>19.5</v>
      </c>
    </row>
    <row r="48" spans="1:4">
      <c r="A48">
        <v>511351760</v>
      </c>
      <c r="B48" t="s">
        <v>290</v>
      </c>
      <c r="C48">
        <v>7.82</v>
      </c>
      <c r="D48">
        <v>7.82</v>
      </c>
    </row>
    <row r="49" spans="1:4">
      <c r="A49">
        <v>511354620</v>
      </c>
      <c r="B49" t="s">
        <v>291</v>
      </c>
      <c r="C49">
        <v>91.73</v>
      </c>
      <c r="D49">
        <v>91.58</v>
      </c>
    </row>
    <row r="50" spans="1:4">
      <c r="A50">
        <v>511354970</v>
      </c>
      <c r="B50" t="s">
        <v>292</v>
      </c>
      <c r="C50">
        <v>58.03</v>
      </c>
      <c r="D50">
        <v>58.03</v>
      </c>
    </row>
    <row r="51" spans="1:4">
      <c r="A51" t="s">
        <v>293</v>
      </c>
      <c r="B51" t="s">
        <v>294</v>
      </c>
      <c r="C51">
        <v>314.81</v>
      </c>
      <c r="D51">
        <v>314.81</v>
      </c>
    </row>
    <row r="52" spans="1:4">
      <c r="A52">
        <v>521254340</v>
      </c>
      <c r="B52" t="s">
        <v>777</v>
      </c>
      <c r="C52">
        <v>1865.84</v>
      </c>
      <c r="D52">
        <v>1865.84</v>
      </c>
    </row>
    <row r="53" spans="1:4">
      <c r="A53" t="s">
        <v>296</v>
      </c>
      <c r="B53" t="s">
        <v>297</v>
      </c>
      <c r="C53">
        <v>150</v>
      </c>
      <c r="D53">
        <v>150</v>
      </c>
    </row>
    <row r="54" spans="1:4">
      <c r="A54" t="s">
        <v>298</v>
      </c>
      <c r="B54" t="s">
        <v>299</v>
      </c>
      <c r="C54">
        <v>1252.95</v>
      </c>
      <c r="D54">
        <v>1252.81</v>
      </c>
    </row>
    <row r="55" spans="1:4">
      <c r="A55" t="s">
        <v>433</v>
      </c>
      <c r="B55" t="s">
        <v>434</v>
      </c>
      <c r="C55">
        <v>216.95</v>
      </c>
      <c r="D55">
        <v>216.95</v>
      </c>
    </row>
    <row r="56" spans="1:4">
      <c r="A56" t="s">
        <v>506</v>
      </c>
      <c r="B56" t="s">
        <v>299</v>
      </c>
      <c r="D56">
        <v>-0.26</v>
      </c>
    </row>
    <row r="57" spans="1:4">
      <c r="A57">
        <v>710552900</v>
      </c>
      <c r="B57" t="s">
        <v>300</v>
      </c>
      <c r="C57">
        <v>1962.89</v>
      </c>
      <c r="D57">
        <v>1959.81</v>
      </c>
    </row>
    <row r="58" spans="1:4">
      <c r="A58" t="s">
        <v>303</v>
      </c>
      <c r="B58" t="s">
        <v>304</v>
      </c>
      <c r="C58">
        <v>4.07</v>
      </c>
      <c r="D58">
        <v>4.07</v>
      </c>
    </row>
    <row r="59" spans="1:4">
      <c r="A59" t="s">
        <v>305</v>
      </c>
      <c r="B59" t="s">
        <v>306</v>
      </c>
      <c r="C59">
        <v>9.26</v>
      </c>
      <c r="D59">
        <v>9.26</v>
      </c>
    </row>
    <row r="60" spans="1:4">
      <c r="A60" t="s">
        <v>307</v>
      </c>
      <c r="B60" t="s">
        <v>308</v>
      </c>
      <c r="C60">
        <v>23.18</v>
      </c>
      <c r="D60">
        <v>23.12</v>
      </c>
    </row>
    <row r="61" spans="1:4">
      <c r="A61">
        <v>860550860</v>
      </c>
      <c r="B61" t="s">
        <v>309</v>
      </c>
      <c r="C61">
        <v>10.77</v>
      </c>
      <c r="D61">
        <v>10.77</v>
      </c>
    </row>
    <row r="62" spans="1:4">
      <c r="A62" t="s">
        <v>310</v>
      </c>
      <c r="B62" t="s">
        <v>311</v>
      </c>
      <c r="C62">
        <v>30</v>
      </c>
      <c r="D62">
        <v>30</v>
      </c>
    </row>
    <row r="63" spans="1:4">
      <c r="A63">
        <v>1140354660</v>
      </c>
      <c r="B63" t="s">
        <v>312</v>
      </c>
      <c r="C63">
        <v>8.25</v>
      </c>
      <c r="D63">
        <v>8.25</v>
      </c>
    </row>
    <row r="64" spans="1:4">
      <c r="A64">
        <v>1140354670</v>
      </c>
      <c r="B64" t="s">
        <v>313</v>
      </c>
      <c r="C64">
        <v>31.95</v>
      </c>
      <c r="D64">
        <v>31.95</v>
      </c>
    </row>
    <row r="65" spans="1:4">
      <c r="A65">
        <v>1140355170</v>
      </c>
      <c r="B65" t="s">
        <v>314</v>
      </c>
      <c r="C65">
        <v>17.48</v>
      </c>
      <c r="D65">
        <v>17.48</v>
      </c>
    </row>
    <row r="66" spans="1:4">
      <c r="A66">
        <v>1140355190</v>
      </c>
      <c r="B66" t="s">
        <v>315</v>
      </c>
      <c r="C66">
        <v>2.9</v>
      </c>
      <c r="D66">
        <v>2.9</v>
      </c>
    </row>
    <row r="67" spans="1:4">
      <c r="A67" t="s">
        <v>486</v>
      </c>
      <c r="B67" t="s">
        <v>487</v>
      </c>
      <c r="C67">
        <v>100</v>
      </c>
      <c r="D67">
        <v>100</v>
      </c>
    </row>
    <row r="68" spans="1:4">
      <c r="A68" t="s">
        <v>316</v>
      </c>
      <c r="B68" t="s">
        <v>315</v>
      </c>
      <c r="C68">
        <v>31.8</v>
      </c>
      <c r="D68">
        <v>31.8</v>
      </c>
    </row>
    <row r="69" spans="1:4">
      <c r="A69" t="s">
        <v>317</v>
      </c>
      <c r="B69" t="s">
        <v>318</v>
      </c>
      <c r="C69">
        <v>9.1999999999999993</v>
      </c>
      <c r="D69">
        <v>9.1999999999999993</v>
      </c>
    </row>
    <row r="70" spans="1:4">
      <c r="A70" t="s">
        <v>462</v>
      </c>
      <c r="B70" t="s">
        <v>463</v>
      </c>
      <c r="C70">
        <v>2193.0700000000002</v>
      </c>
      <c r="D70">
        <v>2193.0700000000002</v>
      </c>
    </row>
    <row r="71" spans="1:4">
      <c r="A71" t="s">
        <v>322</v>
      </c>
      <c r="B71" t="s">
        <v>323</v>
      </c>
      <c r="C71">
        <v>38.380000000000003</v>
      </c>
      <c r="D71">
        <v>38.380000000000003</v>
      </c>
    </row>
    <row r="72" spans="1:4">
      <c r="A72" t="s">
        <v>324</v>
      </c>
      <c r="B72" t="s">
        <v>325</v>
      </c>
      <c r="C72">
        <v>31.33</v>
      </c>
      <c r="D72">
        <v>30.79</v>
      </c>
    </row>
    <row r="73" spans="1:4">
      <c r="A73" t="s">
        <v>326</v>
      </c>
      <c r="B73" t="s">
        <v>327</v>
      </c>
      <c r="C73">
        <v>29.71</v>
      </c>
      <c r="D73">
        <v>28.25</v>
      </c>
    </row>
    <row r="74" spans="1:4">
      <c r="A74" t="s">
        <v>525</v>
      </c>
      <c r="B74" t="s">
        <v>320</v>
      </c>
      <c r="C74">
        <v>227.56</v>
      </c>
      <c r="D74">
        <v>222.58</v>
      </c>
    </row>
    <row r="75" spans="1:4">
      <c r="A75" t="s">
        <v>328</v>
      </c>
      <c r="B75" t="s">
        <v>329</v>
      </c>
      <c r="C75">
        <v>22.38</v>
      </c>
      <c r="D75">
        <v>22.38</v>
      </c>
    </row>
    <row r="76" spans="1:4">
      <c r="A76" t="s">
        <v>436</v>
      </c>
      <c r="B76" t="s">
        <v>323</v>
      </c>
      <c r="C76">
        <v>30.92</v>
      </c>
      <c r="D76">
        <v>30.92</v>
      </c>
    </row>
    <row r="77" spans="1:4">
      <c r="A77">
        <v>1520155270</v>
      </c>
      <c r="B77" t="s">
        <v>333</v>
      </c>
      <c r="D77">
        <v>-74.430000000000007</v>
      </c>
    </row>
    <row r="78" spans="1:4">
      <c r="A78" t="s">
        <v>332</v>
      </c>
      <c r="B78" t="s">
        <v>333</v>
      </c>
      <c r="C78">
        <v>222.18</v>
      </c>
      <c r="D78">
        <v>209.29</v>
      </c>
    </row>
    <row r="79" spans="1:4">
      <c r="A79" t="s">
        <v>334</v>
      </c>
      <c r="B79" t="s">
        <v>333</v>
      </c>
      <c r="C79">
        <v>26.1</v>
      </c>
      <c r="D79">
        <v>26.1</v>
      </c>
    </row>
    <row r="80" spans="1:4">
      <c r="A80" t="s">
        <v>335</v>
      </c>
      <c r="B80" t="s">
        <v>336</v>
      </c>
      <c r="C80">
        <v>51.27</v>
      </c>
      <c r="D80">
        <v>39.51</v>
      </c>
    </row>
    <row r="81" spans="1:4">
      <c r="A81">
        <v>1570150660</v>
      </c>
      <c r="B81" t="s">
        <v>337</v>
      </c>
      <c r="C81">
        <v>1.89</v>
      </c>
      <c r="D81">
        <v>1.89</v>
      </c>
    </row>
    <row r="82" spans="1:4">
      <c r="A82" t="s">
        <v>338</v>
      </c>
      <c r="B82" t="s">
        <v>339</v>
      </c>
      <c r="C82">
        <v>9.81</v>
      </c>
      <c r="D82">
        <v>9.81</v>
      </c>
    </row>
    <row r="83" spans="1:4">
      <c r="A83" t="s">
        <v>526</v>
      </c>
      <c r="B83" t="s">
        <v>527</v>
      </c>
      <c r="C83">
        <v>124.93</v>
      </c>
      <c r="D83">
        <v>124.93</v>
      </c>
    </row>
    <row r="84" spans="1:4">
      <c r="A84">
        <v>2420453900</v>
      </c>
      <c r="B84" t="s">
        <v>340</v>
      </c>
      <c r="C84">
        <v>760.78</v>
      </c>
      <c r="D84">
        <v>760.78</v>
      </c>
    </row>
    <row r="85" spans="1:4">
      <c r="A85" t="s">
        <v>341</v>
      </c>
      <c r="B85" t="s">
        <v>342</v>
      </c>
      <c r="C85">
        <v>1672</v>
      </c>
      <c r="D85">
        <v>1672</v>
      </c>
    </row>
    <row r="86" spans="1:4">
      <c r="A86" t="s">
        <v>529</v>
      </c>
      <c r="B86" t="s">
        <v>493</v>
      </c>
      <c r="D86">
        <v>-0.08</v>
      </c>
    </row>
    <row r="87" spans="1:4">
      <c r="A87" t="s">
        <v>344</v>
      </c>
      <c r="B87" t="s">
        <v>345</v>
      </c>
      <c r="D87">
        <v>-3.11</v>
      </c>
    </row>
    <row r="88" spans="1:4">
      <c r="A88" t="s">
        <v>346</v>
      </c>
      <c r="B88" t="s">
        <v>347</v>
      </c>
      <c r="C88">
        <v>77.58</v>
      </c>
      <c r="D88">
        <v>77.58</v>
      </c>
    </row>
    <row r="89" spans="1:4">
      <c r="A89" t="s">
        <v>348</v>
      </c>
      <c r="B89" t="s">
        <v>349</v>
      </c>
      <c r="C89">
        <v>262.8</v>
      </c>
      <c r="D89">
        <v>262.8</v>
      </c>
    </row>
    <row r="90" spans="1:4">
      <c r="A90" t="s">
        <v>353</v>
      </c>
      <c r="B90" t="s">
        <v>354</v>
      </c>
      <c r="C90">
        <v>330.79</v>
      </c>
      <c r="D90">
        <v>330.79</v>
      </c>
    </row>
    <row r="91" spans="1:4">
      <c r="A91" t="s">
        <v>355</v>
      </c>
      <c r="B91" t="s">
        <v>356</v>
      </c>
      <c r="C91">
        <v>478.9</v>
      </c>
      <c r="D91">
        <v>478.9</v>
      </c>
    </row>
    <row r="92" spans="1:4">
      <c r="A92" t="s">
        <v>492</v>
      </c>
      <c r="B92" t="s">
        <v>493</v>
      </c>
      <c r="D92">
        <v>-4.42</v>
      </c>
    </row>
    <row r="93" spans="1:4">
      <c r="A93" t="s">
        <v>442</v>
      </c>
      <c r="B93" t="s">
        <v>443</v>
      </c>
      <c r="D93">
        <v>-0.38</v>
      </c>
    </row>
    <row r="94" spans="1:4">
      <c r="A94" t="s">
        <v>444</v>
      </c>
      <c r="B94" t="s">
        <v>445</v>
      </c>
      <c r="D94">
        <v>-0.9</v>
      </c>
    </row>
    <row r="95" spans="1:4">
      <c r="A95" t="s">
        <v>358</v>
      </c>
      <c r="B95" t="s">
        <v>359</v>
      </c>
      <c r="C95">
        <v>37.11</v>
      </c>
      <c r="D95">
        <v>37.11</v>
      </c>
    </row>
    <row r="96" spans="1:4">
      <c r="A96">
        <v>2820451280</v>
      </c>
      <c r="B96" t="s">
        <v>360</v>
      </c>
      <c r="C96">
        <v>1.95</v>
      </c>
      <c r="D96">
        <v>1.95</v>
      </c>
    </row>
    <row r="97" spans="1:4">
      <c r="A97" t="s">
        <v>446</v>
      </c>
      <c r="B97" t="s">
        <v>447</v>
      </c>
      <c r="C97">
        <v>30.36</v>
      </c>
      <c r="D97">
        <v>30.36</v>
      </c>
    </row>
    <row r="98" spans="1:4">
      <c r="A98">
        <v>2869950160</v>
      </c>
      <c r="B98" t="s">
        <v>361</v>
      </c>
      <c r="C98">
        <v>38.65</v>
      </c>
      <c r="D98">
        <v>38.65</v>
      </c>
    </row>
    <row r="99" spans="1:4">
      <c r="A99">
        <v>2910551290</v>
      </c>
      <c r="B99" t="s">
        <v>362</v>
      </c>
      <c r="C99">
        <v>339.16</v>
      </c>
      <c r="D99">
        <v>338.61</v>
      </c>
    </row>
    <row r="100" spans="1:4">
      <c r="A100" t="s">
        <v>363</v>
      </c>
      <c r="B100" t="s">
        <v>364</v>
      </c>
      <c r="C100">
        <v>5.75</v>
      </c>
      <c r="D100">
        <v>5.75</v>
      </c>
    </row>
    <row r="101" spans="1:4">
      <c r="A101" t="s">
        <v>365</v>
      </c>
      <c r="B101" t="s">
        <v>366</v>
      </c>
      <c r="C101">
        <v>2.02</v>
      </c>
      <c r="D101">
        <v>2.02</v>
      </c>
    </row>
    <row r="102" spans="1:4">
      <c r="A102" t="s">
        <v>369</v>
      </c>
      <c r="B102" t="s">
        <v>370</v>
      </c>
      <c r="C102">
        <v>86.27</v>
      </c>
      <c r="D102">
        <v>86.27</v>
      </c>
    </row>
    <row r="103" spans="1:4">
      <c r="A103">
        <v>3110251180</v>
      </c>
      <c r="B103" t="s">
        <v>371</v>
      </c>
      <c r="C103">
        <v>55.06</v>
      </c>
      <c r="D103">
        <v>54.99</v>
      </c>
    </row>
    <row r="104" spans="1:4">
      <c r="A104">
        <v>3180052990</v>
      </c>
      <c r="B104" t="s">
        <v>372</v>
      </c>
      <c r="C104">
        <v>0.05</v>
      </c>
      <c r="D104">
        <v>0.05</v>
      </c>
    </row>
    <row r="105" spans="1:4">
      <c r="A105">
        <v>3610459000</v>
      </c>
      <c r="B105" t="s">
        <v>375</v>
      </c>
      <c r="C105">
        <v>261.08</v>
      </c>
      <c r="D105">
        <v>260.45999999999998</v>
      </c>
    </row>
    <row r="106" spans="1:4">
      <c r="A106">
        <v>4620155160</v>
      </c>
      <c r="B106" t="s">
        <v>376</v>
      </c>
      <c r="C106">
        <v>2.6</v>
      </c>
      <c r="D106">
        <v>2.6</v>
      </c>
    </row>
    <row r="107" spans="1:4">
      <c r="A107" t="s">
        <v>377</v>
      </c>
      <c r="B107" t="s">
        <v>378</v>
      </c>
      <c r="C107">
        <v>24.93</v>
      </c>
      <c r="D107">
        <v>24.93</v>
      </c>
    </row>
    <row r="108" spans="1:4">
      <c r="A108">
        <v>4840155760</v>
      </c>
      <c r="B108" t="s">
        <v>378</v>
      </c>
      <c r="C108">
        <v>102.76</v>
      </c>
      <c r="D108">
        <v>102.76</v>
      </c>
    </row>
    <row r="109" spans="1:4">
      <c r="A109" t="s">
        <v>379</v>
      </c>
      <c r="B109" t="s">
        <v>378</v>
      </c>
      <c r="C109">
        <v>12.98</v>
      </c>
      <c r="D109">
        <v>12.98</v>
      </c>
    </row>
    <row r="110" spans="1:4">
      <c r="A110" t="s">
        <v>380</v>
      </c>
      <c r="B110" t="s">
        <v>381</v>
      </c>
      <c r="C110">
        <v>184.31</v>
      </c>
      <c r="D110">
        <v>184.31</v>
      </c>
    </row>
    <row r="111" spans="1:4">
      <c r="A111">
        <v>9090051200</v>
      </c>
      <c r="B111" t="s">
        <v>448</v>
      </c>
      <c r="C111">
        <v>0.67</v>
      </c>
      <c r="D111">
        <v>0.67</v>
      </c>
    </row>
    <row r="112" spans="1:4">
      <c r="A112">
        <v>9520051420</v>
      </c>
      <c r="B112" t="s">
        <v>383</v>
      </c>
      <c r="C112">
        <v>7.62</v>
      </c>
      <c r="D112">
        <v>7.62</v>
      </c>
    </row>
    <row r="113" spans="1:4">
      <c r="A113">
        <v>9620051410</v>
      </c>
      <c r="B113" t="s">
        <v>384</v>
      </c>
      <c r="C113">
        <v>30.35</v>
      </c>
      <c r="D113">
        <v>30.09</v>
      </c>
    </row>
    <row r="114" spans="1:4">
      <c r="A114">
        <v>9990051180</v>
      </c>
      <c r="B114" t="s">
        <v>371</v>
      </c>
      <c r="D114">
        <v>0</v>
      </c>
    </row>
    <row r="115" spans="1:4">
      <c r="A115">
        <v>9990056210</v>
      </c>
      <c r="B115" t="s">
        <v>778</v>
      </c>
    </row>
    <row r="116" spans="1:4">
      <c r="A116">
        <v>170558300</v>
      </c>
      <c r="B116" t="s">
        <v>95</v>
      </c>
      <c r="C116">
        <v>1928.16</v>
      </c>
      <c r="D116">
        <v>1928.14</v>
      </c>
    </row>
    <row r="117" spans="1:4">
      <c r="A117">
        <v>170558330</v>
      </c>
      <c r="B117" t="s">
        <v>96</v>
      </c>
      <c r="C117">
        <v>2206.1999999999998</v>
      </c>
      <c r="D117">
        <v>2206.13</v>
      </c>
    </row>
    <row r="118" spans="1:4">
      <c r="A118">
        <v>320558340</v>
      </c>
      <c r="B118" t="s">
        <v>97</v>
      </c>
      <c r="C118">
        <v>281.63</v>
      </c>
      <c r="D118">
        <v>280.19</v>
      </c>
    </row>
    <row r="119" spans="1:4">
      <c r="A119">
        <v>330153020</v>
      </c>
      <c r="B119" t="s">
        <v>385</v>
      </c>
      <c r="C119">
        <v>2355.14</v>
      </c>
      <c r="D119">
        <v>2355.14</v>
      </c>
    </row>
    <row r="120" spans="1:4">
      <c r="A120" t="s">
        <v>386</v>
      </c>
      <c r="B120" t="s">
        <v>387</v>
      </c>
      <c r="C120">
        <v>24.86</v>
      </c>
      <c r="D120">
        <v>24.86</v>
      </c>
    </row>
    <row r="121" spans="1:4">
      <c r="A121" t="s">
        <v>388</v>
      </c>
      <c r="B121" t="s">
        <v>389</v>
      </c>
      <c r="C121">
        <v>3568.78</v>
      </c>
      <c r="D121">
        <v>3568.53</v>
      </c>
    </row>
    <row r="122" spans="1:4">
      <c r="A122">
        <v>1520158310</v>
      </c>
      <c r="B122" t="s">
        <v>100</v>
      </c>
      <c r="C122">
        <v>22.45</v>
      </c>
      <c r="D122">
        <v>22.45</v>
      </c>
    </row>
    <row r="123" spans="1:4">
      <c r="A123" t="s">
        <v>390</v>
      </c>
      <c r="B123" t="s">
        <v>391</v>
      </c>
      <c r="C123">
        <v>167.11</v>
      </c>
      <c r="D123">
        <v>167.11</v>
      </c>
    </row>
    <row r="124" spans="1:4">
      <c r="A124">
        <v>3620258320</v>
      </c>
      <c r="B124" t="s">
        <v>101</v>
      </c>
      <c r="C124">
        <v>1867.2</v>
      </c>
      <c r="D124">
        <v>1867.2</v>
      </c>
    </row>
    <row r="125" spans="1:4">
      <c r="A125">
        <v>3620258530</v>
      </c>
      <c r="B125" t="s">
        <v>392</v>
      </c>
      <c r="C125">
        <v>234.54</v>
      </c>
      <c r="D125">
        <v>234.54</v>
      </c>
    </row>
    <row r="126" spans="1:4">
      <c r="A126" t="s">
        <v>393</v>
      </c>
      <c r="B126" t="s">
        <v>394</v>
      </c>
      <c r="C126">
        <v>185.44</v>
      </c>
      <c r="D126">
        <v>185.44</v>
      </c>
    </row>
    <row r="127" spans="1:4">
      <c r="A127" t="s">
        <v>395</v>
      </c>
      <c r="B127" t="s">
        <v>396</v>
      </c>
      <c r="C127">
        <v>7.11</v>
      </c>
      <c r="D127">
        <v>7.11</v>
      </c>
    </row>
    <row r="128" spans="1:4">
      <c r="A128">
        <v>240153060</v>
      </c>
      <c r="B128" t="s">
        <v>397</v>
      </c>
      <c r="C128">
        <v>20.54</v>
      </c>
      <c r="D128">
        <v>20.54</v>
      </c>
    </row>
    <row r="129" spans="1:4">
      <c r="A129">
        <v>3080452610</v>
      </c>
      <c r="B129" t="s">
        <v>398</v>
      </c>
      <c r="C129">
        <v>11.76</v>
      </c>
      <c r="D129">
        <v>11.76</v>
      </c>
    </row>
    <row r="130" spans="1:4">
      <c r="A130">
        <v>3080152610</v>
      </c>
      <c r="B130" t="s">
        <v>398</v>
      </c>
      <c r="C130">
        <v>64.8</v>
      </c>
      <c r="D130">
        <v>64.8</v>
      </c>
    </row>
    <row r="131" spans="1:4">
      <c r="A131">
        <v>220252560</v>
      </c>
      <c r="B131" t="s">
        <v>400</v>
      </c>
      <c r="C131">
        <v>73.709999999999994</v>
      </c>
      <c r="D131">
        <v>73.709999999999994</v>
      </c>
    </row>
    <row r="132" spans="1:4">
      <c r="A132">
        <v>170558360</v>
      </c>
      <c r="B132" t="s">
        <v>401</v>
      </c>
      <c r="C132">
        <v>138.34</v>
      </c>
      <c r="D132">
        <v>138.33000000000001</v>
      </c>
    </row>
    <row r="133" spans="1:4">
      <c r="A133">
        <v>220253030</v>
      </c>
      <c r="B133" t="s">
        <v>402</v>
      </c>
      <c r="C133">
        <v>561.54999999999995</v>
      </c>
      <c r="D133">
        <v>561.54999999999995</v>
      </c>
    </row>
    <row r="134" spans="1:4">
      <c r="A134">
        <v>220253040</v>
      </c>
      <c r="B134" t="s">
        <v>403</v>
      </c>
      <c r="C134">
        <v>576.73</v>
      </c>
      <c r="D134">
        <v>576.73</v>
      </c>
    </row>
    <row r="135" spans="1:4">
      <c r="A135">
        <v>320558370</v>
      </c>
      <c r="B135" t="s">
        <v>404</v>
      </c>
      <c r="C135">
        <v>8.9700000000000006</v>
      </c>
      <c r="D135">
        <v>8.94</v>
      </c>
    </row>
    <row r="136" spans="1:4">
      <c r="A136" t="s">
        <v>405</v>
      </c>
      <c r="B136" t="s">
        <v>406</v>
      </c>
      <c r="C136">
        <v>2496.58</v>
      </c>
      <c r="D136">
        <v>2496.44</v>
      </c>
    </row>
    <row r="137" spans="1:4">
      <c r="A137" t="s">
        <v>407</v>
      </c>
      <c r="B137" t="s">
        <v>408</v>
      </c>
      <c r="C137">
        <v>213.72</v>
      </c>
      <c r="D137">
        <v>213.72</v>
      </c>
    </row>
    <row r="138" spans="1:4">
      <c r="A138" t="s">
        <v>468</v>
      </c>
      <c r="B138" t="s">
        <v>469</v>
      </c>
      <c r="C138">
        <v>3.74</v>
      </c>
      <c r="D138">
        <v>3.74</v>
      </c>
    </row>
    <row r="139" spans="1:4">
      <c r="A139">
        <v>3620258570</v>
      </c>
      <c r="B139" t="s">
        <v>409</v>
      </c>
      <c r="C139">
        <v>99.7</v>
      </c>
      <c r="D139">
        <v>99.7</v>
      </c>
    </row>
    <row r="140" spans="1:4">
      <c r="A140" t="s">
        <v>410</v>
      </c>
      <c r="B140" t="s">
        <v>411</v>
      </c>
      <c r="C140">
        <v>1534.53</v>
      </c>
      <c r="D140">
        <v>1534.53</v>
      </c>
    </row>
    <row r="141" spans="1:4">
      <c r="A141">
        <v>710258520</v>
      </c>
      <c r="B141" t="s">
        <v>413</v>
      </c>
      <c r="C141">
        <v>79.569999999999993</v>
      </c>
      <c r="D141">
        <v>79.56</v>
      </c>
    </row>
    <row r="142" spans="1:4">
      <c r="A142" t="s">
        <v>416</v>
      </c>
      <c r="B142" t="s">
        <v>417</v>
      </c>
      <c r="C142">
        <v>503.82</v>
      </c>
      <c r="D142">
        <v>503.82</v>
      </c>
    </row>
    <row r="143" spans="1:4">
      <c r="A143" t="s">
        <v>420</v>
      </c>
      <c r="B143" t="s">
        <v>421</v>
      </c>
      <c r="C143">
        <v>8.5299999999999994</v>
      </c>
      <c r="D143">
        <v>8.5299999999999994</v>
      </c>
    </row>
    <row r="144" spans="1:4">
      <c r="A144" t="s">
        <v>103</v>
      </c>
      <c r="B144" t="s">
        <v>102</v>
      </c>
      <c r="C144">
        <v>15.72</v>
      </c>
      <c r="D144">
        <v>15.72</v>
      </c>
    </row>
    <row r="145" spans="1:4">
      <c r="A145" t="s">
        <v>105</v>
      </c>
      <c r="B145" t="s">
        <v>104</v>
      </c>
      <c r="C145">
        <v>191.13</v>
      </c>
      <c r="D145">
        <v>191.13</v>
      </c>
    </row>
    <row r="146" spans="1:4">
      <c r="A146">
        <v>2340758790</v>
      </c>
      <c r="B146" t="s">
        <v>426</v>
      </c>
      <c r="C146">
        <v>12.72</v>
      </c>
      <c r="D146">
        <v>12.72</v>
      </c>
    </row>
    <row r="147" spans="1:4">
      <c r="A147">
        <v>3620258440</v>
      </c>
      <c r="B147" t="s">
        <v>106</v>
      </c>
      <c r="C147">
        <v>151.07</v>
      </c>
      <c r="D147">
        <v>151.07</v>
      </c>
    </row>
    <row r="148" spans="1:4">
      <c r="A148">
        <v>3620258480</v>
      </c>
      <c r="B148" t="s">
        <v>107</v>
      </c>
      <c r="C148">
        <v>265.3</v>
      </c>
      <c r="D148">
        <v>264.89</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workbookViewId="0">
      <selection activeCell="H122" sqref="H122"/>
    </sheetView>
  </sheetViews>
  <sheetFormatPr defaultRowHeight="15"/>
  <sheetData>
    <row r="1" spans="1:4">
      <c r="A1">
        <v>58000</v>
      </c>
      <c r="B1" t="s">
        <v>217</v>
      </c>
      <c r="D1">
        <v>-10.67</v>
      </c>
    </row>
    <row r="2" spans="1:4">
      <c r="A2">
        <v>170551380</v>
      </c>
      <c r="B2" t="s">
        <v>218</v>
      </c>
      <c r="C2">
        <v>102.02</v>
      </c>
      <c r="D2">
        <v>96.48</v>
      </c>
    </row>
    <row r="3" spans="1:4">
      <c r="A3" t="s">
        <v>219</v>
      </c>
      <c r="B3" t="s">
        <v>220</v>
      </c>
      <c r="C3">
        <v>1057.18</v>
      </c>
      <c r="D3">
        <v>1057.18</v>
      </c>
    </row>
    <row r="4" spans="1:4">
      <c r="A4" t="s">
        <v>221</v>
      </c>
      <c r="B4" t="s">
        <v>222</v>
      </c>
      <c r="C4">
        <v>1.43</v>
      </c>
      <c r="D4">
        <v>1.18</v>
      </c>
    </row>
    <row r="5" spans="1:4">
      <c r="A5" t="s">
        <v>223</v>
      </c>
      <c r="B5" t="s">
        <v>224</v>
      </c>
      <c r="C5">
        <v>5.1100000000000003</v>
      </c>
      <c r="D5">
        <v>5.1100000000000003</v>
      </c>
    </row>
    <row r="6" spans="1:4">
      <c r="A6" t="s">
        <v>225</v>
      </c>
      <c r="B6" t="s">
        <v>226</v>
      </c>
      <c r="C6">
        <v>630.66</v>
      </c>
      <c r="D6">
        <v>630.66</v>
      </c>
    </row>
    <row r="7" spans="1:4">
      <c r="A7" t="s">
        <v>213</v>
      </c>
      <c r="B7" t="s">
        <v>214</v>
      </c>
      <c r="C7">
        <v>134.15</v>
      </c>
      <c r="D7">
        <v>134.15</v>
      </c>
    </row>
    <row r="8" spans="1:4">
      <c r="A8" t="s">
        <v>216</v>
      </c>
      <c r="B8" t="s">
        <v>215</v>
      </c>
      <c r="C8">
        <v>20</v>
      </c>
      <c r="D8">
        <v>20</v>
      </c>
    </row>
    <row r="9" spans="1:4">
      <c r="A9" t="s">
        <v>227</v>
      </c>
      <c r="B9" t="s">
        <v>228</v>
      </c>
      <c r="C9">
        <v>119.69</v>
      </c>
      <c r="D9">
        <v>113.31</v>
      </c>
    </row>
    <row r="10" spans="1:4">
      <c r="A10" t="s">
        <v>229</v>
      </c>
      <c r="B10" t="s">
        <v>230</v>
      </c>
      <c r="C10">
        <v>454.18</v>
      </c>
      <c r="D10">
        <v>454.18</v>
      </c>
    </row>
    <row r="11" spans="1:4">
      <c r="A11" t="s">
        <v>513</v>
      </c>
      <c r="B11" t="s">
        <v>514</v>
      </c>
      <c r="C11">
        <v>17.97</v>
      </c>
      <c r="D11">
        <v>17.97</v>
      </c>
    </row>
    <row r="12" spans="1:4">
      <c r="A12" t="s">
        <v>231</v>
      </c>
      <c r="B12" t="s">
        <v>232</v>
      </c>
      <c r="C12">
        <v>12.36</v>
      </c>
      <c r="D12">
        <v>12.36</v>
      </c>
    </row>
    <row r="13" spans="1:4">
      <c r="A13" t="s">
        <v>233</v>
      </c>
      <c r="B13" t="s">
        <v>234</v>
      </c>
      <c r="C13">
        <v>1207.96</v>
      </c>
      <c r="D13">
        <v>1207.96</v>
      </c>
    </row>
    <row r="14" spans="1:4">
      <c r="A14" t="s">
        <v>235</v>
      </c>
      <c r="B14" t="s">
        <v>236</v>
      </c>
      <c r="C14">
        <v>21.99</v>
      </c>
      <c r="D14">
        <v>21.54</v>
      </c>
    </row>
    <row r="15" spans="1:4">
      <c r="A15" t="s">
        <v>237</v>
      </c>
      <c r="B15" t="s">
        <v>238</v>
      </c>
      <c r="C15">
        <v>89.09</v>
      </c>
      <c r="D15">
        <v>89.09</v>
      </c>
    </row>
    <row r="16" spans="1:4">
      <c r="A16" t="s">
        <v>239</v>
      </c>
      <c r="B16" t="s">
        <v>240</v>
      </c>
      <c r="C16">
        <v>377.49</v>
      </c>
      <c r="D16">
        <v>377.05</v>
      </c>
    </row>
    <row r="17" spans="1:4">
      <c r="A17" t="s">
        <v>241</v>
      </c>
      <c r="B17" t="s">
        <v>242</v>
      </c>
      <c r="C17">
        <v>398.06</v>
      </c>
      <c r="D17">
        <v>398.06</v>
      </c>
    </row>
    <row r="18" spans="1:4">
      <c r="A18" t="s">
        <v>243</v>
      </c>
      <c r="B18" t="s">
        <v>244</v>
      </c>
      <c r="C18">
        <v>1196.6600000000001</v>
      </c>
      <c r="D18">
        <v>1196.6600000000001</v>
      </c>
    </row>
    <row r="19" spans="1:4">
      <c r="A19" t="s">
        <v>245</v>
      </c>
      <c r="B19" t="s">
        <v>246</v>
      </c>
      <c r="C19">
        <v>264.25</v>
      </c>
      <c r="D19">
        <v>261.36</v>
      </c>
    </row>
    <row r="20" spans="1:4">
      <c r="A20" t="s">
        <v>247</v>
      </c>
      <c r="B20" t="s">
        <v>248</v>
      </c>
      <c r="C20">
        <v>0.55000000000000004</v>
      </c>
      <c r="D20">
        <v>0.55000000000000004</v>
      </c>
    </row>
    <row r="21" spans="1:4">
      <c r="A21">
        <v>220252550</v>
      </c>
      <c r="B21" t="s">
        <v>249</v>
      </c>
      <c r="C21">
        <v>30.09</v>
      </c>
      <c r="D21">
        <v>30.09</v>
      </c>
    </row>
    <row r="22" spans="1:4">
      <c r="A22">
        <v>220255380</v>
      </c>
      <c r="B22" t="s">
        <v>542</v>
      </c>
      <c r="C22">
        <v>16.78</v>
      </c>
      <c r="D22">
        <v>16.78</v>
      </c>
    </row>
    <row r="23" spans="1:4">
      <c r="A23" s="51" t="s">
        <v>250</v>
      </c>
      <c r="B23" t="s">
        <v>251</v>
      </c>
      <c r="C23">
        <v>41.2</v>
      </c>
      <c r="D23">
        <v>41.2</v>
      </c>
    </row>
    <row r="24" spans="1:4">
      <c r="A24" s="51" t="s">
        <v>252</v>
      </c>
      <c r="B24" t="s">
        <v>253</v>
      </c>
      <c r="C24">
        <v>13.93</v>
      </c>
      <c r="D24">
        <v>13.93</v>
      </c>
    </row>
    <row r="25" spans="1:4">
      <c r="A25" s="51" t="s">
        <v>256</v>
      </c>
      <c r="B25" t="s">
        <v>257</v>
      </c>
      <c r="C25">
        <v>301.08999999999997</v>
      </c>
      <c r="D25">
        <v>301.08999999999997</v>
      </c>
    </row>
    <row r="26" spans="1:4">
      <c r="A26" s="51" t="s">
        <v>258</v>
      </c>
      <c r="B26" t="s">
        <v>259</v>
      </c>
      <c r="C26">
        <v>5.93</v>
      </c>
      <c r="D26">
        <v>5.93</v>
      </c>
    </row>
    <row r="27" spans="1:4">
      <c r="A27" s="51" t="s">
        <v>260</v>
      </c>
      <c r="B27" t="s">
        <v>261</v>
      </c>
      <c r="C27">
        <v>206.9</v>
      </c>
      <c r="D27">
        <v>206.9</v>
      </c>
    </row>
    <row r="28" spans="1:4">
      <c r="A28" s="51" t="s">
        <v>478</v>
      </c>
      <c r="B28" t="s">
        <v>479</v>
      </c>
      <c r="C28">
        <v>80.39</v>
      </c>
      <c r="D28">
        <v>80.39</v>
      </c>
    </row>
    <row r="29" spans="1:4">
      <c r="A29" t="s">
        <v>262</v>
      </c>
      <c r="B29" t="s">
        <v>263</v>
      </c>
      <c r="C29">
        <v>1007.32</v>
      </c>
      <c r="D29">
        <v>1007.32</v>
      </c>
    </row>
    <row r="30" spans="1:4">
      <c r="A30" t="s">
        <v>543</v>
      </c>
      <c r="B30" t="s">
        <v>257</v>
      </c>
    </row>
    <row r="31" spans="1:4">
      <c r="A31" s="51" t="s">
        <v>429</v>
      </c>
      <c r="B31" t="s">
        <v>430</v>
      </c>
      <c r="C31">
        <v>65.66</v>
      </c>
      <c r="D31">
        <v>65.66</v>
      </c>
    </row>
    <row r="32" spans="1:4">
      <c r="A32" s="51" t="s">
        <v>639</v>
      </c>
      <c r="B32" t="s">
        <v>640</v>
      </c>
      <c r="C32">
        <v>311.62</v>
      </c>
      <c r="D32">
        <v>311.62</v>
      </c>
    </row>
    <row r="33" spans="1:4">
      <c r="A33" s="51" t="s">
        <v>268</v>
      </c>
      <c r="B33" t="s">
        <v>269</v>
      </c>
      <c r="C33">
        <v>12.23</v>
      </c>
      <c r="D33">
        <v>12.23</v>
      </c>
    </row>
    <row r="34" spans="1:4">
      <c r="A34">
        <v>250855320</v>
      </c>
      <c r="B34" t="s">
        <v>504</v>
      </c>
      <c r="C34">
        <v>13.44</v>
      </c>
      <c r="D34">
        <v>13.44</v>
      </c>
    </row>
    <row r="35" spans="1:4">
      <c r="A35">
        <v>310151370</v>
      </c>
      <c r="B35" t="s">
        <v>272</v>
      </c>
      <c r="C35">
        <v>122.72</v>
      </c>
      <c r="D35">
        <v>122.59</v>
      </c>
    </row>
    <row r="36" spans="1:4">
      <c r="A36">
        <v>310852500</v>
      </c>
      <c r="B36" t="s">
        <v>273</v>
      </c>
      <c r="C36">
        <v>2120.4</v>
      </c>
      <c r="D36">
        <v>2114.09</v>
      </c>
    </row>
    <row r="37" spans="1:4">
      <c r="A37">
        <v>311152200</v>
      </c>
      <c r="B37" t="s">
        <v>276</v>
      </c>
      <c r="C37">
        <v>473.22</v>
      </c>
      <c r="D37">
        <v>473.13</v>
      </c>
    </row>
    <row r="38" spans="1:4">
      <c r="A38">
        <v>311252400</v>
      </c>
      <c r="B38" t="s">
        <v>277</v>
      </c>
      <c r="C38">
        <v>0.2</v>
      </c>
      <c r="D38">
        <v>0.2</v>
      </c>
    </row>
    <row r="39" spans="1:4">
      <c r="A39">
        <v>330152700</v>
      </c>
      <c r="B39" t="s">
        <v>278</v>
      </c>
      <c r="C39">
        <v>16.989999999999998</v>
      </c>
      <c r="D39">
        <v>16.96</v>
      </c>
    </row>
    <row r="40" spans="1:4">
      <c r="A40">
        <v>330153800</v>
      </c>
      <c r="B40" t="s">
        <v>279</v>
      </c>
      <c r="C40">
        <v>1603.23</v>
      </c>
      <c r="D40">
        <v>1600.82</v>
      </c>
    </row>
    <row r="41" spans="1:4">
      <c r="A41">
        <v>330750820</v>
      </c>
      <c r="B41" t="s">
        <v>280</v>
      </c>
      <c r="C41">
        <v>256.14</v>
      </c>
      <c r="D41">
        <v>256.14</v>
      </c>
    </row>
    <row r="42" spans="1:4">
      <c r="A42">
        <v>330752600</v>
      </c>
      <c r="B42" t="s">
        <v>281</v>
      </c>
      <c r="C42">
        <v>28.12</v>
      </c>
      <c r="D42">
        <v>27.95</v>
      </c>
    </row>
    <row r="43" spans="1:4">
      <c r="A43" t="s">
        <v>282</v>
      </c>
      <c r="B43" t="s">
        <v>283</v>
      </c>
      <c r="C43">
        <v>1810</v>
      </c>
      <c r="D43">
        <v>1809.83</v>
      </c>
    </row>
    <row r="44" spans="1:4">
      <c r="A44" t="s">
        <v>284</v>
      </c>
      <c r="B44" t="s">
        <v>285</v>
      </c>
      <c r="C44">
        <v>3273.03</v>
      </c>
      <c r="D44">
        <v>3272.86</v>
      </c>
    </row>
    <row r="45" spans="1:4">
      <c r="A45">
        <v>410250270</v>
      </c>
      <c r="B45" t="s">
        <v>286</v>
      </c>
      <c r="C45">
        <v>15.75</v>
      </c>
      <c r="D45">
        <v>15.7</v>
      </c>
    </row>
    <row r="46" spans="1:4">
      <c r="A46">
        <v>420252800</v>
      </c>
      <c r="B46" t="s">
        <v>287</v>
      </c>
      <c r="C46">
        <v>1.49</v>
      </c>
      <c r="D46">
        <v>1.49</v>
      </c>
    </row>
    <row r="47" spans="1:4">
      <c r="A47">
        <v>420655140</v>
      </c>
      <c r="B47" t="s">
        <v>288</v>
      </c>
      <c r="C47">
        <v>25.04</v>
      </c>
      <c r="D47">
        <v>25.02</v>
      </c>
    </row>
    <row r="48" spans="1:4">
      <c r="A48">
        <v>511351350</v>
      </c>
      <c r="B48" t="s">
        <v>289</v>
      </c>
      <c r="C48">
        <v>110.03</v>
      </c>
      <c r="D48">
        <v>110.03</v>
      </c>
    </row>
    <row r="49" spans="1:4">
      <c r="A49">
        <v>511351760</v>
      </c>
      <c r="B49" t="s">
        <v>290</v>
      </c>
      <c r="C49">
        <v>26.51</v>
      </c>
      <c r="D49">
        <v>26.51</v>
      </c>
    </row>
    <row r="50" spans="1:4">
      <c r="A50">
        <v>511354620</v>
      </c>
      <c r="B50" t="s">
        <v>291</v>
      </c>
      <c r="C50">
        <v>7.23</v>
      </c>
      <c r="D50">
        <v>7.21</v>
      </c>
    </row>
    <row r="51" spans="1:4">
      <c r="A51">
        <v>511354970</v>
      </c>
      <c r="B51" t="s">
        <v>292</v>
      </c>
      <c r="C51">
        <v>20.84</v>
      </c>
      <c r="D51">
        <v>20.48</v>
      </c>
    </row>
    <row r="52" spans="1:4">
      <c r="A52" t="s">
        <v>293</v>
      </c>
      <c r="B52" t="s">
        <v>294</v>
      </c>
      <c r="C52">
        <v>1814.37</v>
      </c>
      <c r="D52">
        <v>1813.27</v>
      </c>
    </row>
    <row r="53" spans="1:4">
      <c r="A53" t="s">
        <v>296</v>
      </c>
      <c r="B53" t="s">
        <v>297</v>
      </c>
      <c r="C53">
        <v>369</v>
      </c>
      <c r="D53">
        <v>369</v>
      </c>
    </row>
    <row r="54" spans="1:4">
      <c r="A54" t="s">
        <v>298</v>
      </c>
      <c r="B54" t="s">
        <v>299</v>
      </c>
      <c r="C54">
        <v>1629.46</v>
      </c>
      <c r="D54">
        <v>1629.43</v>
      </c>
    </row>
    <row r="55" spans="1:4">
      <c r="A55" t="s">
        <v>433</v>
      </c>
      <c r="B55" t="s">
        <v>434</v>
      </c>
      <c r="C55">
        <v>198.32</v>
      </c>
      <c r="D55">
        <v>198.32</v>
      </c>
    </row>
    <row r="56" spans="1:4">
      <c r="A56" t="s">
        <v>506</v>
      </c>
      <c r="B56" t="s">
        <v>299</v>
      </c>
      <c r="D56">
        <v>-4.28</v>
      </c>
    </row>
    <row r="57" spans="1:4">
      <c r="A57">
        <v>710552900</v>
      </c>
      <c r="B57" t="s">
        <v>300</v>
      </c>
      <c r="C57">
        <v>1837.08</v>
      </c>
      <c r="D57">
        <v>1836.14</v>
      </c>
    </row>
    <row r="58" spans="1:4">
      <c r="A58" t="s">
        <v>301</v>
      </c>
      <c r="B58" t="s">
        <v>302</v>
      </c>
      <c r="C58">
        <v>2.8</v>
      </c>
      <c r="D58">
        <v>2.8</v>
      </c>
    </row>
    <row r="59" spans="1:4">
      <c r="A59" t="s">
        <v>303</v>
      </c>
      <c r="B59" t="s">
        <v>304</v>
      </c>
      <c r="C59">
        <v>0.99</v>
      </c>
      <c r="D59">
        <v>0.99</v>
      </c>
    </row>
    <row r="60" spans="1:4">
      <c r="A60" t="s">
        <v>305</v>
      </c>
      <c r="B60" t="s">
        <v>306</v>
      </c>
      <c r="C60">
        <v>9.34</v>
      </c>
      <c r="D60">
        <v>9.34</v>
      </c>
    </row>
    <row r="61" spans="1:4">
      <c r="A61" t="s">
        <v>307</v>
      </c>
      <c r="B61" t="s">
        <v>308</v>
      </c>
      <c r="C61">
        <v>17.16</v>
      </c>
      <c r="D61">
        <v>17.079999999999998</v>
      </c>
    </row>
    <row r="62" spans="1:4">
      <c r="A62">
        <v>860550860</v>
      </c>
      <c r="B62" t="s">
        <v>309</v>
      </c>
      <c r="C62">
        <v>0.53</v>
      </c>
      <c r="D62">
        <v>0.53</v>
      </c>
    </row>
    <row r="63" spans="1:4">
      <c r="A63" t="s">
        <v>310</v>
      </c>
      <c r="B63" t="s">
        <v>311</v>
      </c>
      <c r="C63">
        <v>5</v>
      </c>
      <c r="D63">
        <v>5</v>
      </c>
    </row>
    <row r="64" spans="1:4">
      <c r="A64">
        <v>1140354660</v>
      </c>
      <c r="B64" t="s">
        <v>312</v>
      </c>
      <c r="C64">
        <v>21.78</v>
      </c>
      <c r="D64">
        <v>21.78</v>
      </c>
    </row>
    <row r="65" spans="1:4">
      <c r="A65">
        <v>1140355170</v>
      </c>
      <c r="B65" t="s">
        <v>314</v>
      </c>
      <c r="C65">
        <v>34.58</v>
      </c>
      <c r="D65">
        <v>34.58</v>
      </c>
    </row>
    <row r="66" spans="1:4">
      <c r="A66">
        <v>1140355190</v>
      </c>
      <c r="B66" t="s">
        <v>315</v>
      </c>
      <c r="C66">
        <v>2.93</v>
      </c>
      <c r="D66">
        <v>2.93</v>
      </c>
    </row>
    <row r="67" spans="1:4">
      <c r="A67" t="s">
        <v>486</v>
      </c>
      <c r="B67" t="s">
        <v>487</v>
      </c>
      <c r="C67">
        <v>147.52000000000001</v>
      </c>
      <c r="D67">
        <v>147.52000000000001</v>
      </c>
    </row>
    <row r="68" spans="1:4">
      <c r="A68" t="s">
        <v>316</v>
      </c>
      <c r="B68" t="s">
        <v>315</v>
      </c>
      <c r="C68">
        <v>16.8</v>
      </c>
      <c r="D68">
        <v>16.8</v>
      </c>
    </row>
    <row r="69" spans="1:4">
      <c r="A69" t="s">
        <v>317</v>
      </c>
      <c r="B69" t="s">
        <v>318</v>
      </c>
      <c r="C69">
        <v>1</v>
      </c>
      <c r="D69">
        <v>1</v>
      </c>
    </row>
    <row r="70" spans="1:4">
      <c r="A70" t="s">
        <v>322</v>
      </c>
      <c r="B70" t="s">
        <v>323</v>
      </c>
      <c r="C70">
        <v>1.62</v>
      </c>
      <c r="D70">
        <v>1.62</v>
      </c>
    </row>
    <row r="71" spans="1:4">
      <c r="A71" t="s">
        <v>324</v>
      </c>
      <c r="B71" t="s">
        <v>325</v>
      </c>
      <c r="C71">
        <v>12.09</v>
      </c>
      <c r="D71">
        <v>12.09</v>
      </c>
    </row>
    <row r="72" spans="1:4">
      <c r="A72">
        <v>1380153790</v>
      </c>
      <c r="B72" t="s">
        <v>613</v>
      </c>
      <c r="C72">
        <v>240.21</v>
      </c>
      <c r="D72">
        <v>240.21</v>
      </c>
    </row>
    <row r="73" spans="1:4">
      <c r="A73">
        <v>1380154260</v>
      </c>
      <c r="B73" t="s">
        <v>556</v>
      </c>
      <c r="C73">
        <v>26.6</v>
      </c>
      <c r="D73">
        <v>1.71</v>
      </c>
    </row>
    <row r="74" spans="1:4">
      <c r="A74" t="s">
        <v>436</v>
      </c>
      <c r="B74" t="s">
        <v>323</v>
      </c>
      <c r="C74">
        <v>23</v>
      </c>
      <c r="D74">
        <v>23</v>
      </c>
    </row>
    <row r="75" spans="1:4">
      <c r="A75" t="s">
        <v>330</v>
      </c>
      <c r="B75" t="s">
        <v>331</v>
      </c>
      <c r="C75">
        <v>285.81</v>
      </c>
      <c r="D75">
        <v>285.81</v>
      </c>
    </row>
    <row r="76" spans="1:4">
      <c r="A76" t="s">
        <v>332</v>
      </c>
      <c r="B76" t="s">
        <v>333</v>
      </c>
      <c r="C76">
        <v>230.06</v>
      </c>
      <c r="D76">
        <v>230.06</v>
      </c>
    </row>
    <row r="77" spans="1:4">
      <c r="A77" t="s">
        <v>334</v>
      </c>
      <c r="B77" t="s">
        <v>333</v>
      </c>
      <c r="C77">
        <v>30.39</v>
      </c>
      <c r="D77">
        <v>30.39</v>
      </c>
    </row>
    <row r="78" spans="1:4">
      <c r="A78" t="s">
        <v>335</v>
      </c>
      <c r="B78" t="s">
        <v>336</v>
      </c>
      <c r="C78">
        <v>67.459999999999994</v>
      </c>
      <c r="D78">
        <v>62.68</v>
      </c>
    </row>
    <row r="79" spans="1:4">
      <c r="A79">
        <v>1570150660</v>
      </c>
      <c r="B79" t="s">
        <v>337</v>
      </c>
      <c r="C79">
        <v>1.45</v>
      </c>
      <c r="D79">
        <v>1.45</v>
      </c>
    </row>
    <row r="80" spans="1:4">
      <c r="A80" t="s">
        <v>341</v>
      </c>
      <c r="B80" t="s">
        <v>342</v>
      </c>
      <c r="C80">
        <v>4066</v>
      </c>
      <c r="D80">
        <v>4066</v>
      </c>
    </row>
    <row r="81" spans="1:4">
      <c r="A81">
        <v>2450150670</v>
      </c>
      <c r="B81" t="s">
        <v>708</v>
      </c>
      <c r="C81">
        <v>0.55000000000000004</v>
      </c>
      <c r="D81">
        <v>0.55000000000000004</v>
      </c>
    </row>
    <row r="82" spans="1:4">
      <c r="A82" t="s">
        <v>529</v>
      </c>
      <c r="B82" t="s">
        <v>493</v>
      </c>
    </row>
    <row r="83" spans="1:4">
      <c r="A83" t="s">
        <v>346</v>
      </c>
      <c r="B83" t="s">
        <v>347</v>
      </c>
      <c r="C83">
        <v>48.46</v>
      </c>
      <c r="D83">
        <v>48.42</v>
      </c>
    </row>
    <row r="84" spans="1:4">
      <c r="A84" t="s">
        <v>348</v>
      </c>
      <c r="B84" t="s">
        <v>349</v>
      </c>
      <c r="C84">
        <v>10.8</v>
      </c>
      <c r="D84">
        <v>10.8</v>
      </c>
    </row>
    <row r="85" spans="1:4">
      <c r="A85" t="s">
        <v>353</v>
      </c>
      <c r="B85" t="s">
        <v>354</v>
      </c>
      <c r="C85">
        <v>291.04000000000002</v>
      </c>
      <c r="D85">
        <v>291.04000000000002</v>
      </c>
    </row>
    <row r="86" spans="1:4">
      <c r="A86" t="s">
        <v>355</v>
      </c>
      <c r="B86" t="s">
        <v>356</v>
      </c>
      <c r="C86">
        <v>466.08</v>
      </c>
      <c r="D86">
        <v>466.08</v>
      </c>
    </row>
    <row r="87" spans="1:4">
      <c r="A87" t="s">
        <v>492</v>
      </c>
      <c r="B87" t="s">
        <v>493</v>
      </c>
      <c r="D87">
        <v>-0.88</v>
      </c>
    </row>
    <row r="88" spans="1:4">
      <c r="A88" t="s">
        <v>440</v>
      </c>
      <c r="B88" t="s">
        <v>441</v>
      </c>
      <c r="D88">
        <v>-1.79</v>
      </c>
    </row>
    <row r="89" spans="1:4">
      <c r="A89" t="s">
        <v>442</v>
      </c>
      <c r="B89" t="s">
        <v>443</v>
      </c>
      <c r="D89">
        <v>-1.6</v>
      </c>
    </row>
    <row r="90" spans="1:4">
      <c r="A90" t="s">
        <v>358</v>
      </c>
      <c r="B90" t="s">
        <v>359</v>
      </c>
      <c r="C90">
        <v>15.25</v>
      </c>
      <c r="D90">
        <v>15.25</v>
      </c>
    </row>
    <row r="91" spans="1:4">
      <c r="A91">
        <v>2820451280</v>
      </c>
      <c r="B91" t="s">
        <v>360</v>
      </c>
      <c r="C91">
        <v>22.7</v>
      </c>
      <c r="D91">
        <v>22.7</v>
      </c>
    </row>
    <row r="92" spans="1:4">
      <c r="A92" t="s">
        <v>446</v>
      </c>
      <c r="B92" t="s">
        <v>447</v>
      </c>
      <c r="C92">
        <v>3.98</v>
      </c>
      <c r="D92">
        <v>0.15</v>
      </c>
    </row>
    <row r="93" spans="1:4">
      <c r="A93">
        <v>2869950160</v>
      </c>
      <c r="B93" t="s">
        <v>361</v>
      </c>
      <c r="C93">
        <v>32.340000000000003</v>
      </c>
      <c r="D93">
        <v>32.340000000000003</v>
      </c>
    </row>
    <row r="94" spans="1:4">
      <c r="A94">
        <v>2910551290</v>
      </c>
      <c r="B94" t="s">
        <v>362</v>
      </c>
      <c r="C94">
        <v>603.79</v>
      </c>
      <c r="D94">
        <v>603.57000000000005</v>
      </c>
    </row>
    <row r="95" spans="1:4">
      <c r="A95" t="s">
        <v>363</v>
      </c>
      <c r="B95" t="s">
        <v>364</v>
      </c>
      <c r="C95">
        <v>15.99</v>
      </c>
      <c r="D95">
        <v>15.99</v>
      </c>
    </row>
    <row r="96" spans="1:4">
      <c r="A96" t="s">
        <v>365</v>
      </c>
      <c r="B96" t="s">
        <v>366</v>
      </c>
      <c r="C96">
        <v>7.75</v>
      </c>
      <c r="D96">
        <v>7.75</v>
      </c>
    </row>
    <row r="97" spans="1:4">
      <c r="A97" t="s">
        <v>367</v>
      </c>
      <c r="B97" t="s">
        <v>368</v>
      </c>
      <c r="C97">
        <v>0.33</v>
      </c>
      <c r="D97">
        <v>0.33</v>
      </c>
    </row>
    <row r="98" spans="1:4">
      <c r="A98" t="s">
        <v>369</v>
      </c>
      <c r="B98" t="s">
        <v>370</v>
      </c>
      <c r="C98">
        <v>125.13</v>
      </c>
      <c r="D98">
        <v>125.13</v>
      </c>
    </row>
    <row r="99" spans="1:4">
      <c r="A99">
        <v>3110251180</v>
      </c>
      <c r="B99" t="s">
        <v>371</v>
      </c>
      <c r="C99">
        <v>53.12</v>
      </c>
      <c r="D99">
        <v>52.58</v>
      </c>
    </row>
    <row r="100" spans="1:4">
      <c r="A100">
        <v>3180052990</v>
      </c>
      <c r="B100" t="s">
        <v>372</v>
      </c>
      <c r="C100">
        <v>3.22</v>
      </c>
      <c r="D100">
        <v>3.22</v>
      </c>
    </row>
    <row r="101" spans="1:4">
      <c r="A101">
        <v>3610459000</v>
      </c>
      <c r="B101" t="s">
        <v>375</v>
      </c>
      <c r="C101">
        <v>428.82</v>
      </c>
      <c r="D101">
        <v>428.32</v>
      </c>
    </row>
    <row r="102" spans="1:4">
      <c r="A102">
        <v>4620155160</v>
      </c>
      <c r="B102" t="s">
        <v>376</v>
      </c>
      <c r="C102">
        <v>2.65</v>
      </c>
      <c r="D102">
        <v>2.65</v>
      </c>
    </row>
    <row r="103" spans="1:4">
      <c r="A103">
        <v>4640355150</v>
      </c>
      <c r="B103" t="s">
        <v>590</v>
      </c>
      <c r="C103">
        <v>0.17</v>
      </c>
      <c r="D103">
        <v>0.17</v>
      </c>
    </row>
    <row r="104" spans="1:4">
      <c r="A104" t="s">
        <v>377</v>
      </c>
      <c r="B104" t="s">
        <v>378</v>
      </c>
      <c r="C104">
        <v>46.96</v>
      </c>
      <c r="D104">
        <v>46.96</v>
      </c>
    </row>
    <row r="105" spans="1:4">
      <c r="A105">
        <v>4840155760</v>
      </c>
      <c r="B105" t="s">
        <v>378</v>
      </c>
      <c r="C105">
        <v>181.91</v>
      </c>
      <c r="D105">
        <v>181.91</v>
      </c>
    </row>
    <row r="106" spans="1:4">
      <c r="A106" t="s">
        <v>379</v>
      </c>
      <c r="B106" t="s">
        <v>378</v>
      </c>
      <c r="C106">
        <v>34.869999999999997</v>
      </c>
      <c r="D106">
        <v>34.869999999999997</v>
      </c>
    </row>
    <row r="107" spans="1:4">
      <c r="A107" t="s">
        <v>382</v>
      </c>
      <c r="B107" t="s">
        <v>378</v>
      </c>
      <c r="C107">
        <v>0.43</v>
      </c>
      <c r="D107">
        <v>0.43</v>
      </c>
    </row>
    <row r="108" spans="1:4">
      <c r="A108">
        <v>9090051200</v>
      </c>
      <c r="B108" t="s">
        <v>448</v>
      </c>
      <c r="C108">
        <v>0.65</v>
      </c>
      <c r="D108">
        <v>0.62</v>
      </c>
    </row>
    <row r="109" spans="1:4">
      <c r="A109">
        <v>9520051420</v>
      </c>
      <c r="B109" t="s">
        <v>383</v>
      </c>
      <c r="C109">
        <v>6.81</v>
      </c>
      <c r="D109">
        <v>6.81</v>
      </c>
    </row>
    <row r="110" spans="1:4">
      <c r="A110">
        <v>9620051410</v>
      </c>
      <c r="B110" t="s">
        <v>384</v>
      </c>
      <c r="C110">
        <v>45.51</v>
      </c>
      <c r="D110">
        <v>45.51</v>
      </c>
    </row>
    <row r="111" spans="1:4">
      <c r="A111">
        <v>9990051180</v>
      </c>
      <c r="B111" t="s">
        <v>371</v>
      </c>
      <c r="D111">
        <v>-0.01</v>
      </c>
    </row>
    <row r="112" spans="1:4">
      <c r="A112">
        <v>170558300</v>
      </c>
      <c r="B112" t="s">
        <v>95</v>
      </c>
      <c r="C112">
        <v>1988.64</v>
      </c>
      <c r="D112">
        <v>1988.11</v>
      </c>
    </row>
    <row r="113" spans="1:4">
      <c r="A113">
        <v>170558330</v>
      </c>
      <c r="B113" t="s">
        <v>96</v>
      </c>
      <c r="C113">
        <v>2713.65</v>
      </c>
      <c r="D113">
        <v>2712.74</v>
      </c>
    </row>
    <row r="114" spans="1:4">
      <c r="A114">
        <v>320558340</v>
      </c>
      <c r="B114" t="s">
        <v>97</v>
      </c>
      <c r="C114">
        <v>556.09</v>
      </c>
      <c r="D114">
        <v>556</v>
      </c>
    </row>
    <row r="115" spans="1:4">
      <c r="A115">
        <v>330153020</v>
      </c>
      <c r="B115" t="s">
        <v>385</v>
      </c>
      <c r="C115">
        <v>2446</v>
      </c>
      <c r="D115">
        <v>2446</v>
      </c>
    </row>
    <row r="116" spans="1:4">
      <c r="A116" t="s">
        <v>386</v>
      </c>
      <c r="B116" t="s">
        <v>387</v>
      </c>
      <c r="C116">
        <v>7.52</v>
      </c>
      <c r="D116">
        <v>7.52</v>
      </c>
    </row>
    <row r="117" spans="1:4">
      <c r="A117" t="s">
        <v>388</v>
      </c>
      <c r="B117" t="s">
        <v>389</v>
      </c>
      <c r="C117">
        <v>4974.49</v>
      </c>
      <c r="D117">
        <v>4973.63</v>
      </c>
    </row>
    <row r="118" spans="1:4">
      <c r="A118">
        <v>1520158310</v>
      </c>
      <c r="B118" t="s">
        <v>100</v>
      </c>
      <c r="C118">
        <v>129.72999999999999</v>
      </c>
      <c r="D118">
        <v>129.72999999999999</v>
      </c>
    </row>
    <row r="119" spans="1:4">
      <c r="A119" t="s">
        <v>390</v>
      </c>
      <c r="B119" t="s">
        <v>391</v>
      </c>
      <c r="C119">
        <v>187.69</v>
      </c>
      <c r="D119">
        <v>187.69</v>
      </c>
    </row>
    <row r="120" spans="1:4">
      <c r="A120">
        <v>3620258320</v>
      </c>
      <c r="B120" t="s">
        <v>101</v>
      </c>
      <c r="C120">
        <v>2317.6</v>
      </c>
      <c r="D120">
        <v>2304.09</v>
      </c>
    </row>
    <row r="121" spans="1:4">
      <c r="A121">
        <v>3620258530</v>
      </c>
      <c r="B121" t="s">
        <v>392</v>
      </c>
      <c r="C121">
        <v>276.25</v>
      </c>
      <c r="D121">
        <v>276.25</v>
      </c>
    </row>
    <row r="122" spans="1:4">
      <c r="A122" t="s">
        <v>393</v>
      </c>
      <c r="B122" t="s">
        <v>394</v>
      </c>
      <c r="C122">
        <v>221.27</v>
      </c>
      <c r="D122">
        <v>221.27</v>
      </c>
    </row>
    <row r="123" spans="1:4">
      <c r="A123" t="s">
        <v>600</v>
      </c>
      <c r="B123" t="s">
        <v>601</v>
      </c>
      <c r="C123">
        <v>82.34</v>
      </c>
      <c r="D123">
        <v>82.34</v>
      </c>
    </row>
    <row r="124" spans="1:4">
      <c r="A124" t="s">
        <v>395</v>
      </c>
      <c r="B124" t="s">
        <v>396</v>
      </c>
      <c r="C124">
        <v>13.77</v>
      </c>
      <c r="D124">
        <v>13.77</v>
      </c>
    </row>
    <row r="125" spans="1:4">
      <c r="A125">
        <v>240153060</v>
      </c>
      <c r="B125" t="s">
        <v>397</v>
      </c>
      <c r="C125">
        <v>2.58</v>
      </c>
      <c r="D125">
        <v>2.58</v>
      </c>
    </row>
    <row r="126" spans="1:4">
      <c r="A126">
        <v>1370254250</v>
      </c>
      <c r="B126" t="s">
        <v>771</v>
      </c>
      <c r="C126">
        <v>100</v>
      </c>
      <c r="D126">
        <v>100</v>
      </c>
    </row>
    <row r="127" spans="1:4">
      <c r="A127">
        <v>220252560</v>
      </c>
      <c r="B127" t="s">
        <v>400</v>
      </c>
      <c r="C127">
        <v>36.18</v>
      </c>
      <c r="D127">
        <v>36.18</v>
      </c>
    </row>
    <row r="128" spans="1:4">
      <c r="A128">
        <v>170558360</v>
      </c>
      <c r="B128" t="s">
        <v>401</v>
      </c>
      <c r="C128">
        <v>159.96</v>
      </c>
      <c r="D128">
        <v>158.97</v>
      </c>
    </row>
    <row r="129" spans="1:4">
      <c r="A129">
        <v>220253030</v>
      </c>
      <c r="B129" t="s">
        <v>402</v>
      </c>
      <c r="C129">
        <v>704.85</v>
      </c>
      <c r="D129">
        <v>702.74</v>
      </c>
    </row>
    <row r="130" spans="1:4">
      <c r="A130">
        <v>220253040</v>
      </c>
      <c r="B130" t="s">
        <v>403</v>
      </c>
      <c r="C130">
        <v>487.14</v>
      </c>
      <c r="D130">
        <v>474.67</v>
      </c>
    </row>
    <row r="131" spans="1:4">
      <c r="A131">
        <v>320558370</v>
      </c>
      <c r="B131" t="s">
        <v>404</v>
      </c>
      <c r="C131">
        <v>33.53</v>
      </c>
      <c r="D131">
        <v>33.53</v>
      </c>
    </row>
    <row r="132" spans="1:4">
      <c r="A132" t="s">
        <v>405</v>
      </c>
      <c r="B132" t="s">
        <v>406</v>
      </c>
      <c r="C132">
        <v>2279.87</v>
      </c>
      <c r="D132">
        <v>2279.48</v>
      </c>
    </row>
    <row r="133" spans="1:4">
      <c r="A133" t="s">
        <v>407</v>
      </c>
      <c r="B133" t="s">
        <v>408</v>
      </c>
      <c r="C133">
        <v>219.42</v>
      </c>
      <c r="D133">
        <v>219.42</v>
      </c>
    </row>
    <row r="134" spans="1:4">
      <c r="A134" t="s">
        <v>468</v>
      </c>
      <c r="B134" t="s">
        <v>469</v>
      </c>
      <c r="C134">
        <v>4.16</v>
      </c>
      <c r="D134">
        <v>4.16</v>
      </c>
    </row>
    <row r="135" spans="1:4">
      <c r="A135">
        <v>3620258570</v>
      </c>
      <c r="B135" t="s">
        <v>409</v>
      </c>
      <c r="C135">
        <v>124.6</v>
      </c>
      <c r="D135">
        <v>124.6</v>
      </c>
    </row>
    <row r="136" spans="1:4">
      <c r="A136" t="s">
        <v>410</v>
      </c>
      <c r="B136" t="s">
        <v>411</v>
      </c>
      <c r="C136">
        <v>724</v>
      </c>
      <c r="D136">
        <v>724</v>
      </c>
    </row>
    <row r="137" spans="1:4">
      <c r="A137">
        <v>710258520</v>
      </c>
      <c r="B137" t="s">
        <v>413</v>
      </c>
      <c r="C137">
        <v>73.36</v>
      </c>
      <c r="D137">
        <v>73.36</v>
      </c>
    </row>
    <row r="138" spans="1:4">
      <c r="A138" t="s">
        <v>416</v>
      </c>
      <c r="B138" t="s">
        <v>417</v>
      </c>
      <c r="C138">
        <v>992.88</v>
      </c>
      <c r="D138">
        <v>992.88</v>
      </c>
    </row>
    <row r="139" spans="1:4">
      <c r="A139" t="s">
        <v>418</v>
      </c>
      <c r="B139" t="s">
        <v>419</v>
      </c>
      <c r="C139">
        <v>137.88</v>
      </c>
      <c r="D139">
        <v>137.88</v>
      </c>
    </row>
    <row r="140" spans="1:4">
      <c r="A140" t="s">
        <v>498</v>
      </c>
      <c r="B140" t="s">
        <v>378</v>
      </c>
      <c r="C140">
        <v>0.01</v>
      </c>
      <c r="D140">
        <v>0.01</v>
      </c>
    </row>
    <row r="141" spans="1:4">
      <c r="A141" t="s">
        <v>420</v>
      </c>
      <c r="B141" t="s">
        <v>421</v>
      </c>
      <c r="C141">
        <v>8.35</v>
      </c>
      <c r="D141">
        <v>8.35</v>
      </c>
    </row>
    <row r="142" spans="1:4">
      <c r="A142" t="s">
        <v>422</v>
      </c>
      <c r="B142" t="s">
        <v>423</v>
      </c>
      <c r="C142">
        <v>330</v>
      </c>
      <c r="D142">
        <v>330</v>
      </c>
    </row>
    <row r="143" spans="1:4">
      <c r="A143" t="s">
        <v>103</v>
      </c>
      <c r="B143" t="s">
        <v>102</v>
      </c>
      <c r="C143">
        <v>15.72</v>
      </c>
      <c r="D143">
        <v>15.72</v>
      </c>
    </row>
    <row r="144" spans="1:4">
      <c r="A144" t="s">
        <v>105</v>
      </c>
      <c r="B144" t="s">
        <v>104</v>
      </c>
      <c r="C144">
        <v>251.68</v>
      </c>
      <c r="D144">
        <v>251.68</v>
      </c>
    </row>
    <row r="145" spans="1:4">
      <c r="A145">
        <v>2340758790</v>
      </c>
      <c r="B145" t="s">
        <v>426</v>
      </c>
      <c r="C145">
        <v>15.22</v>
      </c>
      <c r="D145">
        <v>15.22</v>
      </c>
    </row>
    <row r="146" spans="1:4">
      <c r="A146">
        <v>3620258440</v>
      </c>
      <c r="B146" t="s">
        <v>106</v>
      </c>
      <c r="C146">
        <v>194.67</v>
      </c>
      <c r="D146">
        <v>183.18</v>
      </c>
    </row>
    <row r="147" spans="1:4">
      <c r="A147">
        <v>3620258480</v>
      </c>
      <c r="B147" t="s">
        <v>107</v>
      </c>
      <c r="C147">
        <v>301.08999999999997</v>
      </c>
      <c r="D147">
        <v>300.36</v>
      </c>
    </row>
    <row r="148" spans="1:4">
      <c r="A148">
        <v>1340455880</v>
      </c>
      <c r="B148" t="s">
        <v>772</v>
      </c>
      <c r="C148">
        <v>400</v>
      </c>
      <c r="D148">
        <v>400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4"/>
  <sheetViews>
    <sheetView topLeftCell="A87" workbookViewId="0">
      <selection sqref="A1:D124"/>
    </sheetView>
  </sheetViews>
  <sheetFormatPr defaultRowHeight="15"/>
  <sheetData>
    <row r="1" spans="1:4">
      <c r="A1">
        <v>58000</v>
      </c>
      <c r="B1" t="s">
        <v>217</v>
      </c>
      <c r="D1">
        <v>-3.29</v>
      </c>
    </row>
    <row r="2" spans="1:4">
      <c r="A2">
        <v>170551380</v>
      </c>
      <c r="B2" t="s">
        <v>218</v>
      </c>
      <c r="C2">
        <v>18.149999999999999</v>
      </c>
      <c r="D2">
        <v>17.96</v>
      </c>
    </row>
    <row r="3" spans="1:4">
      <c r="A3" t="s">
        <v>219</v>
      </c>
      <c r="B3" t="s">
        <v>220</v>
      </c>
      <c r="C3">
        <v>170.18</v>
      </c>
      <c r="D3">
        <v>170.18</v>
      </c>
    </row>
    <row r="4" spans="1:4">
      <c r="A4" t="s">
        <v>221</v>
      </c>
      <c r="B4" t="s">
        <v>222</v>
      </c>
      <c r="C4">
        <v>0.94</v>
      </c>
      <c r="D4">
        <v>0.94</v>
      </c>
    </row>
    <row r="5" spans="1:4">
      <c r="A5" t="s">
        <v>223</v>
      </c>
      <c r="B5" t="s">
        <v>224</v>
      </c>
      <c r="C5">
        <v>2.48</v>
      </c>
      <c r="D5">
        <v>2.48</v>
      </c>
    </row>
    <row r="6" spans="1:4">
      <c r="A6" t="s">
        <v>225</v>
      </c>
      <c r="B6" t="s">
        <v>226</v>
      </c>
      <c r="C6">
        <v>68.010000000000005</v>
      </c>
      <c r="D6">
        <v>68.010000000000005</v>
      </c>
    </row>
    <row r="7" spans="1:4">
      <c r="A7" t="s">
        <v>213</v>
      </c>
      <c r="B7" t="s">
        <v>214</v>
      </c>
      <c r="C7">
        <v>11.97</v>
      </c>
      <c r="D7">
        <v>11.97</v>
      </c>
    </row>
    <row r="8" spans="1:4">
      <c r="A8" t="s">
        <v>216</v>
      </c>
      <c r="B8" t="s">
        <v>215</v>
      </c>
      <c r="C8">
        <v>10.050000000000001</v>
      </c>
      <c r="D8">
        <v>10.050000000000001</v>
      </c>
    </row>
    <row r="9" spans="1:4">
      <c r="A9" t="s">
        <v>227</v>
      </c>
      <c r="B9" t="s">
        <v>228</v>
      </c>
      <c r="C9">
        <v>11.07</v>
      </c>
      <c r="D9">
        <v>11.07</v>
      </c>
    </row>
    <row r="10" spans="1:4">
      <c r="A10" t="s">
        <v>229</v>
      </c>
      <c r="B10" t="s">
        <v>230</v>
      </c>
      <c r="C10">
        <v>217.13</v>
      </c>
      <c r="D10">
        <v>217.13</v>
      </c>
    </row>
    <row r="11" spans="1:4">
      <c r="A11" t="s">
        <v>231</v>
      </c>
      <c r="B11" t="s">
        <v>232</v>
      </c>
      <c r="C11">
        <v>4.03</v>
      </c>
      <c r="D11">
        <v>4.03</v>
      </c>
    </row>
    <row r="12" spans="1:4">
      <c r="A12" t="s">
        <v>233</v>
      </c>
      <c r="B12" t="s">
        <v>234</v>
      </c>
      <c r="C12">
        <v>573.09</v>
      </c>
      <c r="D12">
        <v>573.09</v>
      </c>
    </row>
    <row r="13" spans="1:4">
      <c r="A13" t="s">
        <v>471</v>
      </c>
      <c r="B13" t="s">
        <v>472</v>
      </c>
      <c r="C13">
        <v>30.9</v>
      </c>
      <c r="D13">
        <v>30.9</v>
      </c>
    </row>
    <row r="14" spans="1:4">
      <c r="A14" t="s">
        <v>235</v>
      </c>
      <c r="B14" t="s">
        <v>236</v>
      </c>
      <c r="C14">
        <v>70.09</v>
      </c>
      <c r="D14">
        <v>70.09</v>
      </c>
    </row>
    <row r="15" spans="1:4">
      <c r="A15" t="s">
        <v>237</v>
      </c>
      <c r="B15" t="s">
        <v>238</v>
      </c>
      <c r="C15">
        <v>23.07</v>
      </c>
      <c r="D15">
        <v>23.07</v>
      </c>
    </row>
    <row r="16" spans="1:4">
      <c r="A16" t="s">
        <v>239</v>
      </c>
      <c r="B16" t="s">
        <v>240</v>
      </c>
      <c r="C16">
        <v>54.53</v>
      </c>
      <c r="D16">
        <v>54.53</v>
      </c>
    </row>
    <row r="17" spans="1:4">
      <c r="A17" t="s">
        <v>241</v>
      </c>
      <c r="B17" t="s">
        <v>242</v>
      </c>
      <c r="C17">
        <v>28</v>
      </c>
      <c r="D17">
        <v>28</v>
      </c>
    </row>
    <row r="18" spans="1:4">
      <c r="A18" t="s">
        <v>243</v>
      </c>
      <c r="B18" t="s">
        <v>244</v>
      </c>
      <c r="C18">
        <v>217.68</v>
      </c>
      <c r="D18">
        <v>217.68</v>
      </c>
    </row>
    <row r="19" spans="1:4">
      <c r="A19" t="s">
        <v>245</v>
      </c>
      <c r="B19" t="s">
        <v>246</v>
      </c>
      <c r="C19">
        <v>31.06</v>
      </c>
      <c r="D19">
        <v>31.06</v>
      </c>
    </row>
    <row r="20" spans="1:4">
      <c r="A20" t="s">
        <v>247</v>
      </c>
      <c r="B20" t="s">
        <v>248</v>
      </c>
      <c r="C20">
        <v>0.31</v>
      </c>
      <c r="D20">
        <v>0.31</v>
      </c>
    </row>
    <row r="21" spans="1:4">
      <c r="A21" s="51" t="s">
        <v>252</v>
      </c>
      <c r="B21" t="s">
        <v>253</v>
      </c>
      <c r="C21">
        <v>1.79</v>
      </c>
      <c r="D21">
        <v>1.79</v>
      </c>
    </row>
    <row r="22" spans="1:4">
      <c r="A22" s="51" t="s">
        <v>254</v>
      </c>
      <c r="B22" t="s">
        <v>255</v>
      </c>
      <c r="C22">
        <v>20.41</v>
      </c>
      <c r="D22">
        <v>20.41</v>
      </c>
    </row>
    <row r="23" spans="1:4">
      <c r="A23" s="51" t="s">
        <v>256</v>
      </c>
      <c r="B23" t="s">
        <v>257</v>
      </c>
      <c r="C23">
        <v>121.83</v>
      </c>
      <c r="D23">
        <v>121.83</v>
      </c>
    </row>
    <row r="24" spans="1:4">
      <c r="A24" s="51" t="s">
        <v>258</v>
      </c>
      <c r="B24" t="s">
        <v>259</v>
      </c>
      <c r="C24">
        <v>1.9</v>
      </c>
      <c r="D24">
        <v>1.9</v>
      </c>
    </row>
    <row r="25" spans="1:4">
      <c r="A25" t="s">
        <v>262</v>
      </c>
      <c r="B25" t="s">
        <v>263</v>
      </c>
      <c r="C25">
        <v>95.89</v>
      </c>
      <c r="D25">
        <v>95.89</v>
      </c>
    </row>
    <row r="26" spans="1:4">
      <c r="A26" s="51" t="s">
        <v>270</v>
      </c>
      <c r="B26" t="s">
        <v>271</v>
      </c>
      <c r="C26">
        <v>1.71</v>
      </c>
      <c r="D26">
        <v>1.71</v>
      </c>
    </row>
    <row r="27" spans="1:4">
      <c r="A27">
        <v>310151370</v>
      </c>
      <c r="B27" t="s">
        <v>272</v>
      </c>
      <c r="C27">
        <v>8.31</v>
      </c>
      <c r="D27">
        <v>8.11</v>
      </c>
    </row>
    <row r="28" spans="1:4">
      <c r="A28">
        <v>310852500</v>
      </c>
      <c r="B28" t="s">
        <v>273</v>
      </c>
      <c r="C28">
        <v>814.67</v>
      </c>
      <c r="D28">
        <v>808.65</v>
      </c>
    </row>
    <row r="29" spans="1:4">
      <c r="A29">
        <v>311152200</v>
      </c>
      <c r="B29" t="s">
        <v>276</v>
      </c>
      <c r="C29">
        <v>88.9</v>
      </c>
      <c r="D29">
        <v>88.9</v>
      </c>
    </row>
    <row r="30" spans="1:4">
      <c r="A30">
        <v>311252400</v>
      </c>
      <c r="B30" t="s">
        <v>277</v>
      </c>
      <c r="C30">
        <v>0.02</v>
      </c>
      <c r="D30">
        <v>0.02</v>
      </c>
    </row>
    <row r="31" spans="1:4">
      <c r="A31">
        <v>330152700</v>
      </c>
      <c r="B31" t="s">
        <v>278</v>
      </c>
      <c r="C31">
        <v>9.6</v>
      </c>
      <c r="D31">
        <v>9.6</v>
      </c>
    </row>
    <row r="32" spans="1:4">
      <c r="A32">
        <v>330153800</v>
      </c>
      <c r="B32" t="s">
        <v>279</v>
      </c>
      <c r="C32">
        <v>899.64</v>
      </c>
      <c r="D32">
        <v>898.22</v>
      </c>
    </row>
    <row r="33" spans="1:4">
      <c r="A33">
        <v>330750820</v>
      </c>
      <c r="B33" t="s">
        <v>280</v>
      </c>
      <c r="C33">
        <v>17.41</v>
      </c>
      <c r="D33">
        <v>17.41</v>
      </c>
    </row>
    <row r="34" spans="1:4">
      <c r="A34">
        <v>330752600</v>
      </c>
      <c r="B34" t="s">
        <v>281</v>
      </c>
      <c r="C34">
        <v>11.08</v>
      </c>
      <c r="D34">
        <v>11.08</v>
      </c>
    </row>
    <row r="35" spans="1:4">
      <c r="A35" t="s">
        <v>282</v>
      </c>
      <c r="B35" t="s">
        <v>283</v>
      </c>
      <c r="C35">
        <v>43.27</v>
      </c>
      <c r="D35">
        <v>43.27</v>
      </c>
    </row>
    <row r="36" spans="1:4">
      <c r="A36" t="s">
        <v>284</v>
      </c>
      <c r="B36" t="s">
        <v>285</v>
      </c>
      <c r="C36" t="s">
        <v>773</v>
      </c>
      <c r="D36" t="s">
        <v>774</v>
      </c>
    </row>
    <row r="37" spans="1:4">
      <c r="A37" t="s">
        <v>484</v>
      </c>
      <c r="B37" t="s">
        <v>485</v>
      </c>
      <c r="C37">
        <v>6.55</v>
      </c>
      <c r="D37">
        <v>6.55</v>
      </c>
    </row>
    <row r="38" spans="1:4">
      <c r="A38">
        <v>410250270</v>
      </c>
      <c r="B38" t="s">
        <v>286</v>
      </c>
      <c r="C38">
        <v>0.56000000000000005</v>
      </c>
      <c r="D38">
        <v>0.56000000000000005</v>
      </c>
    </row>
    <row r="39" spans="1:4">
      <c r="A39">
        <v>420250270</v>
      </c>
      <c r="B39" t="s">
        <v>286</v>
      </c>
      <c r="C39">
        <v>1.32</v>
      </c>
      <c r="D39">
        <v>1.32</v>
      </c>
    </row>
    <row r="40" spans="1:4">
      <c r="A40">
        <v>420252800</v>
      </c>
      <c r="B40" t="s">
        <v>287</v>
      </c>
      <c r="C40">
        <v>0.9</v>
      </c>
      <c r="D40">
        <v>0.9</v>
      </c>
    </row>
    <row r="41" spans="1:4">
      <c r="A41">
        <v>420655140</v>
      </c>
      <c r="B41" t="s">
        <v>288</v>
      </c>
      <c r="C41">
        <v>2.87</v>
      </c>
      <c r="D41">
        <v>2.84</v>
      </c>
    </row>
    <row r="42" spans="1:4">
      <c r="A42">
        <v>511351350</v>
      </c>
      <c r="B42" t="s">
        <v>289</v>
      </c>
      <c r="C42">
        <v>21.78</v>
      </c>
      <c r="D42">
        <v>21.78</v>
      </c>
    </row>
    <row r="43" spans="1:4">
      <c r="A43">
        <v>511351760</v>
      </c>
      <c r="B43" t="s">
        <v>290</v>
      </c>
      <c r="C43">
        <v>21.01</v>
      </c>
      <c r="D43">
        <v>21.01</v>
      </c>
    </row>
    <row r="44" spans="1:4">
      <c r="A44">
        <v>511354620</v>
      </c>
      <c r="B44" t="s">
        <v>291</v>
      </c>
      <c r="C44">
        <v>3.9</v>
      </c>
      <c r="D44">
        <v>3.31</v>
      </c>
    </row>
    <row r="45" spans="1:4">
      <c r="A45">
        <v>511354970</v>
      </c>
      <c r="B45" t="s">
        <v>292</v>
      </c>
      <c r="C45">
        <v>9.34</v>
      </c>
      <c r="D45">
        <v>9.0299999999999994</v>
      </c>
    </row>
    <row r="46" spans="1:4">
      <c r="A46" t="s">
        <v>293</v>
      </c>
      <c r="B46" t="s">
        <v>294</v>
      </c>
      <c r="C46">
        <v>71.5</v>
      </c>
      <c r="D46">
        <v>71.5</v>
      </c>
    </row>
    <row r="47" spans="1:4">
      <c r="A47" t="s">
        <v>296</v>
      </c>
      <c r="B47" t="s">
        <v>297</v>
      </c>
      <c r="C47">
        <v>10.5</v>
      </c>
      <c r="D47">
        <v>10.5</v>
      </c>
    </row>
    <row r="48" spans="1:4">
      <c r="A48" t="s">
        <v>298</v>
      </c>
      <c r="B48" t="s">
        <v>299</v>
      </c>
      <c r="C48">
        <v>114.89</v>
      </c>
      <c r="D48">
        <v>114.89</v>
      </c>
    </row>
    <row r="49" spans="1:4">
      <c r="A49" t="s">
        <v>433</v>
      </c>
      <c r="B49" t="s">
        <v>434</v>
      </c>
      <c r="C49">
        <v>48.02</v>
      </c>
      <c r="D49">
        <v>48.02</v>
      </c>
    </row>
    <row r="50" spans="1:4">
      <c r="A50">
        <v>710552900</v>
      </c>
      <c r="B50" t="s">
        <v>300</v>
      </c>
      <c r="C50">
        <v>667.38</v>
      </c>
      <c r="D50">
        <v>666.79</v>
      </c>
    </row>
    <row r="51" spans="1:4">
      <c r="A51" t="s">
        <v>301</v>
      </c>
      <c r="B51" t="s">
        <v>302</v>
      </c>
      <c r="C51">
        <v>2.36</v>
      </c>
      <c r="D51">
        <v>2.36</v>
      </c>
    </row>
    <row r="52" spans="1:4">
      <c r="A52" t="s">
        <v>303</v>
      </c>
      <c r="B52" t="s">
        <v>304</v>
      </c>
    </row>
    <row r="53" spans="1:4">
      <c r="A53" t="s">
        <v>307</v>
      </c>
      <c r="B53" t="s">
        <v>308</v>
      </c>
      <c r="C53">
        <v>11.11</v>
      </c>
      <c r="D53">
        <v>10.39</v>
      </c>
    </row>
    <row r="54" spans="1:4">
      <c r="A54">
        <v>860550860</v>
      </c>
      <c r="B54" t="s">
        <v>309</v>
      </c>
      <c r="C54">
        <v>0.3</v>
      </c>
      <c r="D54">
        <v>0.27</v>
      </c>
    </row>
    <row r="55" spans="1:4">
      <c r="A55" t="s">
        <v>310</v>
      </c>
      <c r="B55" t="s">
        <v>311</v>
      </c>
      <c r="C55">
        <v>10</v>
      </c>
      <c r="D55">
        <v>10</v>
      </c>
    </row>
    <row r="56" spans="1:4">
      <c r="A56">
        <v>1140354660</v>
      </c>
      <c r="B56" t="s">
        <v>312</v>
      </c>
      <c r="C56">
        <v>1.0900000000000001</v>
      </c>
      <c r="D56">
        <v>1.0900000000000001</v>
      </c>
    </row>
    <row r="57" spans="1:4">
      <c r="A57">
        <v>1140355170</v>
      </c>
      <c r="B57" t="s">
        <v>314</v>
      </c>
      <c r="C57">
        <v>0.99</v>
      </c>
      <c r="D57">
        <v>0.99</v>
      </c>
    </row>
    <row r="58" spans="1:4">
      <c r="A58">
        <v>1140355190</v>
      </c>
      <c r="B58" t="s">
        <v>315</v>
      </c>
      <c r="C58">
        <v>2.2000000000000002</v>
      </c>
      <c r="D58">
        <v>2.2000000000000002</v>
      </c>
    </row>
    <row r="59" spans="1:4">
      <c r="A59" t="s">
        <v>316</v>
      </c>
      <c r="B59" t="s">
        <v>315</v>
      </c>
      <c r="C59">
        <v>27.5</v>
      </c>
      <c r="D59">
        <v>27.5</v>
      </c>
    </row>
    <row r="60" spans="1:4">
      <c r="A60" t="s">
        <v>322</v>
      </c>
      <c r="B60" t="s">
        <v>323</v>
      </c>
      <c r="C60">
        <v>3.79</v>
      </c>
      <c r="D60">
        <v>3.79</v>
      </c>
    </row>
    <row r="61" spans="1:4">
      <c r="A61" t="s">
        <v>324</v>
      </c>
      <c r="B61" t="s">
        <v>325</v>
      </c>
      <c r="C61">
        <v>1.5</v>
      </c>
      <c r="D61">
        <v>1.5</v>
      </c>
    </row>
    <row r="62" spans="1:4">
      <c r="A62" t="s">
        <v>328</v>
      </c>
      <c r="B62" t="s">
        <v>329</v>
      </c>
      <c r="C62">
        <v>25</v>
      </c>
      <c r="D62">
        <v>25</v>
      </c>
    </row>
    <row r="63" spans="1:4">
      <c r="A63" t="s">
        <v>436</v>
      </c>
      <c r="B63" t="s">
        <v>323</v>
      </c>
      <c r="C63">
        <v>40</v>
      </c>
      <c r="D63">
        <v>40</v>
      </c>
    </row>
    <row r="64" spans="1:4">
      <c r="A64" t="s">
        <v>330</v>
      </c>
      <c r="B64" t="s">
        <v>331</v>
      </c>
      <c r="C64">
        <v>15</v>
      </c>
      <c r="D64">
        <v>15</v>
      </c>
    </row>
    <row r="65" spans="1:4">
      <c r="A65" t="s">
        <v>332</v>
      </c>
      <c r="B65" t="s">
        <v>333</v>
      </c>
      <c r="C65">
        <v>36.5</v>
      </c>
      <c r="D65">
        <v>36.5</v>
      </c>
    </row>
    <row r="66" spans="1:4">
      <c r="A66" t="s">
        <v>334</v>
      </c>
      <c r="B66" t="s">
        <v>333</v>
      </c>
      <c r="C66">
        <v>3.7</v>
      </c>
      <c r="D66">
        <v>3.7</v>
      </c>
    </row>
    <row r="67" spans="1:4">
      <c r="A67" t="s">
        <v>335</v>
      </c>
      <c r="B67" t="s">
        <v>336</v>
      </c>
      <c r="C67">
        <v>29.66</v>
      </c>
      <c r="D67">
        <v>27.64</v>
      </c>
    </row>
    <row r="68" spans="1:4">
      <c r="A68">
        <v>1570150660</v>
      </c>
      <c r="B68" t="s">
        <v>337</v>
      </c>
      <c r="C68">
        <v>0.13</v>
      </c>
      <c r="D68">
        <v>0.13</v>
      </c>
    </row>
    <row r="69" spans="1:4">
      <c r="A69" t="s">
        <v>526</v>
      </c>
      <c r="B69" t="s">
        <v>527</v>
      </c>
      <c r="C69">
        <v>39.75</v>
      </c>
      <c r="D69">
        <v>39.75</v>
      </c>
    </row>
    <row r="70" spans="1:4">
      <c r="A70" t="s">
        <v>341</v>
      </c>
      <c r="B70" t="s">
        <v>342</v>
      </c>
      <c r="C70">
        <v>700</v>
      </c>
      <c r="D70">
        <v>700</v>
      </c>
    </row>
    <row r="71" spans="1:4">
      <c r="A71" t="s">
        <v>344</v>
      </c>
      <c r="B71" t="s">
        <v>345</v>
      </c>
    </row>
    <row r="72" spans="1:4">
      <c r="A72" t="s">
        <v>346</v>
      </c>
      <c r="B72" t="s">
        <v>347</v>
      </c>
      <c r="C72">
        <v>23.5</v>
      </c>
      <c r="D72">
        <v>23.49</v>
      </c>
    </row>
    <row r="73" spans="1:4">
      <c r="A73" t="s">
        <v>348</v>
      </c>
      <c r="B73" t="s">
        <v>349</v>
      </c>
      <c r="C73">
        <v>289.45</v>
      </c>
      <c r="D73">
        <v>288.79000000000002</v>
      </c>
    </row>
    <row r="74" spans="1:4">
      <c r="A74" t="s">
        <v>351</v>
      </c>
      <c r="B74" t="s">
        <v>352</v>
      </c>
      <c r="C74">
        <v>109.26</v>
      </c>
      <c r="D74">
        <v>109.26</v>
      </c>
    </row>
    <row r="75" spans="1:4">
      <c r="A75" t="s">
        <v>353</v>
      </c>
      <c r="B75" t="s">
        <v>354</v>
      </c>
      <c r="C75">
        <v>127.06</v>
      </c>
      <c r="D75">
        <v>127.06</v>
      </c>
    </row>
    <row r="76" spans="1:4">
      <c r="A76" t="s">
        <v>355</v>
      </c>
      <c r="B76" t="s">
        <v>356</v>
      </c>
      <c r="C76">
        <v>188.01</v>
      </c>
      <c r="D76">
        <v>188.01</v>
      </c>
    </row>
    <row r="77" spans="1:4">
      <c r="A77" t="s">
        <v>492</v>
      </c>
      <c r="B77" t="s">
        <v>493</v>
      </c>
      <c r="D77">
        <v>-0.64</v>
      </c>
    </row>
    <row r="78" spans="1:4">
      <c r="A78" t="s">
        <v>440</v>
      </c>
      <c r="B78" t="s">
        <v>441</v>
      </c>
      <c r="D78">
        <v>-0.02</v>
      </c>
    </row>
    <row r="79" spans="1:4">
      <c r="A79" t="s">
        <v>444</v>
      </c>
      <c r="B79" t="s">
        <v>445</v>
      </c>
      <c r="D79">
        <v>-0.69</v>
      </c>
    </row>
    <row r="80" spans="1:4">
      <c r="A80" t="s">
        <v>358</v>
      </c>
      <c r="B80" t="s">
        <v>359</v>
      </c>
      <c r="C80">
        <v>7.22</v>
      </c>
      <c r="D80">
        <v>7.22</v>
      </c>
    </row>
    <row r="81" spans="1:4">
      <c r="A81">
        <v>2820451280</v>
      </c>
      <c r="B81" t="s">
        <v>360</v>
      </c>
      <c r="C81">
        <v>9.77</v>
      </c>
      <c r="D81">
        <v>9.77</v>
      </c>
    </row>
    <row r="82" spans="1:4">
      <c r="A82">
        <v>2910551290</v>
      </c>
      <c r="B82" t="s">
        <v>362</v>
      </c>
      <c r="C82">
        <v>243.96</v>
      </c>
      <c r="D82">
        <v>243.79</v>
      </c>
    </row>
    <row r="83" spans="1:4">
      <c r="A83" t="s">
        <v>363</v>
      </c>
      <c r="B83" t="s">
        <v>364</v>
      </c>
      <c r="C83">
        <v>102.45</v>
      </c>
      <c r="D83">
        <v>102.24</v>
      </c>
    </row>
    <row r="84" spans="1:4">
      <c r="A84" t="s">
        <v>365</v>
      </c>
      <c r="B84" t="s">
        <v>366</v>
      </c>
      <c r="C84">
        <v>24.76</v>
      </c>
      <c r="D84">
        <v>24.76</v>
      </c>
    </row>
    <row r="85" spans="1:4">
      <c r="A85" t="s">
        <v>367</v>
      </c>
      <c r="B85" t="s">
        <v>368</v>
      </c>
      <c r="C85">
        <v>0.57999999999999996</v>
      </c>
      <c r="D85">
        <v>0.57999999999999996</v>
      </c>
    </row>
    <row r="86" spans="1:4">
      <c r="A86" t="s">
        <v>369</v>
      </c>
      <c r="B86" t="s">
        <v>370</v>
      </c>
      <c r="C86">
        <v>37.76</v>
      </c>
      <c r="D86">
        <v>37.76</v>
      </c>
    </row>
    <row r="87" spans="1:4">
      <c r="A87">
        <v>3110251180</v>
      </c>
      <c r="B87" t="s">
        <v>371</v>
      </c>
      <c r="C87">
        <v>43.29</v>
      </c>
      <c r="D87">
        <v>43.02</v>
      </c>
    </row>
    <row r="88" spans="1:4">
      <c r="A88">
        <v>3610459000</v>
      </c>
      <c r="B88" t="s">
        <v>375</v>
      </c>
      <c r="C88">
        <v>179.53</v>
      </c>
      <c r="D88">
        <v>179.52</v>
      </c>
    </row>
    <row r="89" spans="1:4">
      <c r="A89">
        <v>3620255500</v>
      </c>
      <c r="B89" t="s">
        <v>511</v>
      </c>
      <c r="D89">
        <v>-0.96</v>
      </c>
    </row>
    <row r="90" spans="1:4">
      <c r="A90">
        <v>4620155160</v>
      </c>
      <c r="B90" t="s">
        <v>376</v>
      </c>
      <c r="C90">
        <v>0.83</v>
      </c>
      <c r="D90">
        <v>0.83</v>
      </c>
    </row>
    <row r="91" spans="1:4">
      <c r="A91">
        <v>4640355150</v>
      </c>
      <c r="B91" t="s">
        <v>590</v>
      </c>
      <c r="C91">
        <v>0.44</v>
      </c>
      <c r="D91">
        <v>0.44</v>
      </c>
    </row>
    <row r="92" spans="1:4">
      <c r="A92" t="s">
        <v>377</v>
      </c>
      <c r="B92" t="s">
        <v>378</v>
      </c>
      <c r="C92">
        <v>4.18</v>
      </c>
      <c r="D92">
        <v>4.18</v>
      </c>
    </row>
    <row r="93" spans="1:4">
      <c r="A93" t="s">
        <v>382</v>
      </c>
      <c r="B93" t="s">
        <v>378</v>
      </c>
      <c r="C93">
        <v>9.58</v>
      </c>
      <c r="D93">
        <v>9.58</v>
      </c>
    </row>
    <row r="94" spans="1:4">
      <c r="A94">
        <v>9090051200</v>
      </c>
      <c r="B94" t="s">
        <v>448</v>
      </c>
    </row>
    <row r="95" spans="1:4">
      <c r="A95">
        <v>9520051420</v>
      </c>
      <c r="B95" t="s">
        <v>383</v>
      </c>
      <c r="C95">
        <v>4.43</v>
      </c>
      <c r="D95">
        <v>4.43</v>
      </c>
    </row>
    <row r="96" spans="1:4">
      <c r="A96">
        <v>9620051410</v>
      </c>
      <c r="B96" t="s">
        <v>384</v>
      </c>
      <c r="C96">
        <v>11.23</v>
      </c>
      <c r="D96">
        <v>11.23</v>
      </c>
    </row>
    <row r="97" spans="1:4">
      <c r="A97">
        <v>9990051180</v>
      </c>
      <c r="B97" t="s">
        <v>371</v>
      </c>
      <c r="D97">
        <v>-0.04</v>
      </c>
    </row>
    <row r="98" spans="1:4">
      <c r="A98">
        <v>170558300</v>
      </c>
      <c r="B98" t="s">
        <v>95</v>
      </c>
      <c r="C98">
        <v>687.59</v>
      </c>
      <c r="D98">
        <v>653.38</v>
      </c>
    </row>
    <row r="99" spans="1:4">
      <c r="A99">
        <v>170558330</v>
      </c>
      <c r="B99" t="s">
        <v>96</v>
      </c>
      <c r="C99">
        <v>715.61</v>
      </c>
      <c r="D99">
        <v>648.87</v>
      </c>
    </row>
    <row r="100" spans="1:4">
      <c r="A100">
        <v>320558340</v>
      </c>
      <c r="B100" t="s">
        <v>97</v>
      </c>
      <c r="C100">
        <v>349.7</v>
      </c>
      <c r="D100">
        <v>349.7</v>
      </c>
    </row>
    <row r="101" spans="1:4">
      <c r="A101">
        <v>330153020</v>
      </c>
      <c r="B101" t="s">
        <v>385</v>
      </c>
      <c r="C101">
        <v>444.4</v>
      </c>
      <c r="D101">
        <v>444.4</v>
      </c>
    </row>
    <row r="102" spans="1:4">
      <c r="A102" t="s">
        <v>386</v>
      </c>
      <c r="B102" t="s">
        <v>387</v>
      </c>
      <c r="C102">
        <v>8.1199999999999992</v>
      </c>
      <c r="D102">
        <v>8.1199999999999992</v>
      </c>
    </row>
    <row r="103" spans="1:4">
      <c r="A103" t="s">
        <v>388</v>
      </c>
      <c r="B103" t="s">
        <v>389</v>
      </c>
      <c r="C103" t="s">
        <v>775</v>
      </c>
      <c r="D103" t="s">
        <v>776</v>
      </c>
    </row>
    <row r="104" spans="1:4">
      <c r="A104">
        <v>1520158310</v>
      </c>
      <c r="B104" t="s">
        <v>100</v>
      </c>
      <c r="C104">
        <v>10.91</v>
      </c>
      <c r="D104">
        <v>10.91</v>
      </c>
    </row>
    <row r="105" spans="1:4">
      <c r="A105" t="s">
        <v>390</v>
      </c>
      <c r="B105" t="s">
        <v>391</v>
      </c>
      <c r="C105">
        <v>50.44</v>
      </c>
      <c r="D105">
        <v>50.44</v>
      </c>
    </row>
    <row r="106" spans="1:4">
      <c r="A106">
        <v>3620258320</v>
      </c>
      <c r="B106" t="s">
        <v>101</v>
      </c>
      <c r="C106">
        <v>615.20000000000005</v>
      </c>
      <c r="D106">
        <v>615.20000000000005</v>
      </c>
    </row>
    <row r="107" spans="1:4">
      <c r="A107">
        <v>3620258530</v>
      </c>
      <c r="B107" t="s">
        <v>392</v>
      </c>
      <c r="C107">
        <v>105.58</v>
      </c>
      <c r="D107">
        <v>105.5</v>
      </c>
    </row>
    <row r="108" spans="1:4">
      <c r="A108" t="s">
        <v>393</v>
      </c>
      <c r="B108" t="s">
        <v>394</v>
      </c>
      <c r="C108">
        <v>94</v>
      </c>
      <c r="D108">
        <v>94</v>
      </c>
    </row>
    <row r="109" spans="1:4">
      <c r="A109" t="s">
        <v>395</v>
      </c>
      <c r="B109" t="s">
        <v>396</v>
      </c>
      <c r="C109">
        <v>3.33</v>
      </c>
      <c r="D109">
        <v>3.33</v>
      </c>
    </row>
    <row r="110" spans="1:4">
      <c r="A110">
        <v>220252560</v>
      </c>
      <c r="B110" t="s">
        <v>400</v>
      </c>
      <c r="C110">
        <v>3.08</v>
      </c>
      <c r="D110">
        <v>3.08</v>
      </c>
    </row>
    <row r="111" spans="1:4">
      <c r="A111">
        <v>170558360</v>
      </c>
      <c r="B111" t="s">
        <v>401</v>
      </c>
      <c r="C111">
        <v>100.75</v>
      </c>
      <c r="D111">
        <v>100.75</v>
      </c>
    </row>
    <row r="112" spans="1:4">
      <c r="A112">
        <v>220253030</v>
      </c>
      <c r="B112" t="s">
        <v>402</v>
      </c>
      <c r="C112">
        <v>280.04000000000002</v>
      </c>
      <c r="D112">
        <v>277.85000000000002</v>
      </c>
    </row>
    <row r="113" spans="1:4">
      <c r="A113">
        <v>220253040</v>
      </c>
      <c r="B113" t="s">
        <v>403</v>
      </c>
      <c r="C113">
        <v>82.29</v>
      </c>
      <c r="D113">
        <v>81.180000000000007</v>
      </c>
    </row>
    <row r="114" spans="1:4">
      <c r="A114">
        <v>320558370</v>
      </c>
      <c r="B114" t="s">
        <v>404</v>
      </c>
      <c r="C114">
        <v>13.85</v>
      </c>
      <c r="D114">
        <v>12.94</v>
      </c>
    </row>
    <row r="115" spans="1:4">
      <c r="A115" t="s">
        <v>405</v>
      </c>
      <c r="B115" t="s">
        <v>406</v>
      </c>
      <c r="C115">
        <v>356.47</v>
      </c>
      <c r="D115">
        <v>355.73</v>
      </c>
    </row>
    <row r="116" spans="1:4">
      <c r="A116">
        <v>3620258570</v>
      </c>
      <c r="B116" t="s">
        <v>409</v>
      </c>
      <c r="C116">
        <v>41.41</v>
      </c>
      <c r="D116">
        <v>41.41</v>
      </c>
    </row>
    <row r="117" spans="1:4">
      <c r="A117" t="s">
        <v>410</v>
      </c>
      <c r="B117" t="s">
        <v>411</v>
      </c>
      <c r="C117" t="s">
        <v>628</v>
      </c>
      <c r="D117" t="s">
        <v>628</v>
      </c>
    </row>
    <row r="118" spans="1:4">
      <c r="A118">
        <v>710258520</v>
      </c>
      <c r="B118" t="s">
        <v>413</v>
      </c>
      <c r="C118">
        <v>45.49</v>
      </c>
      <c r="D118">
        <v>37.340000000000003</v>
      </c>
    </row>
    <row r="119" spans="1:4">
      <c r="A119" t="s">
        <v>416</v>
      </c>
      <c r="B119" t="s">
        <v>417</v>
      </c>
      <c r="C119">
        <v>214.64</v>
      </c>
      <c r="D119">
        <v>214.64</v>
      </c>
    </row>
    <row r="120" spans="1:4">
      <c r="A120" t="s">
        <v>420</v>
      </c>
      <c r="B120" t="s">
        <v>421</v>
      </c>
      <c r="C120">
        <v>1.75</v>
      </c>
      <c r="D120">
        <v>1.75</v>
      </c>
    </row>
    <row r="121" spans="1:4">
      <c r="A121" t="s">
        <v>103</v>
      </c>
      <c r="B121" t="s">
        <v>102</v>
      </c>
      <c r="C121">
        <v>15.72</v>
      </c>
      <c r="D121">
        <v>15.72</v>
      </c>
    </row>
    <row r="122" spans="1:4">
      <c r="A122" t="s">
        <v>105</v>
      </c>
      <c r="B122" t="s">
        <v>104</v>
      </c>
      <c r="C122">
        <v>89.81</v>
      </c>
      <c r="D122">
        <v>89.81</v>
      </c>
    </row>
    <row r="123" spans="1:4">
      <c r="A123">
        <v>2340758790</v>
      </c>
      <c r="B123" t="s">
        <v>426</v>
      </c>
      <c r="C123">
        <v>9.2100000000000009</v>
      </c>
      <c r="D123">
        <v>9.2100000000000009</v>
      </c>
    </row>
    <row r="124" spans="1:4">
      <c r="A124">
        <v>3620258480</v>
      </c>
      <c r="B124" t="s">
        <v>107</v>
      </c>
      <c r="C124">
        <v>114.34</v>
      </c>
      <c r="D124">
        <v>97.25</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
  <sheetViews>
    <sheetView topLeftCell="A116" workbookViewId="0">
      <selection activeCell="T132" sqref="T132"/>
    </sheetView>
  </sheetViews>
  <sheetFormatPr defaultRowHeight="15"/>
  <sheetData>
    <row r="1" spans="1:4">
      <c r="A1">
        <v>58000</v>
      </c>
      <c r="B1" t="s">
        <v>217</v>
      </c>
      <c r="D1">
        <v>-14.69</v>
      </c>
    </row>
    <row r="2" spans="1:4">
      <c r="A2">
        <v>170551380</v>
      </c>
      <c r="B2" t="s">
        <v>218</v>
      </c>
      <c r="C2">
        <v>45.17</v>
      </c>
      <c r="D2">
        <v>45.17</v>
      </c>
    </row>
    <row r="3" spans="1:4">
      <c r="A3" t="s">
        <v>219</v>
      </c>
      <c r="B3" t="s">
        <v>220</v>
      </c>
      <c r="C3">
        <v>715.04</v>
      </c>
      <c r="D3">
        <v>715.04</v>
      </c>
    </row>
    <row r="4" spans="1:4">
      <c r="A4" t="s">
        <v>223</v>
      </c>
      <c r="B4" t="s">
        <v>224</v>
      </c>
      <c r="C4">
        <v>1.35</v>
      </c>
      <c r="D4">
        <v>1.35</v>
      </c>
    </row>
    <row r="5" spans="1:4">
      <c r="A5" t="s">
        <v>225</v>
      </c>
      <c r="B5" t="s">
        <v>226</v>
      </c>
      <c r="C5">
        <v>27.21</v>
      </c>
      <c r="D5">
        <v>27.09</v>
      </c>
    </row>
    <row r="6" spans="1:4">
      <c r="A6" t="s">
        <v>213</v>
      </c>
      <c r="B6" t="s">
        <v>214</v>
      </c>
      <c r="C6">
        <v>45.98</v>
      </c>
      <c r="D6">
        <v>45.98</v>
      </c>
    </row>
    <row r="7" spans="1:4">
      <c r="A7" t="s">
        <v>216</v>
      </c>
      <c r="B7" t="s">
        <v>215</v>
      </c>
      <c r="C7">
        <v>22.11</v>
      </c>
      <c r="D7">
        <v>21.65</v>
      </c>
    </row>
    <row r="8" spans="1:4">
      <c r="A8" t="s">
        <v>227</v>
      </c>
      <c r="B8" t="s">
        <v>228</v>
      </c>
      <c r="C8">
        <v>95.07</v>
      </c>
      <c r="D8">
        <v>95.04</v>
      </c>
    </row>
    <row r="9" spans="1:4">
      <c r="A9" t="s">
        <v>229</v>
      </c>
      <c r="B9" t="s">
        <v>230</v>
      </c>
      <c r="C9">
        <v>128.58000000000001</v>
      </c>
      <c r="D9">
        <v>128.58000000000001</v>
      </c>
    </row>
    <row r="10" spans="1:4">
      <c r="A10" t="s">
        <v>231</v>
      </c>
      <c r="B10" t="s">
        <v>232</v>
      </c>
      <c r="C10">
        <v>5.8</v>
      </c>
      <c r="D10">
        <v>5.8</v>
      </c>
    </row>
    <row r="11" spans="1:4">
      <c r="A11" t="s">
        <v>233</v>
      </c>
      <c r="B11" t="s">
        <v>234</v>
      </c>
      <c r="C11">
        <v>337.88</v>
      </c>
      <c r="D11">
        <v>337.88</v>
      </c>
    </row>
    <row r="12" spans="1:4">
      <c r="A12" t="s">
        <v>471</v>
      </c>
      <c r="B12" t="s">
        <v>472</v>
      </c>
      <c r="C12">
        <v>55.67</v>
      </c>
      <c r="D12">
        <v>55.67</v>
      </c>
    </row>
    <row r="13" spans="1:4">
      <c r="A13" t="s">
        <v>235</v>
      </c>
      <c r="B13" t="s">
        <v>236</v>
      </c>
      <c r="C13">
        <v>122.79</v>
      </c>
      <c r="D13">
        <v>122.58</v>
      </c>
    </row>
    <row r="14" spans="1:4">
      <c r="A14" t="s">
        <v>237</v>
      </c>
      <c r="B14" t="s">
        <v>238</v>
      </c>
      <c r="C14">
        <v>45.57</v>
      </c>
      <c r="D14">
        <v>45.57</v>
      </c>
    </row>
    <row r="15" spans="1:4">
      <c r="A15" t="s">
        <v>239</v>
      </c>
      <c r="B15" t="s">
        <v>240</v>
      </c>
      <c r="C15">
        <v>330.04</v>
      </c>
      <c r="D15">
        <v>330.04</v>
      </c>
    </row>
    <row r="16" spans="1:4">
      <c r="A16" t="s">
        <v>241</v>
      </c>
      <c r="B16" t="s">
        <v>242</v>
      </c>
      <c r="C16">
        <v>330.24</v>
      </c>
      <c r="D16">
        <v>330.24</v>
      </c>
    </row>
    <row r="17" spans="1:4">
      <c r="A17" t="s">
        <v>243</v>
      </c>
      <c r="B17" t="s">
        <v>244</v>
      </c>
      <c r="C17" t="s">
        <v>740</v>
      </c>
      <c r="D17" t="s">
        <v>740</v>
      </c>
    </row>
    <row r="18" spans="1:4">
      <c r="A18" t="s">
        <v>473</v>
      </c>
      <c r="B18" t="s">
        <v>474</v>
      </c>
      <c r="C18" t="s">
        <v>741</v>
      </c>
      <c r="D18" t="s">
        <v>741</v>
      </c>
    </row>
    <row r="19" spans="1:4">
      <c r="A19" t="s">
        <v>245</v>
      </c>
      <c r="B19" t="s">
        <v>246</v>
      </c>
      <c r="C19">
        <v>190.58</v>
      </c>
      <c r="D19">
        <v>166.58</v>
      </c>
    </row>
    <row r="20" spans="1:4">
      <c r="A20" t="s">
        <v>247</v>
      </c>
      <c r="B20" t="s">
        <v>248</v>
      </c>
      <c r="C20">
        <v>0.66</v>
      </c>
      <c r="D20">
        <v>0.66</v>
      </c>
    </row>
    <row r="21" spans="1:4">
      <c r="A21" s="51" t="s">
        <v>637</v>
      </c>
      <c r="B21" t="s">
        <v>638</v>
      </c>
      <c r="C21">
        <v>51.08</v>
      </c>
      <c r="D21">
        <v>51.08</v>
      </c>
    </row>
    <row r="22" spans="1:4">
      <c r="A22">
        <v>220252550</v>
      </c>
      <c r="B22" t="s">
        <v>249</v>
      </c>
      <c r="C22">
        <v>33.619999999999997</v>
      </c>
      <c r="D22">
        <v>33.619999999999997</v>
      </c>
    </row>
    <row r="23" spans="1:4">
      <c r="A23" s="51" t="s">
        <v>250</v>
      </c>
      <c r="B23" t="s">
        <v>251</v>
      </c>
      <c r="C23">
        <v>45.98</v>
      </c>
      <c r="D23">
        <v>45.98</v>
      </c>
    </row>
    <row r="24" spans="1:4">
      <c r="A24" s="51" t="s">
        <v>252</v>
      </c>
      <c r="B24" t="s">
        <v>253</v>
      </c>
      <c r="C24">
        <v>13.06</v>
      </c>
      <c r="D24">
        <v>13.06</v>
      </c>
    </row>
    <row r="25" spans="1:4">
      <c r="A25" s="51" t="s">
        <v>502</v>
      </c>
      <c r="B25" t="s">
        <v>503</v>
      </c>
      <c r="C25">
        <v>746.97</v>
      </c>
      <c r="D25">
        <v>746.82</v>
      </c>
    </row>
    <row r="26" spans="1:4">
      <c r="A26" s="51" t="s">
        <v>256</v>
      </c>
      <c r="B26" t="s">
        <v>257</v>
      </c>
      <c r="C26">
        <v>119.06</v>
      </c>
      <c r="D26">
        <v>119.06</v>
      </c>
    </row>
    <row r="27" spans="1:4">
      <c r="A27" s="51" t="s">
        <v>258</v>
      </c>
      <c r="B27" t="s">
        <v>259</v>
      </c>
      <c r="C27">
        <v>17.78</v>
      </c>
      <c r="D27">
        <v>17.78</v>
      </c>
    </row>
    <row r="28" spans="1:4">
      <c r="A28" s="51" t="s">
        <v>260</v>
      </c>
      <c r="B28" t="s">
        <v>261</v>
      </c>
      <c r="C28">
        <v>179.42</v>
      </c>
      <c r="D28">
        <v>179.42</v>
      </c>
    </row>
    <row r="29" spans="1:4">
      <c r="A29" t="s">
        <v>480</v>
      </c>
      <c r="B29" t="s">
        <v>481</v>
      </c>
    </row>
    <row r="30" spans="1:4">
      <c r="A30" t="s">
        <v>262</v>
      </c>
      <c r="B30" t="s">
        <v>263</v>
      </c>
      <c r="C30">
        <v>540.63</v>
      </c>
      <c r="D30">
        <v>540.63</v>
      </c>
    </row>
    <row r="31" spans="1:4">
      <c r="A31" s="51" t="s">
        <v>264</v>
      </c>
      <c r="B31" t="s">
        <v>265</v>
      </c>
      <c r="C31">
        <v>16.600000000000001</v>
      </c>
      <c r="D31">
        <v>16.600000000000001</v>
      </c>
    </row>
    <row r="32" spans="1:4">
      <c r="A32" s="51" t="s">
        <v>268</v>
      </c>
      <c r="B32" t="s">
        <v>269</v>
      </c>
      <c r="C32">
        <v>11.68</v>
      </c>
      <c r="D32">
        <v>11.68</v>
      </c>
    </row>
    <row r="33" spans="1:4">
      <c r="A33">
        <v>310151370</v>
      </c>
      <c r="B33" t="s">
        <v>272</v>
      </c>
      <c r="C33">
        <v>27.99</v>
      </c>
      <c r="D33">
        <v>27.99</v>
      </c>
    </row>
    <row r="34" spans="1:4">
      <c r="A34">
        <v>310852500</v>
      </c>
      <c r="B34" t="s">
        <v>273</v>
      </c>
      <c r="C34">
        <v>550.26</v>
      </c>
      <c r="D34">
        <v>549.16999999999996</v>
      </c>
    </row>
    <row r="35" spans="1:4">
      <c r="A35">
        <v>311152200</v>
      </c>
      <c r="B35" t="s">
        <v>276</v>
      </c>
      <c r="C35">
        <v>108.65</v>
      </c>
      <c r="D35">
        <v>108.65</v>
      </c>
    </row>
    <row r="36" spans="1:4">
      <c r="A36">
        <v>311252400</v>
      </c>
      <c r="B36" t="s">
        <v>277</v>
      </c>
      <c r="C36">
        <v>0.03</v>
      </c>
      <c r="D36">
        <v>0.03</v>
      </c>
    </row>
    <row r="37" spans="1:4">
      <c r="A37">
        <v>312154040</v>
      </c>
      <c r="B37" t="s">
        <v>505</v>
      </c>
      <c r="C37">
        <v>277.77</v>
      </c>
      <c r="D37">
        <v>277.77</v>
      </c>
    </row>
    <row r="38" spans="1:4">
      <c r="A38">
        <v>330152700</v>
      </c>
      <c r="B38" t="s">
        <v>278</v>
      </c>
      <c r="C38">
        <v>9.3699999999999992</v>
      </c>
      <c r="D38">
        <v>9.3699999999999992</v>
      </c>
    </row>
    <row r="39" spans="1:4">
      <c r="A39">
        <v>330153800</v>
      </c>
      <c r="B39" t="s">
        <v>279</v>
      </c>
      <c r="C39">
        <v>878.51</v>
      </c>
      <c r="D39">
        <v>878.17</v>
      </c>
    </row>
    <row r="40" spans="1:4">
      <c r="A40">
        <v>330750820</v>
      </c>
      <c r="B40" t="s">
        <v>280</v>
      </c>
      <c r="C40">
        <v>164.89</v>
      </c>
      <c r="D40">
        <v>164.89</v>
      </c>
    </row>
    <row r="41" spans="1:4">
      <c r="A41">
        <v>330752600</v>
      </c>
      <c r="B41" t="s">
        <v>281</v>
      </c>
      <c r="C41">
        <v>11.81</v>
      </c>
      <c r="D41">
        <v>11.81</v>
      </c>
    </row>
    <row r="42" spans="1:4">
      <c r="A42" t="s">
        <v>282</v>
      </c>
      <c r="B42" t="s">
        <v>283</v>
      </c>
      <c r="C42" t="s">
        <v>742</v>
      </c>
      <c r="D42" t="s">
        <v>743</v>
      </c>
    </row>
    <row r="43" spans="1:4">
      <c r="A43" t="s">
        <v>284</v>
      </c>
      <c r="B43" t="s">
        <v>285</v>
      </c>
      <c r="C43" t="s">
        <v>744</v>
      </c>
      <c r="D43" t="s">
        <v>745</v>
      </c>
    </row>
    <row r="44" spans="1:4">
      <c r="A44" t="s">
        <v>482</v>
      </c>
      <c r="B44" t="s">
        <v>483</v>
      </c>
      <c r="C44">
        <v>81.38</v>
      </c>
      <c r="D44">
        <v>81.38</v>
      </c>
    </row>
    <row r="45" spans="1:4">
      <c r="A45">
        <v>410250270</v>
      </c>
      <c r="B45" t="s">
        <v>286</v>
      </c>
      <c r="C45">
        <v>11.44</v>
      </c>
      <c r="D45">
        <v>11.44</v>
      </c>
    </row>
    <row r="46" spans="1:4">
      <c r="A46">
        <v>420250270</v>
      </c>
      <c r="B46" t="s">
        <v>286</v>
      </c>
      <c r="C46">
        <v>6.41</v>
      </c>
      <c r="D46">
        <v>6.41</v>
      </c>
    </row>
    <row r="47" spans="1:4">
      <c r="A47">
        <v>420252800</v>
      </c>
      <c r="B47" t="s">
        <v>287</v>
      </c>
      <c r="C47">
        <v>0.5</v>
      </c>
      <c r="D47">
        <v>0.5</v>
      </c>
    </row>
    <row r="48" spans="1:4">
      <c r="A48">
        <v>420655140</v>
      </c>
      <c r="B48" t="s">
        <v>288</v>
      </c>
      <c r="C48">
        <v>16.649999999999999</v>
      </c>
      <c r="D48">
        <v>16.649999999999999</v>
      </c>
    </row>
    <row r="49" spans="1:4">
      <c r="A49">
        <v>511351350</v>
      </c>
      <c r="B49" t="s">
        <v>289</v>
      </c>
      <c r="C49">
        <v>1.76</v>
      </c>
      <c r="D49">
        <v>1.76</v>
      </c>
    </row>
    <row r="50" spans="1:4">
      <c r="A50">
        <v>511351760</v>
      </c>
      <c r="B50" t="s">
        <v>290</v>
      </c>
      <c r="C50">
        <v>1.78</v>
      </c>
      <c r="D50">
        <v>1.78</v>
      </c>
    </row>
    <row r="51" spans="1:4">
      <c r="A51">
        <v>511354620</v>
      </c>
      <c r="B51" t="s">
        <v>291</v>
      </c>
      <c r="C51">
        <v>6.15</v>
      </c>
      <c r="D51">
        <v>6.13</v>
      </c>
    </row>
    <row r="52" spans="1:4">
      <c r="A52">
        <v>511354970</v>
      </c>
      <c r="B52" t="s">
        <v>292</v>
      </c>
      <c r="C52">
        <v>26.09</v>
      </c>
      <c r="D52">
        <v>26.09</v>
      </c>
    </row>
    <row r="53" spans="1:4">
      <c r="A53" t="s">
        <v>293</v>
      </c>
      <c r="B53" t="s">
        <v>294</v>
      </c>
      <c r="C53">
        <v>559.59</v>
      </c>
      <c r="D53">
        <v>559.59</v>
      </c>
    </row>
    <row r="54" spans="1:4">
      <c r="A54" t="s">
        <v>296</v>
      </c>
      <c r="B54" t="s">
        <v>297</v>
      </c>
      <c r="C54">
        <v>172.9</v>
      </c>
      <c r="D54">
        <v>172.9</v>
      </c>
    </row>
    <row r="55" spans="1:4">
      <c r="A55" t="s">
        <v>298</v>
      </c>
      <c r="B55" t="s">
        <v>299</v>
      </c>
      <c r="C55">
        <v>767.25</v>
      </c>
      <c r="D55">
        <v>767.22</v>
      </c>
    </row>
    <row r="56" spans="1:4">
      <c r="A56" t="s">
        <v>433</v>
      </c>
      <c r="B56" t="s">
        <v>434</v>
      </c>
      <c r="C56">
        <v>196.21</v>
      </c>
      <c r="D56">
        <v>196.21</v>
      </c>
    </row>
    <row r="57" spans="1:4">
      <c r="A57" t="s">
        <v>519</v>
      </c>
      <c r="B57" t="s">
        <v>520</v>
      </c>
      <c r="C57">
        <v>20.22</v>
      </c>
      <c r="D57">
        <v>20.22</v>
      </c>
    </row>
    <row r="58" spans="1:4">
      <c r="A58">
        <v>710552900</v>
      </c>
      <c r="B58" t="s">
        <v>300</v>
      </c>
      <c r="C58">
        <v>790.96</v>
      </c>
      <c r="D58">
        <v>790.61</v>
      </c>
    </row>
    <row r="59" spans="1:4">
      <c r="A59" t="s">
        <v>301</v>
      </c>
      <c r="B59" t="s">
        <v>302</v>
      </c>
      <c r="C59">
        <v>2.95</v>
      </c>
      <c r="D59">
        <v>2.95</v>
      </c>
    </row>
    <row r="60" spans="1:4">
      <c r="A60" t="s">
        <v>303</v>
      </c>
      <c r="B60" t="s">
        <v>304</v>
      </c>
      <c r="C60">
        <v>11.25</v>
      </c>
      <c r="D60">
        <v>11.21</v>
      </c>
    </row>
    <row r="61" spans="1:4">
      <c r="A61" t="s">
        <v>305</v>
      </c>
      <c r="B61" t="s">
        <v>306</v>
      </c>
      <c r="C61">
        <v>13.22</v>
      </c>
      <c r="D61">
        <v>13.22</v>
      </c>
    </row>
    <row r="62" spans="1:4">
      <c r="A62" t="s">
        <v>307</v>
      </c>
      <c r="B62" t="s">
        <v>308</v>
      </c>
      <c r="C62">
        <v>28.51</v>
      </c>
      <c r="D62">
        <v>28.51</v>
      </c>
    </row>
    <row r="63" spans="1:4">
      <c r="A63">
        <v>860550860</v>
      </c>
      <c r="B63" t="s">
        <v>309</v>
      </c>
      <c r="C63">
        <v>8.7799999999999994</v>
      </c>
      <c r="D63">
        <v>8.76</v>
      </c>
    </row>
    <row r="64" spans="1:4">
      <c r="A64">
        <v>1120551110</v>
      </c>
      <c r="B64" t="s">
        <v>455</v>
      </c>
      <c r="C64">
        <v>189.32</v>
      </c>
      <c r="D64">
        <v>189.32</v>
      </c>
    </row>
    <row r="65" spans="1:4">
      <c r="A65">
        <v>1140354660</v>
      </c>
      <c r="B65" t="s">
        <v>312</v>
      </c>
      <c r="C65">
        <v>20.71</v>
      </c>
      <c r="D65">
        <v>20.71</v>
      </c>
    </row>
    <row r="66" spans="1:4">
      <c r="A66">
        <v>1140354670</v>
      </c>
      <c r="B66" t="s">
        <v>313</v>
      </c>
      <c r="C66">
        <v>41.76</v>
      </c>
      <c r="D66">
        <v>41.76</v>
      </c>
    </row>
    <row r="67" spans="1:4">
      <c r="A67">
        <v>1140355170</v>
      </c>
      <c r="B67" t="s">
        <v>314</v>
      </c>
      <c r="C67">
        <v>26.49</v>
      </c>
      <c r="D67">
        <v>26.49</v>
      </c>
    </row>
    <row r="68" spans="1:4">
      <c r="A68">
        <v>1140355190</v>
      </c>
      <c r="B68" t="s">
        <v>315</v>
      </c>
      <c r="C68">
        <v>8.99</v>
      </c>
      <c r="D68">
        <v>8.99</v>
      </c>
    </row>
    <row r="69" spans="1:4">
      <c r="A69" t="s">
        <v>486</v>
      </c>
      <c r="B69" t="s">
        <v>487</v>
      </c>
      <c r="C69">
        <v>160</v>
      </c>
      <c r="D69">
        <v>160</v>
      </c>
    </row>
    <row r="70" spans="1:4">
      <c r="A70" t="s">
        <v>316</v>
      </c>
      <c r="B70" t="s">
        <v>315</v>
      </c>
      <c r="C70">
        <v>117.33</v>
      </c>
      <c r="D70">
        <v>117.33</v>
      </c>
    </row>
    <row r="71" spans="1:4">
      <c r="A71" t="s">
        <v>317</v>
      </c>
      <c r="B71" t="s">
        <v>318</v>
      </c>
      <c r="C71">
        <v>7.7</v>
      </c>
      <c r="D71">
        <v>7.7</v>
      </c>
    </row>
    <row r="72" spans="1:4">
      <c r="A72">
        <v>1310351110</v>
      </c>
      <c r="B72" t="s">
        <v>455</v>
      </c>
      <c r="C72">
        <v>82.58</v>
      </c>
      <c r="D72">
        <v>82.58</v>
      </c>
    </row>
    <row r="73" spans="1:4">
      <c r="A73" t="s">
        <v>319</v>
      </c>
      <c r="B73" t="s">
        <v>320</v>
      </c>
      <c r="C73">
        <v>628.73</v>
      </c>
      <c r="D73">
        <v>628.73</v>
      </c>
    </row>
    <row r="74" spans="1:4">
      <c r="A74" t="s">
        <v>322</v>
      </c>
      <c r="B74" t="s">
        <v>323</v>
      </c>
      <c r="C74">
        <v>45.65</v>
      </c>
      <c r="D74">
        <v>45.65</v>
      </c>
    </row>
    <row r="75" spans="1:4">
      <c r="A75" t="s">
        <v>324</v>
      </c>
      <c r="B75" t="s">
        <v>325</v>
      </c>
      <c r="C75">
        <v>10.7</v>
      </c>
      <c r="D75">
        <v>10.7</v>
      </c>
    </row>
    <row r="76" spans="1:4">
      <c r="A76" t="s">
        <v>326</v>
      </c>
      <c r="B76" t="s">
        <v>327</v>
      </c>
      <c r="C76">
        <v>45.76</v>
      </c>
      <c r="D76">
        <v>45.76</v>
      </c>
    </row>
    <row r="77" spans="1:4">
      <c r="A77">
        <v>1520155270</v>
      </c>
      <c r="B77" t="s">
        <v>333</v>
      </c>
      <c r="D77">
        <v>-0.51</v>
      </c>
    </row>
    <row r="78" spans="1:4">
      <c r="A78" t="s">
        <v>330</v>
      </c>
      <c r="B78" t="s">
        <v>331</v>
      </c>
      <c r="C78">
        <v>12.5</v>
      </c>
      <c r="D78">
        <v>12.5</v>
      </c>
    </row>
    <row r="79" spans="1:4">
      <c r="A79" t="s">
        <v>332</v>
      </c>
      <c r="B79" t="s">
        <v>333</v>
      </c>
      <c r="C79">
        <v>134.34</v>
      </c>
      <c r="D79">
        <v>134.34</v>
      </c>
    </row>
    <row r="80" spans="1:4">
      <c r="A80" t="s">
        <v>334</v>
      </c>
      <c r="B80" t="s">
        <v>333</v>
      </c>
      <c r="C80">
        <v>19.03</v>
      </c>
      <c r="D80">
        <v>19.03</v>
      </c>
    </row>
    <row r="81" spans="1:4">
      <c r="A81" t="s">
        <v>335</v>
      </c>
      <c r="B81" t="s">
        <v>336</v>
      </c>
      <c r="C81">
        <v>40.47</v>
      </c>
      <c r="D81">
        <v>40.47</v>
      </c>
    </row>
    <row r="82" spans="1:4">
      <c r="A82">
        <v>1570150660</v>
      </c>
      <c r="B82" t="s">
        <v>337</v>
      </c>
      <c r="C82">
        <v>0.72</v>
      </c>
      <c r="D82">
        <v>0.72</v>
      </c>
    </row>
    <row r="83" spans="1:4">
      <c r="A83">
        <v>2420453900</v>
      </c>
      <c r="B83" t="s">
        <v>340</v>
      </c>
      <c r="C83">
        <v>50</v>
      </c>
      <c r="D83">
        <v>50</v>
      </c>
    </row>
    <row r="84" spans="1:4">
      <c r="A84" t="s">
        <v>341</v>
      </c>
      <c r="B84" t="s">
        <v>342</v>
      </c>
      <c r="C84" t="s">
        <v>746</v>
      </c>
      <c r="D84" t="s">
        <v>746</v>
      </c>
    </row>
    <row r="85" spans="1:4">
      <c r="A85" t="s">
        <v>346</v>
      </c>
      <c r="B85" t="s">
        <v>347</v>
      </c>
      <c r="C85">
        <v>57.48</v>
      </c>
      <c r="D85">
        <v>57.48</v>
      </c>
    </row>
    <row r="86" spans="1:4">
      <c r="A86" t="s">
        <v>627</v>
      </c>
      <c r="B86" t="s">
        <v>359</v>
      </c>
      <c r="C86">
        <v>151.66999999999999</v>
      </c>
      <c r="D86">
        <v>151.66999999999999</v>
      </c>
    </row>
    <row r="87" spans="1:4">
      <c r="A87" t="s">
        <v>348</v>
      </c>
      <c r="B87" t="s">
        <v>349</v>
      </c>
      <c r="C87">
        <v>33</v>
      </c>
      <c r="D87">
        <v>33</v>
      </c>
    </row>
    <row r="88" spans="1:4">
      <c r="A88" t="s">
        <v>351</v>
      </c>
      <c r="B88" t="s">
        <v>352</v>
      </c>
      <c r="C88">
        <v>44.52</v>
      </c>
      <c r="D88">
        <v>44.52</v>
      </c>
    </row>
    <row r="89" spans="1:4">
      <c r="A89" t="s">
        <v>353</v>
      </c>
      <c r="B89" t="s">
        <v>354</v>
      </c>
      <c r="C89">
        <v>580.02</v>
      </c>
      <c r="D89">
        <v>580.02</v>
      </c>
    </row>
    <row r="90" spans="1:4">
      <c r="A90" t="s">
        <v>355</v>
      </c>
      <c r="B90" t="s">
        <v>356</v>
      </c>
      <c r="C90">
        <v>703.71</v>
      </c>
      <c r="D90">
        <v>703.71</v>
      </c>
    </row>
    <row r="91" spans="1:4">
      <c r="A91" t="s">
        <v>492</v>
      </c>
      <c r="B91" t="s">
        <v>493</v>
      </c>
      <c r="D91">
        <v>-6.91</v>
      </c>
    </row>
    <row r="92" spans="1:4">
      <c r="A92" t="s">
        <v>442</v>
      </c>
      <c r="B92" t="s">
        <v>443</v>
      </c>
      <c r="D92">
        <v>-1.94</v>
      </c>
    </row>
    <row r="93" spans="1:4">
      <c r="A93" t="s">
        <v>358</v>
      </c>
      <c r="B93" t="s">
        <v>359</v>
      </c>
      <c r="C93">
        <v>327</v>
      </c>
      <c r="D93">
        <v>327</v>
      </c>
    </row>
    <row r="94" spans="1:4">
      <c r="A94">
        <v>2820451280</v>
      </c>
      <c r="B94" t="s">
        <v>360</v>
      </c>
      <c r="C94">
        <v>38.25</v>
      </c>
      <c r="D94">
        <v>38.25</v>
      </c>
    </row>
    <row r="95" spans="1:4">
      <c r="A95" t="s">
        <v>446</v>
      </c>
      <c r="B95" t="s">
        <v>447</v>
      </c>
      <c r="C95">
        <v>15.78</v>
      </c>
      <c r="D95">
        <v>15.78</v>
      </c>
    </row>
    <row r="96" spans="1:4">
      <c r="A96">
        <v>2869950160</v>
      </c>
      <c r="B96" t="s">
        <v>361</v>
      </c>
      <c r="C96">
        <v>173.21</v>
      </c>
      <c r="D96">
        <v>173.21</v>
      </c>
    </row>
    <row r="97" spans="1:4">
      <c r="A97">
        <v>2910551290</v>
      </c>
      <c r="B97" t="s">
        <v>362</v>
      </c>
      <c r="C97">
        <v>155.6</v>
      </c>
      <c r="D97">
        <v>155.6</v>
      </c>
    </row>
    <row r="98" spans="1:4">
      <c r="A98" t="s">
        <v>363</v>
      </c>
      <c r="B98" t="s">
        <v>364</v>
      </c>
      <c r="C98">
        <v>20.399999999999999</v>
      </c>
      <c r="D98">
        <v>20.399999999999999</v>
      </c>
    </row>
    <row r="99" spans="1:4">
      <c r="A99" t="s">
        <v>365</v>
      </c>
      <c r="B99" t="s">
        <v>366</v>
      </c>
      <c r="C99">
        <v>12.58</v>
      </c>
      <c r="D99">
        <v>12.58</v>
      </c>
    </row>
    <row r="100" spans="1:4">
      <c r="A100" t="s">
        <v>367</v>
      </c>
      <c r="B100" t="s">
        <v>368</v>
      </c>
      <c r="C100">
        <v>0.08</v>
      </c>
      <c r="D100">
        <v>0.08</v>
      </c>
    </row>
    <row r="101" spans="1:4">
      <c r="A101" t="s">
        <v>369</v>
      </c>
      <c r="B101" t="s">
        <v>370</v>
      </c>
      <c r="C101">
        <v>75.22</v>
      </c>
      <c r="D101">
        <v>75.22</v>
      </c>
    </row>
    <row r="102" spans="1:4">
      <c r="A102">
        <v>3110251180</v>
      </c>
      <c r="B102" t="s">
        <v>371</v>
      </c>
      <c r="C102">
        <v>50.53</v>
      </c>
      <c r="D102">
        <v>50.53</v>
      </c>
    </row>
    <row r="103" spans="1:4">
      <c r="A103">
        <v>3180052990</v>
      </c>
      <c r="B103" t="s">
        <v>372</v>
      </c>
      <c r="C103">
        <v>7.1</v>
      </c>
      <c r="D103">
        <v>7.1</v>
      </c>
    </row>
    <row r="104" spans="1:4">
      <c r="A104" t="s">
        <v>373</v>
      </c>
      <c r="B104" t="s">
        <v>374</v>
      </c>
      <c r="C104">
        <v>0.74</v>
      </c>
      <c r="D104">
        <v>0.74</v>
      </c>
    </row>
    <row r="105" spans="1:4">
      <c r="A105">
        <v>3610459000</v>
      </c>
      <c r="B105" t="s">
        <v>375</v>
      </c>
      <c r="C105">
        <v>221.2</v>
      </c>
      <c r="D105">
        <v>221.2</v>
      </c>
    </row>
    <row r="106" spans="1:4">
      <c r="A106">
        <v>4620155160</v>
      </c>
      <c r="B106" t="s">
        <v>376</v>
      </c>
      <c r="C106">
        <v>2.14</v>
      </c>
      <c r="D106">
        <v>2.14</v>
      </c>
    </row>
    <row r="107" spans="1:4">
      <c r="A107" t="s">
        <v>377</v>
      </c>
      <c r="B107" t="s">
        <v>378</v>
      </c>
      <c r="C107">
        <v>58.69</v>
      </c>
      <c r="D107">
        <v>58.69</v>
      </c>
    </row>
    <row r="108" spans="1:4">
      <c r="A108" t="s">
        <v>379</v>
      </c>
      <c r="B108" t="s">
        <v>378</v>
      </c>
      <c r="C108">
        <v>34.450000000000003</v>
      </c>
      <c r="D108">
        <v>34.450000000000003</v>
      </c>
    </row>
    <row r="109" spans="1:4">
      <c r="A109" t="s">
        <v>380</v>
      </c>
      <c r="B109" t="s">
        <v>381</v>
      </c>
      <c r="C109">
        <v>93.93</v>
      </c>
      <c r="D109">
        <v>93.93</v>
      </c>
    </row>
    <row r="110" spans="1:4">
      <c r="A110" t="s">
        <v>382</v>
      </c>
      <c r="B110" t="s">
        <v>378</v>
      </c>
      <c r="C110">
        <v>50.92</v>
      </c>
      <c r="D110">
        <v>50.92</v>
      </c>
    </row>
    <row r="111" spans="1:4">
      <c r="A111">
        <v>9090051200</v>
      </c>
      <c r="B111" t="s">
        <v>448</v>
      </c>
      <c r="C111">
        <v>0.6</v>
      </c>
      <c r="D111">
        <v>0.6</v>
      </c>
    </row>
    <row r="112" spans="1:4">
      <c r="A112">
        <v>9520051420</v>
      </c>
      <c r="B112" t="s">
        <v>383</v>
      </c>
      <c r="C112">
        <v>3.43</v>
      </c>
      <c r="D112">
        <v>3.43</v>
      </c>
    </row>
    <row r="113" spans="1:4">
      <c r="A113">
        <v>9620051410</v>
      </c>
      <c r="B113" t="s">
        <v>384</v>
      </c>
      <c r="C113">
        <v>24.89</v>
      </c>
      <c r="D113">
        <v>24.73</v>
      </c>
    </row>
    <row r="114" spans="1:4">
      <c r="A114">
        <v>170558300</v>
      </c>
      <c r="B114" t="s">
        <v>95</v>
      </c>
      <c r="C114">
        <v>861.8</v>
      </c>
      <c r="D114">
        <v>861.8</v>
      </c>
    </row>
    <row r="115" spans="1:4">
      <c r="A115">
        <v>170558330</v>
      </c>
      <c r="B115" t="s">
        <v>96</v>
      </c>
      <c r="C115" t="s">
        <v>747</v>
      </c>
      <c r="D115" t="s">
        <v>747</v>
      </c>
    </row>
    <row r="116" spans="1:4">
      <c r="A116">
        <v>320558340</v>
      </c>
      <c r="B116" t="s">
        <v>97</v>
      </c>
      <c r="C116">
        <v>426.89</v>
      </c>
      <c r="D116">
        <v>426.89</v>
      </c>
    </row>
    <row r="117" spans="1:4">
      <c r="A117">
        <v>330153020</v>
      </c>
      <c r="B117" t="s">
        <v>385</v>
      </c>
      <c r="C117" t="s">
        <v>748</v>
      </c>
      <c r="D117" t="s">
        <v>748</v>
      </c>
    </row>
    <row r="118" spans="1:4">
      <c r="A118" t="s">
        <v>386</v>
      </c>
      <c r="B118" t="s">
        <v>387</v>
      </c>
      <c r="C118">
        <v>6.12</v>
      </c>
      <c r="D118">
        <v>6.12</v>
      </c>
    </row>
    <row r="119" spans="1:4">
      <c r="A119" t="s">
        <v>388</v>
      </c>
      <c r="B119" t="s">
        <v>389</v>
      </c>
      <c r="C119" t="s">
        <v>749</v>
      </c>
      <c r="D119" t="s">
        <v>750</v>
      </c>
    </row>
    <row r="120" spans="1:4">
      <c r="A120">
        <v>1520158310</v>
      </c>
      <c r="B120" t="s">
        <v>100</v>
      </c>
      <c r="C120">
        <v>28.38</v>
      </c>
      <c r="D120">
        <v>28.38</v>
      </c>
    </row>
    <row r="121" spans="1:4">
      <c r="A121" t="s">
        <v>390</v>
      </c>
      <c r="B121" t="s">
        <v>391</v>
      </c>
      <c r="C121">
        <v>195.2</v>
      </c>
      <c r="D121">
        <v>195.2</v>
      </c>
    </row>
    <row r="122" spans="1:4">
      <c r="A122">
        <v>3620258320</v>
      </c>
      <c r="B122" t="s">
        <v>101</v>
      </c>
      <c r="C122">
        <v>968.8</v>
      </c>
      <c r="D122">
        <v>968.8</v>
      </c>
    </row>
    <row r="123" spans="1:4">
      <c r="A123">
        <v>3620258530</v>
      </c>
      <c r="B123" t="s">
        <v>392</v>
      </c>
      <c r="C123">
        <v>181.25</v>
      </c>
      <c r="D123">
        <v>179.69</v>
      </c>
    </row>
    <row r="124" spans="1:4">
      <c r="A124" t="s">
        <v>393</v>
      </c>
      <c r="B124" t="s">
        <v>394</v>
      </c>
      <c r="C124">
        <v>125.89</v>
      </c>
      <c r="D124">
        <v>125.89</v>
      </c>
    </row>
    <row r="125" spans="1:4">
      <c r="A125" t="s">
        <v>395</v>
      </c>
      <c r="B125" t="s">
        <v>396</v>
      </c>
      <c r="C125">
        <v>2.42</v>
      </c>
      <c r="D125">
        <v>2.42</v>
      </c>
    </row>
    <row r="126" spans="1:4">
      <c r="A126">
        <v>240153060</v>
      </c>
      <c r="B126" t="s">
        <v>397</v>
      </c>
      <c r="C126">
        <v>8.1</v>
      </c>
      <c r="D126">
        <v>8.1</v>
      </c>
    </row>
    <row r="127" spans="1:4">
      <c r="A127">
        <v>3080452610</v>
      </c>
      <c r="B127" t="s">
        <v>398</v>
      </c>
      <c r="C127">
        <v>12.92</v>
      </c>
      <c r="D127">
        <v>12.92</v>
      </c>
    </row>
    <row r="128" spans="1:4">
      <c r="A128">
        <v>3080152610</v>
      </c>
      <c r="B128" t="s">
        <v>398</v>
      </c>
      <c r="C128">
        <v>71.2</v>
      </c>
      <c r="D128">
        <v>71.2</v>
      </c>
    </row>
    <row r="129" spans="1:4">
      <c r="A129" t="s">
        <v>751</v>
      </c>
      <c r="B129" t="s">
        <v>752</v>
      </c>
      <c r="C129">
        <v>857.91</v>
      </c>
      <c r="D129">
        <v>857.91</v>
      </c>
    </row>
    <row r="130" spans="1:4">
      <c r="A130">
        <v>220252560</v>
      </c>
      <c r="B130" t="s">
        <v>400</v>
      </c>
      <c r="C130">
        <v>30.26</v>
      </c>
      <c r="D130">
        <v>30.26</v>
      </c>
    </row>
    <row r="131" spans="1:4">
      <c r="A131">
        <v>170558360</v>
      </c>
      <c r="B131" t="s">
        <v>401</v>
      </c>
      <c r="C131">
        <v>140.63999999999999</v>
      </c>
      <c r="D131">
        <v>140.63999999999999</v>
      </c>
    </row>
    <row r="132" spans="1:4">
      <c r="A132">
        <v>220253030</v>
      </c>
      <c r="B132" t="s">
        <v>402</v>
      </c>
      <c r="C132">
        <v>343.89</v>
      </c>
      <c r="D132">
        <v>343.89</v>
      </c>
    </row>
    <row r="133" spans="1:4">
      <c r="A133">
        <v>220253040</v>
      </c>
      <c r="B133" t="s">
        <v>403</v>
      </c>
      <c r="C133">
        <v>315.94</v>
      </c>
      <c r="D133">
        <v>315.94</v>
      </c>
    </row>
    <row r="134" spans="1:4">
      <c r="A134">
        <v>320558370</v>
      </c>
      <c r="B134" t="s">
        <v>404</v>
      </c>
      <c r="C134">
        <v>24.77</v>
      </c>
      <c r="D134">
        <v>24.77</v>
      </c>
    </row>
    <row r="135" spans="1:4">
      <c r="A135" t="s">
        <v>405</v>
      </c>
      <c r="B135" t="s">
        <v>406</v>
      </c>
      <c r="C135">
        <v>369.19</v>
      </c>
      <c r="D135">
        <v>369.13</v>
      </c>
    </row>
    <row r="136" spans="1:4">
      <c r="A136" t="s">
        <v>407</v>
      </c>
      <c r="B136" t="s">
        <v>408</v>
      </c>
      <c r="C136">
        <v>111.12</v>
      </c>
      <c r="D136">
        <v>111.12</v>
      </c>
    </row>
    <row r="137" spans="1:4">
      <c r="A137">
        <v>3620258570</v>
      </c>
      <c r="B137" t="s">
        <v>409</v>
      </c>
      <c r="C137">
        <v>78.25</v>
      </c>
      <c r="D137">
        <v>78.12</v>
      </c>
    </row>
    <row r="138" spans="1:4">
      <c r="A138" t="s">
        <v>410</v>
      </c>
      <c r="B138" t="s">
        <v>411</v>
      </c>
      <c r="C138">
        <v>707</v>
      </c>
      <c r="D138">
        <v>707</v>
      </c>
    </row>
    <row r="139" spans="1:4">
      <c r="A139" t="s">
        <v>494</v>
      </c>
      <c r="B139" t="s">
        <v>495</v>
      </c>
      <c r="C139">
        <v>150</v>
      </c>
      <c r="D139">
        <v>150</v>
      </c>
    </row>
    <row r="140" spans="1:4">
      <c r="A140">
        <v>710258520</v>
      </c>
      <c r="B140" t="s">
        <v>413</v>
      </c>
      <c r="C140">
        <v>66.34</v>
      </c>
      <c r="D140">
        <v>66.34</v>
      </c>
    </row>
    <row r="141" spans="1:4">
      <c r="A141" t="s">
        <v>414</v>
      </c>
      <c r="B141" t="s">
        <v>415</v>
      </c>
      <c r="C141">
        <v>13.84</v>
      </c>
      <c r="D141">
        <v>13.84</v>
      </c>
    </row>
    <row r="142" spans="1:4">
      <c r="A142" t="s">
        <v>416</v>
      </c>
      <c r="B142" t="s">
        <v>417</v>
      </c>
      <c r="C142">
        <v>362.04</v>
      </c>
      <c r="D142">
        <v>362.04</v>
      </c>
    </row>
    <row r="143" spans="1:4">
      <c r="A143" t="s">
        <v>420</v>
      </c>
      <c r="B143" t="s">
        <v>421</v>
      </c>
      <c r="C143">
        <v>7.5</v>
      </c>
      <c r="D143">
        <v>7.5</v>
      </c>
    </row>
    <row r="144" spans="1:4">
      <c r="A144">
        <v>511358220</v>
      </c>
      <c r="B144" t="s">
        <v>753</v>
      </c>
      <c r="C144" t="s">
        <v>754</v>
      </c>
      <c r="D144" t="s">
        <v>754</v>
      </c>
    </row>
    <row r="145" spans="1:4">
      <c r="A145" t="s">
        <v>422</v>
      </c>
      <c r="B145" t="s">
        <v>423</v>
      </c>
      <c r="C145">
        <v>91.03</v>
      </c>
      <c r="D145">
        <v>91.03</v>
      </c>
    </row>
    <row r="146" spans="1:4">
      <c r="A146" t="s">
        <v>755</v>
      </c>
      <c r="B146" t="s">
        <v>756</v>
      </c>
      <c r="C146">
        <v>129.88</v>
      </c>
      <c r="D146">
        <v>129.88</v>
      </c>
    </row>
    <row r="147" spans="1:4">
      <c r="A147" t="s">
        <v>103</v>
      </c>
      <c r="B147" t="s">
        <v>102</v>
      </c>
      <c r="C147">
        <v>15.72</v>
      </c>
      <c r="D147">
        <v>15.72</v>
      </c>
    </row>
    <row r="148" spans="1:4">
      <c r="A148" t="s">
        <v>105</v>
      </c>
      <c r="B148" t="s">
        <v>104</v>
      </c>
      <c r="C148">
        <v>141.47999999999999</v>
      </c>
      <c r="D148">
        <v>141.47999999999999</v>
      </c>
    </row>
    <row r="149" spans="1:4">
      <c r="A149">
        <v>2340758790</v>
      </c>
      <c r="B149" t="s">
        <v>426</v>
      </c>
      <c r="C149">
        <v>9.59</v>
      </c>
      <c r="D149">
        <v>9.59</v>
      </c>
    </row>
    <row r="150" spans="1:4">
      <c r="A150">
        <v>3620258440</v>
      </c>
      <c r="B150" t="s">
        <v>106</v>
      </c>
      <c r="C150">
        <v>160.53</v>
      </c>
      <c r="D150">
        <v>160.53</v>
      </c>
    </row>
    <row r="151" spans="1:4">
      <c r="A151">
        <v>3620258480</v>
      </c>
      <c r="B151" t="s">
        <v>107</v>
      </c>
      <c r="C151">
        <v>147.1</v>
      </c>
      <c r="D151">
        <v>145.69999999999999</v>
      </c>
    </row>
    <row r="152" spans="1:4">
      <c r="A152" t="s">
        <v>662</v>
      </c>
      <c r="B152" t="s">
        <v>663</v>
      </c>
      <c r="C152">
        <v>10.08</v>
      </c>
      <c r="D152">
        <v>10.08</v>
      </c>
    </row>
    <row r="153" spans="1:4">
      <c r="A153">
        <v>2480552660</v>
      </c>
      <c r="B153" t="s">
        <v>664</v>
      </c>
      <c r="C153">
        <v>330</v>
      </c>
      <c r="D153">
        <v>330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topLeftCell="A103" workbookViewId="0">
      <selection activeCell="S112" sqref="S112"/>
    </sheetView>
  </sheetViews>
  <sheetFormatPr defaultRowHeight="15"/>
  <sheetData>
    <row r="1" spans="1:4">
      <c r="A1">
        <v>58000</v>
      </c>
      <c r="B1" t="s">
        <v>217</v>
      </c>
      <c r="D1">
        <v>-2.93</v>
      </c>
    </row>
    <row r="2" spans="1:4">
      <c r="A2">
        <v>170551380</v>
      </c>
      <c r="B2" t="s">
        <v>218</v>
      </c>
      <c r="C2">
        <v>33.21</v>
      </c>
      <c r="D2">
        <v>31.79</v>
      </c>
    </row>
    <row r="3" spans="1:4">
      <c r="A3" t="s">
        <v>219</v>
      </c>
      <c r="B3" t="s">
        <v>220</v>
      </c>
      <c r="C3">
        <v>217.42</v>
      </c>
      <c r="D3">
        <v>197.35</v>
      </c>
    </row>
    <row r="4" spans="1:4">
      <c r="A4" t="s">
        <v>221</v>
      </c>
      <c r="B4" t="s">
        <v>222</v>
      </c>
      <c r="C4">
        <v>1.5</v>
      </c>
      <c r="D4">
        <v>1.5</v>
      </c>
    </row>
    <row r="5" spans="1:4">
      <c r="A5" t="s">
        <v>223</v>
      </c>
      <c r="B5" t="s">
        <v>224</v>
      </c>
      <c r="C5">
        <v>0.23</v>
      </c>
      <c r="D5">
        <v>0.23</v>
      </c>
    </row>
    <row r="6" spans="1:4">
      <c r="A6" t="s">
        <v>225</v>
      </c>
      <c r="B6" t="s">
        <v>226</v>
      </c>
      <c r="C6">
        <v>11.44</v>
      </c>
      <c r="D6">
        <v>11.42</v>
      </c>
    </row>
    <row r="7" spans="1:4">
      <c r="A7" t="s">
        <v>213</v>
      </c>
      <c r="B7" t="s">
        <v>214</v>
      </c>
      <c r="C7">
        <v>34.630000000000003</v>
      </c>
      <c r="D7">
        <v>34.630000000000003</v>
      </c>
    </row>
    <row r="8" spans="1:4">
      <c r="A8" t="s">
        <v>216</v>
      </c>
      <c r="B8" t="s">
        <v>215</v>
      </c>
      <c r="C8">
        <v>16.079999999999998</v>
      </c>
      <c r="D8">
        <v>16.079999999999998</v>
      </c>
    </row>
    <row r="9" spans="1:4">
      <c r="A9" t="s">
        <v>227</v>
      </c>
      <c r="B9" t="s">
        <v>228</v>
      </c>
      <c r="C9">
        <v>43.45</v>
      </c>
      <c r="D9">
        <v>43.45</v>
      </c>
    </row>
    <row r="10" spans="1:4">
      <c r="A10" t="s">
        <v>229</v>
      </c>
      <c r="B10" t="s">
        <v>230</v>
      </c>
      <c r="C10">
        <v>85.18</v>
      </c>
      <c r="D10">
        <v>85.18</v>
      </c>
    </row>
    <row r="11" spans="1:4">
      <c r="A11" t="s">
        <v>231</v>
      </c>
      <c r="B11" t="s">
        <v>232</v>
      </c>
      <c r="C11">
        <v>4.03</v>
      </c>
      <c r="D11">
        <v>4.03</v>
      </c>
    </row>
    <row r="12" spans="1:4">
      <c r="A12" t="s">
        <v>233</v>
      </c>
      <c r="B12" t="s">
        <v>234</v>
      </c>
      <c r="C12">
        <v>249.71</v>
      </c>
      <c r="D12">
        <v>249.71</v>
      </c>
    </row>
    <row r="13" spans="1:4">
      <c r="A13" t="s">
        <v>471</v>
      </c>
      <c r="B13" t="s">
        <v>472</v>
      </c>
      <c r="C13">
        <v>211.76</v>
      </c>
      <c r="D13">
        <v>211.76</v>
      </c>
    </row>
    <row r="14" spans="1:4">
      <c r="A14" t="s">
        <v>235</v>
      </c>
      <c r="B14" t="s">
        <v>236</v>
      </c>
      <c r="C14">
        <v>13.05</v>
      </c>
      <c r="D14">
        <v>13.05</v>
      </c>
    </row>
    <row r="15" spans="1:4">
      <c r="A15" t="s">
        <v>239</v>
      </c>
      <c r="B15" t="s">
        <v>240</v>
      </c>
      <c r="C15">
        <v>142.34</v>
      </c>
      <c r="D15">
        <v>142.34</v>
      </c>
    </row>
    <row r="16" spans="1:4">
      <c r="A16" t="s">
        <v>241</v>
      </c>
      <c r="B16" t="s">
        <v>242</v>
      </c>
      <c r="C16">
        <v>99.9</v>
      </c>
      <c r="D16">
        <v>99.9</v>
      </c>
    </row>
    <row r="17" spans="1:4">
      <c r="A17" t="s">
        <v>243</v>
      </c>
      <c r="B17" t="s">
        <v>244</v>
      </c>
      <c r="C17">
        <v>411.62</v>
      </c>
      <c r="D17">
        <v>411.62</v>
      </c>
    </row>
    <row r="18" spans="1:4">
      <c r="A18" t="s">
        <v>245</v>
      </c>
      <c r="B18" t="s">
        <v>246</v>
      </c>
      <c r="C18">
        <v>91.63</v>
      </c>
      <c r="D18">
        <v>91.63</v>
      </c>
    </row>
    <row r="19" spans="1:4">
      <c r="A19" t="s">
        <v>247</v>
      </c>
      <c r="B19" t="s">
        <v>248</v>
      </c>
      <c r="C19">
        <v>0.26</v>
      </c>
      <c r="D19">
        <v>0.25</v>
      </c>
    </row>
    <row r="20" spans="1:4">
      <c r="A20">
        <v>220252550</v>
      </c>
      <c r="B20" t="s">
        <v>249</v>
      </c>
      <c r="C20">
        <v>129</v>
      </c>
      <c r="D20">
        <v>129</v>
      </c>
    </row>
    <row r="21" spans="1:4">
      <c r="A21" s="51" t="s">
        <v>250</v>
      </c>
      <c r="B21" t="s">
        <v>251</v>
      </c>
      <c r="C21">
        <v>30.87</v>
      </c>
      <c r="D21">
        <v>30.87</v>
      </c>
    </row>
    <row r="22" spans="1:4">
      <c r="A22" s="51" t="s">
        <v>252</v>
      </c>
      <c r="B22" t="s">
        <v>253</v>
      </c>
      <c r="C22">
        <v>14.06</v>
      </c>
      <c r="D22">
        <v>14.06</v>
      </c>
    </row>
    <row r="23" spans="1:4">
      <c r="A23" s="51" t="s">
        <v>256</v>
      </c>
      <c r="B23" t="s">
        <v>257</v>
      </c>
      <c r="C23">
        <v>152.59</v>
      </c>
      <c r="D23">
        <v>152.59</v>
      </c>
    </row>
    <row r="24" spans="1:4">
      <c r="A24" s="51" t="s">
        <v>258</v>
      </c>
      <c r="B24" t="s">
        <v>259</v>
      </c>
      <c r="C24">
        <v>8.3800000000000008</v>
      </c>
      <c r="D24">
        <v>8.3800000000000008</v>
      </c>
    </row>
    <row r="25" spans="1:4">
      <c r="A25" s="51" t="s">
        <v>260</v>
      </c>
      <c r="B25" t="s">
        <v>261</v>
      </c>
      <c r="C25">
        <v>157.97999999999999</v>
      </c>
      <c r="D25">
        <v>157.97999999999999</v>
      </c>
    </row>
    <row r="26" spans="1:4">
      <c r="A26" t="s">
        <v>480</v>
      </c>
      <c r="B26" t="s">
        <v>481</v>
      </c>
      <c r="D26">
        <v>-0.03</v>
      </c>
    </row>
    <row r="27" spans="1:4">
      <c r="A27" t="s">
        <v>262</v>
      </c>
      <c r="B27" t="s">
        <v>263</v>
      </c>
      <c r="C27">
        <v>180.05</v>
      </c>
      <c r="D27">
        <v>180.05</v>
      </c>
    </row>
    <row r="28" spans="1:4">
      <c r="A28" s="51" t="s">
        <v>429</v>
      </c>
      <c r="B28" t="s">
        <v>430</v>
      </c>
      <c r="C28">
        <v>71.16</v>
      </c>
      <c r="D28">
        <v>67.37</v>
      </c>
    </row>
    <row r="29" spans="1:4">
      <c r="A29" s="51" t="s">
        <v>550</v>
      </c>
      <c r="B29" t="s">
        <v>551</v>
      </c>
      <c r="C29">
        <v>10.26</v>
      </c>
      <c r="D29">
        <v>10.26</v>
      </c>
    </row>
    <row r="30" spans="1:4">
      <c r="A30" s="51" t="s">
        <v>264</v>
      </c>
      <c r="B30" t="s">
        <v>265</v>
      </c>
      <c r="C30">
        <v>16.3</v>
      </c>
      <c r="D30">
        <v>16.3</v>
      </c>
    </row>
    <row r="31" spans="1:4">
      <c r="A31" s="51" t="s">
        <v>266</v>
      </c>
      <c r="B31" t="s">
        <v>267</v>
      </c>
      <c r="C31">
        <v>28.84</v>
      </c>
      <c r="D31">
        <v>28.84</v>
      </c>
    </row>
    <row r="32" spans="1:4">
      <c r="A32" s="51" t="s">
        <v>268</v>
      </c>
      <c r="B32" t="s">
        <v>269</v>
      </c>
      <c r="C32">
        <v>12.57</v>
      </c>
      <c r="D32">
        <v>12.57</v>
      </c>
    </row>
    <row r="33" spans="1:4">
      <c r="A33">
        <v>310151370</v>
      </c>
      <c r="B33" t="s">
        <v>272</v>
      </c>
      <c r="C33">
        <v>27.51</v>
      </c>
      <c r="D33">
        <v>27.51</v>
      </c>
    </row>
    <row r="34" spans="1:4">
      <c r="A34">
        <v>310852500</v>
      </c>
      <c r="B34" t="s">
        <v>273</v>
      </c>
      <c r="C34">
        <v>864.63</v>
      </c>
      <c r="D34">
        <v>864.58</v>
      </c>
    </row>
    <row r="35" spans="1:4">
      <c r="A35">
        <v>311152200</v>
      </c>
      <c r="B35" t="s">
        <v>276</v>
      </c>
      <c r="C35">
        <v>115.65</v>
      </c>
      <c r="D35">
        <v>115.65</v>
      </c>
    </row>
    <row r="36" spans="1:4">
      <c r="A36">
        <v>311252400</v>
      </c>
      <c r="B36" t="s">
        <v>277</v>
      </c>
      <c r="C36">
        <v>0.2</v>
      </c>
      <c r="D36">
        <v>0.2</v>
      </c>
    </row>
    <row r="37" spans="1:4">
      <c r="A37">
        <v>330152700</v>
      </c>
      <c r="B37" t="s">
        <v>278</v>
      </c>
      <c r="C37">
        <v>3.86</v>
      </c>
      <c r="D37">
        <v>3.86</v>
      </c>
    </row>
    <row r="38" spans="1:4">
      <c r="A38">
        <v>330153800</v>
      </c>
      <c r="B38" t="s">
        <v>279</v>
      </c>
      <c r="C38">
        <v>386.89</v>
      </c>
      <c r="D38">
        <v>386.68</v>
      </c>
    </row>
    <row r="39" spans="1:4">
      <c r="A39">
        <v>330750820</v>
      </c>
      <c r="B39" t="s">
        <v>280</v>
      </c>
      <c r="C39">
        <v>56.31</v>
      </c>
      <c r="D39">
        <v>56.31</v>
      </c>
    </row>
    <row r="40" spans="1:4">
      <c r="A40">
        <v>330752600</v>
      </c>
      <c r="B40" t="s">
        <v>281</v>
      </c>
      <c r="C40">
        <v>8.15</v>
      </c>
      <c r="D40">
        <v>8.15</v>
      </c>
    </row>
    <row r="41" spans="1:4">
      <c r="A41" t="s">
        <v>282</v>
      </c>
      <c r="B41" t="s">
        <v>283</v>
      </c>
      <c r="C41">
        <v>667.53</v>
      </c>
      <c r="D41">
        <v>667.5</v>
      </c>
    </row>
    <row r="42" spans="1:4">
      <c r="A42" t="s">
        <v>284</v>
      </c>
      <c r="B42" t="s">
        <v>285</v>
      </c>
      <c r="C42">
        <v>902.38</v>
      </c>
      <c r="D42">
        <v>902.29</v>
      </c>
    </row>
    <row r="43" spans="1:4">
      <c r="A43" t="s">
        <v>482</v>
      </c>
      <c r="B43" t="s">
        <v>483</v>
      </c>
      <c r="C43">
        <v>42.61</v>
      </c>
      <c r="D43">
        <v>42.61</v>
      </c>
    </row>
    <row r="44" spans="1:4">
      <c r="A44">
        <v>410250270</v>
      </c>
      <c r="B44" t="s">
        <v>286</v>
      </c>
      <c r="C44">
        <v>7.52</v>
      </c>
      <c r="D44">
        <v>7.52</v>
      </c>
    </row>
    <row r="45" spans="1:4">
      <c r="A45">
        <v>420250270</v>
      </c>
      <c r="B45" t="s">
        <v>286</v>
      </c>
      <c r="C45">
        <v>7.2</v>
      </c>
      <c r="D45">
        <v>7.2</v>
      </c>
    </row>
    <row r="46" spans="1:4">
      <c r="A46">
        <v>420252800</v>
      </c>
      <c r="B46" t="s">
        <v>287</v>
      </c>
      <c r="C46">
        <v>0.34</v>
      </c>
      <c r="D46">
        <v>0.34</v>
      </c>
    </row>
    <row r="47" spans="1:4">
      <c r="A47">
        <v>420655140</v>
      </c>
      <c r="B47" t="s">
        <v>288</v>
      </c>
      <c r="C47">
        <v>12.49</v>
      </c>
      <c r="D47">
        <v>12.49</v>
      </c>
    </row>
    <row r="48" spans="1:4">
      <c r="A48">
        <v>511351350</v>
      </c>
      <c r="B48" t="s">
        <v>289</v>
      </c>
      <c r="C48">
        <v>0.68</v>
      </c>
      <c r="D48">
        <v>0.68</v>
      </c>
    </row>
    <row r="49" spans="1:4">
      <c r="A49">
        <v>511351760</v>
      </c>
      <c r="B49" t="s">
        <v>290</v>
      </c>
      <c r="C49">
        <v>10.62</v>
      </c>
      <c r="D49">
        <v>10.62</v>
      </c>
    </row>
    <row r="50" spans="1:4">
      <c r="A50">
        <v>511354620</v>
      </c>
      <c r="B50" t="s">
        <v>291</v>
      </c>
      <c r="C50">
        <v>7.01</v>
      </c>
      <c r="D50">
        <v>7.01</v>
      </c>
    </row>
    <row r="51" spans="1:4">
      <c r="A51">
        <v>511354970</v>
      </c>
      <c r="B51" t="s">
        <v>292</v>
      </c>
      <c r="C51">
        <v>6.97</v>
      </c>
      <c r="D51">
        <v>6.71</v>
      </c>
    </row>
    <row r="52" spans="1:4">
      <c r="A52" t="s">
        <v>293</v>
      </c>
      <c r="B52" t="s">
        <v>294</v>
      </c>
      <c r="C52">
        <v>35.450000000000003</v>
      </c>
      <c r="D52">
        <v>35.450000000000003</v>
      </c>
    </row>
    <row r="53" spans="1:4">
      <c r="A53" t="s">
        <v>298</v>
      </c>
      <c r="B53" t="s">
        <v>299</v>
      </c>
      <c r="C53">
        <v>348.33</v>
      </c>
      <c r="D53">
        <v>348.33</v>
      </c>
    </row>
    <row r="54" spans="1:4">
      <c r="A54" t="s">
        <v>433</v>
      </c>
      <c r="B54" t="s">
        <v>434</v>
      </c>
      <c r="C54">
        <v>32</v>
      </c>
      <c r="D54">
        <v>32</v>
      </c>
    </row>
    <row r="55" spans="1:4">
      <c r="A55" t="s">
        <v>519</v>
      </c>
      <c r="B55" t="s">
        <v>520</v>
      </c>
      <c r="C55">
        <v>478.02</v>
      </c>
      <c r="D55">
        <v>478.02</v>
      </c>
    </row>
    <row r="56" spans="1:4">
      <c r="A56">
        <v>710552900</v>
      </c>
      <c r="B56" t="s">
        <v>300</v>
      </c>
      <c r="C56">
        <v>296.04000000000002</v>
      </c>
      <c r="D56">
        <v>295.57</v>
      </c>
    </row>
    <row r="57" spans="1:4">
      <c r="A57" t="s">
        <v>305</v>
      </c>
      <c r="B57" t="s">
        <v>306</v>
      </c>
      <c r="C57">
        <v>10.16</v>
      </c>
      <c r="D57">
        <v>10.16</v>
      </c>
    </row>
    <row r="58" spans="1:4">
      <c r="A58" t="s">
        <v>307</v>
      </c>
      <c r="B58" t="s">
        <v>308</v>
      </c>
      <c r="C58">
        <v>20.99</v>
      </c>
      <c r="D58">
        <v>20.99</v>
      </c>
    </row>
    <row r="59" spans="1:4">
      <c r="A59">
        <v>860550860</v>
      </c>
      <c r="B59" t="s">
        <v>309</v>
      </c>
      <c r="C59">
        <v>2.94</v>
      </c>
      <c r="D59">
        <v>2.94</v>
      </c>
    </row>
    <row r="60" spans="1:4">
      <c r="A60">
        <v>1110152440</v>
      </c>
      <c r="B60" t="s">
        <v>757</v>
      </c>
      <c r="C60">
        <v>820</v>
      </c>
      <c r="D60">
        <v>820</v>
      </c>
    </row>
    <row r="61" spans="1:4">
      <c r="A61" t="s">
        <v>310</v>
      </c>
      <c r="B61" t="s">
        <v>311</v>
      </c>
      <c r="C61">
        <v>20</v>
      </c>
      <c r="D61">
        <v>20</v>
      </c>
    </row>
    <row r="62" spans="1:4">
      <c r="A62">
        <v>1140354660</v>
      </c>
      <c r="B62" t="s">
        <v>312</v>
      </c>
      <c r="C62">
        <v>4.6500000000000004</v>
      </c>
      <c r="D62">
        <v>4.6500000000000004</v>
      </c>
    </row>
    <row r="63" spans="1:4">
      <c r="A63">
        <v>1140354670</v>
      </c>
      <c r="B63" t="s">
        <v>313</v>
      </c>
      <c r="C63">
        <v>23.65</v>
      </c>
      <c r="D63">
        <v>23.65</v>
      </c>
    </row>
    <row r="64" spans="1:4">
      <c r="A64">
        <v>1140355170</v>
      </c>
      <c r="B64" t="s">
        <v>314</v>
      </c>
      <c r="C64">
        <v>15.7</v>
      </c>
      <c r="D64">
        <v>15.69</v>
      </c>
    </row>
    <row r="65" spans="1:4">
      <c r="A65">
        <v>1140355190</v>
      </c>
      <c r="B65" t="s">
        <v>315</v>
      </c>
      <c r="C65">
        <v>2.91</v>
      </c>
      <c r="D65">
        <v>2.91</v>
      </c>
    </row>
    <row r="66" spans="1:4">
      <c r="A66" t="s">
        <v>486</v>
      </c>
      <c r="B66" t="s">
        <v>487</v>
      </c>
      <c r="C66">
        <v>26.17</v>
      </c>
      <c r="D66">
        <v>26.17</v>
      </c>
    </row>
    <row r="67" spans="1:4">
      <c r="A67" t="s">
        <v>316</v>
      </c>
      <c r="B67" t="s">
        <v>315</v>
      </c>
      <c r="C67">
        <v>59.84</v>
      </c>
      <c r="D67">
        <v>59.84</v>
      </c>
    </row>
    <row r="68" spans="1:4">
      <c r="A68" t="s">
        <v>322</v>
      </c>
      <c r="B68" t="s">
        <v>323</v>
      </c>
      <c r="C68">
        <v>7.51</v>
      </c>
      <c r="D68">
        <v>7.51</v>
      </c>
    </row>
    <row r="69" spans="1:4">
      <c r="A69" t="s">
        <v>324</v>
      </c>
      <c r="B69" t="s">
        <v>325</v>
      </c>
      <c r="C69">
        <v>7.26</v>
      </c>
      <c r="D69">
        <v>7.26</v>
      </c>
    </row>
    <row r="70" spans="1:4">
      <c r="A70" t="s">
        <v>326</v>
      </c>
      <c r="B70" t="s">
        <v>327</v>
      </c>
      <c r="C70">
        <v>274.52999999999997</v>
      </c>
      <c r="D70">
        <v>274.52999999999997</v>
      </c>
    </row>
    <row r="71" spans="1:4">
      <c r="A71" t="s">
        <v>328</v>
      </c>
      <c r="B71" t="s">
        <v>329</v>
      </c>
      <c r="D71">
        <v>-10.65</v>
      </c>
    </row>
    <row r="72" spans="1:4">
      <c r="A72" t="s">
        <v>436</v>
      </c>
      <c r="B72" t="s">
        <v>323</v>
      </c>
      <c r="C72">
        <v>30.34</v>
      </c>
      <c r="D72">
        <v>30.34</v>
      </c>
    </row>
    <row r="73" spans="1:4">
      <c r="A73">
        <v>1520155270</v>
      </c>
      <c r="B73" t="s">
        <v>333</v>
      </c>
      <c r="D73">
        <v>-0.02</v>
      </c>
    </row>
    <row r="74" spans="1:4">
      <c r="A74" t="s">
        <v>330</v>
      </c>
      <c r="B74" t="s">
        <v>331</v>
      </c>
      <c r="C74">
        <v>67.66</v>
      </c>
      <c r="D74">
        <v>67.66</v>
      </c>
    </row>
    <row r="75" spans="1:4">
      <c r="A75" t="s">
        <v>332</v>
      </c>
      <c r="B75" t="s">
        <v>333</v>
      </c>
      <c r="C75">
        <v>363.41</v>
      </c>
      <c r="D75">
        <v>357.8</v>
      </c>
    </row>
    <row r="76" spans="1:4">
      <c r="A76" t="s">
        <v>334</v>
      </c>
      <c r="B76" t="s">
        <v>333</v>
      </c>
      <c r="C76">
        <v>9.89</v>
      </c>
      <c r="D76">
        <v>9.89</v>
      </c>
    </row>
    <row r="77" spans="1:4">
      <c r="A77">
        <v>1570150660</v>
      </c>
      <c r="B77" t="s">
        <v>337</v>
      </c>
      <c r="C77">
        <v>1.33</v>
      </c>
      <c r="D77">
        <v>1.33</v>
      </c>
    </row>
    <row r="78" spans="1:4">
      <c r="A78">
        <v>2340650280</v>
      </c>
      <c r="B78" t="s">
        <v>464</v>
      </c>
      <c r="C78">
        <v>2.0699999999999998</v>
      </c>
      <c r="D78">
        <v>2.0699999999999998</v>
      </c>
    </row>
    <row r="79" spans="1:4">
      <c r="A79">
        <v>2420453900</v>
      </c>
      <c r="B79" t="s">
        <v>340</v>
      </c>
      <c r="C79">
        <v>220</v>
      </c>
      <c r="D79">
        <v>220</v>
      </c>
    </row>
    <row r="80" spans="1:4">
      <c r="A80" t="s">
        <v>341</v>
      </c>
      <c r="B80" t="s">
        <v>342</v>
      </c>
      <c r="C80" t="s">
        <v>758</v>
      </c>
      <c r="D80" t="s">
        <v>759</v>
      </c>
    </row>
    <row r="81" spans="1:4">
      <c r="A81" t="s">
        <v>346</v>
      </c>
      <c r="B81" t="s">
        <v>347</v>
      </c>
      <c r="C81">
        <v>53.65</v>
      </c>
      <c r="D81">
        <v>53.65</v>
      </c>
    </row>
    <row r="82" spans="1:4">
      <c r="A82" t="s">
        <v>627</v>
      </c>
      <c r="B82" t="s">
        <v>359</v>
      </c>
      <c r="C82">
        <v>24.68</v>
      </c>
      <c r="D82">
        <v>24.68</v>
      </c>
    </row>
    <row r="83" spans="1:4">
      <c r="A83" t="s">
        <v>348</v>
      </c>
      <c r="B83" t="s">
        <v>349</v>
      </c>
      <c r="C83">
        <v>2.25</v>
      </c>
      <c r="D83">
        <v>2.25</v>
      </c>
    </row>
    <row r="84" spans="1:4">
      <c r="A84" t="s">
        <v>353</v>
      </c>
      <c r="B84" t="s">
        <v>354</v>
      </c>
      <c r="C84">
        <v>182.59</v>
      </c>
      <c r="D84">
        <v>182.59</v>
      </c>
    </row>
    <row r="85" spans="1:4">
      <c r="A85" t="s">
        <v>355</v>
      </c>
      <c r="B85" t="s">
        <v>356</v>
      </c>
      <c r="C85">
        <v>265.36</v>
      </c>
      <c r="D85">
        <v>265.33</v>
      </c>
    </row>
    <row r="86" spans="1:4">
      <c r="A86" t="s">
        <v>492</v>
      </c>
      <c r="B86" t="s">
        <v>493</v>
      </c>
      <c r="D86">
        <v>-3.04</v>
      </c>
    </row>
    <row r="87" spans="1:4">
      <c r="A87" t="s">
        <v>440</v>
      </c>
      <c r="B87" t="s">
        <v>441</v>
      </c>
      <c r="D87">
        <v>-0.15</v>
      </c>
    </row>
    <row r="88" spans="1:4">
      <c r="A88" t="s">
        <v>444</v>
      </c>
      <c r="B88" t="s">
        <v>445</v>
      </c>
      <c r="D88">
        <v>-7.0000000000000007E-2</v>
      </c>
    </row>
    <row r="89" spans="1:4">
      <c r="A89" t="s">
        <v>358</v>
      </c>
      <c r="B89" t="s">
        <v>359</v>
      </c>
      <c r="C89">
        <v>61.34</v>
      </c>
      <c r="D89">
        <v>61.34</v>
      </c>
    </row>
    <row r="90" spans="1:4">
      <c r="A90">
        <v>2820451280</v>
      </c>
      <c r="B90" t="s">
        <v>360</v>
      </c>
      <c r="C90">
        <v>4.87</v>
      </c>
      <c r="D90">
        <v>4.87</v>
      </c>
    </row>
    <row r="91" spans="1:4">
      <c r="A91">
        <v>2910551290</v>
      </c>
      <c r="B91" t="s">
        <v>362</v>
      </c>
      <c r="C91">
        <v>183.95</v>
      </c>
      <c r="D91">
        <v>183.92</v>
      </c>
    </row>
    <row r="92" spans="1:4">
      <c r="A92" t="s">
        <v>363</v>
      </c>
      <c r="B92" t="s">
        <v>364</v>
      </c>
      <c r="C92">
        <v>5.85</v>
      </c>
      <c r="D92">
        <v>5.85</v>
      </c>
    </row>
    <row r="93" spans="1:4">
      <c r="A93" t="s">
        <v>365</v>
      </c>
      <c r="B93" t="s">
        <v>366</v>
      </c>
      <c r="C93">
        <v>1.0900000000000001</v>
      </c>
      <c r="D93">
        <v>1.0900000000000001</v>
      </c>
    </row>
    <row r="94" spans="1:4">
      <c r="A94" t="s">
        <v>369</v>
      </c>
      <c r="B94" t="s">
        <v>370</v>
      </c>
      <c r="C94">
        <v>24.22</v>
      </c>
      <c r="D94">
        <v>24.22</v>
      </c>
    </row>
    <row r="95" spans="1:4">
      <c r="A95">
        <v>3110251180</v>
      </c>
      <c r="B95" t="s">
        <v>371</v>
      </c>
      <c r="C95">
        <v>21.06</v>
      </c>
      <c r="D95">
        <v>21.05</v>
      </c>
    </row>
    <row r="96" spans="1:4">
      <c r="A96">
        <v>3180052990</v>
      </c>
      <c r="B96" t="s">
        <v>372</v>
      </c>
      <c r="C96">
        <v>0.1</v>
      </c>
      <c r="D96">
        <v>0.1</v>
      </c>
    </row>
    <row r="97" spans="1:4">
      <c r="A97">
        <v>3610459000</v>
      </c>
      <c r="B97" t="s">
        <v>375</v>
      </c>
      <c r="C97">
        <v>97.28</v>
      </c>
      <c r="D97">
        <v>97.28</v>
      </c>
    </row>
    <row r="98" spans="1:4">
      <c r="A98">
        <v>4620155160</v>
      </c>
      <c r="B98" t="s">
        <v>376</v>
      </c>
      <c r="C98">
        <v>1.64</v>
      </c>
      <c r="D98">
        <v>1.64</v>
      </c>
    </row>
    <row r="99" spans="1:4">
      <c r="A99" t="s">
        <v>377</v>
      </c>
      <c r="B99" t="s">
        <v>378</v>
      </c>
      <c r="C99">
        <v>5.55</v>
      </c>
      <c r="D99">
        <v>5.55</v>
      </c>
    </row>
    <row r="100" spans="1:4">
      <c r="A100" t="s">
        <v>379</v>
      </c>
      <c r="B100" t="s">
        <v>378</v>
      </c>
      <c r="C100">
        <v>26.11</v>
      </c>
      <c r="D100">
        <v>26.11</v>
      </c>
    </row>
    <row r="101" spans="1:4">
      <c r="A101" t="s">
        <v>380</v>
      </c>
      <c r="B101" t="s">
        <v>381</v>
      </c>
      <c r="C101">
        <v>20.059999999999999</v>
      </c>
      <c r="D101">
        <v>20.059999999999999</v>
      </c>
    </row>
    <row r="102" spans="1:4">
      <c r="A102" t="s">
        <v>382</v>
      </c>
      <c r="B102" t="s">
        <v>378</v>
      </c>
      <c r="C102">
        <v>183.89</v>
      </c>
      <c r="D102">
        <v>183.89</v>
      </c>
    </row>
    <row r="103" spans="1:4">
      <c r="A103">
        <v>9090051200</v>
      </c>
      <c r="B103" t="s">
        <v>448</v>
      </c>
      <c r="C103">
        <v>0.08</v>
      </c>
      <c r="D103">
        <v>0.08</v>
      </c>
    </row>
    <row r="104" spans="1:4">
      <c r="A104">
        <v>9520051420</v>
      </c>
      <c r="B104" t="s">
        <v>383</v>
      </c>
      <c r="C104">
        <v>5.09</v>
      </c>
      <c r="D104">
        <v>5.09</v>
      </c>
    </row>
    <row r="105" spans="1:4">
      <c r="A105">
        <v>9620051410</v>
      </c>
      <c r="B105" t="s">
        <v>384</v>
      </c>
      <c r="C105">
        <v>17.29</v>
      </c>
      <c r="D105">
        <v>17.29</v>
      </c>
    </row>
    <row r="106" spans="1:4">
      <c r="A106">
        <v>9990051180</v>
      </c>
      <c r="B106" t="s">
        <v>371</v>
      </c>
    </row>
    <row r="107" spans="1:4">
      <c r="A107">
        <v>170558300</v>
      </c>
      <c r="B107" t="s">
        <v>95</v>
      </c>
      <c r="C107">
        <v>379.3</v>
      </c>
      <c r="D107">
        <v>378.72</v>
      </c>
    </row>
    <row r="108" spans="1:4">
      <c r="A108">
        <v>170558330</v>
      </c>
      <c r="B108" t="s">
        <v>96</v>
      </c>
      <c r="C108">
        <v>643.99</v>
      </c>
      <c r="D108">
        <v>643.24</v>
      </c>
    </row>
    <row r="109" spans="1:4">
      <c r="A109">
        <v>320558340</v>
      </c>
      <c r="B109" t="s">
        <v>97</v>
      </c>
      <c r="C109">
        <v>185.56</v>
      </c>
      <c r="D109">
        <v>185.55</v>
      </c>
    </row>
    <row r="110" spans="1:4">
      <c r="A110">
        <v>330153020</v>
      </c>
      <c r="B110" t="s">
        <v>385</v>
      </c>
      <c r="C110">
        <v>979.86</v>
      </c>
      <c r="D110">
        <v>979.78</v>
      </c>
    </row>
    <row r="111" spans="1:4">
      <c r="A111" t="s">
        <v>386</v>
      </c>
      <c r="B111" t="s">
        <v>387</v>
      </c>
      <c r="C111">
        <v>9.91</v>
      </c>
      <c r="D111">
        <v>9.91</v>
      </c>
    </row>
    <row r="112" spans="1:4">
      <c r="A112" t="s">
        <v>388</v>
      </c>
      <c r="B112" t="s">
        <v>389</v>
      </c>
      <c r="C112" t="s">
        <v>760</v>
      </c>
      <c r="D112" t="s">
        <v>761</v>
      </c>
    </row>
    <row r="113" spans="1:4">
      <c r="A113">
        <v>1520158310</v>
      </c>
      <c r="B113" t="s">
        <v>100</v>
      </c>
      <c r="C113">
        <v>22.14</v>
      </c>
      <c r="D113">
        <v>22.14</v>
      </c>
    </row>
    <row r="114" spans="1:4">
      <c r="A114" t="s">
        <v>390</v>
      </c>
      <c r="B114" t="s">
        <v>391</v>
      </c>
      <c r="C114">
        <v>98.38</v>
      </c>
      <c r="D114">
        <v>98.38</v>
      </c>
    </row>
    <row r="115" spans="1:4">
      <c r="A115">
        <v>3620258320</v>
      </c>
      <c r="B115" t="s">
        <v>101</v>
      </c>
      <c r="C115">
        <v>492</v>
      </c>
      <c r="D115">
        <v>492</v>
      </c>
    </row>
    <row r="116" spans="1:4">
      <c r="A116">
        <v>3620258530</v>
      </c>
      <c r="B116" t="s">
        <v>392</v>
      </c>
      <c r="C116">
        <v>95.6</v>
      </c>
      <c r="D116">
        <v>95.6</v>
      </c>
    </row>
    <row r="117" spans="1:4">
      <c r="A117" t="s">
        <v>393</v>
      </c>
      <c r="B117" t="s">
        <v>394</v>
      </c>
      <c r="C117">
        <v>63.84</v>
      </c>
      <c r="D117">
        <v>63.84</v>
      </c>
    </row>
    <row r="118" spans="1:4">
      <c r="A118" t="s">
        <v>395</v>
      </c>
      <c r="B118" t="s">
        <v>396</v>
      </c>
      <c r="C118">
        <v>1.8</v>
      </c>
      <c r="D118">
        <v>1.8</v>
      </c>
    </row>
    <row r="119" spans="1:4">
      <c r="A119">
        <v>3080452610</v>
      </c>
      <c r="B119" t="s">
        <v>398</v>
      </c>
      <c r="C119">
        <v>10.5</v>
      </c>
      <c r="D119">
        <v>10.5</v>
      </c>
    </row>
    <row r="120" spans="1:4">
      <c r="A120" t="s">
        <v>399</v>
      </c>
      <c r="B120" t="s">
        <v>320</v>
      </c>
      <c r="C120">
        <v>162.71</v>
      </c>
      <c r="D120">
        <v>162.71</v>
      </c>
    </row>
    <row r="121" spans="1:4">
      <c r="A121">
        <v>220252560</v>
      </c>
      <c r="B121" t="s">
        <v>400</v>
      </c>
      <c r="C121">
        <v>13.94</v>
      </c>
      <c r="D121">
        <v>13.94</v>
      </c>
    </row>
    <row r="122" spans="1:4">
      <c r="A122">
        <v>170558360</v>
      </c>
      <c r="B122" t="s">
        <v>401</v>
      </c>
      <c r="C122">
        <v>49.55</v>
      </c>
      <c r="D122">
        <v>49.55</v>
      </c>
    </row>
    <row r="123" spans="1:4">
      <c r="A123">
        <v>220253030</v>
      </c>
      <c r="B123" t="s">
        <v>402</v>
      </c>
      <c r="C123">
        <v>171.49</v>
      </c>
      <c r="D123">
        <v>171.45</v>
      </c>
    </row>
    <row r="124" spans="1:4">
      <c r="A124">
        <v>220253040</v>
      </c>
      <c r="B124" t="s">
        <v>403</v>
      </c>
      <c r="C124">
        <v>123.11</v>
      </c>
      <c r="D124">
        <v>122.95</v>
      </c>
    </row>
    <row r="125" spans="1:4">
      <c r="A125">
        <v>320558370</v>
      </c>
      <c r="B125" t="s">
        <v>404</v>
      </c>
      <c r="C125">
        <v>7.87</v>
      </c>
      <c r="D125">
        <v>7.87</v>
      </c>
    </row>
    <row r="126" spans="1:4">
      <c r="A126" t="s">
        <v>405</v>
      </c>
      <c r="B126" t="s">
        <v>406</v>
      </c>
      <c r="C126">
        <v>534.77</v>
      </c>
      <c r="D126">
        <v>534.77</v>
      </c>
    </row>
    <row r="127" spans="1:4">
      <c r="A127" t="s">
        <v>407</v>
      </c>
      <c r="B127" t="s">
        <v>408</v>
      </c>
      <c r="C127">
        <v>101.3</v>
      </c>
      <c r="D127">
        <v>101.3</v>
      </c>
    </row>
    <row r="128" spans="1:4">
      <c r="A128" t="s">
        <v>468</v>
      </c>
      <c r="B128" t="s">
        <v>469</v>
      </c>
      <c r="C128">
        <v>8.14</v>
      </c>
      <c r="D128">
        <v>8.14</v>
      </c>
    </row>
    <row r="129" spans="1:4">
      <c r="A129">
        <v>3620258570</v>
      </c>
      <c r="B129" t="s">
        <v>409</v>
      </c>
      <c r="C129">
        <v>40.590000000000003</v>
      </c>
      <c r="D129">
        <v>40.590000000000003</v>
      </c>
    </row>
    <row r="130" spans="1:4">
      <c r="A130" t="s">
        <v>410</v>
      </c>
      <c r="B130" t="s">
        <v>411</v>
      </c>
      <c r="C130">
        <v>340</v>
      </c>
      <c r="D130">
        <v>340</v>
      </c>
    </row>
    <row r="131" spans="1:4">
      <c r="A131" t="s">
        <v>494</v>
      </c>
      <c r="B131" t="s">
        <v>495</v>
      </c>
      <c r="C131">
        <v>600</v>
      </c>
      <c r="D131">
        <v>600</v>
      </c>
    </row>
    <row r="132" spans="1:4">
      <c r="A132">
        <v>710258520</v>
      </c>
      <c r="B132" t="s">
        <v>413</v>
      </c>
      <c r="C132">
        <v>4.5</v>
      </c>
      <c r="D132">
        <v>4.5</v>
      </c>
    </row>
    <row r="133" spans="1:4">
      <c r="A133" t="s">
        <v>416</v>
      </c>
      <c r="B133" t="s">
        <v>417</v>
      </c>
      <c r="C133">
        <v>223.26</v>
      </c>
      <c r="D133">
        <v>223.26</v>
      </c>
    </row>
    <row r="134" spans="1:4">
      <c r="A134" t="s">
        <v>420</v>
      </c>
      <c r="B134" t="s">
        <v>421</v>
      </c>
      <c r="C134">
        <v>5.61</v>
      </c>
      <c r="D134">
        <v>5.61</v>
      </c>
    </row>
    <row r="135" spans="1:4">
      <c r="A135">
        <v>1310351120</v>
      </c>
      <c r="B135" t="s">
        <v>626</v>
      </c>
      <c r="C135">
        <v>69.8</v>
      </c>
      <c r="D135">
        <v>69.8</v>
      </c>
    </row>
    <row r="136" spans="1:4">
      <c r="A136" t="s">
        <v>103</v>
      </c>
      <c r="B136" t="s">
        <v>102</v>
      </c>
      <c r="C136">
        <v>15.72</v>
      </c>
      <c r="D136">
        <v>15.72</v>
      </c>
    </row>
    <row r="137" spans="1:4">
      <c r="A137" t="s">
        <v>105</v>
      </c>
      <c r="B137" t="s">
        <v>104</v>
      </c>
      <c r="C137">
        <v>71.84</v>
      </c>
      <c r="D137">
        <v>71.84</v>
      </c>
    </row>
    <row r="138" spans="1:4">
      <c r="A138">
        <v>2340758790</v>
      </c>
      <c r="B138" t="s">
        <v>426</v>
      </c>
      <c r="C138">
        <v>6.4</v>
      </c>
      <c r="D138">
        <v>6.4</v>
      </c>
    </row>
    <row r="139" spans="1:4">
      <c r="A139">
        <v>3620258440</v>
      </c>
      <c r="B139" t="s">
        <v>106</v>
      </c>
      <c r="C139">
        <v>131.44999999999999</v>
      </c>
      <c r="D139">
        <v>131.44999999999999</v>
      </c>
    </row>
    <row r="140" spans="1:4">
      <c r="A140">
        <v>3620258480</v>
      </c>
      <c r="B140" t="s">
        <v>107</v>
      </c>
      <c r="C140">
        <v>64.680000000000007</v>
      </c>
      <c r="D140">
        <v>64.239999999999995</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5"/>
  <sheetViews>
    <sheetView topLeftCell="A98" workbookViewId="0">
      <selection sqref="A1:D135"/>
    </sheetView>
  </sheetViews>
  <sheetFormatPr defaultRowHeight="15"/>
  <sheetData>
    <row r="1" spans="1:4">
      <c r="A1">
        <v>58000</v>
      </c>
      <c r="B1" t="s">
        <v>217</v>
      </c>
      <c r="D1">
        <v>-1.66</v>
      </c>
    </row>
    <row r="2" spans="1:4">
      <c r="A2">
        <v>170551380</v>
      </c>
      <c r="B2" t="s">
        <v>218</v>
      </c>
      <c r="C2">
        <v>56.58</v>
      </c>
      <c r="D2">
        <v>54.39</v>
      </c>
    </row>
    <row r="3" spans="1:4">
      <c r="A3" t="s">
        <v>219</v>
      </c>
      <c r="B3" t="s">
        <v>220</v>
      </c>
      <c r="C3">
        <v>262.86</v>
      </c>
      <c r="D3">
        <v>262.75</v>
      </c>
    </row>
    <row r="4" spans="1:4">
      <c r="A4" t="s">
        <v>225</v>
      </c>
      <c r="B4" t="s">
        <v>226</v>
      </c>
      <c r="C4">
        <v>45.56</v>
      </c>
      <c r="D4">
        <v>45.56</v>
      </c>
    </row>
    <row r="5" spans="1:4">
      <c r="A5" t="s">
        <v>213</v>
      </c>
      <c r="B5" t="s">
        <v>214</v>
      </c>
      <c r="C5">
        <v>22.17</v>
      </c>
      <c r="D5">
        <v>22.17</v>
      </c>
    </row>
    <row r="6" spans="1:4">
      <c r="A6" t="s">
        <v>216</v>
      </c>
      <c r="B6" t="s">
        <v>215</v>
      </c>
      <c r="C6">
        <v>8.0399999999999991</v>
      </c>
      <c r="D6">
        <v>8.0399999999999991</v>
      </c>
    </row>
    <row r="7" spans="1:4">
      <c r="A7" t="s">
        <v>227</v>
      </c>
      <c r="B7" t="s">
        <v>228</v>
      </c>
      <c r="C7">
        <v>53.94</v>
      </c>
      <c r="D7">
        <v>53.46</v>
      </c>
    </row>
    <row r="8" spans="1:4">
      <c r="A8" t="s">
        <v>229</v>
      </c>
      <c r="B8" t="s">
        <v>230</v>
      </c>
      <c r="C8">
        <v>82.69</v>
      </c>
      <c r="D8">
        <v>82.69</v>
      </c>
    </row>
    <row r="9" spans="1:4">
      <c r="A9" t="s">
        <v>513</v>
      </c>
      <c r="B9" t="s">
        <v>514</v>
      </c>
      <c r="C9">
        <v>7.46</v>
      </c>
      <c r="D9">
        <v>7.46</v>
      </c>
    </row>
    <row r="10" spans="1:4">
      <c r="A10" t="s">
        <v>231</v>
      </c>
      <c r="B10" t="s">
        <v>232</v>
      </c>
      <c r="C10">
        <v>3.88</v>
      </c>
      <c r="D10">
        <v>3.88</v>
      </c>
    </row>
    <row r="11" spans="1:4">
      <c r="A11" t="s">
        <v>233</v>
      </c>
      <c r="B11" t="s">
        <v>234</v>
      </c>
      <c r="C11">
        <v>217.27</v>
      </c>
      <c r="D11">
        <v>217.27</v>
      </c>
    </row>
    <row r="12" spans="1:4">
      <c r="A12" t="s">
        <v>471</v>
      </c>
      <c r="B12" t="s">
        <v>472</v>
      </c>
      <c r="C12">
        <v>67.5</v>
      </c>
      <c r="D12">
        <v>67.5</v>
      </c>
    </row>
    <row r="13" spans="1:4">
      <c r="A13" t="s">
        <v>235</v>
      </c>
      <c r="B13" t="s">
        <v>236</v>
      </c>
      <c r="C13">
        <v>26.9</v>
      </c>
      <c r="D13">
        <v>26.9</v>
      </c>
    </row>
    <row r="14" spans="1:4">
      <c r="A14" t="s">
        <v>237</v>
      </c>
      <c r="B14" t="s">
        <v>238</v>
      </c>
      <c r="C14">
        <v>10.62</v>
      </c>
      <c r="D14">
        <v>10.62</v>
      </c>
    </row>
    <row r="15" spans="1:4">
      <c r="A15" t="s">
        <v>239</v>
      </c>
      <c r="B15" t="s">
        <v>240</v>
      </c>
      <c r="C15">
        <v>197.96</v>
      </c>
      <c r="D15">
        <v>197.96</v>
      </c>
    </row>
    <row r="16" spans="1:4">
      <c r="A16" t="s">
        <v>241</v>
      </c>
      <c r="B16" t="s">
        <v>242</v>
      </c>
      <c r="C16">
        <v>159.16</v>
      </c>
      <c r="D16">
        <v>159.16</v>
      </c>
    </row>
    <row r="17" spans="1:4">
      <c r="A17" t="s">
        <v>243</v>
      </c>
      <c r="B17" t="s">
        <v>244</v>
      </c>
      <c r="C17">
        <v>669.4</v>
      </c>
      <c r="D17">
        <v>664.41</v>
      </c>
    </row>
    <row r="18" spans="1:4">
      <c r="A18" t="s">
        <v>245</v>
      </c>
      <c r="B18" t="s">
        <v>246</v>
      </c>
      <c r="C18">
        <v>76.540000000000006</v>
      </c>
      <c r="D18">
        <v>76.540000000000006</v>
      </c>
    </row>
    <row r="19" spans="1:4">
      <c r="A19" t="s">
        <v>475</v>
      </c>
      <c r="B19" t="s">
        <v>476</v>
      </c>
      <c r="C19">
        <v>332.65</v>
      </c>
      <c r="D19">
        <v>332.65</v>
      </c>
    </row>
    <row r="20" spans="1:4">
      <c r="A20" t="s">
        <v>247</v>
      </c>
      <c r="B20" t="s">
        <v>248</v>
      </c>
      <c r="C20">
        <v>0.28000000000000003</v>
      </c>
      <c r="D20">
        <v>0.28000000000000003</v>
      </c>
    </row>
    <row r="21" spans="1:4">
      <c r="A21">
        <v>220252550</v>
      </c>
      <c r="B21" t="s">
        <v>249</v>
      </c>
      <c r="C21">
        <v>81.290000000000006</v>
      </c>
      <c r="D21">
        <v>81.290000000000006</v>
      </c>
    </row>
    <row r="22" spans="1:4">
      <c r="A22" s="51" t="s">
        <v>250</v>
      </c>
      <c r="B22" t="s">
        <v>251</v>
      </c>
      <c r="C22">
        <v>36.08</v>
      </c>
      <c r="D22">
        <v>36.08</v>
      </c>
    </row>
    <row r="23" spans="1:4">
      <c r="A23" s="51" t="s">
        <v>252</v>
      </c>
      <c r="B23" t="s">
        <v>253</v>
      </c>
      <c r="C23">
        <v>7.72</v>
      </c>
      <c r="D23">
        <v>7.72</v>
      </c>
    </row>
    <row r="24" spans="1:4">
      <c r="A24" s="51" t="s">
        <v>256</v>
      </c>
      <c r="B24" t="s">
        <v>257</v>
      </c>
      <c r="C24">
        <v>402.06</v>
      </c>
      <c r="D24">
        <v>397.26</v>
      </c>
    </row>
    <row r="25" spans="1:4">
      <c r="A25" s="51" t="s">
        <v>258</v>
      </c>
      <c r="B25" t="s">
        <v>259</v>
      </c>
      <c r="C25">
        <v>19.350000000000001</v>
      </c>
      <c r="D25">
        <v>19.350000000000001</v>
      </c>
    </row>
    <row r="26" spans="1:4">
      <c r="A26" s="51" t="s">
        <v>260</v>
      </c>
      <c r="B26" t="s">
        <v>261</v>
      </c>
      <c r="C26">
        <v>224.77</v>
      </c>
      <c r="D26">
        <v>224.77</v>
      </c>
    </row>
    <row r="27" spans="1:4">
      <c r="A27" t="s">
        <v>262</v>
      </c>
      <c r="B27" t="s">
        <v>263</v>
      </c>
      <c r="C27">
        <v>221.07</v>
      </c>
      <c r="D27">
        <v>221.07</v>
      </c>
    </row>
    <row r="28" spans="1:4">
      <c r="A28" s="51" t="s">
        <v>264</v>
      </c>
      <c r="B28" t="s">
        <v>265</v>
      </c>
      <c r="C28">
        <v>16.760000000000002</v>
      </c>
      <c r="D28">
        <v>16.760000000000002</v>
      </c>
    </row>
    <row r="29" spans="1:4">
      <c r="A29" s="51" t="s">
        <v>266</v>
      </c>
      <c r="B29" t="s">
        <v>267</v>
      </c>
      <c r="C29">
        <v>38.85</v>
      </c>
      <c r="D29">
        <v>38.85</v>
      </c>
    </row>
    <row r="30" spans="1:4">
      <c r="A30" s="51" t="s">
        <v>268</v>
      </c>
      <c r="B30" t="s">
        <v>269</v>
      </c>
      <c r="C30">
        <v>13.13</v>
      </c>
      <c r="D30">
        <v>13.13</v>
      </c>
    </row>
    <row r="31" spans="1:4">
      <c r="A31">
        <v>310151370</v>
      </c>
      <c r="B31" t="s">
        <v>272</v>
      </c>
      <c r="C31">
        <v>42.74</v>
      </c>
      <c r="D31">
        <v>42.74</v>
      </c>
    </row>
    <row r="32" spans="1:4">
      <c r="A32">
        <v>310852500</v>
      </c>
      <c r="B32" t="s">
        <v>273</v>
      </c>
      <c r="C32">
        <v>520.89</v>
      </c>
      <c r="D32">
        <v>520.85</v>
      </c>
    </row>
    <row r="33" spans="1:4">
      <c r="A33">
        <v>311152200</v>
      </c>
      <c r="B33" t="s">
        <v>276</v>
      </c>
      <c r="C33">
        <v>53.83</v>
      </c>
      <c r="D33">
        <v>53.83</v>
      </c>
    </row>
    <row r="34" spans="1:4">
      <c r="A34">
        <v>311252400</v>
      </c>
      <c r="B34" t="s">
        <v>277</v>
      </c>
      <c r="C34">
        <v>0.02</v>
      </c>
      <c r="D34">
        <v>0.02</v>
      </c>
    </row>
    <row r="35" spans="1:4">
      <c r="A35">
        <v>330152700</v>
      </c>
      <c r="B35" t="s">
        <v>278</v>
      </c>
      <c r="C35">
        <v>3.95</v>
      </c>
      <c r="D35">
        <v>3.95</v>
      </c>
    </row>
    <row r="36" spans="1:4">
      <c r="A36">
        <v>330153800</v>
      </c>
      <c r="B36" t="s">
        <v>279</v>
      </c>
      <c r="C36">
        <v>415.65</v>
      </c>
      <c r="D36">
        <v>415.57</v>
      </c>
    </row>
    <row r="37" spans="1:4">
      <c r="A37">
        <v>330750820</v>
      </c>
      <c r="B37" t="s">
        <v>280</v>
      </c>
      <c r="C37">
        <v>20.58</v>
      </c>
      <c r="D37">
        <v>20.58</v>
      </c>
    </row>
    <row r="38" spans="1:4">
      <c r="A38">
        <v>330752600</v>
      </c>
      <c r="B38" t="s">
        <v>281</v>
      </c>
      <c r="C38">
        <v>6.2</v>
      </c>
      <c r="D38">
        <v>6.2</v>
      </c>
    </row>
    <row r="39" spans="1:4">
      <c r="A39" t="s">
        <v>282</v>
      </c>
      <c r="B39" t="s">
        <v>283</v>
      </c>
      <c r="C39">
        <v>595</v>
      </c>
      <c r="D39">
        <v>595</v>
      </c>
    </row>
    <row r="40" spans="1:4">
      <c r="A40" t="s">
        <v>284</v>
      </c>
      <c r="B40" t="s">
        <v>285</v>
      </c>
      <c r="C40">
        <v>950.2</v>
      </c>
      <c r="D40">
        <v>950.14</v>
      </c>
    </row>
    <row r="41" spans="1:4">
      <c r="A41">
        <v>410250270</v>
      </c>
      <c r="B41" t="s">
        <v>286</v>
      </c>
      <c r="C41">
        <v>6.31</v>
      </c>
      <c r="D41">
        <v>6.31</v>
      </c>
    </row>
    <row r="42" spans="1:4">
      <c r="A42">
        <v>420250270</v>
      </c>
      <c r="B42" t="s">
        <v>286</v>
      </c>
      <c r="C42">
        <v>3.93</v>
      </c>
      <c r="D42">
        <v>3.93</v>
      </c>
    </row>
    <row r="43" spans="1:4">
      <c r="A43">
        <v>420252800</v>
      </c>
      <c r="B43" t="s">
        <v>287</v>
      </c>
      <c r="C43">
        <v>0.2</v>
      </c>
      <c r="D43">
        <v>0.2</v>
      </c>
    </row>
    <row r="44" spans="1:4">
      <c r="A44">
        <v>511351350</v>
      </c>
      <c r="B44" t="s">
        <v>289</v>
      </c>
      <c r="C44">
        <v>12.53</v>
      </c>
      <c r="D44">
        <v>12.53</v>
      </c>
    </row>
    <row r="45" spans="1:4">
      <c r="A45">
        <v>511351760</v>
      </c>
      <c r="B45" t="s">
        <v>290</v>
      </c>
      <c r="C45">
        <v>9.26</v>
      </c>
      <c r="D45">
        <v>9.26</v>
      </c>
    </row>
    <row r="46" spans="1:4">
      <c r="A46">
        <v>511354620</v>
      </c>
      <c r="B46" t="s">
        <v>291</v>
      </c>
      <c r="C46">
        <v>7.09</v>
      </c>
      <c r="D46">
        <v>7.09</v>
      </c>
    </row>
    <row r="47" spans="1:4">
      <c r="A47">
        <v>511354970</v>
      </c>
      <c r="B47" t="s">
        <v>292</v>
      </c>
      <c r="C47">
        <v>41.84</v>
      </c>
      <c r="D47">
        <v>41.84</v>
      </c>
    </row>
    <row r="48" spans="1:4">
      <c r="A48" t="s">
        <v>293</v>
      </c>
      <c r="B48" t="s">
        <v>294</v>
      </c>
      <c r="C48">
        <v>255.75</v>
      </c>
      <c r="D48">
        <v>255.75</v>
      </c>
    </row>
    <row r="49" spans="1:4">
      <c r="A49" t="s">
        <v>296</v>
      </c>
      <c r="B49" t="s">
        <v>297</v>
      </c>
      <c r="C49">
        <v>145.30000000000001</v>
      </c>
      <c r="D49">
        <v>145.30000000000001</v>
      </c>
    </row>
    <row r="50" spans="1:4">
      <c r="A50" t="s">
        <v>298</v>
      </c>
      <c r="B50" t="s">
        <v>299</v>
      </c>
      <c r="C50">
        <v>372.46</v>
      </c>
      <c r="D50">
        <v>372.46</v>
      </c>
    </row>
    <row r="51" spans="1:4">
      <c r="A51" t="s">
        <v>433</v>
      </c>
      <c r="B51" t="s">
        <v>434</v>
      </c>
      <c r="C51">
        <v>9.92</v>
      </c>
      <c r="D51">
        <v>9.92</v>
      </c>
    </row>
    <row r="52" spans="1:4">
      <c r="A52" t="s">
        <v>506</v>
      </c>
      <c r="B52" t="s">
        <v>299</v>
      </c>
      <c r="D52">
        <v>-0.1</v>
      </c>
    </row>
    <row r="53" spans="1:4">
      <c r="A53">
        <v>710552900</v>
      </c>
      <c r="B53" t="s">
        <v>300</v>
      </c>
      <c r="C53">
        <v>345.48</v>
      </c>
      <c r="D53">
        <v>345.29</v>
      </c>
    </row>
    <row r="54" spans="1:4">
      <c r="A54" t="s">
        <v>303</v>
      </c>
      <c r="B54" t="s">
        <v>304</v>
      </c>
      <c r="C54">
        <v>3.86</v>
      </c>
      <c r="D54">
        <v>3.86</v>
      </c>
    </row>
    <row r="55" spans="1:4">
      <c r="A55" t="s">
        <v>305</v>
      </c>
      <c r="B55" t="s">
        <v>306</v>
      </c>
      <c r="C55">
        <v>13.81</v>
      </c>
      <c r="D55">
        <v>13.81</v>
      </c>
    </row>
    <row r="56" spans="1:4">
      <c r="A56" t="s">
        <v>307</v>
      </c>
      <c r="B56" t="s">
        <v>308</v>
      </c>
      <c r="C56">
        <v>23.44</v>
      </c>
      <c r="D56">
        <v>23.22</v>
      </c>
    </row>
    <row r="57" spans="1:4">
      <c r="A57">
        <v>860550860</v>
      </c>
      <c r="B57" t="s">
        <v>309</v>
      </c>
      <c r="C57">
        <v>2.75</v>
      </c>
      <c r="D57">
        <v>2.75</v>
      </c>
    </row>
    <row r="58" spans="1:4">
      <c r="A58" t="s">
        <v>310</v>
      </c>
      <c r="B58" t="s">
        <v>311</v>
      </c>
      <c r="C58">
        <v>15</v>
      </c>
      <c r="D58">
        <v>15</v>
      </c>
    </row>
    <row r="59" spans="1:4">
      <c r="A59">
        <v>1140354660</v>
      </c>
      <c r="B59" t="s">
        <v>312</v>
      </c>
      <c r="C59">
        <v>4.57</v>
      </c>
      <c r="D59">
        <v>4.57</v>
      </c>
    </row>
    <row r="60" spans="1:4">
      <c r="A60">
        <v>1140354670</v>
      </c>
      <c r="B60" t="s">
        <v>313</v>
      </c>
      <c r="C60">
        <v>23.55</v>
      </c>
      <c r="D60">
        <v>23.55</v>
      </c>
    </row>
    <row r="61" spans="1:4">
      <c r="A61">
        <v>1140355170</v>
      </c>
      <c r="B61" t="s">
        <v>314</v>
      </c>
      <c r="C61">
        <v>4.3499999999999996</v>
      </c>
      <c r="D61">
        <v>4.3499999999999996</v>
      </c>
    </row>
    <row r="62" spans="1:4">
      <c r="A62">
        <v>1140355190</v>
      </c>
      <c r="B62" t="s">
        <v>315</v>
      </c>
      <c r="C62">
        <v>2.02</v>
      </c>
      <c r="D62">
        <v>2.02</v>
      </c>
    </row>
    <row r="63" spans="1:4">
      <c r="A63" t="s">
        <v>486</v>
      </c>
      <c r="B63" t="s">
        <v>487</v>
      </c>
      <c r="C63">
        <v>12.31</v>
      </c>
      <c r="D63">
        <v>12.31</v>
      </c>
    </row>
    <row r="64" spans="1:4">
      <c r="A64" t="s">
        <v>316</v>
      </c>
      <c r="B64" t="s">
        <v>315</v>
      </c>
      <c r="C64">
        <v>27.43</v>
      </c>
      <c r="D64">
        <v>27.43</v>
      </c>
    </row>
    <row r="65" spans="1:4">
      <c r="A65" t="s">
        <v>317</v>
      </c>
      <c r="B65" t="s">
        <v>318</v>
      </c>
      <c r="C65">
        <v>5.7</v>
      </c>
      <c r="D65">
        <v>5.7</v>
      </c>
    </row>
    <row r="66" spans="1:4">
      <c r="A66" t="s">
        <v>322</v>
      </c>
      <c r="B66" t="s">
        <v>323</v>
      </c>
      <c r="C66">
        <v>40.450000000000003</v>
      </c>
      <c r="D66">
        <v>40.450000000000003</v>
      </c>
    </row>
    <row r="67" spans="1:4">
      <c r="A67" t="s">
        <v>324</v>
      </c>
      <c r="B67" t="s">
        <v>325</v>
      </c>
      <c r="C67">
        <v>7.06</v>
      </c>
      <c r="D67">
        <v>7.06</v>
      </c>
    </row>
    <row r="68" spans="1:4">
      <c r="A68" t="s">
        <v>436</v>
      </c>
      <c r="B68" t="s">
        <v>323</v>
      </c>
      <c r="C68">
        <v>39.799999999999997</v>
      </c>
      <c r="D68">
        <v>39.799999999999997</v>
      </c>
    </row>
    <row r="69" spans="1:4">
      <c r="A69" t="s">
        <v>330</v>
      </c>
      <c r="B69" t="s">
        <v>331</v>
      </c>
      <c r="C69">
        <v>94.52</v>
      </c>
      <c r="D69">
        <v>94.52</v>
      </c>
    </row>
    <row r="70" spans="1:4">
      <c r="A70" t="s">
        <v>332</v>
      </c>
      <c r="B70" t="s">
        <v>333</v>
      </c>
      <c r="C70">
        <v>858.25</v>
      </c>
      <c r="D70">
        <v>858.25</v>
      </c>
    </row>
    <row r="71" spans="1:4">
      <c r="A71" t="s">
        <v>334</v>
      </c>
      <c r="B71" t="s">
        <v>333</v>
      </c>
      <c r="C71">
        <v>10.76</v>
      </c>
      <c r="D71">
        <v>10.76</v>
      </c>
    </row>
    <row r="72" spans="1:4">
      <c r="A72" t="s">
        <v>335</v>
      </c>
      <c r="B72" t="s">
        <v>336</v>
      </c>
      <c r="C72">
        <v>27.07</v>
      </c>
      <c r="D72">
        <v>27.07</v>
      </c>
    </row>
    <row r="73" spans="1:4">
      <c r="A73">
        <v>1570150660</v>
      </c>
      <c r="B73" t="s">
        <v>337</v>
      </c>
      <c r="C73">
        <v>1.36</v>
      </c>
      <c r="D73">
        <v>1.36</v>
      </c>
    </row>
    <row r="74" spans="1:4">
      <c r="A74">
        <v>2340650280</v>
      </c>
      <c r="B74" t="s">
        <v>464</v>
      </c>
      <c r="C74">
        <v>18.43</v>
      </c>
      <c r="D74">
        <v>18.43</v>
      </c>
    </row>
    <row r="75" spans="1:4">
      <c r="A75" t="s">
        <v>341</v>
      </c>
      <c r="B75" t="s">
        <v>342</v>
      </c>
      <c r="C75" t="s">
        <v>581</v>
      </c>
      <c r="D75" t="s">
        <v>581</v>
      </c>
    </row>
    <row r="76" spans="1:4">
      <c r="A76" t="s">
        <v>529</v>
      </c>
      <c r="B76" t="s">
        <v>493</v>
      </c>
      <c r="D76">
        <v>-0.17</v>
      </c>
    </row>
    <row r="77" spans="1:4">
      <c r="A77" t="s">
        <v>346</v>
      </c>
      <c r="B77" t="s">
        <v>347</v>
      </c>
      <c r="C77">
        <v>51.03</v>
      </c>
      <c r="D77">
        <v>21.95</v>
      </c>
    </row>
    <row r="78" spans="1:4">
      <c r="A78" t="s">
        <v>348</v>
      </c>
      <c r="B78" t="s">
        <v>349</v>
      </c>
      <c r="C78">
        <v>290</v>
      </c>
      <c r="D78">
        <v>290</v>
      </c>
    </row>
    <row r="79" spans="1:4">
      <c r="A79" t="s">
        <v>351</v>
      </c>
      <c r="B79" t="s">
        <v>352</v>
      </c>
      <c r="C79">
        <v>355.61</v>
      </c>
      <c r="D79">
        <v>355.61</v>
      </c>
    </row>
    <row r="80" spans="1:4">
      <c r="A80" t="s">
        <v>353</v>
      </c>
      <c r="B80" t="s">
        <v>354</v>
      </c>
      <c r="C80">
        <v>313.18</v>
      </c>
      <c r="D80">
        <v>313.18</v>
      </c>
    </row>
    <row r="81" spans="1:4">
      <c r="A81" t="s">
        <v>355</v>
      </c>
      <c r="B81" t="s">
        <v>356</v>
      </c>
      <c r="C81">
        <v>515.34</v>
      </c>
      <c r="D81">
        <v>515.34</v>
      </c>
    </row>
    <row r="82" spans="1:4">
      <c r="A82" t="s">
        <v>492</v>
      </c>
      <c r="B82" t="s">
        <v>493</v>
      </c>
      <c r="D82">
        <v>-0.47</v>
      </c>
    </row>
    <row r="83" spans="1:4">
      <c r="A83" t="s">
        <v>440</v>
      </c>
      <c r="B83" t="s">
        <v>441</v>
      </c>
      <c r="D83">
        <v>-0.56000000000000005</v>
      </c>
    </row>
    <row r="84" spans="1:4">
      <c r="A84" t="s">
        <v>442</v>
      </c>
      <c r="B84" t="s">
        <v>443</v>
      </c>
      <c r="D84">
        <v>-14.06</v>
      </c>
    </row>
    <row r="85" spans="1:4">
      <c r="A85" t="s">
        <v>444</v>
      </c>
      <c r="B85" t="s">
        <v>445</v>
      </c>
      <c r="D85">
        <v>-0.51</v>
      </c>
    </row>
    <row r="86" spans="1:4">
      <c r="A86" t="s">
        <v>358</v>
      </c>
      <c r="B86" t="s">
        <v>359</v>
      </c>
      <c r="C86">
        <v>67.28</v>
      </c>
      <c r="D86">
        <v>67.28</v>
      </c>
    </row>
    <row r="87" spans="1:4">
      <c r="A87">
        <v>2820451280</v>
      </c>
      <c r="B87" t="s">
        <v>360</v>
      </c>
      <c r="C87">
        <v>12.2</v>
      </c>
      <c r="D87">
        <v>12.2</v>
      </c>
    </row>
    <row r="88" spans="1:4">
      <c r="A88">
        <v>2869950160</v>
      </c>
      <c r="B88" t="s">
        <v>361</v>
      </c>
      <c r="C88">
        <v>24.81</v>
      </c>
      <c r="D88">
        <v>24.81</v>
      </c>
    </row>
    <row r="89" spans="1:4">
      <c r="A89">
        <v>2910551290</v>
      </c>
      <c r="B89" t="s">
        <v>362</v>
      </c>
      <c r="C89">
        <v>224.42</v>
      </c>
      <c r="D89">
        <v>224.42</v>
      </c>
    </row>
    <row r="90" spans="1:4">
      <c r="A90" t="s">
        <v>363</v>
      </c>
      <c r="B90" t="s">
        <v>364</v>
      </c>
      <c r="C90">
        <v>15.4</v>
      </c>
      <c r="D90">
        <v>15.4</v>
      </c>
    </row>
    <row r="91" spans="1:4">
      <c r="A91" t="s">
        <v>365</v>
      </c>
      <c r="B91" t="s">
        <v>366</v>
      </c>
      <c r="C91">
        <v>0.9</v>
      </c>
      <c r="D91">
        <v>0.9</v>
      </c>
    </row>
    <row r="92" spans="1:4">
      <c r="A92" t="s">
        <v>367</v>
      </c>
      <c r="B92" t="s">
        <v>368</v>
      </c>
      <c r="C92">
        <v>7.0000000000000007E-2</v>
      </c>
      <c r="D92">
        <v>7.0000000000000007E-2</v>
      </c>
    </row>
    <row r="93" spans="1:4">
      <c r="A93" t="s">
        <v>369</v>
      </c>
      <c r="B93" t="s">
        <v>370</v>
      </c>
      <c r="C93">
        <v>27.71</v>
      </c>
      <c r="D93">
        <v>27.71</v>
      </c>
    </row>
    <row r="94" spans="1:4">
      <c r="A94">
        <v>3110251180</v>
      </c>
      <c r="B94" t="s">
        <v>371</v>
      </c>
      <c r="C94">
        <v>35.36</v>
      </c>
      <c r="D94">
        <v>35.36</v>
      </c>
    </row>
    <row r="95" spans="1:4">
      <c r="A95">
        <v>3180052990</v>
      </c>
      <c r="B95" t="s">
        <v>372</v>
      </c>
      <c r="C95">
        <v>2.75</v>
      </c>
      <c r="D95">
        <v>2.75</v>
      </c>
    </row>
    <row r="96" spans="1:4">
      <c r="A96">
        <v>3610459000</v>
      </c>
      <c r="B96" t="s">
        <v>375</v>
      </c>
      <c r="C96">
        <v>110.34</v>
      </c>
      <c r="D96">
        <v>110.34</v>
      </c>
    </row>
    <row r="97" spans="1:4">
      <c r="A97">
        <v>3620255500</v>
      </c>
      <c r="B97" t="s">
        <v>511</v>
      </c>
      <c r="D97">
        <v>-0.08</v>
      </c>
    </row>
    <row r="98" spans="1:4">
      <c r="A98" t="s">
        <v>377</v>
      </c>
      <c r="B98" t="s">
        <v>378</v>
      </c>
      <c r="C98">
        <v>296.52</v>
      </c>
      <c r="D98">
        <v>296.52</v>
      </c>
    </row>
    <row r="99" spans="1:4">
      <c r="A99" t="s">
        <v>379</v>
      </c>
      <c r="B99" t="s">
        <v>378</v>
      </c>
      <c r="C99">
        <v>13.61</v>
      </c>
      <c r="D99">
        <v>13.61</v>
      </c>
    </row>
    <row r="100" spans="1:4">
      <c r="A100" t="s">
        <v>380</v>
      </c>
      <c r="B100" t="s">
        <v>381</v>
      </c>
      <c r="C100">
        <v>136.75</v>
      </c>
      <c r="D100">
        <v>136.75</v>
      </c>
    </row>
    <row r="101" spans="1:4">
      <c r="A101" t="s">
        <v>382</v>
      </c>
      <c r="B101" t="s">
        <v>378</v>
      </c>
      <c r="C101">
        <v>203.11</v>
      </c>
      <c r="D101">
        <v>203.11</v>
      </c>
    </row>
    <row r="102" spans="1:4">
      <c r="A102">
        <v>9090051200</v>
      </c>
      <c r="B102" t="s">
        <v>448</v>
      </c>
      <c r="C102">
        <v>7.0000000000000007E-2</v>
      </c>
      <c r="D102">
        <v>7.0000000000000007E-2</v>
      </c>
    </row>
    <row r="103" spans="1:4">
      <c r="A103">
        <v>9520051420</v>
      </c>
      <c r="B103" t="s">
        <v>383</v>
      </c>
      <c r="C103">
        <v>4.95</v>
      </c>
      <c r="D103">
        <v>4.95</v>
      </c>
    </row>
    <row r="104" spans="1:4">
      <c r="A104">
        <v>9620051410</v>
      </c>
      <c r="B104" t="s">
        <v>384</v>
      </c>
      <c r="C104">
        <v>7.3</v>
      </c>
      <c r="D104">
        <v>7.3</v>
      </c>
    </row>
    <row r="105" spans="1:4">
      <c r="A105">
        <v>170558300</v>
      </c>
      <c r="B105" t="s">
        <v>95</v>
      </c>
      <c r="C105">
        <v>721.17</v>
      </c>
      <c r="D105">
        <v>721.15</v>
      </c>
    </row>
    <row r="106" spans="1:4">
      <c r="A106">
        <v>170558330</v>
      </c>
      <c r="B106" t="s">
        <v>96</v>
      </c>
      <c r="C106" t="s">
        <v>736</v>
      </c>
      <c r="D106" t="s">
        <v>736</v>
      </c>
    </row>
    <row r="107" spans="1:4">
      <c r="A107">
        <v>320558340</v>
      </c>
      <c r="B107" t="s">
        <v>97</v>
      </c>
      <c r="C107">
        <v>111.24</v>
      </c>
      <c r="D107">
        <v>111.24</v>
      </c>
    </row>
    <row r="108" spans="1:4">
      <c r="A108">
        <v>330153020</v>
      </c>
      <c r="B108" t="s">
        <v>385</v>
      </c>
      <c r="C108">
        <v>777.73</v>
      </c>
      <c r="D108">
        <v>777.73</v>
      </c>
    </row>
    <row r="109" spans="1:4">
      <c r="A109" t="s">
        <v>386</v>
      </c>
      <c r="B109" t="s">
        <v>387</v>
      </c>
      <c r="C109">
        <v>27.14</v>
      </c>
      <c r="D109">
        <v>27.14</v>
      </c>
    </row>
    <row r="110" spans="1:4">
      <c r="A110" t="s">
        <v>388</v>
      </c>
      <c r="B110" t="s">
        <v>389</v>
      </c>
      <c r="C110" t="s">
        <v>737</v>
      </c>
      <c r="D110" t="s">
        <v>737</v>
      </c>
    </row>
    <row r="111" spans="1:4">
      <c r="A111">
        <v>1520158310</v>
      </c>
      <c r="B111" t="s">
        <v>100</v>
      </c>
      <c r="C111">
        <v>47.98</v>
      </c>
      <c r="D111">
        <v>47.98</v>
      </c>
    </row>
    <row r="112" spans="1:4">
      <c r="A112" t="s">
        <v>390</v>
      </c>
      <c r="B112" t="s">
        <v>391</v>
      </c>
      <c r="C112">
        <v>98.03</v>
      </c>
      <c r="D112">
        <v>98.03</v>
      </c>
    </row>
    <row r="113" spans="1:4">
      <c r="A113">
        <v>3620258320</v>
      </c>
      <c r="B113" t="s">
        <v>101</v>
      </c>
      <c r="C113">
        <v>521.6</v>
      </c>
      <c r="D113">
        <v>424.08</v>
      </c>
    </row>
    <row r="114" spans="1:4">
      <c r="A114">
        <v>3620258530</v>
      </c>
      <c r="B114" t="s">
        <v>392</v>
      </c>
      <c r="C114">
        <v>105.62</v>
      </c>
      <c r="D114">
        <v>105.62</v>
      </c>
    </row>
    <row r="115" spans="1:4">
      <c r="A115" t="s">
        <v>393</v>
      </c>
      <c r="B115" t="s">
        <v>394</v>
      </c>
      <c r="C115">
        <v>58.78</v>
      </c>
      <c r="D115">
        <v>58.78</v>
      </c>
    </row>
    <row r="116" spans="1:4">
      <c r="A116" t="s">
        <v>395</v>
      </c>
      <c r="B116" t="s">
        <v>396</v>
      </c>
      <c r="C116">
        <v>7.33</v>
      </c>
      <c r="D116">
        <v>7.33</v>
      </c>
    </row>
    <row r="117" spans="1:4">
      <c r="A117">
        <v>220252560</v>
      </c>
      <c r="B117" t="s">
        <v>400</v>
      </c>
      <c r="C117">
        <v>2.76</v>
      </c>
      <c r="D117">
        <v>2.76</v>
      </c>
    </row>
    <row r="118" spans="1:4">
      <c r="A118">
        <v>170558360</v>
      </c>
      <c r="B118" t="s">
        <v>401</v>
      </c>
      <c r="C118">
        <v>116.35</v>
      </c>
      <c r="D118">
        <v>116.35</v>
      </c>
    </row>
    <row r="119" spans="1:4">
      <c r="A119">
        <v>220253030</v>
      </c>
      <c r="B119" t="s">
        <v>402</v>
      </c>
      <c r="C119">
        <v>168.47</v>
      </c>
      <c r="D119">
        <v>168.36</v>
      </c>
    </row>
    <row r="120" spans="1:4">
      <c r="A120">
        <v>220253040</v>
      </c>
      <c r="B120" t="s">
        <v>403</v>
      </c>
      <c r="C120">
        <v>179.98</v>
      </c>
      <c r="D120">
        <v>179.98</v>
      </c>
    </row>
    <row r="121" spans="1:4">
      <c r="A121">
        <v>320558370</v>
      </c>
      <c r="B121" t="s">
        <v>404</v>
      </c>
      <c r="C121">
        <v>5.87</v>
      </c>
      <c r="D121">
        <v>5.87</v>
      </c>
    </row>
    <row r="122" spans="1:4">
      <c r="A122" t="s">
        <v>405</v>
      </c>
      <c r="B122" t="s">
        <v>406</v>
      </c>
      <c r="C122">
        <v>829.54</v>
      </c>
      <c r="D122">
        <v>829.54</v>
      </c>
    </row>
    <row r="123" spans="1:4">
      <c r="A123" t="s">
        <v>407</v>
      </c>
      <c r="B123" t="s">
        <v>408</v>
      </c>
      <c r="C123">
        <v>84.73</v>
      </c>
      <c r="D123">
        <v>84.73</v>
      </c>
    </row>
    <row r="124" spans="1:4">
      <c r="A124">
        <v>3620258570</v>
      </c>
      <c r="B124" t="s">
        <v>409</v>
      </c>
      <c r="C124">
        <v>46.21</v>
      </c>
      <c r="D124">
        <v>46.21</v>
      </c>
    </row>
    <row r="125" spans="1:4">
      <c r="A125" t="s">
        <v>410</v>
      </c>
      <c r="B125" t="s">
        <v>411</v>
      </c>
      <c r="C125" t="s">
        <v>738</v>
      </c>
      <c r="D125" t="s">
        <v>738</v>
      </c>
    </row>
    <row r="126" spans="1:4">
      <c r="A126" t="s">
        <v>494</v>
      </c>
      <c r="B126" t="s">
        <v>495</v>
      </c>
      <c r="C126">
        <v>90</v>
      </c>
      <c r="D126">
        <v>90</v>
      </c>
    </row>
    <row r="127" spans="1:4">
      <c r="A127">
        <v>710258520</v>
      </c>
      <c r="B127" t="s">
        <v>413</v>
      </c>
      <c r="C127">
        <v>32.5</v>
      </c>
      <c r="D127">
        <v>32.5</v>
      </c>
    </row>
    <row r="128" spans="1:4">
      <c r="A128" t="s">
        <v>414</v>
      </c>
      <c r="B128" t="s">
        <v>415</v>
      </c>
      <c r="C128">
        <v>13.93</v>
      </c>
      <c r="D128">
        <v>13.93</v>
      </c>
    </row>
    <row r="129" spans="1:4">
      <c r="A129" t="s">
        <v>416</v>
      </c>
      <c r="B129" t="s">
        <v>417</v>
      </c>
      <c r="C129">
        <v>475.86</v>
      </c>
      <c r="D129">
        <v>475.86</v>
      </c>
    </row>
    <row r="130" spans="1:4">
      <c r="A130">
        <v>1310351120</v>
      </c>
      <c r="B130" t="s">
        <v>626</v>
      </c>
      <c r="C130">
        <v>70.92</v>
      </c>
      <c r="D130">
        <v>70.92</v>
      </c>
    </row>
    <row r="131" spans="1:4">
      <c r="A131" t="s">
        <v>103</v>
      </c>
      <c r="B131" t="s">
        <v>102</v>
      </c>
      <c r="C131">
        <v>15.72</v>
      </c>
      <c r="D131">
        <v>15.72</v>
      </c>
    </row>
    <row r="132" spans="1:4">
      <c r="A132" t="s">
        <v>105</v>
      </c>
      <c r="B132" t="s">
        <v>104</v>
      </c>
      <c r="C132">
        <v>76.27</v>
      </c>
      <c r="D132">
        <v>76.27</v>
      </c>
    </row>
    <row r="133" spans="1:4">
      <c r="A133">
        <v>2340758790</v>
      </c>
      <c r="B133" t="s">
        <v>426</v>
      </c>
      <c r="C133">
        <v>5.16</v>
      </c>
      <c r="D133">
        <v>5.16</v>
      </c>
    </row>
    <row r="134" spans="1:4">
      <c r="A134">
        <v>3620258440</v>
      </c>
      <c r="B134" t="s">
        <v>106</v>
      </c>
      <c r="C134">
        <v>187.98</v>
      </c>
      <c r="D134">
        <v>187.98</v>
      </c>
    </row>
    <row r="135" spans="1:4">
      <c r="A135">
        <v>3620258480</v>
      </c>
      <c r="B135" t="s">
        <v>107</v>
      </c>
      <c r="C135">
        <v>131.19999999999999</v>
      </c>
      <c r="D135">
        <v>78.790000000000006</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workbookViewId="0">
      <selection sqref="A1:D144"/>
    </sheetView>
  </sheetViews>
  <sheetFormatPr defaultRowHeight="15"/>
  <sheetData>
    <row r="1" spans="1:4">
      <c r="A1">
        <v>58000</v>
      </c>
      <c r="B1" t="s">
        <v>217</v>
      </c>
      <c r="D1">
        <v>-3.28</v>
      </c>
    </row>
    <row r="2" spans="1:4">
      <c r="A2">
        <v>170551380</v>
      </c>
      <c r="B2" t="s">
        <v>218</v>
      </c>
      <c r="C2">
        <v>31.88</v>
      </c>
      <c r="D2">
        <v>29.9</v>
      </c>
    </row>
    <row r="3" spans="1:4">
      <c r="A3" t="s">
        <v>219</v>
      </c>
      <c r="B3" t="s">
        <v>220</v>
      </c>
      <c r="C3">
        <v>676.35</v>
      </c>
      <c r="D3">
        <v>676.35</v>
      </c>
    </row>
    <row r="4" spans="1:4">
      <c r="A4" t="s">
        <v>221</v>
      </c>
      <c r="B4" t="s">
        <v>222</v>
      </c>
      <c r="C4">
        <v>0.19</v>
      </c>
      <c r="D4">
        <v>0.19</v>
      </c>
    </row>
    <row r="5" spans="1:4">
      <c r="A5" t="s">
        <v>223</v>
      </c>
      <c r="B5" t="s">
        <v>224</v>
      </c>
      <c r="C5">
        <v>0.34</v>
      </c>
      <c r="D5">
        <v>0.34</v>
      </c>
    </row>
    <row r="6" spans="1:4">
      <c r="A6" t="s">
        <v>225</v>
      </c>
      <c r="B6" t="s">
        <v>226</v>
      </c>
      <c r="C6">
        <v>165.8</v>
      </c>
      <c r="D6">
        <v>165.8</v>
      </c>
    </row>
    <row r="7" spans="1:4">
      <c r="A7" t="s">
        <v>213</v>
      </c>
      <c r="B7" t="s">
        <v>214</v>
      </c>
      <c r="C7">
        <v>52.8</v>
      </c>
      <c r="D7">
        <v>52.8</v>
      </c>
    </row>
    <row r="8" spans="1:4">
      <c r="A8" t="s">
        <v>216</v>
      </c>
      <c r="B8" t="s">
        <v>215</v>
      </c>
      <c r="C8">
        <v>19.96</v>
      </c>
      <c r="D8">
        <v>19.96</v>
      </c>
    </row>
    <row r="9" spans="1:4">
      <c r="A9" t="s">
        <v>454</v>
      </c>
      <c r="B9" t="s">
        <v>455</v>
      </c>
      <c r="C9">
        <v>99.85</v>
      </c>
      <c r="D9">
        <v>99.85</v>
      </c>
    </row>
    <row r="10" spans="1:4">
      <c r="A10" t="s">
        <v>227</v>
      </c>
      <c r="B10" t="s">
        <v>228</v>
      </c>
      <c r="C10">
        <v>59.83</v>
      </c>
      <c r="D10">
        <v>59.83</v>
      </c>
    </row>
    <row r="11" spans="1:4">
      <c r="A11" t="s">
        <v>229</v>
      </c>
      <c r="B11" t="s">
        <v>230</v>
      </c>
      <c r="C11">
        <v>240.02</v>
      </c>
      <c r="D11">
        <v>240.02</v>
      </c>
    </row>
    <row r="12" spans="1:4">
      <c r="A12" t="s">
        <v>231</v>
      </c>
      <c r="B12" t="s">
        <v>232</v>
      </c>
      <c r="C12">
        <v>3.99</v>
      </c>
      <c r="D12">
        <v>3.99</v>
      </c>
    </row>
    <row r="13" spans="1:4">
      <c r="A13" t="s">
        <v>233</v>
      </c>
      <c r="B13" t="s">
        <v>234</v>
      </c>
      <c r="C13">
        <v>642</v>
      </c>
      <c r="D13">
        <v>642</v>
      </c>
    </row>
    <row r="14" spans="1:4">
      <c r="A14" t="s">
        <v>471</v>
      </c>
      <c r="B14" t="s">
        <v>472</v>
      </c>
      <c r="C14">
        <v>271.44</v>
      </c>
      <c r="D14">
        <v>271.44</v>
      </c>
    </row>
    <row r="15" spans="1:4">
      <c r="A15" t="s">
        <v>235</v>
      </c>
      <c r="B15" t="s">
        <v>236</v>
      </c>
      <c r="C15">
        <v>9.1300000000000008</v>
      </c>
      <c r="D15">
        <v>9.1300000000000008</v>
      </c>
    </row>
    <row r="16" spans="1:4">
      <c r="A16" t="s">
        <v>237</v>
      </c>
      <c r="B16" t="s">
        <v>238</v>
      </c>
      <c r="C16">
        <v>75.680000000000007</v>
      </c>
      <c r="D16">
        <v>75.680000000000007</v>
      </c>
    </row>
    <row r="17" spans="1:4">
      <c r="A17" t="s">
        <v>239</v>
      </c>
      <c r="B17" t="s">
        <v>240</v>
      </c>
      <c r="C17">
        <v>210.27</v>
      </c>
      <c r="D17">
        <v>210.27</v>
      </c>
    </row>
    <row r="18" spans="1:4">
      <c r="A18" t="s">
        <v>241</v>
      </c>
      <c r="B18" t="s">
        <v>242</v>
      </c>
      <c r="C18">
        <v>140.74</v>
      </c>
      <c r="D18">
        <v>140.74</v>
      </c>
    </row>
    <row r="19" spans="1:4">
      <c r="A19" t="s">
        <v>243</v>
      </c>
      <c r="B19" t="s">
        <v>244</v>
      </c>
      <c r="C19">
        <v>792.85</v>
      </c>
      <c r="D19">
        <v>792.85</v>
      </c>
    </row>
    <row r="20" spans="1:4">
      <c r="A20" t="s">
        <v>245</v>
      </c>
      <c r="B20" t="s">
        <v>246</v>
      </c>
      <c r="C20">
        <v>152.09</v>
      </c>
      <c r="D20">
        <v>152.09</v>
      </c>
    </row>
    <row r="21" spans="1:4">
      <c r="A21" t="s">
        <v>475</v>
      </c>
      <c r="B21" t="s">
        <v>476</v>
      </c>
      <c r="C21">
        <v>1044.3</v>
      </c>
      <c r="D21">
        <v>1044.3</v>
      </c>
    </row>
    <row r="22" spans="1:4">
      <c r="A22" t="s">
        <v>247</v>
      </c>
      <c r="B22" t="s">
        <v>248</v>
      </c>
      <c r="C22">
        <v>0.34</v>
      </c>
      <c r="D22">
        <v>0.34</v>
      </c>
    </row>
    <row r="23" spans="1:4">
      <c r="A23">
        <v>220252550</v>
      </c>
      <c r="B23" t="s">
        <v>249</v>
      </c>
      <c r="C23">
        <v>56.31</v>
      </c>
      <c r="D23">
        <v>56.31</v>
      </c>
    </row>
    <row r="24" spans="1:4">
      <c r="A24" s="51" t="s">
        <v>250</v>
      </c>
      <c r="B24" t="s">
        <v>251</v>
      </c>
      <c r="C24">
        <v>35.200000000000003</v>
      </c>
      <c r="D24">
        <v>35.200000000000003</v>
      </c>
    </row>
    <row r="25" spans="1:4">
      <c r="A25" s="51" t="s">
        <v>252</v>
      </c>
      <c r="B25" t="s">
        <v>253</v>
      </c>
      <c r="C25">
        <v>7.47</v>
      </c>
      <c r="D25">
        <v>7.47</v>
      </c>
    </row>
    <row r="26" spans="1:4">
      <c r="A26" s="51" t="s">
        <v>254</v>
      </c>
      <c r="B26" t="s">
        <v>255</v>
      </c>
      <c r="C26">
        <v>207.05</v>
      </c>
      <c r="D26">
        <v>207.05</v>
      </c>
    </row>
    <row r="27" spans="1:4">
      <c r="A27" s="51" t="s">
        <v>502</v>
      </c>
      <c r="B27" t="s">
        <v>503</v>
      </c>
      <c r="C27">
        <v>130.94</v>
      </c>
      <c r="D27">
        <v>130.94</v>
      </c>
    </row>
    <row r="28" spans="1:4">
      <c r="A28" s="51" t="s">
        <v>256</v>
      </c>
      <c r="B28" t="s">
        <v>257</v>
      </c>
    </row>
    <row r="29" spans="1:4">
      <c r="A29" s="51" t="s">
        <v>258</v>
      </c>
      <c r="B29" t="s">
        <v>259</v>
      </c>
      <c r="C29">
        <v>7.02</v>
      </c>
      <c r="D29">
        <v>7.02</v>
      </c>
    </row>
    <row r="30" spans="1:4">
      <c r="A30" s="51" t="s">
        <v>260</v>
      </c>
      <c r="B30" t="s">
        <v>261</v>
      </c>
      <c r="C30">
        <v>154.54</v>
      </c>
      <c r="D30">
        <v>154.54</v>
      </c>
    </row>
    <row r="31" spans="1:4">
      <c r="A31" t="s">
        <v>262</v>
      </c>
      <c r="B31" t="s">
        <v>263</v>
      </c>
      <c r="C31">
        <v>634.16</v>
      </c>
      <c r="D31">
        <v>634.16</v>
      </c>
    </row>
    <row r="32" spans="1:4">
      <c r="A32" s="51" t="s">
        <v>639</v>
      </c>
      <c r="B32" t="s">
        <v>640</v>
      </c>
      <c r="C32">
        <v>315.02999999999997</v>
      </c>
      <c r="D32">
        <v>315.02999999999997</v>
      </c>
    </row>
    <row r="33" spans="1:4">
      <c r="A33" s="51" t="s">
        <v>264</v>
      </c>
      <c r="B33" t="s">
        <v>265</v>
      </c>
      <c r="C33">
        <v>15.58</v>
      </c>
      <c r="D33">
        <v>15.58</v>
      </c>
    </row>
    <row r="34" spans="1:4">
      <c r="A34" s="51" t="s">
        <v>268</v>
      </c>
      <c r="B34" t="s">
        <v>269</v>
      </c>
      <c r="C34">
        <v>12.73</v>
      </c>
      <c r="D34">
        <v>12.73</v>
      </c>
    </row>
    <row r="35" spans="1:4">
      <c r="A35">
        <v>310151370</v>
      </c>
      <c r="B35" t="s">
        <v>272</v>
      </c>
      <c r="C35">
        <v>13.79</v>
      </c>
      <c r="D35">
        <v>13.79</v>
      </c>
    </row>
    <row r="36" spans="1:4">
      <c r="A36">
        <v>310852500</v>
      </c>
      <c r="B36" t="s">
        <v>273</v>
      </c>
      <c r="C36">
        <v>1253.57</v>
      </c>
      <c r="D36">
        <v>1250.8900000000001</v>
      </c>
    </row>
    <row r="37" spans="1:4">
      <c r="A37">
        <v>311152200</v>
      </c>
      <c r="B37" t="s">
        <v>276</v>
      </c>
      <c r="C37">
        <v>155.75</v>
      </c>
      <c r="D37">
        <v>155.75</v>
      </c>
    </row>
    <row r="38" spans="1:4">
      <c r="A38">
        <v>311252400</v>
      </c>
      <c r="B38" t="s">
        <v>277</v>
      </c>
      <c r="C38">
        <v>7.0000000000000007E-2</v>
      </c>
      <c r="D38">
        <v>7.0000000000000007E-2</v>
      </c>
    </row>
    <row r="39" spans="1:4">
      <c r="A39">
        <v>330152700</v>
      </c>
      <c r="B39" t="s">
        <v>278</v>
      </c>
      <c r="C39">
        <v>10.98</v>
      </c>
      <c r="D39">
        <v>10.83</v>
      </c>
    </row>
    <row r="40" spans="1:4">
      <c r="A40">
        <v>330153800</v>
      </c>
      <c r="B40" t="s">
        <v>279</v>
      </c>
      <c r="C40">
        <v>1099.0999999999999</v>
      </c>
      <c r="D40">
        <v>1098.26</v>
      </c>
    </row>
    <row r="41" spans="1:4">
      <c r="A41">
        <v>330750820</v>
      </c>
      <c r="B41" t="s">
        <v>280</v>
      </c>
      <c r="C41">
        <v>102.02</v>
      </c>
      <c r="D41">
        <v>102.02</v>
      </c>
    </row>
    <row r="42" spans="1:4">
      <c r="A42">
        <v>330752600</v>
      </c>
      <c r="B42" t="s">
        <v>281</v>
      </c>
      <c r="C42">
        <v>16.2</v>
      </c>
      <c r="D42">
        <v>16.2</v>
      </c>
    </row>
    <row r="43" spans="1:4">
      <c r="A43" t="s">
        <v>282</v>
      </c>
      <c r="B43" t="s">
        <v>283</v>
      </c>
      <c r="C43">
        <v>376.43</v>
      </c>
      <c r="D43">
        <v>376.43</v>
      </c>
    </row>
    <row r="44" spans="1:4">
      <c r="A44" t="s">
        <v>284</v>
      </c>
      <c r="B44" t="s">
        <v>285</v>
      </c>
      <c r="C44">
        <v>1481.58</v>
      </c>
      <c r="D44">
        <v>1481.58</v>
      </c>
    </row>
    <row r="45" spans="1:4">
      <c r="A45">
        <v>410250270</v>
      </c>
      <c r="B45" t="s">
        <v>286</v>
      </c>
      <c r="C45">
        <v>4.79</v>
      </c>
      <c r="D45">
        <v>4.79</v>
      </c>
    </row>
    <row r="46" spans="1:4">
      <c r="A46">
        <v>420250270</v>
      </c>
      <c r="B46" t="s">
        <v>286</v>
      </c>
      <c r="C46">
        <v>5.22</v>
      </c>
      <c r="D46">
        <v>5.22</v>
      </c>
    </row>
    <row r="47" spans="1:4">
      <c r="A47">
        <v>420252800</v>
      </c>
      <c r="B47" t="s">
        <v>287</v>
      </c>
      <c r="C47">
        <v>0.64</v>
      </c>
      <c r="D47">
        <v>0.64</v>
      </c>
    </row>
    <row r="48" spans="1:4">
      <c r="A48">
        <v>420655140</v>
      </c>
      <c r="B48" t="s">
        <v>288</v>
      </c>
      <c r="C48">
        <v>18.03</v>
      </c>
      <c r="D48">
        <v>18.03</v>
      </c>
    </row>
    <row r="49" spans="1:4">
      <c r="A49">
        <v>511351350</v>
      </c>
      <c r="B49" t="s">
        <v>289</v>
      </c>
      <c r="C49">
        <v>0.62</v>
      </c>
      <c r="D49">
        <v>0.62</v>
      </c>
    </row>
    <row r="50" spans="1:4">
      <c r="A50">
        <v>511351760</v>
      </c>
      <c r="B50" t="s">
        <v>290</v>
      </c>
      <c r="C50">
        <v>4.34</v>
      </c>
      <c r="D50">
        <v>4.34</v>
      </c>
    </row>
    <row r="51" spans="1:4">
      <c r="A51">
        <v>511354620</v>
      </c>
      <c r="B51" t="s">
        <v>291</v>
      </c>
      <c r="C51">
        <v>16.079999999999998</v>
      </c>
      <c r="D51">
        <v>16.03</v>
      </c>
    </row>
    <row r="52" spans="1:4">
      <c r="A52">
        <v>511354970</v>
      </c>
      <c r="B52" t="s">
        <v>292</v>
      </c>
      <c r="C52">
        <v>40.89</v>
      </c>
      <c r="D52">
        <v>40.89</v>
      </c>
    </row>
    <row r="53" spans="1:4">
      <c r="A53" t="s">
        <v>296</v>
      </c>
      <c r="B53" t="s">
        <v>297</v>
      </c>
      <c r="C53">
        <v>44.5</v>
      </c>
      <c r="D53">
        <v>44.5</v>
      </c>
    </row>
    <row r="54" spans="1:4">
      <c r="A54" t="s">
        <v>298</v>
      </c>
      <c r="B54" t="s">
        <v>299</v>
      </c>
      <c r="C54">
        <v>626.26</v>
      </c>
      <c r="D54">
        <v>623.49</v>
      </c>
    </row>
    <row r="55" spans="1:4">
      <c r="A55" t="s">
        <v>433</v>
      </c>
      <c r="B55" t="s">
        <v>434</v>
      </c>
      <c r="C55">
        <v>38.51</v>
      </c>
      <c r="D55">
        <v>38.51</v>
      </c>
    </row>
    <row r="56" spans="1:4">
      <c r="A56">
        <v>710552900</v>
      </c>
      <c r="B56" t="s">
        <v>300</v>
      </c>
      <c r="C56">
        <v>1092.3699999999999</v>
      </c>
      <c r="D56">
        <v>1091.56</v>
      </c>
    </row>
    <row r="57" spans="1:4">
      <c r="A57" t="s">
        <v>301</v>
      </c>
      <c r="B57" t="s">
        <v>302</v>
      </c>
      <c r="C57">
        <v>9.2200000000000006</v>
      </c>
      <c r="D57">
        <v>9.2200000000000006</v>
      </c>
    </row>
    <row r="58" spans="1:4">
      <c r="A58" t="s">
        <v>303</v>
      </c>
      <c r="B58" t="s">
        <v>304</v>
      </c>
      <c r="C58">
        <v>0.57999999999999996</v>
      </c>
      <c r="D58">
        <v>0.57999999999999996</v>
      </c>
    </row>
    <row r="59" spans="1:4">
      <c r="A59" t="s">
        <v>305</v>
      </c>
      <c r="B59" t="s">
        <v>306</v>
      </c>
      <c r="C59">
        <v>13.44</v>
      </c>
      <c r="D59">
        <v>13.44</v>
      </c>
    </row>
    <row r="60" spans="1:4">
      <c r="A60" t="s">
        <v>307</v>
      </c>
      <c r="B60" t="s">
        <v>308</v>
      </c>
      <c r="C60">
        <v>8.51</v>
      </c>
      <c r="D60">
        <v>8.2100000000000009</v>
      </c>
    </row>
    <row r="61" spans="1:4">
      <c r="A61">
        <v>860550860</v>
      </c>
      <c r="B61" t="s">
        <v>309</v>
      </c>
      <c r="C61">
        <v>2.92</v>
      </c>
      <c r="D61">
        <v>2.92</v>
      </c>
    </row>
    <row r="62" spans="1:4">
      <c r="A62" t="s">
        <v>310</v>
      </c>
      <c r="B62" t="s">
        <v>311</v>
      </c>
      <c r="C62">
        <v>30</v>
      </c>
      <c r="D62">
        <v>30</v>
      </c>
    </row>
    <row r="63" spans="1:4">
      <c r="A63">
        <v>1130153840</v>
      </c>
      <c r="B63" t="s">
        <v>510</v>
      </c>
    </row>
    <row r="64" spans="1:4">
      <c r="A64">
        <v>1140354660</v>
      </c>
      <c r="B64" t="s">
        <v>312</v>
      </c>
      <c r="C64">
        <v>9.51</v>
      </c>
      <c r="D64">
        <v>9.51</v>
      </c>
    </row>
    <row r="65" spans="1:4">
      <c r="A65">
        <v>1140354670</v>
      </c>
      <c r="B65" t="s">
        <v>313</v>
      </c>
      <c r="C65">
        <v>25.81</v>
      </c>
      <c r="D65">
        <v>25.81</v>
      </c>
    </row>
    <row r="66" spans="1:4">
      <c r="A66">
        <v>1140355170</v>
      </c>
      <c r="B66" t="s">
        <v>314</v>
      </c>
      <c r="C66">
        <v>15.7</v>
      </c>
      <c r="D66">
        <v>15.7</v>
      </c>
    </row>
    <row r="67" spans="1:4">
      <c r="A67">
        <v>1140355190</v>
      </c>
      <c r="B67" t="s">
        <v>315</v>
      </c>
      <c r="C67">
        <v>5.84</v>
      </c>
      <c r="D67">
        <v>5.84</v>
      </c>
    </row>
    <row r="68" spans="1:4">
      <c r="A68" t="s">
        <v>486</v>
      </c>
      <c r="B68" t="s">
        <v>487</v>
      </c>
      <c r="C68">
        <v>99.5</v>
      </c>
      <c r="D68">
        <v>99.5</v>
      </c>
    </row>
    <row r="69" spans="1:4">
      <c r="A69" t="s">
        <v>316</v>
      </c>
      <c r="B69" t="s">
        <v>315</v>
      </c>
      <c r="C69">
        <v>96.1</v>
      </c>
      <c r="D69">
        <v>96.1</v>
      </c>
    </row>
    <row r="70" spans="1:4">
      <c r="A70" t="s">
        <v>317</v>
      </c>
      <c r="B70" t="s">
        <v>318</v>
      </c>
      <c r="C70">
        <v>9.8000000000000007</v>
      </c>
      <c r="D70">
        <v>9.8000000000000007</v>
      </c>
    </row>
    <row r="71" spans="1:4">
      <c r="A71" t="s">
        <v>322</v>
      </c>
      <c r="B71" t="s">
        <v>323</v>
      </c>
      <c r="C71">
        <v>43.62</v>
      </c>
      <c r="D71">
        <v>43.62</v>
      </c>
    </row>
    <row r="72" spans="1:4">
      <c r="A72" t="s">
        <v>324</v>
      </c>
      <c r="B72" t="s">
        <v>325</v>
      </c>
      <c r="C72">
        <v>11.94</v>
      </c>
      <c r="D72">
        <v>11.94</v>
      </c>
    </row>
    <row r="73" spans="1:4">
      <c r="A73" t="s">
        <v>326</v>
      </c>
      <c r="B73" t="s">
        <v>327</v>
      </c>
      <c r="C73">
        <v>11.07</v>
      </c>
      <c r="D73">
        <v>11.07</v>
      </c>
    </row>
    <row r="74" spans="1:4">
      <c r="A74" t="s">
        <v>328</v>
      </c>
      <c r="B74" t="s">
        <v>329</v>
      </c>
      <c r="C74">
        <v>25</v>
      </c>
      <c r="D74">
        <v>25</v>
      </c>
    </row>
    <row r="75" spans="1:4">
      <c r="A75" t="s">
        <v>330</v>
      </c>
      <c r="B75" t="s">
        <v>331</v>
      </c>
      <c r="C75">
        <v>3.56</v>
      </c>
      <c r="D75">
        <v>3.56</v>
      </c>
    </row>
    <row r="76" spans="1:4">
      <c r="A76" t="s">
        <v>332</v>
      </c>
      <c r="B76" t="s">
        <v>333</v>
      </c>
      <c r="C76">
        <v>137.03</v>
      </c>
      <c r="D76">
        <v>134.69</v>
      </c>
    </row>
    <row r="77" spans="1:4">
      <c r="A77" t="s">
        <v>334</v>
      </c>
      <c r="B77" t="s">
        <v>333</v>
      </c>
      <c r="C77">
        <v>15.17</v>
      </c>
      <c r="D77">
        <v>15.17</v>
      </c>
    </row>
    <row r="78" spans="1:4">
      <c r="A78" t="s">
        <v>335</v>
      </c>
      <c r="B78" t="s">
        <v>336</v>
      </c>
      <c r="C78">
        <v>4.5</v>
      </c>
      <c r="D78">
        <v>4.5</v>
      </c>
    </row>
    <row r="79" spans="1:4">
      <c r="A79" t="s">
        <v>509</v>
      </c>
      <c r="B79" t="s">
        <v>510</v>
      </c>
      <c r="C79">
        <v>45.76</v>
      </c>
      <c r="D79">
        <v>45.76</v>
      </c>
    </row>
    <row r="80" spans="1:4">
      <c r="A80">
        <v>2420453900</v>
      </c>
      <c r="B80" t="s">
        <v>340</v>
      </c>
      <c r="C80">
        <v>1164.8900000000001</v>
      </c>
      <c r="D80">
        <v>1164.8900000000001</v>
      </c>
    </row>
    <row r="81" spans="1:4">
      <c r="A81" t="s">
        <v>341</v>
      </c>
      <c r="B81" t="s">
        <v>342</v>
      </c>
      <c r="C81">
        <v>1173</v>
      </c>
      <c r="D81">
        <v>1173</v>
      </c>
    </row>
    <row r="82" spans="1:4">
      <c r="A82" t="s">
        <v>344</v>
      </c>
      <c r="B82" t="s">
        <v>345</v>
      </c>
      <c r="D82">
        <v>-0.31</v>
      </c>
    </row>
    <row r="83" spans="1:4">
      <c r="A83" t="s">
        <v>346</v>
      </c>
      <c r="B83" t="s">
        <v>347</v>
      </c>
      <c r="C83">
        <v>44.6</v>
      </c>
      <c r="D83">
        <v>44.6</v>
      </c>
    </row>
    <row r="84" spans="1:4">
      <c r="A84" t="s">
        <v>627</v>
      </c>
      <c r="B84" t="s">
        <v>359</v>
      </c>
      <c r="C84">
        <v>91.63</v>
      </c>
      <c r="D84">
        <v>91.63</v>
      </c>
    </row>
    <row r="85" spans="1:4">
      <c r="A85" t="s">
        <v>348</v>
      </c>
      <c r="B85" t="s">
        <v>349</v>
      </c>
      <c r="C85">
        <v>107.37</v>
      </c>
      <c r="D85">
        <v>107.37</v>
      </c>
    </row>
    <row r="86" spans="1:4">
      <c r="A86" t="s">
        <v>353</v>
      </c>
      <c r="B86" t="s">
        <v>354</v>
      </c>
      <c r="C86">
        <v>480.55</v>
      </c>
      <c r="D86">
        <v>480.55</v>
      </c>
    </row>
    <row r="87" spans="1:4">
      <c r="A87" t="s">
        <v>355</v>
      </c>
      <c r="B87" t="s">
        <v>356</v>
      </c>
      <c r="C87">
        <v>770.47</v>
      </c>
      <c r="D87">
        <v>770.47</v>
      </c>
    </row>
    <row r="88" spans="1:4">
      <c r="A88" t="s">
        <v>492</v>
      </c>
      <c r="B88" t="s">
        <v>493</v>
      </c>
      <c r="D88">
        <v>-5.07</v>
      </c>
    </row>
    <row r="89" spans="1:4">
      <c r="A89" t="s">
        <v>440</v>
      </c>
      <c r="B89" t="s">
        <v>441</v>
      </c>
      <c r="D89">
        <v>-0.15</v>
      </c>
    </row>
    <row r="90" spans="1:4">
      <c r="A90" t="s">
        <v>442</v>
      </c>
      <c r="B90" t="s">
        <v>443</v>
      </c>
      <c r="D90">
        <v>-4.3600000000000003</v>
      </c>
    </row>
    <row r="91" spans="1:4">
      <c r="A91" t="s">
        <v>444</v>
      </c>
      <c r="B91" t="s">
        <v>445</v>
      </c>
    </row>
    <row r="92" spans="1:4">
      <c r="A92" t="s">
        <v>358</v>
      </c>
      <c r="B92" t="s">
        <v>359</v>
      </c>
      <c r="C92">
        <v>3.09</v>
      </c>
      <c r="D92">
        <v>3.09</v>
      </c>
    </row>
    <row r="93" spans="1:4">
      <c r="A93">
        <v>2820451280</v>
      </c>
      <c r="B93" t="s">
        <v>360</v>
      </c>
      <c r="C93">
        <v>8.35</v>
      </c>
      <c r="D93">
        <v>8.35</v>
      </c>
    </row>
    <row r="94" spans="1:4">
      <c r="A94">
        <v>2869950160</v>
      </c>
      <c r="B94" t="s">
        <v>361</v>
      </c>
      <c r="C94">
        <v>10.09</v>
      </c>
      <c r="D94">
        <v>10.09</v>
      </c>
    </row>
    <row r="95" spans="1:4">
      <c r="A95">
        <v>2910551290</v>
      </c>
      <c r="B95" t="s">
        <v>362</v>
      </c>
      <c r="C95">
        <v>161.94</v>
      </c>
      <c r="D95">
        <v>161.85</v>
      </c>
    </row>
    <row r="96" spans="1:4">
      <c r="A96" t="s">
        <v>363</v>
      </c>
      <c r="B96" t="s">
        <v>364</v>
      </c>
      <c r="C96">
        <v>24.29</v>
      </c>
      <c r="D96">
        <v>24.29</v>
      </c>
    </row>
    <row r="97" spans="1:4">
      <c r="A97" t="s">
        <v>365</v>
      </c>
      <c r="B97" t="s">
        <v>366</v>
      </c>
      <c r="C97">
        <v>6.71</v>
      </c>
      <c r="D97">
        <v>6.71</v>
      </c>
    </row>
    <row r="98" spans="1:4">
      <c r="A98" t="s">
        <v>369</v>
      </c>
      <c r="B98" t="s">
        <v>370</v>
      </c>
      <c r="C98">
        <v>34.979999999999997</v>
      </c>
      <c r="D98">
        <v>34.979999999999997</v>
      </c>
    </row>
    <row r="99" spans="1:4">
      <c r="A99">
        <v>3110251180</v>
      </c>
      <c r="B99" t="s">
        <v>371</v>
      </c>
      <c r="C99">
        <v>59.7</v>
      </c>
      <c r="D99">
        <v>59.67</v>
      </c>
    </row>
    <row r="100" spans="1:4">
      <c r="A100">
        <v>3180052990</v>
      </c>
      <c r="B100" t="s">
        <v>372</v>
      </c>
      <c r="C100">
        <v>3.19</v>
      </c>
      <c r="D100">
        <v>3.19</v>
      </c>
    </row>
    <row r="101" spans="1:4">
      <c r="A101">
        <v>3610459000</v>
      </c>
      <c r="B101" t="s">
        <v>375</v>
      </c>
      <c r="C101">
        <v>206.67</v>
      </c>
      <c r="D101">
        <v>206.55</v>
      </c>
    </row>
    <row r="102" spans="1:4">
      <c r="A102">
        <v>4620155160</v>
      </c>
      <c r="B102" t="s">
        <v>376</v>
      </c>
      <c r="C102">
        <v>1.55</v>
      </c>
      <c r="D102">
        <v>1.55</v>
      </c>
    </row>
    <row r="103" spans="1:4">
      <c r="A103" t="s">
        <v>377</v>
      </c>
      <c r="B103" t="s">
        <v>378</v>
      </c>
      <c r="C103">
        <v>63.51</v>
      </c>
      <c r="D103">
        <v>63.51</v>
      </c>
    </row>
    <row r="104" spans="1:4">
      <c r="A104">
        <v>4840155760</v>
      </c>
      <c r="B104" t="s">
        <v>378</v>
      </c>
      <c r="C104">
        <v>280.19</v>
      </c>
      <c r="D104">
        <v>280.19</v>
      </c>
    </row>
    <row r="105" spans="1:4">
      <c r="A105" t="s">
        <v>379</v>
      </c>
      <c r="B105" t="s">
        <v>378</v>
      </c>
      <c r="C105">
        <v>85.44</v>
      </c>
      <c r="D105">
        <v>85.44</v>
      </c>
    </row>
    <row r="106" spans="1:4">
      <c r="A106" t="s">
        <v>380</v>
      </c>
      <c r="B106" t="s">
        <v>381</v>
      </c>
      <c r="C106">
        <v>117.32</v>
      </c>
      <c r="D106">
        <v>117.32</v>
      </c>
    </row>
    <row r="107" spans="1:4">
      <c r="A107" t="s">
        <v>382</v>
      </c>
      <c r="B107" t="s">
        <v>378</v>
      </c>
      <c r="C107">
        <v>21.73</v>
      </c>
      <c r="D107">
        <v>21.73</v>
      </c>
    </row>
    <row r="108" spans="1:4">
      <c r="A108">
        <v>9090051200</v>
      </c>
      <c r="B108" t="s">
        <v>448</v>
      </c>
      <c r="C108">
        <v>0.03</v>
      </c>
      <c r="D108">
        <v>0.03</v>
      </c>
    </row>
    <row r="109" spans="1:4">
      <c r="A109">
        <v>9520051420</v>
      </c>
      <c r="B109" t="s">
        <v>383</v>
      </c>
      <c r="C109">
        <v>7.88</v>
      </c>
      <c r="D109">
        <v>7.88</v>
      </c>
    </row>
    <row r="110" spans="1:4">
      <c r="A110">
        <v>9620051410</v>
      </c>
      <c r="B110" t="s">
        <v>384</v>
      </c>
      <c r="C110">
        <v>18.5</v>
      </c>
      <c r="D110">
        <v>18.5</v>
      </c>
    </row>
    <row r="111" spans="1:4">
      <c r="A111">
        <v>170558300</v>
      </c>
      <c r="B111" t="s">
        <v>95</v>
      </c>
      <c r="C111">
        <v>1025.3399999999999</v>
      </c>
      <c r="D111">
        <v>1025.3399999999999</v>
      </c>
    </row>
    <row r="112" spans="1:4">
      <c r="A112">
        <v>170558330</v>
      </c>
      <c r="B112" t="s">
        <v>96</v>
      </c>
      <c r="C112">
        <v>1147.9000000000001</v>
      </c>
      <c r="D112">
        <v>1147.9000000000001</v>
      </c>
    </row>
    <row r="113" spans="1:4">
      <c r="A113">
        <v>320558340</v>
      </c>
      <c r="B113" t="s">
        <v>97</v>
      </c>
      <c r="C113">
        <v>255.35</v>
      </c>
      <c r="D113">
        <v>255.35</v>
      </c>
    </row>
    <row r="114" spans="1:4">
      <c r="A114">
        <v>330153020</v>
      </c>
      <c r="B114" t="s">
        <v>385</v>
      </c>
      <c r="C114">
        <v>1604.82</v>
      </c>
      <c r="D114">
        <v>1604.82</v>
      </c>
    </row>
    <row r="115" spans="1:4">
      <c r="A115" t="s">
        <v>386</v>
      </c>
      <c r="B115" t="s">
        <v>387</v>
      </c>
      <c r="C115">
        <v>25.11</v>
      </c>
      <c r="D115">
        <v>25.11</v>
      </c>
    </row>
    <row r="116" spans="1:4">
      <c r="A116" t="s">
        <v>388</v>
      </c>
      <c r="B116" t="s">
        <v>389</v>
      </c>
      <c r="C116">
        <v>2405.35</v>
      </c>
      <c r="D116">
        <v>2405.35</v>
      </c>
    </row>
    <row r="117" spans="1:4">
      <c r="A117">
        <v>1520158310</v>
      </c>
      <c r="B117" t="s">
        <v>100</v>
      </c>
      <c r="C117">
        <v>15.53</v>
      </c>
      <c r="D117">
        <v>15.53</v>
      </c>
    </row>
    <row r="118" spans="1:4">
      <c r="A118" t="s">
        <v>390</v>
      </c>
      <c r="B118" t="s">
        <v>391</v>
      </c>
      <c r="C118">
        <v>120.85</v>
      </c>
      <c r="D118">
        <v>120.85</v>
      </c>
    </row>
    <row r="119" spans="1:4">
      <c r="A119">
        <v>3620258320</v>
      </c>
      <c r="B119" t="s">
        <v>101</v>
      </c>
      <c r="C119">
        <v>782.4</v>
      </c>
      <c r="D119">
        <v>782.4</v>
      </c>
    </row>
    <row r="120" spans="1:4">
      <c r="A120">
        <v>3620258530</v>
      </c>
      <c r="B120" t="s">
        <v>392</v>
      </c>
      <c r="C120">
        <v>162.71</v>
      </c>
      <c r="D120">
        <v>162.71</v>
      </c>
    </row>
    <row r="121" spans="1:4">
      <c r="A121" t="s">
        <v>393</v>
      </c>
      <c r="B121" t="s">
        <v>394</v>
      </c>
      <c r="C121">
        <v>129.35</v>
      </c>
      <c r="D121">
        <v>129.35</v>
      </c>
    </row>
    <row r="122" spans="1:4">
      <c r="A122" t="s">
        <v>395</v>
      </c>
      <c r="B122" t="s">
        <v>396</v>
      </c>
      <c r="C122">
        <v>8.5299999999999994</v>
      </c>
      <c r="D122">
        <v>8.5299999999999994</v>
      </c>
    </row>
    <row r="123" spans="1:4">
      <c r="A123">
        <v>240153060</v>
      </c>
      <c r="B123" t="s">
        <v>397</v>
      </c>
      <c r="C123">
        <v>8.1199999999999992</v>
      </c>
      <c r="D123">
        <v>8.1199999999999992</v>
      </c>
    </row>
    <row r="124" spans="1:4">
      <c r="A124">
        <v>220252560</v>
      </c>
      <c r="B124" t="s">
        <v>400</v>
      </c>
      <c r="C124">
        <v>25.5</v>
      </c>
      <c r="D124">
        <v>25.5</v>
      </c>
    </row>
    <row r="125" spans="1:4">
      <c r="A125">
        <v>170558360</v>
      </c>
      <c r="B125" t="s">
        <v>401</v>
      </c>
      <c r="C125">
        <v>86.67</v>
      </c>
      <c r="D125">
        <v>86.67</v>
      </c>
    </row>
    <row r="126" spans="1:4">
      <c r="A126">
        <v>220253030</v>
      </c>
      <c r="B126" t="s">
        <v>402</v>
      </c>
      <c r="C126">
        <v>374.96</v>
      </c>
      <c r="D126">
        <v>374.81</v>
      </c>
    </row>
    <row r="127" spans="1:4">
      <c r="A127">
        <v>220253040</v>
      </c>
      <c r="B127" t="s">
        <v>403</v>
      </c>
      <c r="C127">
        <v>246.59</v>
      </c>
      <c r="D127">
        <v>246.59</v>
      </c>
    </row>
    <row r="128" spans="1:4">
      <c r="A128">
        <v>320558370</v>
      </c>
      <c r="B128" t="s">
        <v>404</v>
      </c>
      <c r="C128">
        <v>13.27</v>
      </c>
      <c r="D128">
        <v>13.27</v>
      </c>
    </row>
    <row r="129" spans="1:4">
      <c r="A129" t="s">
        <v>405</v>
      </c>
      <c r="B129" t="s">
        <v>406</v>
      </c>
      <c r="C129">
        <v>979.34</v>
      </c>
      <c r="D129">
        <v>979.34</v>
      </c>
    </row>
    <row r="130" spans="1:4">
      <c r="A130" t="s">
        <v>407</v>
      </c>
      <c r="B130" t="s">
        <v>408</v>
      </c>
      <c r="C130">
        <v>88.68</v>
      </c>
      <c r="D130">
        <v>88.68</v>
      </c>
    </row>
    <row r="131" spans="1:4">
      <c r="A131">
        <v>3620258570</v>
      </c>
      <c r="B131" t="s">
        <v>409</v>
      </c>
      <c r="C131">
        <v>73.64</v>
      </c>
      <c r="D131">
        <v>73.64</v>
      </c>
    </row>
    <row r="132" spans="1:4">
      <c r="A132" t="s">
        <v>410</v>
      </c>
      <c r="B132" t="s">
        <v>411</v>
      </c>
      <c r="C132">
        <v>551.5</v>
      </c>
      <c r="D132">
        <v>551.5</v>
      </c>
    </row>
    <row r="133" spans="1:4">
      <c r="A133" t="s">
        <v>494</v>
      </c>
      <c r="B133" t="s">
        <v>495</v>
      </c>
      <c r="C133">
        <v>1500</v>
      </c>
      <c r="D133">
        <v>1500</v>
      </c>
    </row>
    <row r="134" spans="1:4">
      <c r="A134">
        <v>710258520</v>
      </c>
      <c r="B134" t="s">
        <v>413</v>
      </c>
      <c r="C134">
        <v>50.65</v>
      </c>
      <c r="D134">
        <v>50.65</v>
      </c>
    </row>
    <row r="135" spans="1:4">
      <c r="A135" t="s">
        <v>414</v>
      </c>
      <c r="B135" t="s">
        <v>415</v>
      </c>
      <c r="C135">
        <v>2.63</v>
      </c>
      <c r="D135">
        <v>2.63</v>
      </c>
    </row>
    <row r="136" spans="1:4">
      <c r="A136" t="s">
        <v>416</v>
      </c>
      <c r="B136" t="s">
        <v>417</v>
      </c>
      <c r="C136">
        <v>231.95</v>
      </c>
      <c r="D136">
        <v>231.95</v>
      </c>
    </row>
    <row r="137" spans="1:4">
      <c r="A137" t="s">
        <v>498</v>
      </c>
      <c r="B137" t="s">
        <v>378</v>
      </c>
      <c r="C137">
        <v>0.36</v>
      </c>
      <c r="D137">
        <v>0.36</v>
      </c>
    </row>
    <row r="138" spans="1:4">
      <c r="A138" t="s">
        <v>420</v>
      </c>
      <c r="B138" t="s">
        <v>421</v>
      </c>
      <c r="C138">
        <v>6.03</v>
      </c>
      <c r="D138">
        <v>6.03</v>
      </c>
    </row>
    <row r="139" spans="1:4">
      <c r="A139" t="s">
        <v>103</v>
      </c>
      <c r="B139" t="s">
        <v>102</v>
      </c>
      <c r="C139">
        <v>15.72</v>
      </c>
      <c r="D139">
        <v>15.72</v>
      </c>
    </row>
    <row r="140" spans="1:4">
      <c r="A140" t="s">
        <v>105</v>
      </c>
      <c r="B140" t="s">
        <v>104</v>
      </c>
      <c r="C140">
        <v>114.31</v>
      </c>
      <c r="D140">
        <v>114.31</v>
      </c>
    </row>
    <row r="141" spans="1:4">
      <c r="A141">
        <v>2340758790</v>
      </c>
      <c r="B141" t="s">
        <v>426</v>
      </c>
      <c r="C141">
        <v>2.44</v>
      </c>
      <c r="D141">
        <v>2.44</v>
      </c>
    </row>
    <row r="142" spans="1:4">
      <c r="A142">
        <v>3620258440</v>
      </c>
      <c r="B142" t="s">
        <v>106</v>
      </c>
      <c r="C142">
        <v>213.35</v>
      </c>
      <c r="D142">
        <v>213.35</v>
      </c>
    </row>
    <row r="143" spans="1:4">
      <c r="A143">
        <v>3620258480</v>
      </c>
      <c r="B143" t="s">
        <v>107</v>
      </c>
      <c r="C143">
        <v>181.49</v>
      </c>
      <c r="D143">
        <v>169.16</v>
      </c>
    </row>
    <row r="144" spans="1:4">
      <c r="A144">
        <v>521258660</v>
      </c>
      <c r="B144" t="s">
        <v>584</v>
      </c>
      <c r="C144">
        <v>295.14</v>
      </c>
      <c r="D144">
        <v>295.14</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topLeftCell="A95" workbookViewId="0">
      <selection activeCell="K103" sqref="K103"/>
    </sheetView>
  </sheetViews>
  <sheetFormatPr defaultRowHeight="15"/>
  <sheetData>
    <row r="1" spans="1:4">
      <c r="A1">
        <v>58000</v>
      </c>
      <c r="B1" t="s">
        <v>217</v>
      </c>
      <c r="D1">
        <v>-1.91</v>
      </c>
    </row>
    <row r="2" spans="1:4">
      <c r="A2">
        <v>170551380</v>
      </c>
      <c r="B2" t="s">
        <v>218</v>
      </c>
      <c r="C2">
        <v>68.88</v>
      </c>
      <c r="D2">
        <v>67.86</v>
      </c>
    </row>
    <row r="3" spans="1:4">
      <c r="A3" t="s">
        <v>219</v>
      </c>
      <c r="B3" t="s">
        <v>220</v>
      </c>
      <c r="C3">
        <v>183.08</v>
      </c>
      <c r="D3">
        <v>183.08</v>
      </c>
    </row>
    <row r="4" spans="1:4">
      <c r="A4" t="s">
        <v>225</v>
      </c>
      <c r="B4" t="s">
        <v>226</v>
      </c>
      <c r="C4">
        <v>6.5</v>
      </c>
      <c r="D4">
        <v>6.5</v>
      </c>
    </row>
    <row r="5" spans="1:4">
      <c r="A5" t="s">
        <v>213</v>
      </c>
      <c r="B5" t="s">
        <v>214</v>
      </c>
      <c r="C5">
        <v>17.329999999999998</v>
      </c>
      <c r="D5">
        <v>17.329999999999998</v>
      </c>
    </row>
    <row r="6" spans="1:4">
      <c r="A6" t="s">
        <v>216</v>
      </c>
      <c r="B6" t="s">
        <v>215</v>
      </c>
      <c r="C6">
        <v>10</v>
      </c>
      <c r="D6">
        <v>10</v>
      </c>
    </row>
    <row r="7" spans="1:4">
      <c r="A7" t="s">
        <v>227</v>
      </c>
      <c r="B7" t="s">
        <v>228</v>
      </c>
      <c r="C7">
        <v>55.13</v>
      </c>
      <c r="D7">
        <v>55.13</v>
      </c>
    </row>
    <row r="8" spans="1:4">
      <c r="A8" t="s">
        <v>229</v>
      </c>
      <c r="B8" t="s">
        <v>230</v>
      </c>
      <c r="C8">
        <v>110.11</v>
      </c>
      <c r="D8">
        <v>110.11</v>
      </c>
    </row>
    <row r="9" spans="1:4">
      <c r="A9" t="s">
        <v>231</v>
      </c>
      <c r="B9" t="s">
        <v>232</v>
      </c>
      <c r="C9">
        <v>4.22</v>
      </c>
      <c r="D9">
        <v>4.22</v>
      </c>
    </row>
    <row r="10" spans="1:4">
      <c r="A10" t="s">
        <v>233</v>
      </c>
      <c r="B10" t="s">
        <v>234</v>
      </c>
      <c r="C10">
        <v>306.27999999999997</v>
      </c>
      <c r="D10">
        <v>306.20999999999998</v>
      </c>
    </row>
    <row r="11" spans="1:4">
      <c r="A11" t="s">
        <v>235</v>
      </c>
      <c r="B11" t="s">
        <v>236</v>
      </c>
      <c r="C11">
        <v>49.48</v>
      </c>
      <c r="D11">
        <v>49.48</v>
      </c>
    </row>
    <row r="12" spans="1:4">
      <c r="A12" t="s">
        <v>237</v>
      </c>
      <c r="B12" t="s">
        <v>238</v>
      </c>
      <c r="C12">
        <v>104.88</v>
      </c>
      <c r="D12">
        <v>104.88</v>
      </c>
    </row>
    <row r="13" spans="1:4">
      <c r="A13" t="s">
        <v>239</v>
      </c>
      <c r="B13" t="s">
        <v>240</v>
      </c>
      <c r="C13">
        <v>173.97</v>
      </c>
      <c r="D13">
        <v>173.97</v>
      </c>
    </row>
    <row r="14" spans="1:4">
      <c r="A14" t="s">
        <v>241</v>
      </c>
      <c r="B14" t="s">
        <v>242</v>
      </c>
      <c r="C14">
        <v>148.24</v>
      </c>
      <c r="D14">
        <v>148.24</v>
      </c>
    </row>
    <row r="15" spans="1:4">
      <c r="A15" t="s">
        <v>243</v>
      </c>
      <c r="B15" t="s">
        <v>244</v>
      </c>
      <c r="C15">
        <v>590.51</v>
      </c>
      <c r="D15">
        <v>590.51</v>
      </c>
    </row>
    <row r="16" spans="1:4">
      <c r="A16" t="s">
        <v>245</v>
      </c>
      <c r="B16" t="s">
        <v>246</v>
      </c>
      <c r="C16">
        <v>102.01</v>
      </c>
      <c r="D16">
        <v>102.01</v>
      </c>
    </row>
    <row r="17" spans="1:4">
      <c r="A17" t="s">
        <v>247</v>
      </c>
      <c r="B17" t="s">
        <v>248</v>
      </c>
      <c r="C17">
        <v>0.46</v>
      </c>
      <c r="D17">
        <v>0.46</v>
      </c>
    </row>
    <row r="18" spans="1:4">
      <c r="A18">
        <v>220252550</v>
      </c>
      <c r="B18" t="s">
        <v>249</v>
      </c>
      <c r="C18">
        <v>90.71</v>
      </c>
      <c r="D18">
        <v>90.71</v>
      </c>
    </row>
    <row r="19" spans="1:4">
      <c r="A19" s="51" t="s">
        <v>250</v>
      </c>
      <c r="B19" t="s">
        <v>251</v>
      </c>
      <c r="C19">
        <v>17.96</v>
      </c>
      <c r="D19">
        <v>17.96</v>
      </c>
    </row>
    <row r="20" spans="1:4">
      <c r="A20" s="51" t="s">
        <v>252</v>
      </c>
      <c r="B20" t="s">
        <v>253</v>
      </c>
      <c r="C20">
        <v>15.44</v>
      </c>
      <c r="D20">
        <v>15.44</v>
      </c>
    </row>
    <row r="21" spans="1:4">
      <c r="A21" s="51" t="s">
        <v>256</v>
      </c>
      <c r="B21" t="s">
        <v>257</v>
      </c>
      <c r="C21">
        <v>178.78</v>
      </c>
      <c r="D21">
        <v>178.78</v>
      </c>
    </row>
    <row r="22" spans="1:4">
      <c r="A22" s="51" t="s">
        <v>258</v>
      </c>
      <c r="B22" t="s">
        <v>259</v>
      </c>
      <c r="C22">
        <v>29.02</v>
      </c>
      <c r="D22">
        <v>29.02</v>
      </c>
    </row>
    <row r="23" spans="1:4">
      <c r="A23" s="51" t="s">
        <v>260</v>
      </c>
      <c r="B23" t="s">
        <v>261</v>
      </c>
      <c r="C23">
        <v>228.02</v>
      </c>
      <c r="D23">
        <v>228.02</v>
      </c>
    </row>
    <row r="24" spans="1:4">
      <c r="A24" t="s">
        <v>480</v>
      </c>
      <c r="B24" t="s">
        <v>481</v>
      </c>
    </row>
    <row r="25" spans="1:4">
      <c r="A25" t="s">
        <v>262</v>
      </c>
      <c r="B25" t="s">
        <v>263</v>
      </c>
      <c r="C25">
        <v>267.12</v>
      </c>
      <c r="D25">
        <v>267.12</v>
      </c>
    </row>
    <row r="26" spans="1:4">
      <c r="A26" s="51" t="s">
        <v>264</v>
      </c>
      <c r="B26" t="s">
        <v>265</v>
      </c>
      <c r="C26">
        <v>16.760000000000002</v>
      </c>
      <c r="D26">
        <v>16.760000000000002</v>
      </c>
    </row>
    <row r="27" spans="1:4">
      <c r="A27" s="51" t="s">
        <v>266</v>
      </c>
      <c r="B27" t="s">
        <v>267</v>
      </c>
      <c r="C27">
        <v>26.7</v>
      </c>
      <c r="D27">
        <v>26.7</v>
      </c>
    </row>
    <row r="28" spans="1:4">
      <c r="A28" s="51" t="s">
        <v>268</v>
      </c>
      <c r="B28" t="s">
        <v>269</v>
      </c>
      <c r="C28">
        <v>13.13</v>
      </c>
      <c r="D28">
        <v>13.13</v>
      </c>
    </row>
    <row r="29" spans="1:4">
      <c r="A29">
        <v>310151370</v>
      </c>
      <c r="B29" t="s">
        <v>272</v>
      </c>
      <c r="C29">
        <v>33.979999999999997</v>
      </c>
      <c r="D29">
        <v>33.979999999999997</v>
      </c>
    </row>
    <row r="30" spans="1:4">
      <c r="A30">
        <v>310852500</v>
      </c>
      <c r="B30" t="s">
        <v>273</v>
      </c>
      <c r="C30" t="s">
        <v>724</v>
      </c>
      <c r="D30" t="s">
        <v>725</v>
      </c>
    </row>
    <row r="31" spans="1:4">
      <c r="A31">
        <v>311152200</v>
      </c>
      <c r="B31" t="s">
        <v>276</v>
      </c>
      <c r="C31">
        <v>168.22</v>
      </c>
      <c r="D31">
        <v>168.22</v>
      </c>
    </row>
    <row r="32" spans="1:4">
      <c r="A32">
        <v>311252400</v>
      </c>
      <c r="B32" t="s">
        <v>277</v>
      </c>
      <c r="C32">
        <v>0.09</v>
      </c>
      <c r="D32">
        <v>0.09</v>
      </c>
    </row>
    <row r="33" spans="1:4">
      <c r="A33">
        <v>330152700</v>
      </c>
      <c r="B33" t="s">
        <v>278</v>
      </c>
      <c r="C33">
        <v>5.27</v>
      </c>
      <c r="D33">
        <v>5.26</v>
      </c>
    </row>
    <row r="34" spans="1:4">
      <c r="A34">
        <v>330153800</v>
      </c>
      <c r="B34" t="s">
        <v>279</v>
      </c>
      <c r="C34">
        <v>369.18</v>
      </c>
      <c r="D34">
        <v>368.96</v>
      </c>
    </row>
    <row r="35" spans="1:4">
      <c r="A35">
        <v>330750820</v>
      </c>
      <c r="B35" t="s">
        <v>280</v>
      </c>
      <c r="C35">
        <v>24.86</v>
      </c>
      <c r="D35">
        <v>24.86</v>
      </c>
    </row>
    <row r="36" spans="1:4">
      <c r="A36">
        <v>330752600</v>
      </c>
      <c r="B36" t="s">
        <v>281</v>
      </c>
      <c r="C36">
        <v>5.51</v>
      </c>
      <c r="D36">
        <v>5.51</v>
      </c>
    </row>
    <row r="37" spans="1:4">
      <c r="A37" t="s">
        <v>282</v>
      </c>
      <c r="B37" t="s">
        <v>283</v>
      </c>
      <c r="C37">
        <v>902.76</v>
      </c>
      <c r="D37">
        <v>902.75</v>
      </c>
    </row>
    <row r="38" spans="1:4">
      <c r="A38" t="s">
        <v>284</v>
      </c>
      <c r="B38" t="s">
        <v>285</v>
      </c>
      <c r="C38" t="s">
        <v>726</v>
      </c>
      <c r="D38" t="s">
        <v>726</v>
      </c>
    </row>
    <row r="39" spans="1:4">
      <c r="A39" t="s">
        <v>484</v>
      </c>
      <c r="B39" t="s">
        <v>485</v>
      </c>
      <c r="C39">
        <v>68.209999999999994</v>
      </c>
      <c r="D39">
        <v>68.209999999999994</v>
      </c>
    </row>
    <row r="40" spans="1:4">
      <c r="A40">
        <v>410250270</v>
      </c>
      <c r="B40" t="s">
        <v>286</v>
      </c>
      <c r="C40">
        <v>4.4800000000000004</v>
      </c>
      <c r="D40">
        <v>4.4800000000000004</v>
      </c>
    </row>
    <row r="41" spans="1:4">
      <c r="A41">
        <v>420250270</v>
      </c>
      <c r="B41" t="s">
        <v>286</v>
      </c>
      <c r="C41">
        <v>2.5099999999999998</v>
      </c>
      <c r="D41">
        <v>2.5099999999999998</v>
      </c>
    </row>
    <row r="42" spans="1:4">
      <c r="A42">
        <v>420252800</v>
      </c>
      <c r="B42" t="s">
        <v>287</v>
      </c>
      <c r="C42">
        <v>0.35</v>
      </c>
      <c r="D42">
        <v>0.35</v>
      </c>
    </row>
    <row r="43" spans="1:4">
      <c r="A43">
        <v>511351350</v>
      </c>
      <c r="B43" t="s">
        <v>289</v>
      </c>
      <c r="C43">
        <v>102.51</v>
      </c>
      <c r="D43">
        <v>102.51</v>
      </c>
    </row>
    <row r="44" spans="1:4">
      <c r="A44">
        <v>511351760</v>
      </c>
      <c r="B44" t="s">
        <v>290</v>
      </c>
      <c r="C44">
        <v>12.62</v>
      </c>
      <c r="D44">
        <v>12.62</v>
      </c>
    </row>
    <row r="45" spans="1:4">
      <c r="A45">
        <v>511354620</v>
      </c>
      <c r="B45" t="s">
        <v>291</v>
      </c>
      <c r="C45">
        <v>15.91</v>
      </c>
      <c r="D45">
        <v>15.89</v>
      </c>
    </row>
    <row r="46" spans="1:4">
      <c r="A46">
        <v>511354970</v>
      </c>
      <c r="B46" t="s">
        <v>292</v>
      </c>
      <c r="C46">
        <v>23.57</v>
      </c>
      <c r="D46">
        <v>23.57</v>
      </c>
    </row>
    <row r="47" spans="1:4">
      <c r="A47" t="s">
        <v>293</v>
      </c>
      <c r="B47" t="s">
        <v>294</v>
      </c>
      <c r="C47">
        <v>90.48</v>
      </c>
      <c r="D47">
        <v>90.48</v>
      </c>
    </row>
    <row r="48" spans="1:4">
      <c r="A48" t="s">
        <v>296</v>
      </c>
      <c r="B48" t="s">
        <v>297</v>
      </c>
      <c r="C48">
        <v>93.99</v>
      </c>
      <c r="D48">
        <v>93.99</v>
      </c>
    </row>
    <row r="49" spans="1:4">
      <c r="A49" t="s">
        <v>298</v>
      </c>
      <c r="B49" t="s">
        <v>299</v>
      </c>
      <c r="C49">
        <v>379.49</v>
      </c>
      <c r="D49">
        <v>379.49</v>
      </c>
    </row>
    <row r="50" spans="1:4">
      <c r="A50" t="s">
        <v>433</v>
      </c>
      <c r="B50" t="s">
        <v>434</v>
      </c>
      <c r="C50">
        <v>0.74</v>
      </c>
      <c r="D50">
        <v>0.74</v>
      </c>
    </row>
    <row r="51" spans="1:4">
      <c r="A51" t="s">
        <v>506</v>
      </c>
      <c r="B51" t="s">
        <v>299</v>
      </c>
      <c r="D51">
        <v>-0.1</v>
      </c>
    </row>
    <row r="52" spans="1:4">
      <c r="A52">
        <v>710552900</v>
      </c>
      <c r="B52" t="s">
        <v>300</v>
      </c>
      <c r="C52">
        <v>525.12</v>
      </c>
      <c r="D52">
        <v>524.62</v>
      </c>
    </row>
    <row r="53" spans="1:4">
      <c r="A53" t="s">
        <v>305</v>
      </c>
      <c r="B53" t="s">
        <v>306</v>
      </c>
      <c r="C53">
        <v>16.43</v>
      </c>
      <c r="D53">
        <v>16.43</v>
      </c>
    </row>
    <row r="54" spans="1:4">
      <c r="A54" t="s">
        <v>307</v>
      </c>
      <c r="B54" t="s">
        <v>308</v>
      </c>
      <c r="C54">
        <v>25.28</v>
      </c>
      <c r="D54">
        <v>25.28</v>
      </c>
    </row>
    <row r="55" spans="1:4">
      <c r="A55">
        <v>860550860</v>
      </c>
      <c r="B55" t="s">
        <v>309</v>
      </c>
      <c r="C55">
        <v>0.9</v>
      </c>
      <c r="D55">
        <v>0.9</v>
      </c>
    </row>
    <row r="56" spans="1:4">
      <c r="A56" t="s">
        <v>310</v>
      </c>
      <c r="B56" t="s">
        <v>311</v>
      </c>
      <c r="C56">
        <v>35</v>
      </c>
      <c r="D56">
        <v>35</v>
      </c>
    </row>
    <row r="57" spans="1:4">
      <c r="A57">
        <v>1140156700</v>
      </c>
      <c r="B57" t="s">
        <v>727</v>
      </c>
      <c r="D57">
        <v>21.68</v>
      </c>
    </row>
    <row r="58" spans="1:4">
      <c r="A58">
        <v>1140354670</v>
      </c>
      <c r="B58" t="s">
        <v>313</v>
      </c>
      <c r="C58">
        <v>28.7</v>
      </c>
      <c r="D58">
        <v>28.7</v>
      </c>
    </row>
    <row r="59" spans="1:4">
      <c r="A59">
        <v>1140355170</v>
      </c>
      <c r="B59" t="s">
        <v>314</v>
      </c>
      <c r="C59">
        <v>15.7</v>
      </c>
      <c r="D59">
        <v>15.7</v>
      </c>
    </row>
    <row r="60" spans="1:4">
      <c r="A60">
        <v>1140355190</v>
      </c>
      <c r="B60" t="s">
        <v>315</v>
      </c>
      <c r="C60">
        <v>2.66</v>
      </c>
      <c r="D60">
        <v>2.66</v>
      </c>
    </row>
    <row r="61" spans="1:4">
      <c r="A61" t="s">
        <v>316</v>
      </c>
      <c r="B61" t="s">
        <v>315</v>
      </c>
      <c r="C61">
        <v>50.17</v>
      </c>
      <c r="D61">
        <v>50.17</v>
      </c>
    </row>
    <row r="62" spans="1:4">
      <c r="A62" t="s">
        <v>462</v>
      </c>
      <c r="B62" t="s">
        <v>463</v>
      </c>
      <c r="C62">
        <v>47.16</v>
      </c>
      <c r="D62">
        <v>47.16</v>
      </c>
    </row>
    <row r="63" spans="1:4">
      <c r="A63" t="s">
        <v>322</v>
      </c>
      <c r="B63" t="s">
        <v>323</v>
      </c>
      <c r="C63">
        <v>25.83</v>
      </c>
      <c r="D63">
        <v>25.83</v>
      </c>
    </row>
    <row r="64" spans="1:4">
      <c r="A64" t="s">
        <v>324</v>
      </c>
      <c r="B64" t="s">
        <v>325</v>
      </c>
      <c r="C64">
        <v>7.85</v>
      </c>
      <c r="D64">
        <v>7.85</v>
      </c>
    </row>
    <row r="65" spans="1:4">
      <c r="A65" t="s">
        <v>326</v>
      </c>
      <c r="B65" t="s">
        <v>327</v>
      </c>
      <c r="C65">
        <v>59.33</v>
      </c>
      <c r="D65">
        <v>59.33</v>
      </c>
    </row>
    <row r="66" spans="1:4">
      <c r="A66" t="s">
        <v>328</v>
      </c>
      <c r="B66" t="s">
        <v>329</v>
      </c>
      <c r="C66">
        <v>25</v>
      </c>
      <c r="D66">
        <v>25</v>
      </c>
    </row>
    <row r="67" spans="1:4">
      <c r="A67" t="s">
        <v>436</v>
      </c>
      <c r="B67" t="s">
        <v>323</v>
      </c>
      <c r="C67">
        <v>40</v>
      </c>
      <c r="D67">
        <v>40</v>
      </c>
    </row>
    <row r="68" spans="1:4">
      <c r="A68" t="s">
        <v>330</v>
      </c>
      <c r="B68" t="s">
        <v>331</v>
      </c>
      <c r="C68">
        <v>37.17</v>
      </c>
      <c r="D68">
        <v>37.17</v>
      </c>
    </row>
    <row r="69" spans="1:4">
      <c r="A69" t="s">
        <v>332</v>
      </c>
      <c r="B69" t="s">
        <v>333</v>
      </c>
      <c r="C69">
        <v>136.11000000000001</v>
      </c>
      <c r="D69">
        <v>135.24</v>
      </c>
    </row>
    <row r="70" spans="1:4">
      <c r="A70" t="s">
        <v>334</v>
      </c>
      <c r="B70" t="s">
        <v>333</v>
      </c>
      <c r="C70">
        <v>9.83</v>
      </c>
      <c r="D70">
        <v>9.83</v>
      </c>
    </row>
    <row r="71" spans="1:4">
      <c r="A71">
        <v>1570150660</v>
      </c>
      <c r="B71" t="s">
        <v>337</v>
      </c>
      <c r="C71">
        <v>0.65</v>
      </c>
      <c r="D71">
        <v>0.65</v>
      </c>
    </row>
    <row r="72" spans="1:4">
      <c r="A72">
        <v>2420453900</v>
      </c>
      <c r="B72" t="s">
        <v>340</v>
      </c>
      <c r="C72">
        <v>141.83000000000001</v>
      </c>
      <c r="D72">
        <v>141.83000000000001</v>
      </c>
    </row>
    <row r="73" spans="1:4">
      <c r="A73" t="s">
        <v>341</v>
      </c>
      <c r="B73" t="s">
        <v>342</v>
      </c>
      <c r="C73">
        <v>697.73</v>
      </c>
      <c r="D73">
        <v>697.73</v>
      </c>
    </row>
    <row r="74" spans="1:4">
      <c r="A74" t="s">
        <v>728</v>
      </c>
      <c r="B74" t="s">
        <v>729</v>
      </c>
      <c r="D74">
        <v>-0.28000000000000003</v>
      </c>
    </row>
    <row r="75" spans="1:4">
      <c r="A75" t="s">
        <v>346</v>
      </c>
      <c r="B75" t="s">
        <v>347</v>
      </c>
      <c r="C75">
        <v>29.93</v>
      </c>
      <c r="D75">
        <v>29.93</v>
      </c>
    </row>
    <row r="76" spans="1:4">
      <c r="A76" t="s">
        <v>348</v>
      </c>
      <c r="B76" t="s">
        <v>349</v>
      </c>
      <c r="C76">
        <v>88.67</v>
      </c>
      <c r="D76">
        <v>88.67</v>
      </c>
    </row>
    <row r="77" spans="1:4">
      <c r="A77" t="s">
        <v>351</v>
      </c>
      <c r="B77" t="s">
        <v>352</v>
      </c>
      <c r="C77">
        <v>272.82</v>
      </c>
      <c r="D77">
        <v>272.82</v>
      </c>
    </row>
    <row r="78" spans="1:4">
      <c r="A78" t="s">
        <v>353</v>
      </c>
      <c r="B78" t="s">
        <v>354</v>
      </c>
      <c r="C78">
        <v>324.31</v>
      </c>
      <c r="D78">
        <v>324.31</v>
      </c>
    </row>
    <row r="79" spans="1:4">
      <c r="A79" t="s">
        <v>355</v>
      </c>
      <c r="B79" t="s">
        <v>356</v>
      </c>
      <c r="C79">
        <v>537.9</v>
      </c>
      <c r="D79">
        <v>537.9</v>
      </c>
    </row>
    <row r="80" spans="1:4">
      <c r="A80" t="s">
        <v>442</v>
      </c>
      <c r="B80" t="s">
        <v>443</v>
      </c>
    </row>
    <row r="81" spans="1:4">
      <c r="A81" t="s">
        <v>444</v>
      </c>
      <c r="B81" t="s">
        <v>445</v>
      </c>
      <c r="D81">
        <v>-0.06</v>
      </c>
    </row>
    <row r="82" spans="1:4">
      <c r="A82" t="s">
        <v>358</v>
      </c>
      <c r="B82" t="s">
        <v>359</v>
      </c>
      <c r="C82">
        <v>50.25</v>
      </c>
      <c r="D82">
        <v>50.25</v>
      </c>
    </row>
    <row r="83" spans="1:4">
      <c r="A83">
        <v>2820451280</v>
      </c>
      <c r="B83" t="s">
        <v>360</v>
      </c>
      <c r="C83">
        <v>6.16</v>
      </c>
      <c r="D83">
        <v>6.16</v>
      </c>
    </row>
    <row r="84" spans="1:4">
      <c r="A84">
        <v>2869950160</v>
      </c>
      <c r="B84" t="s">
        <v>361</v>
      </c>
      <c r="C84">
        <v>20.47</v>
      </c>
      <c r="D84">
        <v>20.47</v>
      </c>
    </row>
    <row r="85" spans="1:4">
      <c r="A85">
        <v>2910551290</v>
      </c>
      <c r="B85" t="s">
        <v>362</v>
      </c>
      <c r="C85">
        <v>364.52</v>
      </c>
      <c r="D85">
        <v>364.35</v>
      </c>
    </row>
    <row r="86" spans="1:4">
      <c r="A86" t="s">
        <v>363</v>
      </c>
      <c r="B86" t="s">
        <v>364</v>
      </c>
      <c r="C86">
        <v>12.84</v>
      </c>
      <c r="D86">
        <v>12.84</v>
      </c>
    </row>
    <row r="87" spans="1:4">
      <c r="A87" t="s">
        <v>365</v>
      </c>
      <c r="B87" t="s">
        <v>366</v>
      </c>
      <c r="C87">
        <v>1.02</v>
      </c>
      <c r="D87">
        <v>1.02</v>
      </c>
    </row>
    <row r="88" spans="1:4">
      <c r="A88" t="s">
        <v>369</v>
      </c>
      <c r="B88" t="s">
        <v>370</v>
      </c>
      <c r="C88">
        <v>50.64</v>
      </c>
      <c r="D88">
        <v>50.64</v>
      </c>
    </row>
    <row r="89" spans="1:4">
      <c r="A89">
        <v>3110251180</v>
      </c>
      <c r="B89" t="s">
        <v>371</v>
      </c>
      <c r="C89">
        <v>38.85</v>
      </c>
      <c r="D89">
        <v>38.840000000000003</v>
      </c>
    </row>
    <row r="90" spans="1:4">
      <c r="A90">
        <v>3180052990</v>
      </c>
      <c r="B90" t="s">
        <v>372</v>
      </c>
      <c r="C90">
        <v>15.05</v>
      </c>
      <c r="D90">
        <v>15.05</v>
      </c>
    </row>
    <row r="91" spans="1:4">
      <c r="A91">
        <v>3610459000</v>
      </c>
      <c r="B91" t="s">
        <v>375</v>
      </c>
      <c r="C91">
        <v>139.63999999999999</v>
      </c>
      <c r="D91">
        <v>138.72999999999999</v>
      </c>
    </row>
    <row r="92" spans="1:4">
      <c r="A92" t="s">
        <v>377</v>
      </c>
      <c r="B92" t="s">
        <v>378</v>
      </c>
      <c r="C92">
        <v>11.08</v>
      </c>
      <c r="D92">
        <v>11.08</v>
      </c>
    </row>
    <row r="93" spans="1:4">
      <c r="A93" t="s">
        <v>379</v>
      </c>
      <c r="B93" t="s">
        <v>378</v>
      </c>
      <c r="C93">
        <v>71.760000000000005</v>
      </c>
      <c r="D93">
        <v>71.760000000000005</v>
      </c>
    </row>
    <row r="94" spans="1:4">
      <c r="A94" t="s">
        <v>380</v>
      </c>
      <c r="B94" t="s">
        <v>381</v>
      </c>
      <c r="C94">
        <v>44.47</v>
      </c>
      <c r="D94">
        <v>44.47</v>
      </c>
    </row>
    <row r="95" spans="1:4">
      <c r="A95" t="s">
        <v>382</v>
      </c>
      <c r="B95" t="s">
        <v>378</v>
      </c>
      <c r="C95">
        <v>51.61</v>
      </c>
      <c r="D95">
        <v>51.61</v>
      </c>
    </row>
    <row r="96" spans="1:4">
      <c r="A96">
        <v>9090051200</v>
      </c>
      <c r="B96" t="s">
        <v>448</v>
      </c>
      <c r="C96">
        <v>0.39</v>
      </c>
      <c r="D96">
        <v>0.39</v>
      </c>
    </row>
    <row r="97" spans="1:4">
      <c r="A97">
        <v>9520051420</v>
      </c>
      <c r="B97" t="s">
        <v>383</v>
      </c>
      <c r="C97">
        <v>4.8499999999999996</v>
      </c>
      <c r="D97">
        <v>4.8499999999999996</v>
      </c>
    </row>
    <row r="98" spans="1:4">
      <c r="A98">
        <v>9620051410</v>
      </c>
      <c r="B98" t="s">
        <v>384</v>
      </c>
      <c r="C98">
        <v>14.94</v>
      </c>
      <c r="D98">
        <v>14.94</v>
      </c>
    </row>
    <row r="99" spans="1:4">
      <c r="A99">
        <v>170558300</v>
      </c>
      <c r="B99" t="s">
        <v>95</v>
      </c>
      <c r="C99">
        <v>598.72</v>
      </c>
      <c r="D99">
        <v>598.72</v>
      </c>
    </row>
    <row r="100" spans="1:4">
      <c r="A100">
        <v>170558330</v>
      </c>
      <c r="B100" t="s">
        <v>96</v>
      </c>
      <c r="C100" t="s">
        <v>730</v>
      </c>
      <c r="D100" t="s">
        <v>730</v>
      </c>
    </row>
    <row r="101" spans="1:4">
      <c r="A101">
        <v>320558340</v>
      </c>
      <c r="B101" t="s">
        <v>97</v>
      </c>
      <c r="C101">
        <v>301.52</v>
      </c>
      <c r="D101">
        <v>301.52</v>
      </c>
    </row>
    <row r="102" spans="1:4">
      <c r="A102">
        <v>330153020</v>
      </c>
      <c r="B102" t="s">
        <v>385</v>
      </c>
      <c r="C102" t="s">
        <v>731</v>
      </c>
      <c r="D102" t="s">
        <v>731</v>
      </c>
    </row>
    <row r="103" spans="1:4">
      <c r="A103" t="s">
        <v>386</v>
      </c>
      <c r="B103" t="s">
        <v>387</v>
      </c>
      <c r="C103">
        <v>6.56</v>
      </c>
      <c r="D103">
        <v>6.56</v>
      </c>
    </row>
    <row r="104" spans="1:4">
      <c r="A104" t="s">
        <v>388</v>
      </c>
      <c r="B104" t="s">
        <v>389</v>
      </c>
      <c r="C104" t="s">
        <v>732</v>
      </c>
      <c r="D104" t="s">
        <v>732</v>
      </c>
    </row>
    <row r="105" spans="1:4">
      <c r="A105">
        <v>1520158310</v>
      </c>
      <c r="B105" t="s">
        <v>100</v>
      </c>
      <c r="C105">
        <v>5.2</v>
      </c>
      <c r="D105">
        <v>5.2</v>
      </c>
    </row>
    <row r="106" spans="1:4">
      <c r="A106" t="s">
        <v>390</v>
      </c>
      <c r="B106" t="s">
        <v>391</v>
      </c>
      <c r="C106">
        <v>162.47</v>
      </c>
      <c r="D106">
        <v>162.47</v>
      </c>
    </row>
    <row r="107" spans="1:4">
      <c r="A107">
        <v>3620258320</v>
      </c>
      <c r="B107" t="s">
        <v>101</v>
      </c>
      <c r="C107">
        <v>504.8</v>
      </c>
      <c r="D107">
        <v>504.8</v>
      </c>
    </row>
    <row r="108" spans="1:4">
      <c r="A108">
        <v>3620258530</v>
      </c>
      <c r="B108" t="s">
        <v>392</v>
      </c>
      <c r="C108">
        <v>108.37</v>
      </c>
      <c r="D108">
        <v>108.32</v>
      </c>
    </row>
    <row r="109" spans="1:4">
      <c r="A109" s="51" t="s">
        <v>450</v>
      </c>
      <c r="B109" t="s">
        <v>451</v>
      </c>
      <c r="C109">
        <v>14.36</v>
      </c>
      <c r="D109">
        <v>14.36</v>
      </c>
    </row>
    <row r="110" spans="1:4">
      <c r="A110" t="s">
        <v>393</v>
      </c>
      <c r="B110" t="s">
        <v>394</v>
      </c>
      <c r="C110">
        <v>57.52</v>
      </c>
      <c r="D110">
        <v>57.52</v>
      </c>
    </row>
    <row r="111" spans="1:4">
      <c r="A111" t="s">
        <v>395</v>
      </c>
      <c r="B111" t="s">
        <v>396</v>
      </c>
      <c r="C111">
        <v>27.24</v>
      </c>
      <c r="D111">
        <v>27.24</v>
      </c>
    </row>
    <row r="112" spans="1:4">
      <c r="A112">
        <v>540354850</v>
      </c>
      <c r="B112" t="s">
        <v>733</v>
      </c>
      <c r="D112">
        <v>-0.85</v>
      </c>
    </row>
    <row r="113" spans="1:4">
      <c r="A113">
        <v>220252560</v>
      </c>
      <c r="B113" t="s">
        <v>400</v>
      </c>
      <c r="C113">
        <v>9.5</v>
      </c>
      <c r="D113">
        <v>9.5</v>
      </c>
    </row>
    <row r="114" spans="1:4">
      <c r="A114">
        <v>170558360</v>
      </c>
      <c r="B114" t="s">
        <v>401</v>
      </c>
      <c r="C114">
        <v>102.61</v>
      </c>
      <c r="D114">
        <v>102.61</v>
      </c>
    </row>
    <row r="115" spans="1:4">
      <c r="A115">
        <v>220253030</v>
      </c>
      <c r="B115" t="s">
        <v>402</v>
      </c>
      <c r="C115">
        <v>209.45</v>
      </c>
      <c r="D115">
        <v>209.45</v>
      </c>
    </row>
    <row r="116" spans="1:4">
      <c r="A116">
        <v>220253040</v>
      </c>
      <c r="B116" t="s">
        <v>403</v>
      </c>
      <c r="C116">
        <v>210.98</v>
      </c>
      <c r="D116">
        <v>210.98</v>
      </c>
    </row>
    <row r="117" spans="1:4">
      <c r="A117">
        <v>320558370</v>
      </c>
      <c r="B117" t="s">
        <v>404</v>
      </c>
      <c r="C117">
        <v>15.81</v>
      </c>
      <c r="D117">
        <v>15.81</v>
      </c>
    </row>
    <row r="118" spans="1:4">
      <c r="A118" t="s">
        <v>405</v>
      </c>
      <c r="B118" t="s">
        <v>406</v>
      </c>
      <c r="C118">
        <v>647.26</v>
      </c>
      <c r="D118">
        <v>647.26</v>
      </c>
    </row>
    <row r="119" spans="1:4">
      <c r="A119" t="s">
        <v>407</v>
      </c>
      <c r="B119" t="s">
        <v>408</v>
      </c>
      <c r="C119">
        <v>120.28</v>
      </c>
      <c r="D119">
        <v>120.28</v>
      </c>
    </row>
    <row r="120" spans="1:4">
      <c r="A120" t="s">
        <v>468</v>
      </c>
      <c r="B120" t="s">
        <v>469</v>
      </c>
      <c r="C120">
        <v>0.89</v>
      </c>
      <c r="D120">
        <v>0.89</v>
      </c>
    </row>
    <row r="121" spans="1:4">
      <c r="A121">
        <v>3620258570</v>
      </c>
      <c r="B121" t="s">
        <v>409</v>
      </c>
      <c r="C121">
        <v>45.55</v>
      </c>
      <c r="D121">
        <v>45.55</v>
      </c>
    </row>
    <row r="122" spans="1:4">
      <c r="A122" t="s">
        <v>410</v>
      </c>
      <c r="B122" t="s">
        <v>411</v>
      </c>
      <c r="C122">
        <v>679.81</v>
      </c>
      <c r="D122">
        <v>679.81</v>
      </c>
    </row>
    <row r="123" spans="1:4">
      <c r="A123">
        <v>710258520</v>
      </c>
      <c r="B123" t="s">
        <v>413</v>
      </c>
      <c r="C123">
        <v>30.37</v>
      </c>
      <c r="D123">
        <v>30.37</v>
      </c>
    </row>
    <row r="124" spans="1:4">
      <c r="A124" t="s">
        <v>414</v>
      </c>
      <c r="B124" t="s">
        <v>415</v>
      </c>
      <c r="C124">
        <v>6.05</v>
      </c>
      <c r="D124">
        <v>6.05</v>
      </c>
    </row>
    <row r="125" spans="1:4">
      <c r="A125" t="s">
        <v>416</v>
      </c>
      <c r="B125" t="s">
        <v>417</v>
      </c>
      <c r="C125">
        <v>140.56</v>
      </c>
      <c r="D125">
        <v>140.56</v>
      </c>
    </row>
    <row r="126" spans="1:4">
      <c r="A126" t="s">
        <v>498</v>
      </c>
      <c r="B126" t="s">
        <v>378</v>
      </c>
      <c r="C126">
        <v>0.26</v>
      </c>
      <c r="D126">
        <v>0.26</v>
      </c>
    </row>
    <row r="127" spans="1:4">
      <c r="A127" t="s">
        <v>420</v>
      </c>
      <c r="B127" t="s">
        <v>421</v>
      </c>
      <c r="C127">
        <v>6.6</v>
      </c>
      <c r="D127">
        <v>6.6</v>
      </c>
    </row>
    <row r="128" spans="1:4">
      <c r="A128" t="s">
        <v>103</v>
      </c>
      <c r="B128" t="s">
        <v>102</v>
      </c>
      <c r="C128">
        <v>15.69</v>
      </c>
      <c r="D128">
        <v>15.69</v>
      </c>
    </row>
    <row r="129" spans="1:4">
      <c r="A129" t="s">
        <v>105</v>
      </c>
      <c r="B129" t="s">
        <v>104</v>
      </c>
      <c r="C129">
        <v>73.75</v>
      </c>
      <c r="D129">
        <v>73.75</v>
      </c>
    </row>
    <row r="130" spans="1:4">
      <c r="A130">
        <v>2340758790</v>
      </c>
      <c r="B130" t="s">
        <v>426</v>
      </c>
      <c r="C130">
        <v>6.14</v>
      </c>
      <c r="D130">
        <v>6.14</v>
      </c>
    </row>
    <row r="131" spans="1:4">
      <c r="A131">
        <v>3620258440</v>
      </c>
      <c r="B131" t="s">
        <v>106</v>
      </c>
      <c r="C131">
        <v>214.46</v>
      </c>
      <c r="D131">
        <v>214.46</v>
      </c>
    </row>
    <row r="132" spans="1:4">
      <c r="A132">
        <v>3620258480</v>
      </c>
      <c r="B132" t="s">
        <v>107</v>
      </c>
      <c r="C132">
        <v>109.51</v>
      </c>
      <c r="D132">
        <v>106.87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2"/>
  <sheetViews>
    <sheetView workbookViewId="0">
      <selection activeCell="C1" sqref="C1:D1048576"/>
    </sheetView>
  </sheetViews>
  <sheetFormatPr defaultRowHeight="15"/>
  <sheetData>
    <row r="1" spans="1:4">
      <c r="A1">
        <v>58000</v>
      </c>
      <c r="B1" t="s">
        <v>217</v>
      </c>
      <c r="D1">
        <v>-6.56</v>
      </c>
    </row>
    <row r="2" spans="1:4">
      <c r="A2">
        <v>170551380</v>
      </c>
      <c r="B2" t="s">
        <v>218</v>
      </c>
      <c r="C2">
        <v>63.09</v>
      </c>
      <c r="D2">
        <v>62.73</v>
      </c>
    </row>
    <row r="3" spans="1:4">
      <c r="A3" t="s">
        <v>219</v>
      </c>
      <c r="B3" t="s">
        <v>220</v>
      </c>
      <c r="C3">
        <v>911.77</v>
      </c>
      <c r="D3">
        <v>909.5</v>
      </c>
    </row>
    <row r="4" spans="1:4">
      <c r="A4" t="s">
        <v>221</v>
      </c>
      <c r="B4" t="s">
        <v>222</v>
      </c>
      <c r="C4">
        <v>0.32</v>
      </c>
      <c r="D4">
        <v>0.32</v>
      </c>
    </row>
    <row r="5" spans="1:4">
      <c r="A5" t="s">
        <v>223</v>
      </c>
      <c r="B5" t="s">
        <v>224</v>
      </c>
      <c r="C5">
        <v>3.61</v>
      </c>
      <c r="D5">
        <v>2.95</v>
      </c>
    </row>
    <row r="6" spans="1:4">
      <c r="A6" t="s">
        <v>225</v>
      </c>
      <c r="B6" t="s">
        <v>226</v>
      </c>
      <c r="C6">
        <v>183.01</v>
      </c>
      <c r="D6">
        <v>182.78</v>
      </c>
    </row>
    <row r="7" spans="1:4">
      <c r="A7" t="s">
        <v>213</v>
      </c>
      <c r="B7" t="s">
        <v>214</v>
      </c>
      <c r="C7">
        <v>55.3</v>
      </c>
      <c r="D7">
        <v>55.3</v>
      </c>
    </row>
    <row r="8" spans="1:4">
      <c r="A8" t="s">
        <v>216</v>
      </c>
      <c r="B8" t="s">
        <v>215</v>
      </c>
      <c r="C8">
        <v>32.159999999999997</v>
      </c>
      <c r="D8">
        <v>32.159999999999997</v>
      </c>
    </row>
    <row r="9" spans="1:4">
      <c r="A9" t="s">
        <v>227</v>
      </c>
      <c r="B9" t="s">
        <v>228</v>
      </c>
      <c r="C9">
        <v>86.75</v>
      </c>
      <c r="D9">
        <v>86.55</v>
      </c>
    </row>
    <row r="10" spans="1:4">
      <c r="A10" t="s">
        <v>229</v>
      </c>
      <c r="B10" t="s">
        <v>230</v>
      </c>
      <c r="C10">
        <v>222.03</v>
      </c>
      <c r="D10">
        <v>222.03</v>
      </c>
    </row>
    <row r="11" spans="1:4">
      <c r="A11" t="s">
        <v>513</v>
      </c>
      <c r="B11" t="s">
        <v>514</v>
      </c>
      <c r="C11">
        <v>10.92</v>
      </c>
      <c r="D11">
        <v>10.92</v>
      </c>
    </row>
    <row r="12" spans="1:4">
      <c r="A12" t="s">
        <v>231</v>
      </c>
      <c r="B12" t="s">
        <v>232</v>
      </c>
      <c r="C12">
        <v>9.61</v>
      </c>
      <c r="D12">
        <v>9.61</v>
      </c>
    </row>
    <row r="13" spans="1:4">
      <c r="A13" t="s">
        <v>233</v>
      </c>
      <c r="B13" t="s">
        <v>234</v>
      </c>
      <c r="C13">
        <v>619.88</v>
      </c>
      <c r="D13">
        <v>619.88</v>
      </c>
    </row>
    <row r="14" spans="1:4">
      <c r="A14" t="s">
        <v>471</v>
      </c>
      <c r="B14" t="s">
        <v>472</v>
      </c>
    </row>
    <row r="15" spans="1:4">
      <c r="A15" t="s">
        <v>235</v>
      </c>
      <c r="B15" t="s">
        <v>236</v>
      </c>
      <c r="C15">
        <v>11.55</v>
      </c>
      <c r="D15">
        <v>11.53</v>
      </c>
    </row>
    <row r="16" spans="1:4">
      <c r="A16" t="s">
        <v>237</v>
      </c>
      <c r="B16" t="s">
        <v>238</v>
      </c>
      <c r="C16">
        <v>82.4</v>
      </c>
      <c r="D16">
        <v>82.4</v>
      </c>
    </row>
    <row r="17" spans="1:4">
      <c r="A17" t="s">
        <v>239</v>
      </c>
      <c r="B17" t="s">
        <v>240</v>
      </c>
      <c r="C17">
        <v>315.20999999999998</v>
      </c>
      <c r="D17">
        <v>315.02</v>
      </c>
    </row>
    <row r="18" spans="1:4">
      <c r="A18" t="s">
        <v>241</v>
      </c>
      <c r="B18" t="s">
        <v>242</v>
      </c>
      <c r="C18">
        <v>334.71</v>
      </c>
      <c r="D18">
        <v>334.71</v>
      </c>
    </row>
    <row r="19" spans="1:4">
      <c r="A19" t="s">
        <v>243</v>
      </c>
      <c r="B19" t="s">
        <v>244</v>
      </c>
      <c r="C19">
        <v>1144.3699999999999</v>
      </c>
      <c r="D19">
        <v>1144.3699999999999</v>
      </c>
    </row>
    <row r="20" spans="1:4">
      <c r="A20" t="s">
        <v>245</v>
      </c>
      <c r="B20" t="s">
        <v>246</v>
      </c>
      <c r="C20">
        <v>179.3</v>
      </c>
      <c r="D20">
        <v>178.56</v>
      </c>
    </row>
    <row r="21" spans="1:4">
      <c r="A21" t="s">
        <v>247</v>
      </c>
      <c r="B21" t="s">
        <v>248</v>
      </c>
      <c r="C21">
        <v>0.79</v>
      </c>
      <c r="D21">
        <v>0.79</v>
      </c>
    </row>
    <row r="22" spans="1:4">
      <c r="A22" s="51" t="s">
        <v>637</v>
      </c>
      <c r="B22" t="s">
        <v>638</v>
      </c>
      <c r="C22">
        <v>50.04</v>
      </c>
      <c r="D22">
        <v>50.04</v>
      </c>
    </row>
    <row r="23" spans="1:4">
      <c r="A23">
        <v>220252550</v>
      </c>
      <c r="B23" t="s">
        <v>249</v>
      </c>
      <c r="C23">
        <v>62.05</v>
      </c>
      <c r="D23">
        <v>62.05</v>
      </c>
    </row>
    <row r="24" spans="1:4">
      <c r="A24" s="51" t="s">
        <v>250</v>
      </c>
      <c r="B24" t="s">
        <v>251</v>
      </c>
      <c r="C24">
        <v>45.04</v>
      </c>
      <c r="D24">
        <v>45.04</v>
      </c>
    </row>
    <row r="25" spans="1:4">
      <c r="A25" s="51" t="s">
        <v>252</v>
      </c>
      <c r="B25" t="s">
        <v>253</v>
      </c>
      <c r="C25">
        <v>14.98</v>
      </c>
      <c r="D25">
        <v>14.98</v>
      </c>
    </row>
    <row r="26" spans="1:4">
      <c r="A26" s="51" t="s">
        <v>502</v>
      </c>
      <c r="B26" t="s">
        <v>503</v>
      </c>
      <c r="C26">
        <v>500</v>
      </c>
      <c r="D26">
        <v>500</v>
      </c>
    </row>
    <row r="27" spans="1:4">
      <c r="A27" s="51" t="s">
        <v>256</v>
      </c>
      <c r="B27" t="s">
        <v>257</v>
      </c>
      <c r="C27">
        <v>470.99</v>
      </c>
      <c r="D27">
        <v>457.11</v>
      </c>
    </row>
    <row r="28" spans="1:4">
      <c r="A28" s="51" t="s">
        <v>258</v>
      </c>
      <c r="B28" t="s">
        <v>259</v>
      </c>
      <c r="C28">
        <v>8.2799999999999994</v>
      </c>
      <c r="D28">
        <v>8.2799999999999994</v>
      </c>
    </row>
    <row r="29" spans="1:4">
      <c r="A29" s="51" t="s">
        <v>260</v>
      </c>
      <c r="B29" t="s">
        <v>261</v>
      </c>
      <c r="C29">
        <v>219.05</v>
      </c>
      <c r="D29">
        <v>219.05</v>
      </c>
    </row>
    <row r="30" spans="1:4">
      <c r="A30" t="s">
        <v>480</v>
      </c>
      <c r="B30" t="s">
        <v>481</v>
      </c>
      <c r="C30">
        <v>29.26</v>
      </c>
      <c r="D30">
        <v>29.26</v>
      </c>
    </row>
    <row r="31" spans="1:4">
      <c r="A31" t="s">
        <v>515</v>
      </c>
      <c r="B31" t="s">
        <v>516</v>
      </c>
      <c r="C31">
        <v>15.34</v>
      </c>
      <c r="D31">
        <v>15.34</v>
      </c>
    </row>
    <row r="32" spans="1:4">
      <c r="A32" t="s">
        <v>262</v>
      </c>
      <c r="B32" t="s">
        <v>263</v>
      </c>
      <c r="C32">
        <v>953.1</v>
      </c>
      <c r="D32">
        <v>953.1</v>
      </c>
    </row>
    <row r="33" spans="1:4">
      <c r="A33" s="51" t="s">
        <v>429</v>
      </c>
      <c r="B33" t="s">
        <v>430</v>
      </c>
      <c r="C33">
        <v>70.42</v>
      </c>
      <c r="D33">
        <v>70.42</v>
      </c>
    </row>
    <row r="34" spans="1:4">
      <c r="A34" s="51" t="s">
        <v>550</v>
      </c>
      <c r="B34" t="s">
        <v>551</v>
      </c>
      <c r="C34">
        <v>10.16</v>
      </c>
      <c r="D34">
        <v>10.16</v>
      </c>
    </row>
    <row r="35" spans="1:4">
      <c r="A35" s="51" t="s">
        <v>264</v>
      </c>
      <c r="B35" t="s">
        <v>265</v>
      </c>
      <c r="C35">
        <v>16.260000000000002</v>
      </c>
      <c r="D35">
        <v>16.260000000000002</v>
      </c>
    </row>
    <row r="36" spans="1:4">
      <c r="A36" s="51" t="s">
        <v>266</v>
      </c>
      <c r="B36" t="s">
        <v>267</v>
      </c>
      <c r="C36">
        <v>392.71</v>
      </c>
      <c r="D36">
        <v>392.71</v>
      </c>
    </row>
    <row r="37" spans="1:4">
      <c r="A37" s="51" t="s">
        <v>268</v>
      </c>
      <c r="B37" t="s">
        <v>269</v>
      </c>
      <c r="C37">
        <v>12.73</v>
      </c>
      <c r="D37">
        <v>12.73</v>
      </c>
    </row>
    <row r="38" spans="1:4">
      <c r="A38" s="51" t="s">
        <v>270</v>
      </c>
      <c r="B38" t="s">
        <v>271</v>
      </c>
      <c r="C38">
        <v>8.91</v>
      </c>
      <c r="D38">
        <v>8.91</v>
      </c>
    </row>
    <row r="39" spans="1:4">
      <c r="A39">
        <v>310151370</v>
      </c>
      <c r="B39" t="s">
        <v>272</v>
      </c>
      <c r="C39">
        <v>35.08</v>
      </c>
      <c r="D39">
        <v>35.08</v>
      </c>
    </row>
    <row r="40" spans="1:4">
      <c r="A40">
        <v>310852500</v>
      </c>
      <c r="B40" t="s">
        <v>273</v>
      </c>
      <c r="C40">
        <v>2565.13</v>
      </c>
      <c r="D40">
        <v>2562.44</v>
      </c>
    </row>
    <row r="41" spans="1:4">
      <c r="A41">
        <v>311152200</v>
      </c>
      <c r="B41" t="s">
        <v>276</v>
      </c>
      <c r="C41">
        <v>417.17</v>
      </c>
      <c r="D41">
        <v>417.11</v>
      </c>
    </row>
    <row r="42" spans="1:4">
      <c r="A42">
        <v>311252400</v>
      </c>
      <c r="B42" t="s">
        <v>277</v>
      </c>
      <c r="C42">
        <v>7.0000000000000007E-2</v>
      </c>
      <c r="D42">
        <v>7.0000000000000007E-2</v>
      </c>
    </row>
    <row r="43" spans="1:4">
      <c r="A43">
        <v>312154040</v>
      </c>
      <c r="B43" t="s">
        <v>505</v>
      </c>
      <c r="C43">
        <v>1299.5899999999999</v>
      </c>
      <c r="D43">
        <v>1299.3699999999999</v>
      </c>
    </row>
    <row r="44" spans="1:4">
      <c r="A44">
        <v>330152700</v>
      </c>
      <c r="B44" t="s">
        <v>278</v>
      </c>
      <c r="C44">
        <v>8.5500000000000007</v>
      </c>
      <c r="D44">
        <v>8.5399999999999991</v>
      </c>
    </row>
    <row r="45" spans="1:4">
      <c r="A45">
        <v>330153800</v>
      </c>
      <c r="B45" t="s">
        <v>279</v>
      </c>
      <c r="C45">
        <v>726.38</v>
      </c>
      <c r="D45">
        <v>725.87</v>
      </c>
    </row>
    <row r="46" spans="1:4">
      <c r="A46">
        <v>330750820</v>
      </c>
      <c r="B46" t="s">
        <v>280</v>
      </c>
      <c r="C46">
        <v>127.04</v>
      </c>
      <c r="D46">
        <v>125.11</v>
      </c>
    </row>
    <row r="47" spans="1:4">
      <c r="A47">
        <v>330752600</v>
      </c>
      <c r="B47" t="s">
        <v>281</v>
      </c>
      <c r="C47">
        <v>14.75</v>
      </c>
      <c r="D47">
        <v>14.75</v>
      </c>
    </row>
    <row r="48" spans="1:4">
      <c r="A48" t="s">
        <v>282</v>
      </c>
      <c r="B48" t="s">
        <v>283</v>
      </c>
      <c r="C48">
        <v>1045.8499999999999</v>
      </c>
      <c r="D48">
        <v>1045.6600000000001</v>
      </c>
    </row>
    <row r="49" spans="1:4">
      <c r="A49" t="s">
        <v>284</v>
      </c>
      <c r="B49" t="s">
        <v>285</v>
      </c>
      <c r="C49">
        <v>2225.35</v>
      </c>
      <c r="D49">
        <v>2225.02</v>
      </c>
    </row>
    <row r="50" spans="1:4">
      <c r="A50">
        <v>410250270</v>
      </c>
      <c r="B50" t="s">
        <v>286</v>
      </c>
      <c r="C50">
        <v>9.64</v>
      </c>
      <c r="D50">
        <v>9.64</v>
      </c>
    </row>
    <row r="51" spans="1:4">
      <c r="A51">
        <v>420252800</v>
      </c>
      <c r="B51" t="s">
        <v>287</v>
      </c>
      <c r="C51">
        <v>1.42</v>
      </c>
      <c r="D51">
        <v>1.42</v>
      </c>
    </row>
    <row r="52" spans="1:4">
      <c r="A52">
        <v>420655140</v>
      </c>
      <c r="B52" t="s">
        <v>288</v>
      </c>
      <c r="C52">
        <v>27.6</v>
      </c>
      <c r="D52">
        <v>27.6</v>
      </c>
    </row>
    <row r="53" spans="1:4">
      <c r="A53">
        <v>511351350</v>
      </c>
      <c r="B53" t="s">
        <v>289</v>
      </c>
      <c r="C53">
        <v>45.01</v>
      </c>
      <c r="D53">
        <v>44.08</v>
      </c>
    </row>
    <row r="54" spans="1:4">
      <c r="A54">
        <v>511351760</v>
      </c>
      <c r="B54" t="s">
        <v>290</v>
      </c>
      <c r="C54">
        <v>27.86</v>
      </c>
      <c r="D54">
        <v>27.86</v>
      </c>
    </row>
    <row r="55" spans="1:4">
      <c r="A55">
        <v>511354620</v>
      </c>
      <c r="B55" t="s">
        <v>291</v>
      </c>
      <c r="C55">
        <v>34.479999999999997</v>
      </c>
      <c r="D55">
        <v>34.46</v>
      </c>
    </row>
    <row r="56" spans="1:4">
      <c r="A56">
        <v>511354970</v>
      </c>
      <c r="B56" t="s">
        <v>292</v>
      </c>
      <c r="C56">
        <v>52.76</v>
      </c>
      <c r="D56">
        <v>52.45</v>
      </c>
    </row>
    <row r="57" spans="1:4">
      <c r="A57" t="s">
        <v>293</v>
      </c>
      <c r="B57" t="s">
        <v>294</v>
      </c>
      <c r="C57">
        <v>1275.24</v>
      </c>
      <c r="D57">
        <v>1274.55</v>
      </c>
    </row>
    <row r="58" spans="1:4">
      <c r="A58" t="s">
        <v>544</v>
      </c>
      <c r="B58" t="s">
        <v>294</v>
      </c>
      <c r="D58">
        <v>-1.32</v>
      </c>
    </row>
    <row r="59" spans="1:4">
      <c r="A59" t="s">
        <v>296</v>
      </c>
      <c r="B59" t="s">
        <v>297</v>
      </c>
      <c r="C59">
        <v>544</v>
      </c>
      <c r="D59">
        <v>544</v>
      </c>
    </row>
    <row r="60" spans="1:4">
      <c r="A60" t="s">
        <v>298</v>
      </c>
      <c r="B60" t="s">
        <v>299</v>
      </c>
      <c r="C60">
        <v>1063.47</v>
      </c>
      <c r="D60">
        <v>1063.29</v>
      </c>
    </row>
    <row r="61" spans="1:4">
      <c r="A61" t="s">
        <v>433</v>
      </c>
      <c r="B61" t="s">
        <v>434</v>
      </c>
      <c r="C61">
        <v>146.16999999999999</v>
      </c>
      <c r="D61">
        <v>146.16999999999999</v>
      </c>
    </row>
    <row r="62" spans="1:4">
      <c r="A62" t="s">
        <v>519</v>
      </c>
      <c r="B62" t="s">
        <v>520</v>
      </c>
      <c r="C62">
        <v>3345.18</v>
      </c>
      <c r="D62">
        <v>3342.92</v>
      </c>
    </row>
    <row r="63" spans="1:4">
      <c r="A63">
        <v>710552900</v>
      </c>
      <c r="B63" t="s">
        <v>300</v>
      </c>
      <c r="C63">
        <v>705.46</v>
      </c>
      <c r="D63">
        <v>704.97</v>
      </c>
    </row>
    <row r="64" spans="1:4">
      <c r="A64" t="s">
        <v>301</v>
      </c>
      <c r="B64" t="s">
        <v>302</v>
      </c>
      <c r="C64">
        <v>2.97</v>
      </c>
      <c r="D64">
        <v>2.97</v>
      </c>
    </row>
    <row r="65" spans="1:4">
      <c r="A65" t="s">
        <v>303</v>
      </c>
      <c r="B65" t="s">
        <v>304</v>
      </c>
      <c r="C65">
        <v>6.71</v>
      </c>
      <c r="D65">
        <v>6.71</v>
      </c>
    </row>
    <row r="66" spans="1:4">
      <c r="A66" t="s">
        <v>305</v>
      </c>
      <c r="B66" t="s">
        <v>306</v>
      </c>
      <c r="C66">
        <v>19.940000000000001</v>
      </c>
      <c r="D66">
        <v>19.940000000000001</v>
      </c>
    </row>
    <row r="67" spans="1:4">
      <c r="A67" t="s">
        <v>307</v>
      </c>
      <c r="B67" t="s">
        <v>308</v>
      </c>
      <c r="C67">
        <v>23.87</v>
      </c>
      <c r="D67">
        <v>23.87</v>
      </c>
    </row>
    <row r="68" spans="1:4">
      <c r="A68">
        <v>860550860</v>
      </c>
      <c r="B68" t="s">
        <v>309</v>
      </c>
      <c r="C68">
        <v>1.22</v>
      </c>
      <c r="D68">
        <v>1.22</v>
      </c>
    </row>
    <row r="69" spans="1:4">
      <c r="A69" t="s">
        <v>310</v>
      </c>
      <c r="B69" t="s">
        <v>311</v>
      </c>
      <c r="C69">
        <v>35</v>
      </c>
      <c r="D69">
        <v>35</v>
      </c>
    </row>
    <row r="70" spans="1:4">
      <c r="A70">
        <v>1120555090</v>
      </c>
      <c r="B70" t="s">
        <v>523</v>
      </c>
      <c r="C70">
        <v>332.67</v>
      </c>
      <c r="D70">
        <v>332.67</v>
      </c>
    </row>
    <row r="71" spans="1:4">
      <c r="A71">
        <v>1130153840</v>
      </c>
      <c r="B71" t="s">
        <v>510</v>
      </c>
    </row>
    <row r="72" spans="1:4">
      <c r="A72">
        <v>1140354660</v>
      </c>
      <c r="B72" t="s">
        <v>312</v>
      </c>
      <c r="C72">
        <v>18.48</v>
      </c>
      <c r="D72">
        <v>16.86</v>
      </c>
    </row>
    <row r="73" spans="1:4">
      <c r="A73">
        <v>1140354670</v>
      </c>
      <c r="B73" t="s">
        <v>313</v>
      </c>
      <c r="C73">
        <v>28.55</v>
      </c>
      <c r="D73">
        <v>28.55</v>
      </c>
    </row>
    <row r="74" spans="1:4">
      <c r="A74">
        <v>1140355170</v>
      </c>
      <c r="B74" t="s">
        <v>314</v>
      </c>
      <c r="C74">
        <v>16.649999999999999</v>
      </c>
      <c r="D74">
        <v>16.649999999999999</v>
      </c>
    </row>
    <row r="75" spans="1:4">
      <c r="A75">
        <v>1140355190</v>
      </c>
      <c r="B75" t="s">
        <v>315</v>
      </c>
      <c r="C75">
        <v>6.97</v>
      </c>
      <c r="D75">
        <v>6.97</v>
      </c>
    </row>
    <row r="76" spans="1:4">
      <c r="A76" t="s">
        <v>316</v>
      </c>
      <c r="B76" t="s">
        <v>315</v>
      </c>
      <c r="C76">
        <v>107.62</v>
      </c>
      <c r="D76">
        <v>107.62</v>
      </c>
    </row>
    <row r="77" spans="1:4">
      <c r="A77" t="s">
        <v>317</v>
      </c>
      <c r="B77" t="s">
        <v>318</v>
      </c>
      <c r="C77">
        <v>7.7</v>
      </c>
      <c r="D77">
        <v>7.7</v>
      </c>
    </row>
    <row r="78" spans="1:4">
      <c r="A78" t="s">
        <v>462</v>
      </c>
      <c r="B78" t="s">
        <v>463</v>
      </c>
      <c r="C78">
        <v>1017.61</v>
      </c>
      <c r="D78">
        <v>1017.61</v>
      </c>
    </row>
    <row r="79" spans="1:4">
      <c r="A79">
        <v>1310351110</v>
      </c>
      <c r="B79" t="s">
        <v>455</v>
      </c>
      <c r="C79">
        <v>376.09</v>
      </c>
      <c r="D79">
        <v>376.09</v>
      </c>
    </row>
    <row r="80" spans="1:4">
      <c r="A80" t="s">
        <v>322</v>
      </c>
      <c r="B80" t="s">
        <v>323</v>
      </c>
      <c r="C80">
        <v>35.6</v>
      </c>
      <c r="D80">
        <v>35.6</v>
      </c>
    </row>
    <row r="81" spans="1:4">
      <c r="A81" t="s">
        <v>324</v>
      </c>
      <c r="B81" t="s">
        <v>325</v>
      </c>
      <c r="C81">
        <v>9.94</v>
      </c>
      <c r="D81">
        <v>9.94</v>
      </c>
    </row>
    <row r="82" spans="1:4">
      <c r="A82" t="s">
        <v>326</v>
      </c>
      <c r="B82" t="s">
        <v>327</v>
      </c>
      <c r="C82">
        <v>5.92</v>
      </c>
      <c r="D82">
        <v>5.92</v>
      </c>
    </row>
    <row r="83" spans="1:4">
      <c r="A83" t="s">
        <v>525</v>
      </c>
      <c r="B83" t="s">
        <v>320</v>
      </c>
      <c r="C83">
        <v>218.47</v>
      </c>
      <c r="D83">
        <v>218.47</v>
      </c>
    </row>
    <row r="84" spans="1:4">
      <c r="A84">
        <v>1380153790</v>
      </c>
      <c r="B84" t="s">
        <v>613</v>
      </c>
      <c r="C84">
        <v>240.14</v>
      </c>
      <c r="D84">
        <v>240.14</v>
      </c>
    </row>
    <row r="85" spans="1:4">
      <c r="A85" t="s">
        <v>436</v>
      </c>
      <c r="B85" t="s">
        <v>323</v>
      </c>
      <c r="C85">
        <v>38.590000000000003</v>
      </c>
      <c r="D85">
        <v>38.590000000000003</v>
      </c>
    </row>
    <row r="86" spans="1:4">
      <c r="A86" t="s">
        <v>330</v>
      </c>
      <c r="B86" t="s">
        <v>331</v>
      </c>
      <c r="C86">
        <v>46.49</v>
      </c>
      <c r="D86">
        <v>46.49</v>
      </c>
    </row>
    <row r="87" spans="1:4">
      <c r="A87" t="s">
        <v>332</v>
      </c>
      <c r="B87" t="s">
        <v>333</v>
      </c>
      <c r="C87">
        <v>499.68</v>
      </c>
      <c r="D87">
        <v>499.57</v>
      </c>
    </row>
    <row r="88" spans="1:4">
      <c r="A88" t="s">
        <v>334</v>
      </c>
      <c r="B88" t="s">
        <v>333</v>
      </c>
      <c r="C88">
        <v>24.19</v>
      </c>
      <c r="D88">
        <v>24.19</v>
      </c>
    </row>
    <row r="89" spans="1:4">
      <c r="A89" t="s">
        <v>335</v>
      </c>
      <c r="B89" t="s">
        <v>336</v>
      </c>
      <c r="C89">
        <v>62.06</v>
      </c>
      <c r="D89">
        <v>62.06</v>
      </c>
    </row>
    <row r="90" spans="1:4">
      <c r="A90">
        <v>1570150660</v>
      </c>
      <c r="B90" t="s">
        <v>337</v>
      </c>
      <c r="C90">
        <v>1.49</v>
      </c>
      <c r="D90">
        <v>1.49</v>
      </c>
    </row>
    <row r="91" spans="1:4">
      <c r="A91" t="s">
        <v>509</v>
      </c>
      <c r="B91" t="s">
        <v>510</v>
      </c>
      <c r="C91">
        <v>178.89</v>
      </c>
      <c r="D91">
        <v>178.89</v>
      </c>
    </row>
    <row r="92" spans="1:4">
      <c r="A92" t="s">
        <v>526</v>
      </c>
      <c r="B92" t="s">
        <v>527</v>
      </c>
    </row>
    <row r="93" spans="1:4">
      <c r="A93">
        <v>2420453900</v>
      </c>
      <c r="B93" t="s">
        <v>340</v>
      </c>
      <c r="C93">
        <v>50</v>
      </c>
      <c r="D93">
        <v>50</v>
      </c>
    </row>
    <row r="94" spans="1:4">
      <c r="A94" t="s">
        <v>341</v>
      </c>
      <c r="B94" t="s">
        <v>342</v>
      </c>
      <c r="C94">
        <v>1823.59</v>
      </c>
      <c r="D94">
        <v>1823.47</v>
      </c>
    </row>
    <row r="95" spans="1:4">
      <c r="A95" t="s">
        <v>489</v>
      </c>
      <c r="B95" t="s">
        <v>490</v>
      </c>
      <c r="C95">
        <v>296.85000000000002</v>
      </c>
      <c r="D95">
        <v>296.85000000000002</v>
      </c>
    </row>
    <row r="96" spans="1:4">
      <c r="A96">
        <v>2450150670</v>
      </c>
      <c r="B96" t="s">
        <v>708</v>
      </c>
      <c r="C96">
        <v>0.01</v>
      </c>
      <c r="D96">
        <v>0.01</v>
      </c>
    </row>
    <row r="97" spans="1:4">
      <c r="A97" t="s">
        <v>346</v>
      </c>
      <c r="B97" t="s">
        <v>347</v>
      </c>
      <c r="C97">
        <v>53.28</v>
      </c>
      <c r="D97">
        <v>53.28</v>
      </c>
    </row>
    <row r="98" spans="1:4">
      <c r="A98" t="s">
        <v>348</v>
      </c>
      <c r="B98" t="s">
        <v>349</v>
      </c>
      <c r="C98">
        <v>81.28</v>
      </c>
      <c r="D98">
        <v>81.28</v>
      </c>
    </row>
    <row r="99" spans="1:4">
      <c r="A99" t="s">
        <v>353</v>
      </c>
      <c r="B99" t="s">
        <v>354</v>
      </c>
      <c r="C99">
        <v>325.57</v>
      </c>
      <c r="D99">
        <v>325.57</v>
      </c>
    </row>
    <row r="100" spans="1:4">
      <c r="A100" t="s">
        <v>355</v>
      </c>
      <c r="B100" t="s">
        <v>356</v>
      </c>
      <c r="C100">
        <v>510.59</v>
      </c>
      <c r="D100">
        <v>510.59</v>
      </c>
    </row>
    <row r="101" spans="1:4">
      <c r="A101" t="s">
        <v>492</v>
      </c>
      <c r="B101" t="s">
        <v>493</v>
      </c>
      <c r="D101">
        <v>-0.18</v>
      </c>
    </row>
    <row r="102" spans="1:4">
      <c r="A102" t="s">
        <v>442</v>
      </c>
      <c r="B102" t="s">
        <v>443</v>
      </c>
      <c r="D102">
        <v>-0.01</v>
      </c>
    </row>
    <row r="103" spans="1:4">
      <c r="A103" t="s">
        <v>444</v>
      </c>
      <c r="B103" t="s">
        <v>445</v>
      </c>
      <c r="D103">
        <v>-1.33</v>
      </c>
    </row>
    <row r="104" spans="1:4">
      <c r="A104" t="s">
        <v>358</v>
      </c>
      <c r="B104" t="s">
        <v>359</v>
      </c>
      <c r="C104">
        <v>65.010000000000005</v>
      </c>
      <c r="D104">
        <v>65.010000000000005</v>
      </c>
    </row>
    <row r="105" spans="1:4">
      <c r="A105">
        <v>2820451280</v>
      </c>
      <c r="B105" t="s">
        <v>360</v>
      </c>
      <c r="C105">
        <v>3.22</v>
      </c>
      <c r="D105">
        <v>3.22</v>
      </c>
    </row>
    <row r="106" spans="1:4">
      <c r="A106" t="s">
        <v>446</v>
      </c>
      <c r="B106" t="s">
        <v>447</v>
      </c>
      <c r="C106">
        <v>15</v>
      </c>
      <c r="D106">
        <v>15</v>
      </c>
    </row>
    <row r="107" spans="1:4">
      <c r="A107">
        <v>2910551290</v>
      </c>
      <c r="B107" t="s">
        <v>362</v>
      </c>
      <c r="C107">
        <v>417.02</v>
      </c>
      <c r="D107">
        <v>417</v>
      </c>
    </row>
    <row r="108" spans="1:4">
      <c r="A108" t="s">
        <v>363</v>
      </c>
      <c r="B108" t="s">
        <v>364</v>
      </c>
      <c r="C108">
        <v>37.39</v>
      </c>
      <c r="D108">
        <v>37.39</v>
      </c>
    </row>
    <row r="109" spans="1:4">
      <c r="A109" t="s">
        <v>365</v>
      </c>
      <c r="B109" t="s">
        <v>366</v>
      </c>
      <c r="C109">
        <v>15.3</v>
      </c>
      <c r="D109">
        <v>15.3</v>
      </c>
    </row>
    <row r="110" spans="1:4">
      <c r="A110" t="s">
        <v>367</v>
      </c>
      <c r="B110" t="s">
        <v>368</v>
      </c>
      <c r="C110">
        <v>0.19</v>
      </c>
      <c r="D110">
        <v>0.19</v>
      </c>
    </row>
    <row r="111" spans="1:4">
      <c r="A111" t="s">
        <v>369</v>
      </c>
      <c r="B111" t="s">
        <v>370</v>
      </c>
      <c r="C111">
        <v>21</v>
      </c>
      <c r="D111">
        <v>21</v>
      </c>
    </row>
    <row r="112" spans="1:4">
      <c r="A112">
        <v>3110251180</v>
      </c>
      <c r="B112" t="s">
        <v>371</v>
      </c>
      <c r="C112">
        <v>50.34</v>
      </c>
      <c r="D112">
        <v>50.21</v>
      </c>
    </row>
    <row r="113" spans="1:4">
      <c r="A113">
        <v>3180052990</v>
      </c>
      <c r="B113" t="s">
        <v>372</v>
      </c>
      <c r="C113">
        <v>6.32</v>
      </c>
      <c r="D113">
        <v>6.32</v>
      </c>
    </row>
    <row r="114" spans="1:4">
      <c r="A114">
        <v>3610459000</v>
      </c>
      <c r="B114" t="s">
        <v>375</v>
      </c>
      <c r="C114">
        <v>274.07</v>
      </c>
      <c r="D114">
        <v>273.97000000000003</v>
      </c>
    </row>
    <row r="115" spans="1:4">
      <c r="A115">
        <v>4620155160</v>
      </c>
      <c r="B115" t="s">
        <v>376</v>
      </c>
      <c r="C115">
        <v>2.34</v>
      </c>
      <c r="D115">
        <v>2.34</v>
      </c>
    </row>
    <row r="116" spans="1:4">
      <c r="A116" t="s">
        <v>377</v>
      </c>
      <c r="B116" t="s">
        <v>378</v>
      </c>
      <c r="C116">
        <v>97.79</v>
      </c>
      <c r="D116">
        <v>97.79</v>
      </c>
    </row>
    <row r="117" spans="1:4">
      <c r="A117">
        <v>4840155760</v>
      </c>
      <c r="B117" t="s">
        <v>378</v>
      </c>
      <c r="C117">
        <v>196.07</v>
      </c>
      <c r="D117">
        <v>196.07</v>
      </c>
    </row>
    <row r="118" spans="1:4">
      <c r="A118" t="s">
        <v>379</v>
      </c>
      <c r="B118" t="s">
        <v>378</v>
      </c>
      <c r="C118">
        <v>21.82</v>
      </c>
      <c r="D118">
        <v>21.82</v>
      </c>
    </row>
    <row r="119" spans="1:4">
      <c r="A119" t="s">
        <v>380</v>
      </c>
      <c r="B119" t="s">
        <v>381</v>
      </c>
      <c r="C119">
        <v>323.36</v>
      </c>
      <c r="D119">
        <v>321.69</v>
      </c>
    </row>
    <row r="120" spans="1:4">
      <c r="A120" t="s">
        <v>382</v>
      </c>
      <c r="B120" t="s">
        <v>378</v>
      </c>
      <c r="C120">
        <v>24.98</v>
      </c>
      <c r="D120">
        <v>24.98</v>
      </c>
    </row>
    <row r="121" spans="1:4">
      <c r="A121">
        <v>9090051200</v>
      </c>
      <c r="B121" t="s">
        <v>448</v>
      </c>
      <c r="C121">
        <v>1.25</v>
      </c>
      <c r="D121">
        <v>1.25</v>
      </c>
    </row>
    <row r="122" spans="1:4">
      <c r="A122">
        <v>9520051420</v>
      </c>
      <c r="B122" t="s">
        <v>383</v>
      </c>
      <c r="C122">
        <v>6.35</v>
      </c>
      <c r="D122">
        <v>6.35</v>
      </c>
    </row>
    <row r="123" spans="1:4">
      <c r="A123">
        <v>9620051410</v>
      </c>
      <c r="B123" t="s">
        <v>384</v>
      </c>
      <c r="C123">
        <v>20.89</v>
      </c>
      <c r="D123">
        <v>20.89</v>
      </c>
    </row>
    <row r="124" spans="1:4">
      <c r="A124">
        <v>170558300</v>
      </c>
      <c r="B124" t="s">
        <v>95</v>
      </c>
      <c r="C124">
        <v>2066.0500000000002</v>
      </c>
      <c r="D124">
        <v>2051.39</v>
      </c>
    </row>
    <row r="125" spans="1:4">
      <c r="A125">
        <v>170558330</v>
      </c>
      <c r="B125" t="s">
        <v>96</v>
      </c>
      <c r="C125">
        <v>2283.06</v>
      </c>
      <c r="D125">
        <v>2265.6</v>
      </c>
    </row>
    <row r="126" spans="1:4">
      <c r="A126">
        <v>320558340</v>
      </c>
      <c r="B126" t="s">
        <v>97</v>
      </c>
      <c r="C126">
        <v>522.88</v>
      </c>
      <c r="D126">
        <v>522.72</v>
      </c>
    </row>
    <row r="127" spans="1:4">
      <c r="A127">
        <v>330153020</v>
      </c>
      <c r="B127" t="s">
        <v>385</v>
      </c>
      <c r="C127">
        <v>1234.95</v>
      </c>
      <c r="D127">
        <v>1234.95</v>
      </c>
    </row>
    <row r="128" spans="1:4">
      <c r="A128" t="s">
        <v>386</v>
      </c>
      <c r="B128" t="s">
        <v>387</v>
      </c>
      <c r="C128">
        <v>11.11</v>
      </c>
      <c r="D128">
        <v>11.11</v>
      </c>
    </row>
    <row r="129" spans="1:4">
      <c r="A129" t="s">
        <v>388</v>
      </c>
      <c r="B129" t="s">
        <v>389</v>
      </c>
      <c r="C129">
        <v>2557.0500000000002</v>
      </c>
      <c r="D129">
        <v>2556.9299999999998</v>
      </c>
    </row>
    <row r="130" spans="1:4">
      <c r="A130">
        <v>1520158310</v>
      </c>
      <c r="B130" t="s">
        <v>100</v>
      </c>
      <c r="C130">
        <v>56.72</v>
      </c>
      <c r="D130">
        <v>56.72</v>
      </c>
    </row>
    <row r="131" spans="1:4">
      <c r="A131" t="s">
        <v>390</v>
      </c>
      <c r="B131" t="s">
        <v>391</v>
      </c>
      <c r="C131">
        <v>246.59</v>
      </c>
      <c r="D131">
        <v>246.59</v>
      </c>
    </row>
    <row r="132" spans="1:4">
      <c r="A132">
        <v>3620258320</v>
      </c>
      <c r="B132" t="s">
        <v>101</v>
      </c>
      <c r="C132">
        <v>1783.2</v>
      </c>
      <c r="D132">
        <v>1783.2</v>
      </c>
    </row>
    <row r="133" spans="1:4">
      <c r="A133">
        <v>3620258530</v>
      </c>
      <c r="B133" t="s">
        <v>392</v>
      </c>
      <c r="C133">
        <v>228.62</v>
      </c>
      <c r="D133">
        <v>217.52</v>
      </c>
    </row>
    <row r="134" spans="1:4">
      <c r="A134" t="s">
        <v>393</v>
      </c>
      <c r="B134" t="s">
        <v>394</v>
      </c>
      <c r="C134">
        <v>71.78</v>
      </c>
      <c r="D134">
        <v>71.78</v>
      </c>
    </row>
    <row r="135" spans="1:4">
      <c r="A135" t="s">
        <v>395</v>
      </c>
      <c r="B135" t="s">
        <v>396</v>
      </c>
      <c r="C135">
        <v>14.21</v>
      </c>
      <c r="D135">
        <v>14.21</v>
      </c>
    </row>
    <row r="136" spans="1:4">
      <c r="A136">
        <v>240153060</v>
      </c>
      <c r="B136" t="s">
        <v>397</v>
      </c>
      <c r="C136">
        <v>5.63</v>
      </c>
      <c r="D136">
        <v>5.63</v>
      </c>
    </row>
    <row r="137" spans="1:4">
      <c r="A137">
        <v>3080452610</v>
      </c>
      <c r="B137" t="s">
        <v>398</v>
      </c>
      <c r="C137">
        <v>46.37</v>
      </c>
      <c r="D137">
        <v>46.37</v>
      </c>
    </row>
    <row r="138" spans="1:4">
      <c r="A138" t="s">
        <v>399</v>
      </c>
      <c r="B138" t="s">
        <v>320</v>
      </c>
      <c r="C138">
        <v>60</v>
      </c>
      <c r="D138">
        <v>60</v>
      </c>
    </row>
    <row r="139" spans="1:4">
      <c r="A139">
        <v>3080152610</v>
      </c>
      <c r="B139" t="s">
        <v>398</v>
      </c>
      <c r="C139">
        <v>88.8</v>
      </c>
      <c r="D139">
        <v>88.8</v>
      </c>
    </row>
    <row r="140" spans="1:4">
      <c r="A140">
        <v>220252560</v>
      </c>
      <c r="B140" t="s">
        <v>400</v>
      </c>
      <c r="C140">
        <v>6.66</v>
      </c>
      <c r="D140">
        <v>6.66</v>
      </c>
    </row>
    <row r="141" spans="1:4">
      <c r="A141">
        <v>170558360</v>
      </c>
      <c r="B141" t="s">
        <v>401</v>
      </c>
      <c r="C141">
        <v>190.63</v>
      </c>
      <c r="D141">
        <v>175.65</v>
      </c>
    </row>
    <row r="142" spans="1:4">
      <c r="A142">
        <v>220253030</v>
      </c>
      <c r="B142" t="s">
        <v>402</v>
      </c>
      <c r="C142">
        <v>405.16</v>
      </c>
      <c r="D142">
        <v>403.61</v>
      </c>
    </row>
    <row r="143" spans="1:4">
      <c r="A143">
        <v>220253040</v>
      </c>
      <c r="B143" t="s">
        <v>403</v>
      </c>
      <c r="C143">
        <v>419.45</v>
      </c>
      <c r="D143">
        <v>417.91</v>
      </c>
    </row>
    <row r="144" spans="1:4">
      <c r="A144">
        <v>320558370</v>
      </c>
      <c r="B144" t="s">
        <v>404</v>
      </c>
      <c r="C144">
        <v>30.01</v>
      </c>
      <c r="D144">
        <v>30.01</v>
      </c>
    </row>
    <row r="145" spans="1:4">
      <c r="A145" t="s">
        <v>405</v>
      </c>
      <c r="B145" t="s">
        <v>406</v>
      </c>
      <c r="C145">
        <v>1477.32</v>
      </c>
      <c r="D145">
        <v>1477.18</v>
      </c>
    </row>
    <row r="146" spans="1:4">
      <c r="A146" t="s">
        <v>407</v>
      </c>
      <c r="B146" t="s">
        <v>408</v>
      </c>
      <c r="C146">
        <v>291.83</v>
      </c>
      <c r="D146">
        <v>291.83</v>
      </c>
    </row>
    <row r="147" spans="1:4">
      <c r="A147">
        <v>3620258570</v>
      </c>
      <c r="B147" t="s">
        <v>409</v>
      </c>
      <c r="C147">
        <v>102.37</v>
      </c>
      <c r="D147">
        <v>102.37</v>
      </c>
    </row>
    <row r="148" spans="1:4">
      <c r="A148" t="s">
        <v>410</v>
      </c>
      <c r="B148" t="s">
        <v>411</v>
      </c>
      <c r="C148">
        <v>711.5</v>
      </c>
      <c r="D148">
        <v>711.5</v>
      </c>
    </row>
    <row r="149" spans="1:4">
      <c r="A149">
        <v>710258520</v>
      </c>
      <c r="B149" t="s">
        <v>413</v>
      </c>
      <c r="C149">
        <v>54.91</v>
      </c>
      <c r="D149">
        <v>54.91</v>
      </c>
    </row>
    <row r="150" spans="1:4">
      <c r="A150" t="s">
        <v>414</v>
      </c>
      <c r="B150" t="s">
        <v>415</v>
      </c>
      <c r="C150">
        <v>11.25</v>
      </c>
      <c r="D150">
        <v>11.25</v>
      </c>
    </row>
    <row r="151" spans="1:4">
      <c r="A151" t="s">
        <v>416</v>
      </c>
      <c r="B151" t="s">
        <v>417</v>
      </c>
      <c r="C151">
        <v>629.39</v>
      </c>
      <c r="D151">
        <v>629.39</v>
      </c>
    </row>
    <row r="152" spans="1:4">
      <c r="A152" t="s">
        <v>418</v>
      </c>
      <c r="B152" t="s">
        <v>419</v>
      </c>
      <c r="C152">
        <v>316.7</v>
      </c>
      <c r="D152">
        <v>316.7</v>
      </c>
    </row>
    <row r="153" spans="1:4">
      <c r="A153">
        <v>521254080</v>
      </c>
      <c r="B153" t="s">
        <v>721</v>
      </c>
      <c r="C153">
        <v>1000</v>
      </c>
      <c r="D153">
        <v>1000</v>
      </c>
    </row>
    <row r="154" spans="1:4">
      <c r="A154">
        <v>1110155820</v>
      </c>
      <c r="B154" t="s">
        <v>722</v>
      </c>
      <c r="C154">
        <v>2166.19</v>
      </c>
      <c r="D154">
        <v>2166.19</v>
      </c>
    </row>
    <row r="155" spans="1:4">
      <c r="A155">
        <v>2420453750</v>
      </c>
      <c r="B155" t="s">
        <v>723</v>
      </c>
      <c r="C155">
        <v>1120</v>
      </c>
      <c r="D155">
        <v>1120</v>
      </c>
    </row>
    <row r="156" spans="1:4">
      <c r="A156" t="s">
        <v>420</v>
      </c>
      <c r="B156" t="s">
        <v>421</v>
      </c>
      <c r="C156">
        <v>5.0999999999999996</v>
      </c>
      <c r="D156">
        <v>5.0999999999999996</v>
      </c>
    </row>
    <row r="157" spans="1:4">
      <c r="A157" t="s">
        <v>499</v>
      </c>
      <c r="B157" t="s">
        <v>500</v>
      </c>
      <c r="C157">
        <v>688.89</v>
      </c>
      <c r="D157">
        <v>688.89</v>
      </c>
    </row>
    <row r="158" spans="1:4">
      <c r="A158" t="s">
        <v>103</v>
      </c>
      <c r="B158" t="s">
        <v>102</v>
      </c>
      <c r="C158">
        <v>15.72</v>
      </c>
      <c r="D158">
        <v>15.72</v>
      </c>
    </row>
    <row r="159" spans="1:4">
      <c r="A159" t="s">
        <v>105</v>
      </c>
      <c r="B159" t="s">
        <v>104</v>
      </c>
      <c r="C159">
        <v>187.11</v>
      </c>
      <c r="D159">
        <v>187.11</v>
      </c>
    </row>
    <row r="160" spans="1:4">
      <c r="A160">
        <v>2340758790</v>
      </c>
      <c r="B160" t="s">
        <v>426</v>
      </c>
      <c r="C160">
        <v>12.02</v>
      </c>
      <c r="D160">
        <v>12.02</v>
      </c>
    </row>
    <row r="161" spans="1:4">
      <c r="A161">
        <v>3620258440</v>
      </c>
      <c r="B161" t="s">
        <v>106</v>
      </c>
      <c r="C161">
        <v>192.08</v>
      </c>
      <c r="D161">
        <v>191.35</v>
      </c>
    </row>
    <row r="162" spans="1:4">
      <c r="A162">
        <v>3620258480</v>
      </c>
      <c r="B162" t="s">
        <v>107</v>
      </c>
      <c r="C162">
        <v>299.05</v>
      </c>
      <c r="D162">
        <v>299.05</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workbookViewId="0">
      <selection sqref="A1:D140"/>
    </sheetView>
  </sheetViews>
  <sheetFormatPr defaultRowHeight="15"/>
  <sheetData>
    <row r="1" spans="1:4">
      <c r="A1">
        <v>58000</v>
      </c>
      <c r="B1" t="s">
        <v>217</v>
      </c>
      <c r="D1">
        <v>-10.59</v>
      </c>
    </row>
    <row r="2" spans="1:4">
      <c r="A2">
        <v>170551380</v>
      </c>
      <c r="B2" t="s">
        <v>218</v>
      </c>
      <c r="C2">
        <v>58.45</v>
      </c>
      <c r="D2">
        <v>56.12</v>
      </c>
    </row>
    <row r="3" spans="1:4">
      <c r="A3" t="s">
        <v>219</v>
      </c>
      <c r="B3" t="s">
        <v>220</v>
      </c>
      <c r="C3">
        <v>563.36</v>
      </c>
      <c r="D3">
        <v>563.36</v>
      </c>
    </row>
    <row r="4" spans="1:4">
      <c r="A4" t="s">
        <v>225</v>
      </c>
      <c r="B4" t="s">
        <v>226</v>
      </c>
      <c r="C4">
        <v>29.21</v>
      </c>
      <c r="D4">
        <v>29.21</v>
      </c>
    </row>
    <row r="5" spans="1:4">
      <c r="A5" t="s">
        <v>213</v>
      </c>
      <c r="B5" t="s">
        <v>214</v>
      </c>
      <c r="C5">
        <v>16.62</v>
      </c>
      <c r="D5">
        <v>16.62</v>
      </c>
    </row>
    <row r="6" spans="1:4">
      <c r="A6" t="s">
        <v>216</v>
      </c>
      <c r="B6" t="s">
        <v>215</v>
      </c>
      <c r="C6">
        <v>7.45</v>
      </c>
      <c r="D6">
        <v>7.45</v>
      </c>
    </row>
    <row r="7" spans="1:4">
      <c r="A7" t="s">
        <v>227</v>
      </c>
      <c r="B7" t="s">
        <v>228</v>
      </c>
      <c r="C7">
        <v>44.18</v>
      </c>
      <c r="D7">
        <v>44</v>
      </c>
    </row>
    <row r="8" spans="1:4">
      <c r="A8" t="s">
        <v>229</v>
      </c>
      <c r="B8" t="s">
        <v>230</v>
      </c>
      <c r="C8">
        <v>78.489999999999995</v>
      </c>
      <c r="D8">
        <v>78.489999999999995</v>
      </c>
    </row>
    <row r="9" spans="1:4">
      <c r="A9" t="s">
        <v>231</v>
      </c>
      <c r="B9" t="s">
        <v>232</v>
      </c>
      <c r="C9">
        <v>2.56</v>
      </c>
      <c r="D9">
        <v>2.56</v>
      </c>
    </row>
    <row r="10" spans="1:4">
      <c r="A10" t="s">
        <v>233</v>
      </c>
      <c r="B10" t="s">
        <v>234</v>
      </c>
      <c r="C10">
        <v>215.06</v>
      </c>
      <c r="D10">
        <v>215.06</v>
      </c>
    </row>
    <row r="11" spans="1:4">
      <c r="A11" t="s">
        <v>235</v>
      </c>
      <c r="B11" t="s">
        <v>236</v>
      </c>
      <c r="C11">
        <v>27.88</v>
      </c>
      <c r="D11">
        <v>27.88</v>
      </c>
    </row>
    <row r="12" spans="1:4">
      <c r="A12" t="s">
        <v>237</v>
      </c>
      <c r="B12" t="s">
        <v>238</v>
      </c>
      <c r="C12">
        <v>24.75</v>
      </c>
      <c r="D12">
        <v>24.75</v>
      </c>
    </row>
    <row r="13" spans="1:4">
      <c r="A13" t="s">
        <v>239</v>
      </c>
      <c r="B13" t="s">
        <v>240</v>
      </c>
      <c r="C13">
        <v>167</v>
      </c>
      <c r="D13">
        <v>167</v>
      </c>
    </row>
    <row r="14" spans="1:4">
      <c r="A14" t="s">
        <v>241</v>
      </c>
      <c r="B14" t="s">
        <v>242</v>
      </c>
      <c r="C14">
        <v>85.16</v>
      </c>
      <c r="D14">
        <v>85.16</v>
      </c>
    </row>
    <row r="15" spans="1:4">
      <c r="A15" t="s">
        <v>243</v>
      </c>
      <c r="B15" t="s">
        <v>244</v>
      </c>
      <c r="C15">
        <v>522.78</v>
      </c>
      <c r="D15">
        <v>522.78</v>
      </c>
    </row>
    <row r="16" spans="1:4">
      <c r="A16" t="s">
        <v>245</v>
      </c>
      <c r="B16" t="s">
        <v>246</v>
      </c>
      <c r="C16">
        <v>122.62</v>
      </c>
      <c r="D16">
        <v>122.56</v>
      </c>
    </row>
    <row r="17" spans="1:4">
      <c r="A17" t="s">
        <v>247</v>
      </c>
      <c r="B17" t="s">
        <v>248</v>
      </c>
      <c r="C17">
        <v>0.18</v>
      </c>
      <c r="D17">
        <v>0.18</v>
      </c>
    </row>
    <row r="18" spans="1:4">
      <c r="A18">
        <v>210255340</v>
      </c>
      <c r="B18" t="s">
        <v>456</v>
      </c>
      <c r="C18">
        <v>5.49</v>
      </c>
      <c r="D18">
        <v>5.49</v>
      </c>
    </row>
    <row r="19" spans="1:4">
      <c r="A19">
        <v>220252550</v>
      </c>
      <c r="B19" t="s">
        <v>249</v>
      </c>
      <c r="C19">
        <v>22.09</v>
      </c>
      <c r="D19">
        <v>22.09</v>
      </c>
    </row>
    <row r="20" spans="1:4">
      <c r="A20" s="51" t="s">
        <v>250</v>
      </c>
      <c r="B20" t="s">
        <v>251</v>
      </c>
      <c r="C20">
        <v>34.76</v>
      </c>
      <c r="D20">
        <v>34.76</v>
      </c>
    </row>
    <row r="21" spans="1:4">
      <c r="A21" s="51" t="s">
        <v>252</v>
      </c>
      <c r="B21" t="s">
        <v>253</v>
      </c>
      <c r="C21">
        <v>7.18</v>
      </c>
      <c r="D21">
        <v>7.18</v>
      </c>
    </row>
    <row r="22" spans="1:4">
      <c r="A22" s="51" t="s">
        <v>254</v>
      </c>
      <c r="B22" t="s">
        <v>255</v>
      </c>
      <c r="C22">
        <v>68.23</v>
      </c>
      <c r="D22">
        <v>68.23</v>
      </c>
    </row>
    <row r="23" spans="1:4">
      <c r="A23" s="51" t="s">
        <v>256</v>
      </c>
      <c r="B23" t="s">
        <v>257</v>
      </c>
      <c r="C23">
        <v>403.38</v>
      </c>
      <c r="D23">
        <v>403.38</v>
      </c>
    </row>
    <row r="24" spans="1:4">
      <c r="A24" s="51" t="s">
        <v>258</v>
      </c>
      <c r="B24" t="s">
        <v>259</v>
      </c>
      <c r="C24">
        <v>22.1</v>
      </c>
      <c r="D24">
        <v>22.1</v>
      </c>
    </row>
    <row r="25" spans="1:4">
      <c r="A25" t="s">
        <v>262</v>
      </c>
      <c r="B25" t="s">
        <v>263</v>
      </c>
      <c r="C25">
        <v>504.83</v>
      </c>
      <c r="D25">
        <v>504.83</v>
      </c>
    </row>
    <row r="26" spans="1:4">
      <c r="A26" s="51" t="s">
        <v>264</v>
      </c>
      <c r="B26" t="s">
        <v>265</v>
      </c>
      <c r="C26">
        <v>16.760000000000002</v>
      </c>
      <c r="D26">
        <v>16.760000000000002</v>
      </c>
    </row>
    <row r="27" spans="1:4">
      <c r="A27" s="51" t="s">
        <v>268</v>
      </c>
      <c r="B27" t="s">
        <v>269</v>
      </c>
      <c r="C27">
        <v>12.16</v>
      </c>
      <c r="D27">
        <v>12.16</v>
      </c>
    </row>
    <row r="28" spans="1:4">
      <c r="A28">
        <v>310151370</v>
      </c>
      <c r="B28" t="s">
        <v>272</v>
      </c>
      <c r="C28">
        <v>26.02</v>
      </c>
      <c r="D28">
        <v>26.02</v>
      </c>
    </row>
    <row r="29" spans="1:4">
      <c r="A29">
        <v>310852500</v>
      </c>
      <c r="B29" t="s">
        <v>273</v>
      </c>
      <c r="C29">
        <v>405.14</v>
      </c>
      <c r="D29">
        <v>404.43</v>
      </c>
    </row>
    <row r="30" spans="1:4">
      <c r="A30">
        <v>311152200</v>
      </c>
      <c r="B30" t="s">
        <v>276</v>
      </c>
      <c r="C30">
        <v>64.709999999999994</v>
      </c>
      <c r="D30">
        <v>64.62</v>
      </c>
    </row>
    <row r="31" spans="1:4">
      <c r="A31">
        <v>312154040</v>
      </c>
      <c r="B31" t="s">
        <v>505</v>
      </c>
      <c r="C31">
        <v>372.32</v>
      </c>
      <c r="D31">
        <v>372.08</v>
      </c>
    </row>
    <row r="32" spans="1:4">
      <c r="A32">
        <v>330152700</v>
      </c>
      <c r="B32" t="s">
        <v>278</v>
      </c>
      <c r="C32">
        <v>2.02</v>
      </c>
      <c r="D32">
        <v>2.02</v>
      </c>
    </row>
    <row r="33" spans="1:4">
      <c r="A33">
        <v>330153800</v>
      </c>
      <c r="B33" t="s">
        <v>279</v>
      </c>
      <c r="C33">
        <v>373.85</v>
      </c>
      <c r="D33">
        <v>373.7</v>
      </c>
    </row>
    <row r="34" spans="1:4">
      <c r="A34">
        <v>330750820</v>
      </c>
      <c r="B34" t="s">
        <v>280</v>
      </c>
      <c r="C34">
        <v>185.96</v>
      </c>
      <c r="D34">
        <v>185.96</v>
      </c>
    </row>
    <row r="35" spans="1:4">
      <c r="A35">
        <v>330752600</v>
      </c>
      <c r="B35" t="s">
        <v>281</v>
      </c>
      <c r="C35">
        <v>7.26</v>
      </c>
      <c r="D35">
        <v>7.26</v>
      </c>
    </row>
    <row r="36" spans="1:4">
      <c r="A36" t="s">
        <v>282</v>
      </c>
      <c r="B36" t="s">
        <v>283</v>
      </c>
      <c r="C36">
        <v>687.17</v>
      </c>
      <c r="D36">
        <v>687.04</v>
      </c>
    </row>
    <row r="37" spans="1:4">
      <c r="A37" t="s">
        <v>284</v>
      </c>
      <c r="B37" t="s">
        <v>285</v>
      </c>
      <c r="C37">
        <v>895.37</v>
      </c>
      <c r="D37">
        <v>895.37</v>
      </c>
    </row>
    <row r="38" spans="1:4">
      <c r="A38" t="s">
        <v>482</v>
      </c>
      <c r="B38" t="s">
        <v>483</v>
      </c>
      <c r="C38">
        <v>96.02</v>
      </c>
      <c r="D38">
        <v>96.02</v>
      </c>
    </row>
    <row r="39" spans="1:4">
      <c r="A39">
        <v>410250270</v>
      </c>
      <c r="B39" t="s">
        <v>286</v>
      </c>
      <c r="C39">
        <v>4.8899999999999997</v>
      </c>
      <c r="D39">
        <v>4.8899999999999997</v>
      </c>
    </row>
    <row r="40" spans="1:4">
      <c r="A40">
        <v>420252800</v>
      </c>
      <c r="B40" t="s">
        <v>287</v>
      </c>
      <c r="C40">
        <v>0.61</v>
      </c>
      <c r="D40">
        <v>0.61</v>
      </c>
    </row>
    <row r="41" spans="1:4">
      <c r="A41">
        <v>511351350</v>
      </c>
      <c r="B41" t="s">
        <v>289</v>
      </c>
      <c r="C41">
        <v>48.89</v>
      </c>
      <c r="D41">
        <v>48.79</v>
      </c>
    </row>
    <row r="42" spans="1:4">
      <c r="A42">
        <v>511351760</v>
      </c>
      <c r="B42" t="s">
        <v>290</v>
      </c>
      <c r="C42">
        <v>30.57</v>
      </c>
      <c r="D42">
        <v>30.44</v>
      </c>
    </row>
    <row r="43" spans="1:4">
      <c r="A43">
        <v>511354620</v>
      </c>
      <c r="B43" t="s">
        <v>291</v>
      </c>
      <c r="C43">
        <v>6.15</v>
      </c>
      <c r="D43">
        <v>6.14</v>
      </c>
    </row>
    <row r="44" spans="1:4">
      <c r="A44">
        <v>511354970</v>
      </c>
      <c r="B44" t="s">
        <v>292</v>
      </c>
      <c r="C44">
        <v>146.77000000000001</v>
      </c>
      <c r="D44">
        <v>145.63999999999999</v>
      </c>
    </row>
    <row r="45" spans="1:4">
      <c r="A45" t="s">
        <v>293</v>
      </c>
      <c r="B45" t="s">
        <v>294</v>
      </c>
      <c r="C45">
        <v>132.54</v>
      </c>
      <c r="D45">
        <v>132.54</v>
      </c>
    </row>
    <row r="46" spans="1:4">
      <c r="A46" t="s">
        <v>296</v>
      </c>
      <c r="B46" t="s">
        <v>297</v>
      </c>
      <c r="C46">
        <v>150.1</v>
      </c>
      <c r="D46">
        <v>150.1</v>
      </c>
    </row>
    <row r="47" spans="1:4">
      <c r="A47" t="s">
        <v>298</v>
      </c>
      <c r="B47" t="s">
        <v>299</v>
      </c>
      <c r="C47">
        <v>362.23</v>
      </c>
      <c r="D47">
        <v>361.69</v>
      </c>
    </row>
    <row r="48" spans="1:4">
      <c r="A48" t="s">
        <v>433</v>
      </c>
      <c r="B48" t="s">
        <v>434</v>
      </c>
      <c r="C48">
        <v>4.88</v>
      </c>
      <c r="D48">
        <v>4.71</v>
      </c>
    </row>
    <row r="49" spans="1:4">
      <c r="A49" t="s">
        <v>519</v>
      </c>
      <c r="B49" t="s">
        <v>520</v>
      </c>
      <c r="C49">
        <v>335.12</v>
      </c>
      <c r="D49">
        <v>335.12</v>
      </c>
    </row>
    <row r="50" spans="1:4">
      <c r="A50">
        <v>710552900</v>
      </c>
      <c r="B50" t="s">
        <v>300</v>
      </c>
      <c r="C50">
        <v>369.69</v>
      </c>
      <c r="D50">
        <v>369.24</v>
      </c>
    </row>
    <row r="51" spans="1:4">
      <c r="A51" t="s">
        <v>301</v>
      </c>
      <c r="B51" t="s">
        <v>302</v>
      </c>
      <c r="C51">
        <v>2.84</v>
      </c>
      <c r="D51">
        <v>2.84</v>
      </c>
    </row>
    <row r="52" spans="1:4">
      <c r="A52" t="s">
        <v>303</v>
      </c>
      <c r="B52" t="s">
        <v>304</v>
      </c>
      <c r="C52">
        <v>1.4</v>
      </c>
      <c r="D52">
        <v>1.4</v>
      </c>
    </row>
    <row r="53" spans="1:4">
      <c r="A53" t="s">
        <v>305</v>
      </c>
      <c r="B53" t="s">
        <v>306</v>
      </c>
      <c r="C53">
        <v>9.3800000000000008</v>
      </c>
      <c r="D53">
        <v>9.3800000000000008</v>
      </c>
    </row>
    <row r="54" spans="1:4">
      <c r="A54" t="s">
        <v>307</v>
      </c>
      <c r="B54" t="s">
        <v>308</v>
      </c>
      <c r="C54">
        <v>26.43</v>
      </c>
      <c r="D54">
        <v>26.43</v>
      </c>
    </row>
    <row r="55" spans="1:4">
      <c r="A55">
        <v>860550860</v>
      </c>
      <c r="B55" t="s">
        <v>309</v>
      </c>
      <c r="C55">
        <v>0.68</v>
      </c>
      <c r="D55">
        <v>0.68</v>
      </c>
    </row>
    <row r="56" spans="1:4">
      <c r="A56" t="s">
        <v>310</v>
      </c>
      <c r="B56" t="s">
        <v>311</v>
      </c>
      <c r="C56">
        <v>25</v>
      </c>
      <c r="D56">
        <v>25</v>
      </c>
    </row>
    <row r="57" spans="1:4">
      <c r="A57">
        <v>1120555090</v>
      </c>
      <c r="B57" t="s">
        <v>523</v>
      </c>
      <c r="C57">
        <v>141.72</v>
      </c>
      <c r="D57">
        <v>141.29</v>
      </c>
    </row>
    <row r="58" spans="1:4">
      <c r="A58">
        <v>1140354660</v>
      </c>
      <c r="B58" t="s">
        <v>312</v>
      </c>
      <c r="C58">
        <v>4.68</v>
      </c>
      <c r="D58">
        <v>4.68</v>
      </c>
    </row>
    <row r="59" spans="1:4">
      <c r="A59">
        <v>1140354670</v>
      </c>
      <c r="B59" t="s">
        <v>313</v>
      </c>
      <c r="C59">
        <v>38.36</v>
      </c>
      <c r="D59">
        <v>38.36</v>
      </c>
    </row>
    <row r="60" spans="1:4">
      <c r="A60">
        <v>1140355170</v>
      </c>
      <c r="B60" t="s">
        <v>314</v>
      </c>
      <c r="C60">
        <v>15.07</v>
      </c>
      <c r="D60">
        <v>15.07</v>
      </c>
    </row>
    <row r="61" spans="1:4">
      <c r="A61">
        <v>1140355190</v>
      </c>
      <c r="B61" t="s">
        <v>315</v>
      </c>
      <c r="C61">
        <v>3.18</v>
      </c>
      <c r="D61">
        <v>3.18</v>
      </c>
    </row>
    <row r="62" spans="1:4">
      <c r="A62" t="s">
        <v>624</v>
      </c>
      <c r="B62" t="s">
        <v>625</v>
      </c>
      <c r="C62">
        <v>98.8</v>
      </c>
      <c r="D62">
        <v>98.8</v>
      </c>
    </row>
    <row r="63" spans="1:4">
      <c r="A63" t="s">
        <v>316</v>
      </c>
      <c r="B63" t="s">
        <v>315</v>
      </c>
      <c r="C63">
        <v>104.77</v>
      </c>
      <c r="D63">
        <v>104.77</v>
      </c>
    </row>
    <row r="64" spans="1:4">
      <c r="A64" t="s">
        <v>317</v>
      </c>
      <c r="B64" t="s">
        <v>318</v>
      </c>
      <c r="C64">
        <v>2</v>
      </c>
      <c r="D64">
        <v>2</v>
      </c>
    </row>
    <row r="65" spans="1:4">
      <c r="A65" t="s">
        <v>462</v>
      </c>
      <c r="B65" t="s">
        <v>463</v>
      </c>
      <c r="C65">
        <v>27.57</v>
      </c>
      <c r="D65">
        <v>27.57</v>
      </c>
    </row>
    <row r="66" spans="1:4">
      <c r="A66" t="s">
        <v>322</v>
      </c>
      <c r="B66" t="s">
        <v>323</v>
      </c>
      <c r="C66">
        <v>26.28</v>
      </c>
      <c r="D66">
        <v>26.28</v>
      </c>
    </row>
    <row r="67" spans="1:4">
      <c r="A67" t="s">
        <v>324</v>
      </c>
      <c r="B67" t="s">
        <v>325</v>
      </c>
      <c r="C67">
        <v>7.72</v>
      </c>
      <c r="D67">
        <v>7.72</v>
      </c>
    </row>
    <row r="68" spans="1:4">
      <c r="A68" t="s">
        <v>326</v>
      </c>
      <c r="B68" t="s">
        <v>327</v>
      </c>
      <c r="C68">
        <v>36.11</v>
      </c>
      <c r="D68">
        <v>36.11</v>
      </c>
    </row>
    <row r="69" spans="1:4">
      <c r="A69" t="s">
        <v>328</v>
      </c>
      <c r="B69" t="s">
        <v>329</v>
      </c>
      <c r="C69">
        <v>25</v>
      </c>
      <c r="D69">
        <v>25</v>
      </c>
    </row>
    <row r="70" spans="1:4">
      <c r="A70" t="s">
        <v>330</v>
      </c>
      <c r="B70" t="s">
        <v>331</v>
      </c>
      <c r="C70">
        <v>3.61</v>
      </c>
      <c r="D70">
        <v>3.61</v>
      </c>
    </row>
    <row r="71" spans="1:4">
      <c r="A71" t="s">
        <v>332</v>
      </c>
      <c r="B71" t="s">
        <v>333</v>
      </c>
      <c r="C71">
        <v>122.12</v>
      </c>
      <c r="D71">
        <v>122.12</v>
      </c>
    </row>
    <row r="72" spans="1:4">
      <c r="A72" t="s">
        <v>334</v>
      </c>
      <c r="B72" t="s">
        <v>333</v>
      </c>
      <c r="C72">
        <v>8.5500000000000007</v>
      </c>
      <c r="D72">
        <v>8.5500000000000007</v>
      </c>
    </row>
    <row r="73" spans="1:4">
      <c r="A73" t="s">
        <v>335</v>
      </c>
      <c r="B73" t="s">
        <v>336</v>
      </c>
      <c r="C73">
        <v>29.68</v>
      </c>
      <c r="D73">
        <v>29.68</v>
      </c>
    </row>
    <row r="74" spans="1:4">
      <c r="A74">
        <v>1570150660</v>
      </c>
      <c r="B74" t="s">
        <v>337</v>
      </c>
      <c r="C74">
        <v>0.9</v>
      </c>
      <c r="D74">
        <v>0.9</v>
      </c>
    </row>
    <row r="75" spans="1:4">
      <c r="A75" t="s">
        <v>509</v>
      </c>
      <c r="B75" t="s">
        <v>510</v>
      </c>
      <c r="C75">
        <v>343.86</v>
      </c>
      <c r="D75">
        <v>343.86</v>
      </c>
    </row>
    <row r="76" spans="1:4">
      <c r="A76" t="s">
        <v>341</v>
      </c>
      <c r="B76" t="s">
        <v>342</v>
      </c>
      <c r="C76">
        <v>806.89</v>
      </c>
      <c r="D76">
        <v>806.13</v>
      </c>
    </row>
    <row r="77" spans="1:4">
      <c r="A77" t="s">
        <v>346</v>
      </c>
      <c r="B77" t="s">
        <v>347</v>
      </c>
      <c r="C77">
        <v>52.31</v>
      </c>
      <c r="D77">
        <v>52.31</v>
      </c>
    </row>
    <row r="78" spans="1:4">
      <c r="A78" t="s">
        <v>348</v>
      </c>
      <c r="B78" t="s">
        <v>349</v>
      </c>
      <c r="C78">
        <v>32.229999999999997</v>
      </c>
      <c r="D78">
        <v>32.07</v>
      </c>
    </row>
    <row r="79" spans="1:4">
      <c r="A79" t="s">
        <v>351</v>
      </c>
      <c r="B79" t="s">
        <v>352</v>
      </c>
      <c r="C79">
        <v>41.42</v>
      </c>
      <c r="D79">
        <v>41.42</v>
      </c>
    </row>
    <row r="80" spans="1:4">
      <c r="A80" t="s">
        <v>353</v>
      </c>
      <c r="B80" t="s">
        <v>354</v>
      </c>
      <c r="C80">
        <v>452.88</v>
      </c>
      <c r="D80">
        <v>452.88</v>
      </c>
    </row>
    <row r="81" spans="1:4">
      <c r="A81" t="s">
        <v>355</v>
      </c>
      <c r="B81" t="s">
        <v>356</v>
      </c>
      <c r="C81">
        <v>445.8</v>
      </c>
      <c r="D81">
        <v>445.8</v>
      </c>
    </row>
    <row r="82" spans="1:4">
      <c r="A82" t="s">
        <v>440</v>
      </c>
      <c r="B82" t="s">
        <v>441</v>
      </c>
      <c r="D82">
        <v>-0.43</v>
      </c>
    </row>
    <row r="83" spans="1:4">
      <c r="A83" t="s">
        <v>442</v>
      </c>
      <c r="B83" t="s">
        <v>443</v>
      </c>
      <c r="D83">
        <v>-49.16</v>
      </c>
    </row>
    <row r="84" spans="1:4">
      <c r="A84" t="s">
        <v>444</v>
      </c>
      <c r="B84" t="s">
        <v>445</v>
      </c>
      <c r="D84">
        <v>-0.71</v>
      </c>
    </row>
    <row r="85" spans="1:4">
      <c r="A85" t="s">
        <v>358</v>
      </c>
      <c r="B85" t="s">
        <v>359</v>
      </c>
      <c r="C85">
        <v>54.69</v>
      </c>
      <c r="D85">
        <v>54.69</v>
      </c>
    </row>
    <row r="86" spans="1:4">
      <c r="A86">
        <v>2820451280</v>
      </c>
      <c r="B86" t="s">
        <v>360</v>
      </c>
      <c r="C86">
        <v>2.9</v>
      </c>
      <c r="D86">
        <v>2.9</v>
      </c>
    </row>
    <row r="87" spans="1:4">
      <c r="A87">
        <v>2869950160</v>
      </c>
      <c r="B87" t="s">
        <v>361</v>
      </c>
      <c r="C87">
        <v>0.84</v>
      </c>
      <c r="D87">
        <v>0.84</v>
      </c>
    </row>
    <row r="88" spans="1:4">
      <c r="A88">
        <v>2910551290</v>
      </c>
      <c r="B88" t="s">
        <v>362</v>
      </c>
      <c r="C88">
        <v>96.3</v>
      </c>
      <c r="D88">
        <v>95.06</v>
      </c>
    </row>
    <row r="89" spans="1:4">
      <c r="A89" t="s">
        <v>363</v>
      </c>
      <c r="B89" t="s">
        <v>364</v>
      </c>
      <c r="C89">
        <v>30.23</v>
      </c>
      <c r="D89">
        <v>30.23</v>
      </c>
    </row>
    <row r="90" spans="1:4">
      <c r="A90" t="s">
        <v>365</v>
      </c>
      <c r="B90" t="s">
        <v>366</v>
      </c>
      <c r="C90">
        <v>0.66</v>
      </c>
      <c r="D90">
        <v>0.66</v>
      </c>
    </row>
    <row r="91" spans="1:4">
      <c r="A91" t="s">
        <v>367</v>
      </c>
      <c r="B91" t="s">
        <v>368</v>
      </c>
      <c r="C91">
        <v>0.1</v>
      </c>
      <c r="D91">
        <v>0.1</v>
      </c>
    </row>
    <row r="92" spans="1:4">
      <c r="A92" t="s">
        <v>369</v>
      </c>
      <c r="B92" t="s">
        <v>370</v>
      </c>
      <c r="C92">
        <v>27.67</v>
      </c>
      <c r="D92">
        <v>27.67</v>
      </c>
    </row>
    <row r="93" spans="1:4">
      <c r="A93">
        <v>3110251180</v>
      </c>
      <c r="B93" t="s">
        <v>371</v>
      </c>
      <c r="C93">
        <v>36</v>
      </c>
      <c r="D93">
        <v>36</v>
      </c>
    </row>
    <row r="94" spans="1:4">
      <c r="A94">
        <v>3180052990</v>
      </c>
      <c r="B94" t="s">
        <v>372</v>
      </c>
      <c r="C94">
        <v>0.88</v>
      </c>
      <c r="D94">
        <v>0.88</v>
      </c>
    </row>
    <row r="95" spans="1:4">
      <c r="A95">
        <v>3610459000</v>
      </c>
      <c r="B95" t="s">
        <v>375</v>
      </c>
      <c r="C95">
        <v>97.01</v>
      </c>
      <c r="D95">
        <v>97</v>
      </c>
    </row>
    <row r="96" spans="1:4">
      <c r="A96">
        <v>4620155160</v>
      </c>
      <c r="B96" t="s">
        <v>376</v>
      </c>
      <c r="C96">
        <v>8.01</v>
      </c>
      <c r="D96">
        <v>8.01</v>
      </c>
    </row>
    <row r="97" spans="1:4">
      <c r="A97" t="s">
        <v>377</v>
      </c>
      <c r="B97" t="s">
        <v>378</v>
      </c>
      <c r="C97">
        <v>67.930000000000007</v>
      </c>
      <c r="D97">
        <v>67.930000000000007</v>
      </c>
    </row>
    <row r="98" spans="1:4">
      <c r="A98" t="s">
        <v>379</v>
      </c>
      <c r="B98" t="s">
        <v>378</v>
      </c>
      <c r="C98">
        <v>26.31</v>
      </c>
      <c r="D98">
        <v>26.31</v>
      </c>
    </row>
    <row r="99" spans="1:4">
      <c r="A99" t="s">
        <v>380</v>
      </c>
      <c r="B99" t="s">
        <v>381</v>
      </c>
      <c r="C99">
        <v>94.3</v>
      </c>
      <c r="D99">
        <v>94.3</v>
      </c>
    </row>
    <row r="100" spans="1:4">
      <c r="A100" t="s">
        <v>382</v>
      </c>
      <c r="B100" t="s">
        <v>378</v>
      </c>
      <c r="C100">
        <v>4.34</v>
      </c>
      <c r="D100">
        <v>4.34</v>
      </c>
    </row>
    <row r="101" spans="1:4">
      <c r="A101">
        <v>9090051200</v>
      </c>
      <c r="B101" t="s">
        <v>448</v>
      </c>
      <c r="C101">
        <v>0.5</v>
      </c>
      <c r="D101">
        <v>0.5</v>
      </c>
    </row>
    <row r="102" spans="1:4">
      <c r="A102">
        <v>9520051420</v>
      </c>
      <c r="B102" t="s">
        <v>383</v>
      </c>
      <c r="C102">
        <v>5.8</v>
      </c>
      <c r="D102">
        <v>5.8</v>
      </c>
    </row>
    <row r="103" spans="1:4">
      <c r="A103">
        <v>9620051410</v>
      </c>
      <c r="B103" t="s">
        <v>384</v>
      </c>
      <c r="C103">
        <v>16.96</v>
      </c>
      <c r="D103">
        <v>16.96</v>
      </c>
    </row>
    <row r="104" spans="1:4">
      <c r="A104">
        <v>170558300</v>
      </c>
      <c r="B104" t="s">
        <v>95</v>
      </c>
      <c r="C104">
        <v>646.37</v>
      </c>
      <c r="D104">
        <v>646.37</v>
      </c>
    </row>
    <row r="105" spans="1:4">
      <c r="A105">
        <v>170558330</v>
      </c>
      <c r="B105" t="s">
        <v>96</v>
      </c>
      <c r="C105">
        <v>904.29</v>
      </c>
      <c r="D105">
        <v>904.29</v>
      </c>
    </row>
    <row r="106" spans="1:4">
      <c r="A106">
        <v>320558340</v>
      </c>
      <c r="B106" t="s">
        <v>97</v>
      </c>
      <c r="C106">
        <v>140.19999999999999</v>
      </c>
      <c r="D106">
        <v>140.19999999999999</v>
      </c>
    </row>
    <row r="107" spans="1:4">
      <c r="A107">
        <v>330153020</v>
      </c>
      <c r="B107" t="s">
        <v>385</v>
      </c>
      <c r="C107" t="s">
        <v>716</v>
      </c>
      <c r="D107" t="s">
        <v>717</v>
      </c>
    </row>
    <row r="108" spans="1:4">
      <c r="A108" t="s">
        <v>386</v>
      </c>
      <c r="B108" t="s">
        <v>387</v>
      </c>
      <c r="C108">
        <v>19.66</v>
      </c>
      <c r="D108">
        <v>19.420000000000002</v>
      </c>
    </row>
    <row r="109" spans="1:4">
      <c r="A109" t="s">
        <v>388</v>
      </c>
      <c r="B109" t="s">
        <v>389</v>
      </c>
      <c r="C109" t="s">
        <v>718</v>
      </c>
      <c r="D109" t="s">
        <v>718</v>
      </c>
    </row>
    <row r="110" spans="1:4">
      <c r="A110">
        <v>1520158310</v>
      </c>
      <c r="B110" t="s">
        <v>100</v>
      </c>
      <c r="C110">
        <v>42.23</v>
      </c>
      <c r="D110">
        <v>42.23</v>
      </c>
    </row>
    <row r="111" spans="1:4">
      <c r="A111" t="s">
        <v>390</v>
      </c>
      <c r="B111" t="s">
        <v>391</v>
      </c>
      <c r="C111">
        <v>158.72999999999999</v>
      </c>
      <c r="D111">
        <v>158.72999999999999</v>
      </c>
    </row>
    <row r="112" spans="1:4">
      <c r="A112">
        <v>3620258320</v>
      </c>
      <c r="B112" t="s">
        <v>101</v>
      </c>
      <c r="C112">
        <v>487.2</v>
      </c>
      <c r="D112">
        <v>487.2</v>
      </c>
    </row>
    <row r="113" spans="1:4">
      <c r="A113">
        <v>3620258530</v>
      </c>
      <c r="B113" t="s">
        <v>392</v>
      </c>
      <c r="C113">
        <v>104.68</v>
      </c>
      <c r="D113">
        <v>104.68</v>
      </c>
    </row>
    <row r="114" spans="1:4">
      <c r="A114" t="s">
        <v>393</v>
      </c>
      <c r="B114" t="s">
        <v>394</v>
      </c>
      <c r="C114">
        <v>68.22</v>
      </c>
      <c r="D114">
        <v>68.22</v>
      </c>
    </row>
    <row r="115" spans="1:4">
      <c r="A115" t="s">
        <v>395</v>
      </c>
      <c r="B115" t="s">
        <v>396</v>
      </c>
      <c r="C115">
        <v>7.82</v>
      </c>
      <c r="D115">
        <v>7.82</v>
      </c>
    </row>
    <row r="116" spans="1:4">
      <c r="A116">
        <v>240153060</v>
      </c>
      <c r="B116" t="s">
        <v>397</v>
      </c>
      <c r="C116">
        <v>18.13</v>
      </c>
      <c r="D116">
        <v>18.13</v>
      </c>
    </row>
    <row r="117" spans="1:4">
      <c r="A117">
        <v>3080452610</v>
      </c>
      <c r="B117" t="s">
        <v>398</v>
      </c>
      <c r="C117">
        <v>20.43</v>
      </c>
      <c r="D117">
        <v>20.43</v>
      </c>
    </row>
    <row r="118" spans="1:4">
      <c r="A118">
        <v>3080152610</v>
      </c>
      <c r="B118" t="s">
        <v>398</v>
      </c>
      <c r="C118">
        <v>75.2</v>
      </c>
      <c r="D118">
        <v>75.2</v>
      </c>
    </row>
    <row r="119" spans="1:4">
      <c r="A119">
        <v>220252560</v>
      </c>
      <c r="B119" t="s">
        <v>400</v>
      </c>
      <c r="C119">
        <v>3.96</v>
      </c>
      <c r="D119">
        <v>3.96</v>
      </c>
    </row>
    <row r="120" spans="1:4">
      <c r="A120">
        <v>170558360</v>
      </c>
      <c r="B120" t="s">
        <v>401</v>
      </c>
      <c r="C120">
        <v>124.31</v>
      </c>
      <c r="D120">
        <v>124.31</v>
      </c>
    </row>
    <row r="121" spans="1:4">
      <c r="A121">
        <v>220253030</v>
      </c>
      <c r="B121" t="s">
        <v>402</v>
      </c>
      <c r="C121">
        <v>179.05</v>
      </c>
      <c r="D121">
        <v>178.63</v>
      </c>
    </row>
    <row r="122" spans="1:4">
      <c r="A122">
        <v>220253040</v>
      </c>
      <c r="B122" t="s">
        <v>403</v>
      </c>
      <c r="C122">
        <v>243.04</v>
      </c>
      <c r="D122">
        <v>242.77</v>
      </c>
    </row>
    <row r="123" spans="1:4">
      <c r="A123">
        <v>320558370</v>
      </c>
      <c r="B123" t="s">
        <v>404</v>
      </c>
      <c r="C123">
        <v>6.4</v>
      </c>
      <c r="D123">
        <v>6.2</v>
      </c>
    </row>
    <row r="124" spans="1:4">
      <c r="A124" t="s">
        <v>405</v>
      </c>
      <c r="B124" t="s">
        <v>406</v>
      </c>
      <c r="C124">
        <v>823.3</v>
      </c>
      <c r="D124">
        <v>823.3</v>
      </c>
    </row>
    <row r="125" spans="1:4">
      <c r="A125" t="s">
        <v>407</v>
      </c>
      <c r="B125" t="s">
        <v>408</v>
      </c>
      <c r="C125">
        <v>52.37</v>
      </c>
      <c r="D125">
        <v>52.37</v>
      </c>
    </row>
    <row r="126" spans="1:4">
      <c r="A126" t="s">
        <v>468</v>
      </c>
      <c r="B126" t="s">
        <v>469</v>
      </c>
      <c r="C126">
        <v>0.28000000000000003</v>
      </c>
      <c r="D126">
        <v>0.2</v>
      </c>
    </row>
    <row r="127" spans="1:4">
      <c r="A127">
        <v>3620258570</v>
      </c>
      <c r="B127" t="s">
        <v>409</v>
      </c>
      <c r="C127">
        <v>43.93</v>
      </c>
      <c r="D127">
        <v>43.93</v>
      </c>
    </row>
    <row r="128" spans="1:4">
      <c r="A128" t="s">
        <v>410</v>
      </c>
      <c r="B128" t="s">
        <v>411</v>
      </c>
      <c r="C128">
        <v>340</v>
      </c>
      <c r="D128">
        <v>340</v>
      </c>
    </row>
    <row r="129" spans="1:4">
      <c r="A129">
        <v>710258520</v>
      </c>
      <c r="B129" t="s">
        <v>413</v>
      </c>
      <c r="C129">
        <v>42.2</v>
      </c>
      <c r="D129">
        <v>42.2</v>
      </c>
    </row>
    <row r="130" spans="1:4">
      <c r="A130" t="s">
        <v>414</v>
      </c>
      <c r="B130" t="s">
        <v>415</v>
      </c>
      <c r="C130">
        <v>7.71</v>
      </c>
      <c r="D130">
        <v>7.71</v>
      </c>
    </row>
    <row r="131" spans="1:4">
      <c r="A131" t="s">
        <v>719</v>
      </c>
      <c r="B131" t="s">
        <v>720</v>
      </c>
      <c r="C131">
        <v>566.83000000000004</v>
      </c>
      <c r="D131">
        <v>566.83000000000004</v>
      </c>
    </row>
    <row r="132" spans="1:4">
      <c r="A132">
        <v>1511253260</v>
      </c>
      <c r="B132" t="s">
        <v>634</v>
      </c>
      <c r="C132" t="s">
        <v>321</v>
      </c>
      <c r="D132" t="s">
        <v>321</v>
      </c>
    </row>
    <row r="133" spans="1:4">
      <c r="A133" t="s">
        <v>416</v>
      </c>
      <c r="B133" t="s">
        <v>417</v>
      </c>
      <c r="C133">
        <v>565</v>
      </c>
      <c r="D133">
        <v>565</v>
      </c>
    </row>
    <row r="134" spans="1:4">
      <c r="A134" t="s">
        <v>420</v>
      </c>
      <c r="B134" t="s">
        <v>421</v>
      </c>
      <c r="C134">
        <v>4.04</v>
      </c>
      <c r="D134">
        <v>4.04</v>
      </c>
    </row>
    <row r="135" spans="1:4">
      <c r="A135">
        <v>1670258580</v>
      </c>
      <c r="B135" t="s">
        <v>635</v>
      </c>
      <c r="C135">
        <v>155.63999999999999</v>
      </c>
      <c r="D135">
        <v>155.63999999999999</v>
      </c>
    </row>
    <row r="136" spans="1:4">
      <c r="A136" t="s">
        <v>103</v>
      </c>
      <c r="B136" t="s">
        <v>102</v>
      </c>
      <c r="C136">
        <v>15.72</v>
      </c>
      <c r="D136">
        <v>15.72</v>
      </c>
    </row>
    <row r="137" spans="1:4">
      <c r="A137" t="s">
        <v>105</v>
      </c>
      <c r="B137" t="s">
        <v>104</v>
      </c>
      <c r="C137">
        <v>68.36</v>
      </c>
      <c r="D137">
        <v>68.36</v>
      </c>
    </row>
    <row r="138" spans="1:4">
      <c r="A138">
        <v>2340758790</v>
      </c>
      <c r="B138" t="s">
        <v>426</v>
      </c>
      <c r="C138">
        <v>4.5</v>
      </c>
      <c r="D138">
        <v>4.5</v>
      </c>
    </row>
    <row r="139" spans="1:4">
      <c r="A139">
        <v>3620258440</v>
      </c>
      <c r="B139" t="s">
        <v>106</v>
      </c>
      <c r="C139">
        <v>101.7</v>
      </c>
      <c r="D139">
        <v>101.7</v>
      </c>
    </row>
    <row r="140" spans="1:4">
      <c r="A140">
        <v>3620258480</v>
      </c>
      <c r="B140" t="s">
        <v>107</v>
      </c>
      <c r="C140">
        <v>116.12</v>
      </c>
      <c r="D140">
        <v>116.12</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topLeftCell="A113" workbookViewId="0">
      <selection activeCell="I24" sqref="I24"/>
    </sheetView>
  </sheetViews>
  <sheetFormatPr defaultRowHeight="15"/>
  <sheetData>
    <row r="1" spans="1:4">
      <c r="A1">
        <v>58000</v>
      </c>
      <c r="B1" t="s">
        <v>217</v>
      </c>
      <c r="D1">
        <v>-11.41</v>
      </c>
    </row>
    <row r="2" spans="1:4">
      <c r="A2">
        <v>170551380</v>
      </c>
      <c r="B2" t="s">
        <v>218</v>
      </c>
      <c r="C2">
        <v>32</v>
      </c>
      <c r="D2">
        <v>32</v>
      </c>
    </row>
    <row r="3" spans="1:4">
      <c r="A3" t="s">
        <v>219</v>
      </c>
      <c r="B3" t="s">
        <v>220</v>
      </c>
      <c r="C3">
        <v>293.83999999999997</v>
      </c>
      <c r="D3">
        <v>293.83999999999997</v>
      </c>
    </row>
    <row r="4" spans="1:4">
      <c r="A4" t="s">
        <v>221</v>
      </c>
      <c r="B4" t="s">
        <v>222</v>
      </c>
      <c r="C4">
        <v>0.05</v>
      </c>
      <c r="D4">
        <v>0.05</v>
      </c>
    </row>
    <row r="5" spans="1:4">
      <c r="A5" t="s">
        <v>225</v>
      </c>
      <c r="B5" t="s">
        <v>226</v>
      </c>
      <c r="C5">
        <v>10.48</v>
      </c>
      <c r="D5">
        <v>10.48</v>
      </c>
    </row>
    <row r="6" spans="1:4">
      <c r="A6" t="s">
        <v>213</v>
      </c>
      <c r="B6" t="s">
        <v>214</v>
      </c>
      <c r="C6">
        <v>10.58</v>
      </c>
      <c r="D6">
        <v>10.58</v>
      </c>
    </row>
    <row r="7" spans="1:4">
      <c r="A7" t="s">
        <v>216</v>
      </c>
      <c r="B7" t="s">
        <v>215</v>
      </c>
      <c r="C7">
        <v>6.03</v>
      </c>
      <c r="D7">
        <v>6.03</v>
      </c>
    </row>
    <row r="8" spans="1:4">
      <c r="A8" t="s">
        <v>454</v>
      </c>
      <c r="B8" t="s">
        <v>455</v>
      </c>
    </row>
    <row r="9" spans="1:4">
      <c r="A9" t="s">
        <v>227</v>
      </c>
      <c r="B9" t="s">
        <v>228</v>
      </c>
      <c r="C9">
        <v>26.19</v>
      </c>
      <c r="D9">
        <v>26.19</v>
      </c>
    </row>
    <row r="10" spans="1:4">
      <c r="A10" t="s">
        <v>229</v>
      </c>
      <c r="B10" t="s">
        <v>230</v>
      </c>
      <c r="C10">
        <v>46.41</v>
      </c>
      <c r="D10">
        <v>46.41</v>
      </c>
    </row>
    <row r="11" spans="1:4">
      <c r="A11" t="s">
        <v>231</v>
      </c>
      <c r="B11" t="s">
        <v>232</v>
      </c>
      <c r="C11">
        <v>2.4</v>
      </c>
      <c r="D11">
        <v>2.4</v>
      </c>
    </row>
    <row r="12" spans="1:4">
      <c r="A12" t="s">
        <v>233</v>
      </c>
      <c r="B12" t="s">
        <v>234</v>
      </c>
      <c r="C12">
        <v>139.51</v>
      </c>
      <c r="D12">
        <v>139.51</v>
      </c>
    </row>
    <row r="13" spans="1:4">
      <c r="A13" t="s">
        <v>471</v>
      </c>
      <c r="B13" t="s">
        <v>472</v>
      </c>
      <c r="C13">
        <v>257.32</v>
      </c>
      <c r="D13">
        <v>257.32</v>
      </c>
    </row>
    <row r="14" spans="1:4">
      <c r="A14" t="s">
        <v>235</v>
      </c>
      <c r="B14" t="s">
        <v>236</v>
      </c>
      <c r="C14">
        <v>346.71</v>
      </c>
      <c r="D14">
        <v>346.71</v>
      </c>
    </row>
    <row r="15" spans="1:4">
      <c r="A15" t="s">
        <v>237</v>
      </c>
      <c r="B15" t="s">
        <v>238</v>
      </c>
      <c r="C15">
        <v>14.02</v>
      </c>
      <c r="D15">
        <v>14.02</v>
      </c>
    </row>
    <row r="16" spans="1:4">
      <c r="A16" t="s">
        <v>239</v>
      </c>
      <c r="B16" t="s">
        <v>240</v>
      </c>
      <c r="C16">
        <v>66.22</v>
      </c>
      <c r="D16">
        <v>66.22</v>
      </c>
    </row>
    <row r="17" spans="1:4">
      <c r="A17" t="s">
        <v>241</v>
      </c>
      <c r="B17" t="s">
        <v>242</v>
      </c>
      <c r="C17">
        <v>64.09</v>
      </c>
      <c r="D17">
        <v>64.09</v>
      </c>
    </row>
    <row r="18" spans="1:4">
      <c r="A18" t="s">
        <v>243</v>
      </c>
      <c r="B18" t="s">
        <v>244</v>
      </c>
      <c r="C18">
        <v>352.14</v>
      </c>
      <c r="D18">
        <v>352.14</v>
      </c>
    </row>
    <row r="19" spans="1:4">
      <c r="A19" t="s">
        <v>473</v>
      </c>
      <c r="B19" t="s">
        <v>474</v>
      </c>
      <c r="C19">
        <v>377.91</v>
      </c>
      <c r="D19">
        <v>377.91</v>
      </c>
    </row>
    <row r="20" spans="1:4">
      <c r="A20" t="s">
        <v>245</v>
      </c>
      <c r="B20" t="s">
        <v>246</v>
      </c>
      <c r="C20">
        <v>48.88</v>
      </c>
      <c r="D20">
        <v>48.88</v>
      </c>
    </row>
    <row r="21" spans="1:4">
      <c r="A21" t="s">
        <v>475</v>
      </c>
      <c r="B21" t="s">
        <v>476</v>
      </c>
      <c r="C21">
        <v>726.24</v>
      </c>
      <c r="D21">
        <v>726.24</v>
      </c>
    </row>
    <row r="22" spans="1:4">
      <c r="A22" t="s">
        <v>247</v>
      </c>
      <c r="B22" t="s">
        <v>248</v>
      </c>
      <c r="C22">
        <v>0.25</v>
      </c>
      <c r="D22">
        <v>0.25</v>
      </c>
    </row>
    <row r="23" spans="1:4">
      <c r="A23">
        <v>210255340</v>
      </c>
      <c r="B23" t="s">
        <v>456</v>
      </c>
      <c r="C23">
        <v>5.04</v>
      </c>
      <c r="D23">
        <v>5.04</v>
      </c>
    </row>
    <row r="24" spans="1:4">
      <c r="A24">
        <v>220252550</v>
      </c>
      <c r="B24" t="s">
        <v>249</v>
      </c>
      <c r="C24">
        <v>30.65</v>
      </c>
      <c r="D24">
        <v>30.65</v>
      </c>
    </row>
    <row r="25" spans="1:4">
      <c r="A25">
        <v>220255200</v>
      </c>
      <c r="B25" t="s">
        <v>702</v>
      </c>
      <c r="D25">
        <v>-0.02</v>
      </c>
    </row>
    <row r="26" spans="1:4">
      <c r="A26">
        <v>220255380</v>
      </c>
      <c r="B26" t="s">
        <v>542</v>
      </c>
      <c r="C26">
        <v>3.22</v>
      </c>
      <c r="D26">
        <v>3.22</v>
      </c>
    </row>
    <row r="27" spans="1:4">
      <c r="A27">
        <v>220255390</v>
      </c>
      <c r="B27" t="s">
        <v>477</v>
      </c>
      <c r="C27">
        <v>4.9400000000000004</v>
      </c>
      <c r="D27">
        <v>4.9400000000000004</v>
      </c>
    </row>
    <row r="28" spans="1:4">
      <c r="A28" s="51" t="s">
        <v>250</v>
      </c>
      <c r="B28" t="s">
        <v>251</v>
      </c>
      <c r="C28">
        <v>45.98</v>
      </c>
      <c r="D28">
        <v>45.98</v>
      </c>
    </row>
    <row r="29" spans="1:4">
      <c r="A29" s="51" t="s">
        <v>252</v>
      </c>
      <c r="B29" t="s">
        <v>253</v>
      </c>
      <c r="C29">
        <v>7.43</v>
      </c>
      <c r="D29">
        <v>7.43</v>
      </c>
    </row>
    <row r="30" spans="1:4">
      <c r="A30" s="51" t="s">
        <v>254</v>
      </c>
      <c r="B30" t="s">
        <v>255</v>
      </c>
      <c r="C30">
        <v>198.21</v>
      </c>
      <c r="D30">
        <v>198.21</v>
      </c>
    </row>
    <row r="31" spans="1:4">
      <c r="A31" s="51" t="s">
        <v>256</v>
      </c>
      <c r="B31" t="s">
        <v>257</v>
      </c>
      <c r="C31">
        <v>80.569999999999993</v>
      </c>
      <c r="D31">
        <v>80.569999999999993</v>
      </c>
    </row>
    <row r="32" spans="1:4">
      <c r="A32" s="51" t="s">
        <v>258</v>
      </c>
      <c r="B32" t="s">
        <v>259</v>
      </c>
      <c r="C32">
        <v>7.14</v>
      </c>
      <c r="D32">
        <v>7.14</v>
      </c>
    </row>
    <row r="33" spans="1:4">
      <c r="A33" s="51" t="s">
        <v>260</v>
      </c>
      <c r="B33" t="s">
        <v>261</v>
      </c>
      <c r="C33">
        <v>81.73</v>
      </c>
      <c r="D33">
        <v>81.73</v>
      </c>
    </row>
    <row r="34" spans="1:4">
      <c r="A34" t="s">
        <v>262</v>
      </c>
      <c r="B34" t="s">
        <v>263</v>
      </c>
      <c r="C34">
        <v>263.39999999999998</v>
      </c>
      <c r="D34">
        <v>263.35000000000002</v>
      </c>
    </row>
    <row r="35" spans="1:4">
      <c r="A35" s="51" t="s">
        <v>429</v>
      </c>
      <c r="B35" t="s">
        <v>430</v>
      </c>
      <c r="C35">
        <v>69.959999999999994</v>
      </c>
      <c r="D35">
        <v>69.959999999999994</v>
      </c>
    </row>
    <row r="36" spans="1:4">
      <c r="A36" s="51" t="s">
        <v>264</v>
      </c>
      <c r="B36" t="s">
        <v>265</v>
      </c>
      <c r="C36">
        <v>16.600000000000001</v>
      </c>
      <c r="D36">
        <v>16.600000000000001</v>
      </c>
    </row>
    <row r="37" spans="1:4">
      <c r="A37" s="51" t="s">
        <v>266</v>
      </c>
      <c r="B37" t="s">
        <v>267</v>
      </c>
      <c r="C37">
        <v>26.78</v>
      </c>
      <c r="D37">
        <v>26.78</v>
      </c>
    </row>
    <row r="38" spans="1:4">
      <c r="A38" s="51" t="s">
        <v>270</v>
      </c>
      <c r="B38" t="s">
        <v>271</v>
      </c>
      <c r="C38">
        <v>6.37</v>
      </c>
      <c r="D38">
        <v>6.37</v>
      </c>
    </row>
    <row r="39" spans="1:4">
      <c r="A39">
        <v>250855320</v>
      </c>
      <c r="B39" t="s">
        <v>504</v>
      </c>
      <c r="C39">
        <v>2.58</v>
      </c>
      <c r="D39">
        <v>2.58</v>
      </c>
    </row>
    <row r="40" spans="1:4">
      <c r="A40">
        <v>310151370</v>
      </c>
      <c r="B40" t="s">
        <v>272</v>
      </c>
      <c r="C40">
        <v>59.39</v>
      </c>
      <c r="D40">
        <v>59.36</v>
      </c>
    </row>
    <row r="41" spans="1:4">
      <c r="A41">
        <v>310852500</v>
      </c>
      <c r="B41" t="s">
        <v>273</v>
      </c>
      <c r="C41">
        <v>413.54</v>
      </c>
      <c r="D41">
        <v>413.32</v>
      </c>
    </row>
    <row r="42" spans="1:4">
      <c r="A42">
        <v>311152200</v>
      </c>
      <c r="B42" t="s">
        <v>276</v>
      </c>
      <c r="C42">
        <v>71.260000000000005</v>
      </c>
      <c r="D42">
        <v>71.260000000000005</v>
      </c>
    </row>
    <row r="43" spans="1:4">
      <c r="A43">
        <v>311252400</v>
      </c>
      <c r="B43" t="s">
        <v>277</v>
      </c>
      <c r="C43">
        <v>0.05</v>
      </c>
      <c r="D43">
        <v>0.05</v>
      </c>
    </row>
    <row r="44" spans="1:4">
      <c r="A44">
        <v>312154040</v>
      </c>
      <c r="B44" t="s">
        <v>505</v>
      </c>
      <c r="C44">
        <v>317.33</v>
      </c>
      <c r="D44">
        <v>317.33</v>
      </c>
    </row>
    <row r="45" spans="1:4">
      <c r="A45">
        <v>330152700</v>
      </c>
      <c r="B45" t="s">
        <v>278</v>
      </c>
      <c r="C45">
        <v>3.33</v>
      </c>
      <c r="D45">
        <v>3.33</v>
      </c>
    </row>
    <row r="46" spans="1:4">
      <c r="A46">
        <v>330153800</v>
      </c>
      <c r="B46" t="s">
        <v>279</v>
      </c>
      <c r="C46">
        <v>154.34</v>
      </c>
      <c r="D46">
        <v>154.08000000000001</v>
      </c>
    </row>
    <row r="47" spans="1:4">
      <c r="A47">
        <v>330750820</v>
      </c>
      <c r="B47" t="s">
        <v>280</v>
      </c>
      <c r="C47">
        <v>35.36</v>
      </c>
      <c r="D47">
        <v>35.36</v>
      </c>
    </row>
    <row r="48" spans="1:4">
      <c r="A48">
        <v>330752600</v>
      </c>
      <c r="B48" t="s">
        <v>281</v>
      </c>
      <c r="C48">
        <v>1.78</v>
      </c>
      <c r="D48">
        <v>1.78</v>
      </c>
    </row>
    <row r="49" spans="1:4">
      <c r="A49" t="s">
        <v>282</v>
      </c>
      <c r="B49" t="s">
        <v>283</v>
      </c>
      <c r="C49">
        <v>292.76</v>
      </c>
      <c r="D49">
        <v>292.74</v>
      </c>
    </row>
    <row r="50" spans="1:4">
      <c r="A50" t="s">
        <v>284</v>
      </c>
      <c r="B50" t="s">
        <v>285</v>
      </c>
      <c r="C50">
        <v>474.24</v>
      </c>
      <c r="D50">
        <v>474.21</v>
      </c>
    </row>
    <row r="51" spans="1:4">
      <c r="A51" t="s">
        <v>482</v>
      </c>
      <c r="B51" t="s">
        <v>483</v>
      </c>
      <c r="C51">
        <v>224.26</v>
      </c>
      <c r="D51">
        <v>224.26</v>
      </c>
    </row>
    <row r="52" spans="1:4">
      <c r="A52" t="s">
        <v>484</v>
      </c>
      <c r="B52" t="s">
        <v>485</v>
      </c>
      <c r="C52">
        <v>80.36</v>
      </c>
      <c r="D52">
        <v>80.36</v>
      </c>
    </row>
    <row r="53" spans="1:4">
      <c r="A53">
        <v>410250270</v>
      </c>
      <c r="B53" t="s">
        <v>286</v>
      </c>
      <c r="C53">
        <v>2.4300000000000002</v>
      </c>
      <c r="D53">
        <v>2.4300000000000002</v>
      </c>
    </row>
    <row r="54" spans="1:4">
      <c r="A54">
        <v>420250270</v>
      </c>
      <c r="B54" t="s">
        <v>286</v>
      </c>
      <c r="C54">
        <v>7.54</v>
      </c>
      <c r="D54">
        <v>7.54</v>
      </c>
    </row>
    <row r="55" spans="1:4">
      <c r="A55">
        <v>420252800</v>
      </c>
      <c r="B55" t="s">
        <v>287</v>
      </c>
      <c r="C55">
        <v>0.11</v>
      </c>
      <c r="D55">
        <v>0.11</v>
      </c>
    </row>
    <row r="56" spans="1:4">
      <c r="A56">
        <v>420655140</v>
      </c>
      <c r="B56" t="s">
        <v>288</v>
      </c>
      <c r="C56">
        <v>7.51</v>
      </c>
      <c r="D56">
        <v>7.51</v>
      </c>
    </row>
    <row r="57" spans="1:4">
      <c r="A57">
        <v>511351350</v>
      </c>
      <c r="B57" t="s">
        <v>289</v>
      </c>
      <c r="C57">
        <v>1.42</v>
      </c>
      <c r="D57">
        <v>1.42</v>
      </c>
    </row>
    <row r="58" spans="1:4">
      <c r="A58">
        <v>511351760</v>
      </c>
      <c r="B58" t="s">
        <v>290</v>
      </c>
      <c r="C58">
        <v>3.55</v>
      </c>
      <c r="D58">
        <v>3.55</v>
      </c>
    </row>
    <row r="59" spans="1:4">
      <c r="A59">
        <v>511354620</v>
      </c>
      <c r="B59" t="s">
        <v>291</v>
      </c>
      <c r="C59">
        <v>3.47</v>
      </c>
      <c r="D59">
        <v>3.46</v>
      </c>
    </row>
    <row r="60" spans="1:4">
      <c r="A60">
        <v>511354970</v>
      </c>
      <c r="B60" t="s">
        <v>292</v>
      </c>
      <c r="C60">
        <v>174.72</v>
      </c>
      <c r="D60">
        <v>174.72</v>
      </c>
    </row>
    <row r="61" spans="1:4">
      <c r="A61" t="s">
        <v>293</v>
      </c>
      <c r="B61" t="s">
        <v>294</v>
      </c>
      <c r="C61">
        <v>142.25</v>
      </c>
      <c r="D61">
        <v>142.25</v>
      </c>
    </row>
    <row r="62" spans="1:4">
      <c r="A62" t="s">
        <v>298</v>
      </c>
      <c r="B62" t="s">
        <v>299</v>
      </c>
      <c r="C62">
        <v>220.61</v>
      </c>
      <c r="D62">
        <v>220.59</v>
      </c>
    </row>
    <row r="63" spans="1:4">
      <c r="A63" t="s">
        <v>433</v>
      </c>
      <c r="B63" t="s">
        <v>434</v>
      </c>
      <c r="C63">
        <v>31.13</v>
      </c>
      <c r="D63">
        <v>31.13</v>
      </c>
    </row>
    <row r="64" spans="1:4">
      <c r="A64">
        <v>710254700</v>
      </c>
      <c r="B64" t="s">
        <v>696</v>
      </c>
      <c r="D64">
        <v>-0.01</v>
      </c>
    </row>
    <row r="65" spans="1:4">
      <c r="A65">
        <v>710552900</v>
      </c>
      <c r="B65" t="s">
        <v>300</v>
      </c>
      <c r="C65">
        <v>219.81</v>
      </c>
      <c r="D65">
        <v>207.8</v>
      </c>
    </row>
    <row r="66" spans="1:4">
      <c r="A66" t="s">
        <v>301</v>
      </c>
      <c r="B66" t="s">
        <v>302</v>
      </c>
      <c r="C66">
        <v>3.53</v>
      </c>
      <c r="D66">
        <v>3.53</v>
      </c>
    </row>
    <row r="67" spans="1:4">
      <c r="A67" t="s">
        <v>303</v>
      </c>
      <c r="B67" t="s">
        <v>304</v>
      </c>
      <c r="C67">
        <v>14.32</v>
      </c>
      <c r="D67">
        <v>14.29</v>
      </c>
    </row>
    <row r="68" spans="1:4">
      <c r="A68" t="s">
        <v>305</v>
      </c>
      <c r="B68" t="s">
        <v>306</v>
      </c>
      <c r="C68">
        <v>6.58</v>
      </c>
      <c r="D68">
        <v>6.58</v>
      </c>
    </row>
    <row r="69" spans="1:4">
      <c r="A69" t="s">
        <v>307</v>
      </c>
      <c r="B69" t="s">
        <v>308</v>
      </c>
      <c r="C69">
        <v>15.43</v>
      </c>
      <c r="D69">
        <v>15.35</v>
      </c>
    </row>
    <row r="70" spans="1:4">
      <c r="A70">
        <v>860550860</v>
      </c>
      <c r="B70" t="s">
        <v>309</v>
      </c>
      <c r="C70">
        <v>1.04</v>
      </c>
      <c r="D70">
        <v>1.04</v>
      </c>
    </row>
    <row r="71" spans="1:4">
      <c r="A71" t="s">
        <v>310</v>
      </c>
      <c r="B71" t="s">
        <v>311</v>
      </c>
      <c r="C71">
        <v>20</v>
      </c>
      <c r="D71">
        <v>20</v>
      </c>
    </row>
    <row r="72" spans="1:4">
      <c r="A72">
        <v>1140354670</v>
      </c>
      <c r="B72" t="s">
        <v>313</v>
      </c>
      <c r="C72">
        <v>21.98</v>
      </c>
      <c r="D72">
        <v>21.98</v>
      </c>
    </row>
    <row r="73" spans="1:4">
      <c r="A73">
        <v>1140355170</v>
      </c>
      <c r="B73" t="s">
        <v>314</v>
      </c>
      <c r="C73">
        <v>6.7</v>
      </c>
      <c r="D73">
        <v>6.7</v>
      </c>
    </row>
    <row r="74" spans="1:4">
      <c r="A74">
        <v>1140355190</v>
      </c>
      <c r="B74" t="s">
        <v>315</v>
      </c>
      <c r="C74">
        <v>6.66</v>
      </c>
      <c r="D74">
        <v>6.66</v>
      </c>
    </row>
    <row r="75" spans="1:4">
      <c r="A75" t="s">
        <v>624</v>
      </c>
      <c r="B75" t="s">
        <v>625</v>
      </c>
      <c r="C75">
        <v>20</v>
      </c>
      <c r="D75">
        <v>20</v>
      </c>
    </row>
    <row r="76" spans="1:4">
      <c r="A76" t="s">
        <v>316</v>
      </c>
      <c r="B76" t="s">
        <v>315</v>
      </c>
      <c r="C76">
        <v>54.74</v>
      </c>
      <c r="D76">
        <v>54.74</v>
      </c>
    </row>
    <row r="77" spans="1:4">
      <c r="A77" t="s">
        <v>322</v>
      </c>
      <c r="B77" t="s">
        <v>323</v>
      </c>
      <c r="C77">
        <v>14.42</v>
      </c>
      <c r="D77">
        <v>14.42</v>
      </c>
    </row>
    <row r="78" spans="1:4">
      <c r="A78" t="s">
        <v>324</v>
      </c>
      <c r="B78" t="s">
        <v>325</v>
      </c>
      <c r="C78">
        <v>4.54</v>
      </c>
      <c r="D78">
        <v>4.54</v>
      </c>
    </row>
    <row r="79" spans="1:4">
      <c r="A79" t="s">
        <v>328</v>
      </c>
      <c r="B79" t="s">
        <v>329</v>
      </c>
      <c r="C79">
        <v>24.81</v>
      </c>
      <c r="D79">
        <v>24.81</v>
      </c>
    </row>
    <row r="80" spans="1:4">
      <c r="A80">
        <v>1380153790</v>
      </c>
      <c r="B80" t="s">
        <v>613</v>
      </c>
      <c r="C80">
        <v>240.21</v>
      </c>
      <c r="D80">
        <v>240.21</v>
      </c>
    </row>
    <row r="81" spans="1:4">
      <c r="A81">
        <v>1380154260</v>
      </c>
      <c r="B81" t="s">
        <v>556</v>
      </c>
      <c r="C81">
        <v>63.35</v>
      </c>
      <c r="D81">
        <v>63.35</v>
      </c>
    </row>
    <row r="82" spans="1:4">
      <c r="A82" t="s">
        <v>436</v>
      </c>
      <c r="B82" t="s">
        <v>323</v>
      </c>
      <c r="C82">
        <v>39.97</v>
      </c>
      <c r="D82">
        <v>39.97</v>
      </c>
    </row>
    <row r="83" spans="1:4">
      <c r="A83" t="s">
        <v>330</v>
      </c>
      <c r="B83" t="s">
        <v>331</v>
      </c>
      <c r="C83">
        <v>5.13</v>
      </c>
      <c r="D83">
        <v>5.13</v>
      </c>
    </row>
    <row r="84" spans="1:4">
      <c r="A84" t="s">
        <v>332</v>
      </c>
      <c r="B84" t="s">
        <v>333</v>
      </c>
      <c r="C84">
        <v>311.87</v>
      </c>
      <c r="D84">
        <v>311.61</v>
      </c>
    </row>
    <row r="85" spans="1:4">
      <c r="A85" t="s">
        <v>334</v>
      </c>
      <c r="B85" t="s">
        <v>333</v>
      </c>
      <c r="C85">
        <v>6.64</v>
      </c>
      <c r="D85">
        <v>6.64</v>
      </c>
    </row>
    <row r="86" spans="1:4">
      <c r="A86" t="s">
        <v>335</v>
      </c>
      <c r="B86" t="s">
        <v>336</v>
      </c>
      <c r="C86">
        <v>32.380000000000003</v>
      </c>
      <c r="D86">
        <v>32.380000000000003</v>
      </c>
    </row>
    <row r="87" spans="1:4">
      <c r="A87">
        <v>1570150660</v>
      </c>
      <c r="B87" t="s">
        <v>337</v>
      </c>
      <c r="C87">
        <v>0.37</v>
      </c>
      <c r="D87">
        <v>0.37</v>
      </c>
    </row>
    <row r="88" spans="1:4">
      <c r="A88" t="s">
        <v>338</v>
      </c>
      <c r="B88" t="s">
        <v>339</v>
      </c>
      <c r="C88">
        <v>3.96</v>
      </c>
      <c r="D88">
        <v>3.9</v>
      </c>
    </row>
    <row r="89" spans="1:4">
      <c r="A89">
        <v>2340650280</v>
      </c>
      <c r="B89" t="s">
        <v>464</v>
      </c>
      <c r="C89">
        <v>4.37</v>
      </c>
      <c r="D89">
        <v>4.37</v>
      </c>
    </row>
    <row r="90" spans="1:4">
      <c r="A90" t="s">
        <v>341</v>
      </c>
      <c r="B90" t="s">
        <v>342</v>
      </c>
      <c r="C90" t="s">
        <v>703</v>
      </c>
      <c r="D90" t="s">
        <v>704</v>
      </c>
    </row>
    <row r="91" spans="1:4">
      <c r="A91" t="s">
        <v>346</v>
      </c>
      <c r="B91" t="s">
        <v>347</v>
      </c>
      <c r="C91">
        <v>85.75</v>
      </c>
      <c r="D91">
        <v>85.75</v>
      </c>
    </row>
    <row r="92" spans="1:4">
      <c r="A92" t="s">
        <v>348</v>
      </c>
      <c r="B92" t="s">
        <v>349</v>
      </c>
      <c r="C92">
        <v>199</v>
      </c>
      <c r="D92">
        <v>199</v>
      </c>
    </row>
    <row r="93" spans="1:4">
      <c r="A93" t="s">
        <v>353</v>
      </c>
      <c r="B93" t="s">
        <v>354</v>
      </c>
      <c r="C93">
        <v>308.26</v>
      </c>
      <c r="D93">
        <v>308.26</v>
      </c>
    </row>
    <row r="94" spans="1:4">
      <c r="A94" t="s">
        <v>355</v>
      </c>
      <c r="B94" t="s">
        <v>356</v>
      </c>
      <c r="C94">
        <v>524.71</v>
      </c>
      <c r="D94">
        <v>524.71</v>
      </c>
    </row>
    <row r="95" spans="1:4">
      <c r="A95" t="s">
        <v>492</v>
      </c>
      <c r="B95" t="s">
        <v>493</v>
      </c>
      <c r="D95">
        <v>-2.67</v>
      </c>
    </row>
    <row r="96" spans="1:4">
      <c r="A96" t="s">
        <v>440</v>
      </c>
      <c r="B96" t="s">
        <v>441</v>
      </c>
      <c r="D96">
        <v>-0.23</v>
      </c>
    </row>
    <row r="97" spans="1:4">
      <c r="A97" t="s">
        <v>442</v>
      </c>
      <c r="B97" t="s">
        <v>443</v>
      </c>
      <c r="D97">
        <v>-0.51</v>
      </c>
    </row>
    <row r="98" spans="1:4">
      <c r="A98" t="s">
        <v>358</v>
      </c>
      <c r="B98" t="s">
        <v>359</v>
      </c>
      <c r="C98">
        <v>66.73</v>
      </c>
      <c r="D98">
        <v>66.73</v>
      </c>
    </row>
    <row r="99" spans="1:4">
      <c r="A99">
        <v>2820451280</v>
      </c>
      <c r="B99" t="s">
        <v>360</v>
      </c>
      <c r="C99">
        <v>11.17</v>
      </c>
      <c r="D99">
        <v>11.17</v>
      </c>
    </row>
    <row r="100" spans="1:4">
      <c r="A100" t="s">
        <v>446</v>
      </c>
      <c r="B100" t="s">
        <v>447</v>
      </c>
      <c r="C100">
        <v>7.68</v>
      </c>
      <c r="D100">
        <v>7.68</v>
      </c>
    </row>
    <row r="101" spans="1:4">
      <c r="A101">
        <v>2869950160</v>
      </c>
      <c r="B101" t="s">
        <v>361</v>
      </c>
      <c r="C101">
        <v>50.88</v>
      </c>
      <c r="D101">
        <v>50.88</v>
      </c>
    </row>
    <row r="102" spans="1:4">
      <c r="A102">
        <v>2910551290</v>
      </c>
      <c r="B102" t="s">
        <v>362</v>
      </c>
      <c r="C102">
        <v>144.88</v>
      </c>
      <c r="D102">
        <v>144.88</v>
      </c>
    </row>
    <row r="103" spans="1:4">
      <c r="A103" t="s">
        <v>363</v>
      </c>
      <c r="B103" t="s">
        <v>364</v>
      </c>
      <c r="C103">
        <v>24.21</v>
      </c>
      <c r="D103">
        <v>24.21</v>
      </c>
    </row>
    <row r="104" spans="1:4">
      <c r="A104" t="s">
        <v>365</v>
      </c>
      <c r="B104" t="s">
        <v>366</v>
      </c>
      <c r="C104">
        <v>2.4</v>
      </c>
      <c r="D104">
        <v>2.4</v>
      </c>
    </row>
    <row r="105" spans="1:4">
      <c r="A105" t="s">
        <v>369</v>
      </c>
      <c r="B105" t="s">
        <v>370</v>
      </c>
      <c r="C105">
        <v>30.49</v>
      </c>
      <c r="D105">
        <v>30.49</v>
      </c>
    </row>
    <row r="106" spans="1:4">
      <c r="A106">
        <v>3110251180</v>
      </c>
      <c r="B106" t="s">
        <v>371</v>
      </c>
      <c r="C106">
        <v>27.23</v>
      </c>
      <c r="D106">
        <v>27.23</v>
      </c>
    </row>
    <row r="107" spans="1:4">
      <c r="A107">
        <v>3180052990</v>
      </c>
      <c r="B107" t="s">
        <v>372</v>
      </c>
      <c r="C107">
        <v>1.22</v>
      </c>
      <c r="D107">
        <v>1.22</v>
      </c>
    </row>
    <row r="108" spans="1:4">
      <c r="A108">
        <v>3610459000</v>
      </c>
      <c r="B108" t="s">
        <v>375</v>
      </c>
      <c r="C108">
        <v>80.05</v>
      </c>
      <c r="D108">
        <v>80.05</v>
      </c>
    </row>
    <row r="109" spans="1:4">
      <c r="A109">
        <v>4620155160</v>
      </c>
      <c r="B109" t="s">
        <v>376</v>
      </c>
      <c r="C109">
        <v>6.14</v>
      </c>
      <c r="D109">
        <v>6.14</v>
      </c>
    </row>
    <row r="110" spans="1:4">
      <c r="A110" t="s">
        <v>377</v>
      </c>
      <c r="B110" t="s">
        <v>378</v>
      </c>
      <c r="C110">
        <v>149.96</v>
      </c>
      <c r="D110">
        <v>149.96</v>
      </c>
    </row>
    <row r="111" spans="1:4">
      <c r="A111">
        <v>4840155760</v>
      </c>
      <c r="B111" t="s">
        <v>378</v>
      </c>
      <c r="C111">
        <v>231.98</v>
      </c>
      <c r="D111">
        <v>231.98</v>
      </c>
    </row>
    <row r="112" spans="1:4">
      <c r="A112" t="s">
        <v>379</v>
      </c>
      <c r="B112" t="s">
        <v>378</v>
      </c>
      <c r="C112">
        <v>192.41</v>
      </c>
      <c r="D112">
        <v>192.41</v>
      </c>
    </row>
    <row r="113" spans="1:4">
      <c r="A113" t="s">
        <v>380</v>
      </c>
      <c r="B113" t="s">
        <v>381</v>
      </c>
      <c r="C113">
        <v>154.19999999999999</v>
      </c>
      <c r="D113">
        <v>154.19999999999999</v>
      </c>
    </row>
    <row r="114" spans="1:4">
      <c r="A114" t="s">
        <v>382</v>
      </c>
      <c r="B114" t="s">
        <v>378</v>
      </c>
      <c r="C114">
        <v>70.87</v>
      </c>
      <c r="D114">
        <v>70.87</v>
      </c>
    </row>
    <row r="115" spans="1:4">
      <c r="A115">
        <v>9090051200</v>
      </c>
      <c r="B115" t="s">
        <v>448</v>
      </c>
      <c r="C115">
        <v>0.02</v>
      </c>
      <c r="D115">
        <v>0.02</v>
      </c>
    </row>
    <row r="116" spans="1:4">
      <c r="A116">
        <v>9520051420</v>
      </c>
      <c r="B116" t="s">
        <v>383</v>
      </c>
      <c r="C116">
        <v>3.4</v>
      </c>
      <c r="D116">
        <v>3.4</v>
      </c>
    </row>
    <row r="117" spans="1:4">
      <c r="A117">
        <v>9620051410</v>
      </c>
      <c r="B117" t="s">
        <v>384</v>
      </c>
      <c r="C117">
        <v>14.7</v>
      </c>
      <c r="D117">
        <v>14.7</v>
      </c>
    </row>
    <row r="118" spans="1:4">
      <c r="A118">
        <v>170558300</v>
      </c>
      <c r="B118" t="s">
        <v>95</v>
      </c>
      <c r="C118">
        <v>333.76</v>
      </c>
      <c r="D118">
        <v>333.57</v>
      </c>
    </row>
    <row r="119" spans="1:4">
      <c r="A119">
        <v>170558330</v>
      </c>
      <c r="B119" t="s">
        <v>96</v>
      </c>
      <c r="C119">
        <v>829.46</v>
      </c>
      <c r="D119">
        <v>829.38</v>
      </c>
    </row>
    <row r="120" spans="1:4">
      <c r="A120">
        <v>320558340</v>
      </c>
      <c r="B120" t="s">
        <v>97</v>
      </c>
      <c r="C120">
        <v>138.63999999999999</v>
      </c>
      <c r="D120">
        <v>138.63999999999999</v>
      </c>
    </row>
    <row r="121" spans="1:4">
      <c r="A121">
        <v>330153020</v>
      </c>
      <c r="B121" t="s">
        <v>385</v>
      </c>
      <c r="C121">
        <v>253.8</v>
      </c>
      <c r="D121">
        <v>253.8</v>
      </c>
    </row>
    <row r="122" spans="1:4">
      <c r="A122" t="s">
        <v>386</v>
      </c>
      <c r="B122" t="s">
        <v>387</v>
      </c>
      <c r="C122">
        <v>7.11</v>
      </c>
      <c r="D122">
        <v>7.11</v>
      </c>
    </row>
    <row r="123" spans="1:4">
      <c r="A123" t="s">
        <v>388</v>
      </c>
      <c r="B123" t="s">
        <v>389</v>
      </c>
      <c r="C123">
        <v>597.54</v>
      </c>
      <c r="D123">
        <v>597.53</v>
      </c>
    </row>
    <row r="124" spans="1:4">
      <c r="A124">
        <v>1520158310</v>
      </c>
      <c r="B124" t="s">
        <v>100</v>
      </c>
      <c r="C124">
        <v>5.72</v>
      </c>
      <c r="D124">
        <v>5.72</v>
      </c>
    </row>
    <row r="125" spans="1:4">
      <c r="A125" t="s">
        <v>390</v>
      </c>
      <c r="B125" t="s">
        <v>391</v>
      </c>
      <c r="C125">
        <v>108.75</v>
      </c>
      <c r="D125">
        <v>108.75</v>
      </c>
    </row>
    <row r="126" spans="1:4">
      <c r="A126">
        <v>3620258320</v>
      </c>
      <c r="B126" t="s">
        <v>101</v>
      </c>
      <c r="C126">
        <v>316</v>
      </c>
      <c r="D126">
        <v>316</v>
      </c>
    </row>
    <row r="127" spans="1:4">
      <c r="A127">
        <v>3620258530</v>
      </c>
      <c r="B127" t="s">
        <v>392</v>
      </c>
      <c r="C127">
        <v>70.900000000000006</v>
      </c>
      <c r="D127">
        <v>70.900000000000006</v>
      </c>
    </row>
    <row r="128" spans="1:4">
      <c r="A128" t="s">
        <v>393</v>
      </c>
      <c r="B128" t="s">
        <v>394</v>
      </c>
      <c r="C128">
        <v>32.409999999999997</v>
      </c>
      <c r="D128">
        <v>32.409999999999997</v>
      </c>
    </row>
    <row r="129" spans="1:4">
      <c r="A129" t="s">
        <v>395</v>
      </c>
      <c r="B129" t="s">
        <v>396</v>
      </c>
      <c r="C129">
        <v>1.21</v>
      </c>
      <c r="D129">
        <v>1.21</v>
      </c>
    </row>
    <row r="130" spans="1:4">
      <c r="A130">
        <v>240153060</v>
      </c>
      <c r="B130" t="s">
        <v>397</v>
      </c>
      <c r="C130">
        <v>11.15</v>
      </c>
      <c r="D130">
        <v>11.15</v>
      </c>
    </row>
    <row r="131" spans="1:4">
      <c r="A131">
        <v>220252560</v>
      </c>
      <c r="B131" t="s">
        <v>400</v>
      </c>
      <c r="C131">
        <v>3.2</v>
      </c>
      <c r="D131">
        <v>3.2</v>
      </c>
    </row>
    <row r="132" spans="1:4">
      <c r="A132">
        <v>170558360</v>
      </c>
      <c r="B132" t="s">
        <v>401</v>
      </c>
      <c r="C132">
        <v>80.16</v>
      </c>
      <c r="D132">
        <v>80.16</v>
      </c>
    </row>
    <row r="133" spans="1:4">
      <c r="A133">
        <v>220253030</v>
      </c>
      <c r="B133" t="s">
        <v>402</v>
      </c>
      <c r="C133">
        <v>106.14</v>
      </c>
      <c r="D133">
        <v>106.14</v>
      </c>
    </row>
    <row r="134" spans="1:4">
      <c r="A134">
        <v>220253040</v>
      </c>
      <c r="B134" t="s">
        <v>403</v>
      </c>
      <c r="C134">
        <v>84.31</v>
      </c>
      <c r="D134">
        <v>84.19</v>
      </c>
    </row>
    <row r="135" spans="1:4">
      <c r="A135">
        <v>320558370</v>
      </c>
      <c r="B135" t="s">
        <v>404</v>
      </c>
      <c r="C135">
        <v>8.4600000000000009</v>
      </c>
      <c r="D135">
        <v>8.4600000000000009</v>
      </c>
    </row>
    <row r="136" spans="1:4">
      <c r="A136" t="s">
        <v>405</v>
      </c>
      <c r="B136" t="s">
        <v>406</v>
      </c>
      <c r="C136">
        <v>419.68</v>
      </c>
      <c r="D136">
        <v>419.68</v>
      </c>
    </row>
    <row r="137" spans="1:4">
      <c r="A137" t="s">
        <v>407</v>
      </c>
      <c r="B137" t="s">
        <v>408</v>
      </c>
      <c r="C137">
        <v>28.84</v>
      </c>
      <c r="D137">
        <v>28.84</v>
      </c>
    </row>
    <row r="138" spans="1:4">
      <c r="A138" t="s">
        <v>468</v>
      </c>
      <c r="B138" t="s">
        <v>469</v>
      </c>
      <c r="C138">
        <v>6.73</v>
      </c>
      <c r="D138">
        <v>6.73</v>
      </c>
    </row>
    <row r="139" spans="1:4">
      <c r="A139">
        <v>3620258570</v>
      </c>
      <c r="B139" t="s">
        <v>409</v>
      </c>
      <c r="C139">
        <v>30.87</v>
      </c>
      <c r="D139">
        <v>30.87</v>
      </c>
    </row>
    <row r="140" spans="1:4">
      <c r="A140" t="s">
        <v>410</v>
      </c>
      <c r="B140" t="s">
        <v>411</v>
      </c>
      <c r="C140">
        <v>93.03</v>
      </c>
      <c r="D140">
        <v>93.03</v>
      </c>
    </row>
    <row r="141" spans="1:4">
      <c r="A141">
        <v>710258520</v>
      </c>
      <c r="B141" t="s">
        <v>413</v>
      </c>
      <c r="C141">
        <v>32.549999999999997</v>
      </c>
      <c r="D141">
        <v>32.549999999999997</v>
      </c>
    </row>
    <row r="142" spans="1:4">
      <c r="A142" t="s">
        <v>496</v>
      </c>
      <c r="B142" t="s">
        <v>497</v>
      </c>
      <c r="C142">
        <v>41.43</v>
      </c>
      <c r="D142">
        <v>41.43</v>
      </c>
    </row>
    <row r="143" spans="1:4">
      <c r="A143" t="s">
        <v>416</v>
      </c>
      <c r="B143" t="s">
        <v>417</v>
      </c>
      <c r="C143">
        <v>396.58</v>
      </c>
    </row>
    <row r="144" spans="1:4">
      <c r="A144" t="s">
        <v>420</v>
      </c>
      <c r="B144" t="s">
        <v>421</v>
      </c>
      <c r="C144">
        <v>5.88</v>
      </c>
      <c r="D144">
        <v>5.88</v>
      </c>
    </row>
    <row r="145" spans="1:4">
      <c r="A145">
        <v>540450210</v>
      </c>
      <c r="B145" t="s">
        <v>705</v>
      </c>
      <c r="D145">
        <v>-2.86</v>
      </c>
    </row>
    <row r="146" spans="1:4">
      <c r="A146" t="s">
        <v>103</v>
      </c>
      <c r="B146" t="s">
        <v>102</v>
      </c>
      <c r="C146">
        <v>5.72</v>
      </c>
      <c r="D146">
        <v>5.72</v>
      </c>
    </row>
    <row r="147" spans="1:4">
      <c r="A147" t="s">
        <v>105</v>
      </c>
      <c r="B147" t="s">
        <v>104</v>
      </c>
      <c r="C147">
        <v>46.16</v>
      </c>
      <c r="D147">
        <v>46.16</v>
      </c>
    </row>
    <row r="148" spans="1:4">
      <c r="A148">
        <v>2340758790</v>
      </c>
      <c r="B148" t="s">
        <v>426</v>
      </c>
      <c r="C148">
        <v>4.88</v>
      </c>
      <c r="D148">
        <v>4.88</v>
      </c>
    </row>
    <row r="149" spans="1:4">
      <c r="A149">
        <v>3620258440</v>
      </c>
      <c r="B149" t="s">
        <v>106</v>
      </c>
      <c r="C149">
        <v>110.35</v>
      </c>
      <c r="D149">
        <v>110.35</v>
      </c>
    </row>
    <row r="150" spans="1:4">
      <c r="A150">
        <v>3620258480</v>
      </c>
      <c r="B150" t="s">
        <v>107</v>
      </c>
      <c r="C150">
        <v>52.31</v>
      </c>
      <c r="D150">
        <v>47.76</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
  <sheetViews>
    <sheetView workbookViewId="0">
      <selection activeCell="J33" sqref="J33"/>
    </sheetView>
  </sheetViews>
  <sheetFormatPr defaultRowHeight="15"/>
  <sheetData>
    <row r="1" spans="1:4">
      <c r="A1">
        <v>58000</v>
      </c>
      <c r="B1" t="s">
        <v>217</v>
      </c>
      <c r="D1">
        <v>-272.89</v>
      </c>
    </row>
    <row r="2" spans="1:4">
      <c r="A2">
        <v>170551380</v>
      </c>
      <c r="B2" t="s">
        <v>218</v>
      </c>
      <c r="C2">
        <v>41.33</v>
      </c>
      <c r="D2">
        <v>40.090000000000003</v>
      </c>
    </row>
    <row r="3" spans="1:4">
      <c r="A3" t="s">
        <v>219</v>
      </c>
      <c r="B3" t="s">
        <v>220</v>
      </c>
      <c r="C3">
        <v>326.89999999999998</v>
      </c>
      <c r="D3">
        <v>326.89999999999998</v>
      </c>
    </row>
    <row r="4" spans="1:4">
      <c r="A4" t="s">
        <v>225</v>
      </c>
      <c r="B4" t="s">
        <v>226</v>
      </c>
      <c r="C4">
        <v>3.75</v>
      </c>
      <c r="D4">
        <v>3.75</v>
      </c>
    </row>
    <row r="5" spans="1:4">
      <c r="A5" t="s">
        <v>213</v>
      </c>
      <c r="B5" t="s">
        <v>214</v>
      </c>
      <c r="C5">
        <v>12.99</v>
      </c>
      <c r="D5">
        <v>12.99</v>
      </c>
    </row>
    <row r="6" spans="1:4">
      <c r="A6" t="s">
        <v>216</v>
      </c>
      <c r="B6" t="s">
        <v>215</v>
      </c>
      <c r="C6">
        <v>6</v>
      </c>
      <c r="D6">
        <v>6</v>
      </c>
    </row>
    <row r="7" spans="1:4">
      <c r="A7" t="s">
        <v>454</v>
      </c>
      <c r="B7" t="s">
        <v>455</v>
      </c>
      <c r="C7">
        <v>681.72</v>
      </c>
      <c r="D7">
        <v>681.72</v>
      </c>
    </row>
    <row r="8" spans="1:4">
      <c r="A8" t="s">
        <v>227</v>
      </c>
      <c r="B8" t="s">
        <v>228</v>
      </c>
      <c r="C8">
        <v>25.61</v>
      </c>
      <c r="D8">
        <v>25.61</v>
      </c>
    </row>
    <row r="9" spans="1:4">
      <c r="A9" t="s">
        <v>229</v>
      </c>
      <c r="B9" t="s">
        <v>230</v>
      </c>
      <c r="C9">
        <v>49.35</v>
      </c>
      <c r="D9">
        <v>49.35</v>
      </c>
    </row>
    <row r="10" spans="1:4">
      <c r="A10" t="s">
        <v>231</v>
      </c>
      <c r="B10" t="s">
        <v>232</v>
      </c>
      <c r="C10">
        <v>1.38</v>
      </c>
      <c r="D10">
        <v>1.38</v>
      </c>
    </row>
    <row r="11" spans="1:4">
      <c r="A11" t="s">
        <v>233</v>
      </c>
      <c r="B11" t="s">
        <v>234</v>
      </c>
      <c r="C11">
        <v>108.86</v>
      </c>
      <c r="D11">
        <v>108.86</v>
      </c>
    </row>
    <row r="12" spans="1:4">
      <c r="A12" t="s">
        <v>235</v>
      </c>
      <c r="B12" t="s">
        <v>236</v>
      </c>
      <c r="C12">
        <v>86.45</v>
      </c>
      <c r="D12">
        <v>86.45</v>
      </c>
    </row>
    <row r="13" spans="1:4">
      <c r="A13" t="s">
        <v>237</v>
      </c>
      <c r="B13" t="s">
        <v>238</v>
      </c>
      <c r="C13">
        <v>14.69</v>
      </c>
      <c r="D13">
        <v>14.69</v>
      </c>
    </row>
    <row r="14" spans="1:4">
      <c r="A14" t="s">
        <v>239</v>
      </c>
      <c r="B14" t="s">
        <v>240</v>
      </c>
      <c r="C14">
        <v>75.319999999999993</v>
      </c>
      <c r="D14">
        <v>75.319999999999993</v>
      </c>
    </row>
    <row r="15" spans="1:4">
      <c r="A15" t="s">
        <v>241</v>
      </c>
      <c r="B15" t="s">
        <v>242</v>
      </c>
      <c r="C15">
        <v>57.45</v>
      </c>
      <c r="D15">
        <v>57.45</v>
      </c>
    </row>
    <row r="16" spans="1:4">
      <c r="A16" t="s">
        <v>243</v>
      </c>
      <c r="B16" t="s">
        <v>244</v>
      </c>
      <c r="C16">
        <v>256.52999999999997</v>
      </c>
      <c r="D16">
        <v>256.52999999999997</v>
      </c>
    </row>
    <row r="17" spans="1:4">
      <c r="A17" t="s">
        <v>245</v>
      </c>
      <c r="B17" t="s">
        <v>246</v>
      </c>
      <c r="C17">
        <v>67.989999999999995</v>
      </c>
      <c r="D17">
        <v>67.989999999999995</v>
      </c>
    </row>
    <row r="18" spans="1:4">
      <c r="A18" t="s">
        <v>247</v>
      </c>
      <c r="B18" t="s">
        <v>248</v>
      </c>
      <c r="C18">
        <v>0.23</v>
      </c>
      <c r="D18">
        <v>0.23</v>
      </c>
    </row>
    <row r="19" spans="1:4">
      <c r="A19">
        <v>210255340</v>
      </c>
      <c r="B19" t="s">
        <v>456</v>
      </c>
      <c r="C19">
        <v>4.9400000000000004</v>
      </c>
      <c r="D19">
        <v>4.9400000000000004</v>
      </c>
    </row>
    <row r="20" spans="1:4">
      <c r="A20">
        <v>220252550</v>
      </c>
      <c r="B20" t="s">
        <v>249</v>
      </c>
      <c r="C20">
        <v>247.56</v>
      </c>
      <c r="D20">
        <v>247.56</v>
      </c>
    </row>
    <row r="21" spans="1:4">
      <c r="A21" s="51" t="s">
        <v>250</v>
      </c>
      <c r="B21" t="s">
        <v>251</v>
      </c>
      <c r="C21">
        <v>15.7</v>
      </c>
      <c r="D21">
        <v>15.7</v>
      </c>
    </row>
    <row r="22" spans="1:4">
      <c r="A22" s="51" t="s">
        <v>252</v>
      </c>
      <c r="B22" t="s">
        <v>253</v>
      </c>
      <c r="C22">
        <v>7.66</v>
      </c>
      <c r="D22">
        <v>7.66</v>
      </c>
    </row>
    <row r="23" spans="1:4">
      <c r="A23" s="51" t="s">
        <v>256</v>
      </c>
      <c r="B23" t="s">
        <v>257</v>
      </c>
      <c r="C23">
        <v>288.08</v>
      </c>
      <c r="D23">
        <v>288.08</v>
      </c>
    </row>
    <row r="24" spans="1:4">
      <c r="A24" s="51" t="s">
        <v>258</v>
      </c>
      <c r="B24" t="s">
        <v>259</v>
      </c>
      <c r="C24">
        <v>17.73</v>
      </c>
      <c r="D24">
        <v>17.73</v>
      </c>
    </row>
    <row r="25" spans="1:4">
      <c r="A25" s="51" t="s">
        <v>260</v>
      </c>
      <c r="B25" t="s">
        <v>261</v>
      </c>
      <c r="C25">
        <v>131.12</v>
      </c>
      <c r="D25">
        <v>131.12</v>
      </c>
    </row>
    <row r="26" spans="1:4">
      <c r="A26" t="s">
        <v>480</v>
      </c>
      <c r="B26" t="s">
        <v>481</v>
      </c>
    </row>
    <row r="27" spans="1:4">
      <c r="A27" t="s">
        <v>262</v>
      </c>
      <c r="B27" t="s">
        <v>263</v>
      </c>
      <c r="C27">
        <v>547.97</v>
      </c>
      <c r="D27">
        <v>547.97</v>
      </c>
    </row>
    <row r="28" spans="1:4">
      <c r="A28" s="51" t="s">
        <v>266</v>
      </c>
      <c r="B28" t="s">
        <v>267</v>
      </c>
      <c r="C28">
        <v>20.13</v>
      </c>
      <c r="D28">
        <v>20.13</v>
      </c>
    </row>
    <row r="29" spans="1:4">
      <c r="A29">
        <v>310151370</v>
      </c>
      <c r="B29" t="s">
        <v>272</v>
      </c>
      <c r="C29">
        <v>5.71</v>
      </c>
      <c r="D29">
        <v>5.71</v>
      </c>
    </row>
    <row r="30" spans="1:4">
      <c r="A30">
        <v>310852500</v>
      </c>
      <c r="B30" t="s">
        <v>273</v>
      </c>
      <c r="C30">
        <v>451.6</v>
      </c>
      <c r="D30">
        <v>451.32</v>
      </c>
    </row>
    <row r="31" spans="1:4">
      <c r="A31">
        <v>311152200</v>
      </c>
      <c r="B31" t="s">
        <v>276</v>
      </c>
      <c r="C31">
        <v>49.56</v>
      </c>
      <c r="D31">
        <v>49.55</v>
      </c>
    </row>
    <row r="32" spans="1:4">
      <c r="A32">
        <v>312154040</v>
      </c>
      <c r="B32" t="s">
        <v>505</v>
      </c>
      <c r="C32">
        <v>94.9</v>
      </c>
      <c r="D32">
        <v>94.9</v>
      </c>
    </row>
    <row r="33" spans="1:4">
      <c r="A33">
        <v>330152700</v>
      </c>
      <c r="B33" t="s">
        <v>278</v>
      </c>
      <c r="C33">
        <v>4.82</v>
      </c>
      <c r="D33">
        <v>4.82</v>
      </c>
    </row>
    <row r="34" spans="1:4">
      <c r="A34">
        <v>330153800</v>
      </c>
      <c r="B34" t="s">
        <v>279</v>
      </c>
      <c r="C34">
        <v>204.21</v>
      </c>
      <c r="D34">
        <v>203.83</v>
      </c>
    </row>
    <row r="35" spans="1:4">
      <c r="A35">
        <v>330750820</v>
      </c>
      <c r="B35" t="s">
        <v>280</v>
      </c>
      <c r="C35">
        <v>165.37</v>
      </c>
      <c r="D35">
        <v>165.37</v>
      </c>
    </row>
    <row r="36" spans="1:4">
      <c r="A36">
        <v>330752600</v>
      </c>
      <c r="B36" t="s">
        <v>281</v>
      </c>
      <c r="C36">
        <v>3.82</v>
      </c>
      <c r="D36">
        <v>3.82</v>
      </c>
    </row>
    <row r="37" spans="1:4">
      <c r="A37" t="s">
        <v>282</v>
      </c>
      <c r="B37" t="s">
        <v>283</v>
      </c>
      <c r="C37">
        <v>507.51</v>
      </c>
      <c r="D37">
        <v>507.51</v>
      </c>
    </row>
    <row r="38" spans="1:4">
      <c r="A38" t="s">
        <v>284</v>
      </c>
      <c r="B38" t="s">
        <v>285</v>
      </c>
      <c r="C38">
        <v>546.92999999999995</v>
      </c>
      <c r="D38">
        <v>546.92999999999995</v>
      </c>
    </row>
    <row r="39" spans="1:4">
      <c r="A39" t="s">
        <v>482</v>
      </c>
      <c r="B39" t="s">
        <v>483</v>
      </c>
      <c r="C39">
        <v>28.31</v>
      </c>
      <c r="D39">
        <v>28.31</v>
      </c>
    </row>
    <row r="40" spans="1:4">
      <c r="A40">
        <v>410250270</v>
      </c>
      <c r="B40" t="s">
        <v>286</v>
      </c>
      <c r="C40">
        <v>4.13</v>
      </c>
      <c r="D40">
        <v>4.13</v>
      </c>
    </row>
    <row r="41" spans="1:4">
      <c r="A41">
        <v>420250270</v>
      </c>
      <c r="B41" t="s">
        <v>286</v>
      </c>
      <c r="C41">
        <v>5.59</v>
      </c>
      <c r="D41">
        <v>5.59</v>
      </c>
    </row>
    <row r="42" spans="1:4">
      <c r="A42">
        <v>420252800</v>
      </c>
      <c r="B42" t="s">
        <v>287</v>
      </c>
      <c r="C42">
        <v>0.13</v>
      </c>
      <c r="D42">
        <v>0.13</v>
      </c>
    </row>
    <row r="43" spans="1:4">
      <c r="A43">
        <v>511351350</v>
      </c>
      <c r="B43" t="s">
        <v>289</v>
      </c>
      <c r="C43">
        <v>15.03</v>
      </c>
      <c r="D43">
        <v>15.03</v>
      </c>
    </row>
    <row r="44" spans="1:4">
      <c r="A44">
        <v>511351760</v>
      </c>
      <c r="B44" t="s">
        <v>290</v>
      </c>
      <c r="C44">
        <v>7.82</v>
      </c>
      <c r="D44">
        <v>7.82</v>
      </c>
    </row>
    <row r="45" spans="1:4">
      <c r="A45">
        <v>511354620</v>
      </c>
      <c r="B45" t="s">
        <v>291</v>
      </c>
      <c r="C45">
        <v>6.14</v>
      </c>
      <c r="D45">
        <v>6.14</v>
      </c>
    </row>
    <row r="46" spans="1:4">
      <c r="A46">
        <v>511354970</v>
      </c>
      <c r="B46" t="s">
        <v>292</v>
      </c>
      <c r="C46">
        <v>12.48</v>
      </c>
      <c r="D46">
        <v>12.48</v>
      </c>
    </row>
    <row r="47" spans="1:4">
      <c r="A47" t="s">
        <v>296</v>
      </c>
      <c r="B47" t="s">
        <v>297</v>
      </c>
      <c r="C47">
        <v>44.5</v>
      </c>
      <c r="D47">
        <v>44.5</v>
      </c>
    </row>
    <row r="48" spans="1:4">
      <c r="A48" t="s">
        <v>298</v>
      </c>
      <c r="B48" t="s">
        <v>299</v>
      </c>
      <c r="C48">
        <v>186.68</v>
      </c>
      <c r="D48">
        <v>186.68</v>
      </c>
    </row>
    <row r="49" spans="1:4">
      <c r="A49" t="s">
        <v>433</v>
      </c>
      <c r="B49" t="s">
        <v>434</v>
      </c>
      <c r="C49">
        <v>42.84</v>
      </c>
      <c r="D49">
        <v>42.84</v>
      </c>
    </row>
    <row r="50" spans="1:4">
      <c r="A50" t="s">
        <v>519</v>
      </c>
      <c r="B50" t="s">
        <v>520</v>
      </c>
      <c r="C50">
        <v>662.24</v>
      </c>
      <c r="D50">
        <v>662.24</v>
      </c>
    </row>
    <row r="51" spans="1:4">
      <c r="A51">
        <v>710552900</v>
      </c>
      <c r="B51" t="s">
        <v>300</v>
      </c>
      <c r="C51">
        <v>181.56</v>
      </c>
      <c r="D51">
        <v>181.23</v>
      </c>
    </row>
    <row r="52" spans="1:4">
      <c r="A52" t="s">
        <v>305</v>
      </c>
      <c r="B52" t="s">
        <v>306</v>
      </c>
      <c r="C52">
        <v>7.82</v>
      </c>
      <c r="D52">
        <v>7.82</v>
      </c>
    </row>
    <row r="53" spans="1:4">
      <c r="A53" t="s">
        <v>307</v>
      </c>
      <c r="B53" t="s">
        <v>308</v>
      </c>
      <c r="C53">
        <v>11.23</v>
      </c>
      <c r="D53">
        <v>11.23</v>
      </c>
    </row>
    <row r="54" spans="1:4">
      <c r="A54">
        <v>860550860</v>
      </c>
      <c r="B54" t="s">
        <v>309</v>
      </c>
      <c r="C54">
        <v>0.1</v>
      </c>
      <c r="D54">
        <v>0.1</v>
      </c>
    </row>
    <row r="55" spans="1:4">
      <c r="A55" t="s">
        <v>310</v>
      </c>
      <c r="B55" t="s">
        <v>311</v>
      </c>
      <c r="C55">
        <v>10</v>
      </c>
      <c r="D55">
        <v>10</v>
      </c>
    </row>
    <row r="56" spans="1:4">
      <c r="A56">
        <v>1120555090</v>
      </c>
      <c r="B56" t="s">
        <v>523</v>
      </c>
      <c r="C56">
        <v>99.72</v>
      </c>
      <c r="D56">
        <v>99.72</v>
      </c>
    </row>
    <row r="57" spans="1:4">
      <c r="A57">
        <v>1140354660</v>
      </c>
      <c r="B57" t="s">
        <v>312</v>
      </c>
      <c r="C57">
        <v>16.91</v>
      </c>
      <c r="D57">
        <v>16.91</v>
      </c>
    </row>
    <row r="58" spans="1:4">
      <c r="A58">
        <v>1140354670</v>
      </c>
      <c r="B58" t="s">
        <v>313</v>
      </c>
      <c r="C58">
        <v>16.43</v>
      </c>
      <c r="D58">
        <v>16.43</v>
      </c>
    </row>
    <row r="59" spans="1:4">
      <c r="A59">
        <v>1140355170</v>
      </c>
      <c r="B59" t="s">
        <v>314</v>
      </c>
      <c r="C59">
        <v>11.64</v>
      </c>
      <c r="D59">
        <v>11.64</v>
      </c>
    </row>
    <row r="60" spans="1:4">
      <c r="A60">
        <v>1140355190</v>
      </c>
      <c r="B60" t="s">
        <v>315</v>
      </c>
      <c r="C60">
        <v>1.28</v>
      </c>
      <c r="D60">
        <v>1.28</v>
      </c>
    </row>
    <row r="61" spans="1:4">
      <c r="A61" t="s">
        <v>624</v>
      </c>
      <c r="B61" t="s">
        <v>625</v>
      </c>
      <c r="C61">
        <v>101.05</v>
      </c>
      <c r="D61">
        <v>101.05</v>
      </c>
    </row>
    <row r="62" spans="1:4">
      <c r="A62" t="s">
        <v>316</v>
      </c>
      <c r="B62" t="s">
        <v>315</v>
      </c>
      <c r="C62">
        <v>25.34</v>
      </c>
      <c r="D62">
        <v>25.34</v>
      </c>
    </row>
    <row r="63" spans="1:4">
      <c r="A63" t="s">
        <v>322</v>
      </c>
      <c r="B63" t="s">
        <v>323</v>
      </c>
      <c r="C63">
        <v>8.44</v>
      </c>
      <c r="D63">
        <v>8.44</v>
      </c>
    </row>
    <row r="64" spans="1:4">
      <c r="A64" t="s">
        <v>324</v>
      </c>
      <c r="B64" t="s">
        <v>325</v>
      </c>
      <c r="C64">
        <v>4.05</v>
      </c>
      <c r="D64">
        <v>4.05</v>
      </c>
    </row>
    <row r="65" spans="1:4">
      <c r="A65" t="s">
        <v>326</v>
      </c>
      <c r="B65" t="s">
        <v>327</v>
      </c>
      <c r="C65">
        <v>48.02</v>
      </c>
      <c r="D65">
        <v>48.02</v>
      </c>
    </row>
    <row r="66" spans="1:4">
      <c r="A66" t="s">
        <v>328</v>
      </c>
      <c r="B66" t="s">
        <v>329</v>
      </c>
      <c r="C66">
        <v>25</v>
      </c>
      <c r="D66">
        <v>25</v>
      </c>
    </row>
    <row r="67" spans="1:4">
      <c r="A67" t="s">
        <v>330</v>
      </c>
      <c r="B67" t="s">
        <v>331</v>
      </c>
      <c r="C67">
        <v>30.84</v>
      </c>
      <c r="D67">
        <v>30.84</v>
      </c>
    </row>
    <row r="68" spans="1:4">
      <c r="A68" t="s">
        <v>332</v>
      </c>
      <c r="B68" t="s">
        <v>333</v>
      </c>
      <c r="C68">
        <v>71.08</v>
      </c>
      <c r="D68">
        <v>71.08</v>
      </c>
    </row>
    <row r="69" spans="1:4">
      <c r="A69" t="s">
        <v>334</v>
      </c>
      <c r="B69" t="s">
        <v>333</v>
      </c>
      <c r="C69">
        <v>5.27</v>
      </c>
      <c r="D69">
        <v>5.27</v>
      </c>
    </row>
    <row r="70" spans="1:4">
      <c r="A70">
        <v>2340650280</v>
      </c>
      <c r="B70" t="s">
        <v>464</v>
      </c>
      <c r="C70">
        <v>3.76</v>
      </c>
      <c r="D70">
        <v>3.76</v>
      </c>
    </row>
    <row r="71" spans="1:4">
      <c r="A71" t="s">
        <v>341</v>
      </c>
      <c r="B71" t="s">
        <v>342</v>
      </c>
      <c r="C71">
        <v>978.99</v>
      </c>
      <c r="D71">
        <v>978.99</v>
      </c>
    </row>
    <row r="72" spans="1:4">
      <c r="A72" t="s">
        <v>346</v>
      </c>
      <c r="B72" t="s">
        <v>347</v>
      </c>
      <c r="C72">
        <v>29.14</v>
      </c>
      <c r="D72">
        <v>29.14</v>
      </c>
    </row>
    <row r="73" spans="1:4">
      <c r="A73" t="s">
        <v>348</v>
      </c>
      <c r="B73" t="s">
        <v>349</v>
      </c>
      <c r="C73">
        <v>853.36</v>
      </c>
      <c r="D73">
        <v>853.36</v>
      </c>
    </row>
    <row r="74" spans="1:4">
      <c r="A74" t="s">
        <v>351</v>
      </c>
      <c r="B74" t="s">
        <v>352</v>
      </c>
      <c r="C74">
        <v>5.56</v>
      </c>
      <c r="D74">
        <v>5.56</v>
      </c>
    </row>
    <row r="75" spans="1:4">
      <c r="A75" t="s">
        <v>353</v>
      </c>
      <c r="B75" t="s">
        <v>354</v>
      </c>
      <c r="C75">
        <v>322.37</v>
      </c>
      <c r="D75">
        <v>322.37</v>
      </c>
    </row>
    <row r="76" spans="1:4">
      <c r="A76" t="s">
        <v>355</v>
      </c>
      <c r="B76" t="s">
        <v>356</v>
      </c>
      <c r="C76">
        <v>158.25</v>
      </c>
      <c r="D76">
        <v>158.25</v>
      </c>
    </row>
    <row r="77" spans="1:4">
      <c r="A77" t="s">
        <v>492</v>
      </c>
      <c r="B77" t="s">
        <v>493</v>
      </c>
      <c r="D77">
        <v>-0.02</v>
      </c>
    </row>
    <row r="78" spans="1:4">
      <c r="A78" t="s">
        <v>442</v>
      </c>
      <c r="B78" t="s">
        <v>443</v>
      </c>
      <c r="D78">
        <v>-2.76</v>
      </c>
    </row>
    <row r="79" spans="1:4">
      <c r="A79" t="s">
        <v>358</v>
      </c>
      <c r="B79" t="s">
        <v>359</v>
      </c>
      <c r="C79">
        <v>25.75</v>
      </c>
      <c r="D79">
        <v>25.75</v>
      </c>
    </row>
    <row r="80" spans="1:4">
      <c r="A80">
        <v>2820451280</v>
      </c>
      <c r="B80" t="s">
        <v>360</v>
      </c>
      <c r="C80">
        <v>9.1</v>
      </c>
      <c r="D80">
        <v>9.1</v>
      </c>
    </row>
    <row r="81" spans="1:4">
      <c r="A81">
        <v>2869950160</v>
      </c>
      <c r="B81" t="s">
        <v>361</v>
      </c>
      <c r="C81">
        <v>21.77</v>
      </c>
      <c r="D81">
        <v>21.77</v>
      </c>
    </row>
    <row r="82" spans="1:4">
      <c r="A82">
        <v>2910551290</v>
      </c>
      <c r="B82" t="s">
        <v>362</v>
      </c>
      <c r="C82">
        <v>200.86</v>
      </c>
      <c r="D82">
        <v>200.86</v>
      </c>
    </row>
    <row r="83" spans="1:4">
      <c r="A83" t="s">
        <v>363</v>
      </c>
      <c r="B83" t="s">
        <v>364</v>
      </c>
      <c r="C83">
        <v>3.7</v>
      </c>
      <c r="D83">
        <v>3.7</v>
      </c>
    </row>
    <row r="84" spans="1:4">
      <c r="A84" t="s">
        <v>365</v>
      </c>
      <c r="B84" t="s">
        <v>366</v>
      </c>
      <c r="C84">
        <v>0.19</v>
      </c>
      <c r="D84">
        <v>0.19</v>
      </c>
    </row>
    <row r="85" spans="1:4">
      <c r="A85" t="s">
        <v>369</v>
      </c>
      <c r="B85" t="s">
        <v>370</v>
      </c>
      <c r="C85">
        <v>27.47</v>
      </c>
      <c r="D85">
        <v>27.47</v>
      </c>
    </row>
    <row r="86" spans="1:4">
      <c r="A86">
        <v>3110251180</v>
      </c>
      <c r="B86" t="s">
        <v>371</v>
      </c>
      <c r="C86">
        <v>19.440000000000001</v>
      </c>
      <c r="D86">
        <v>19.440000000000001</v>
      </c>
    </row>
    <row r="87" spans="1:4">
      <c r="A87">
        <v>3180052990</v>
      </c>
      <c r="B87" t="s">
        <v>372</v>
      </c>
      <c r="C87">
        <v>0.27</v>
      </c>
      <c r="D87">
        <v>0.27</v>
      </c>
    </row>
    <row r="88" spans="1:4">
      <c r="A88">
        <v>3610459000</v>
      </c>
      <c r="B88" t="s">
        <v>375</v>
      </c>
      <c r="C88">
        <v>68.2</v>
      </c>
      <c r="D88">
        <v>68.2</v>
      </c>
    </row>
    <row r="89" spans="1:4">
      <c r="A89">
        <v>4620155160</v>
      </c>
      <c r="B89" t="s">
        <v>376</v>
      </c>
      <c r="C89">
        <v>12.42</v>
      </c>
      <c r="D89">
        <v>12.42</v>
      </c>
    </row>
    <row r="90" spans="1:4">
      <c r="A90" t="s">
        <v>377</v>
      </c>
      <c r="B90" t="s">
        <v>378</v>
      </c>
      <c r="C90">
        <v>5.28</v>
      </c>
      <c r="D90">
        <v>5.28</v>
      </c>
    </row>
    <row r="91" spans="1:4">
      <c r="A91" t="s">
        <v>379</v>
      </c>
      <c r="B91" t="s">
        <v>378</v>
      </c>
      <c r="C91">
        <v>8.86</v>
      </c>
      <c r="D91">
        <v>8.86</v>
      </c>
    </row>
    <row r="92" spans="1:4">
      <c r="A92" t="s">
        <v>380</v>
      </c>
      <c r="B92" t="s">
        <v>381</v>
      </c>
      <c r="C92">
        <v>183.98</v>
      </c>
      <c r="D92">
        <v>183.98</v>
      </c>
    </row>
    <row r="93" spans="1:4">
      <c r="A93" t="s">
        <v>382</v>
      </c>
      <c r="B93" t="s">
        <v>378</v>
      </c>
      <c r="C93">
        <v>10.09</v>
      </c>
      <c r="D93">
        <v>10.09</v>
      </c>
    </row>
    <row r="94" spans="1:4">
      <c r="A94">
        <v>9090051200</v>
      </c>
      <c r="B94" t="s">
        <v>448</v>
      </c>
      <c r="C94">
        <v>0.1</v>
      </c>
      <c r="D94">
        <v>0.1</v>
      </c>
    </row>
    <row r="95" spans="1:4">
      <c r="A95">
        <v>9520051420</v>
      </c>
      <c r="B95" t="s">
        <v>383</v>
      </c>
      <c r="C95">
        <v>3.9</v>
      </c>
      <c r="D95">
        <v>3.9</v>
      </c>
    </row>
    <row r="96" spans="1:4">
      <c r="A96">
        <v>9620051410</v>
      </c>
      <c r="B96" t="s">
        <v>384</v>
      </c>
      <c r="C96">
        <v>6.09</v>
      </c>
      <c r="D96">
        <v>6.09</v>
      </c>
    </row>
    <row r="97" spans="1:4">
      <c r="A97">
        <v>170558300</v>
      </c>
      <c r="B97" t="s">
        <v>95</v>
      </c>
      <c r="C97">
        <v>206.94</v>
      </c>
      <c r="D97">
        <v>206.94</v>
      </c>
    </row>
    <row r="98" spans="1:4">
      <c r="A98">
        <v>170558330</v>
      </c>
      <c r="B98" t="s">
        <v>96</v>
      </c>
      <c r="C98">
        <v>370.46</v>
      </c>
      <c r="D98">
        <v>370.46</v>
      </c>
    </row>
    <row r="99" spans="1:4">
      <c r="A99">
        <v>320558340</v>
      </c>
      <c r="B99" t="s">
        <v>97</v>
      </c>
      <c r="C99">
        <v>84.94</v>
      </c>
      <c r="D99">
        <v>84.94</v>
      </c>
    </row>
    <row r="100" spans="1:4">
      <c r="A100">
        <v>330153020</v>
      </c>
      <c r="B100" t="s">
        <v>385</v>
      </c>
      <c r="C100" t="s">
        <v>697</v>
      </c>
      <c r="D100" t="s">
        <v>697</v>
      </c>
    </row>
    <row r="101" spans="1:4">
      <c r="A101" t="s">
        <v>386</v>
      </c>
      <c r="B101" t="s">
        <v>387</v>
      </c>
      <c r="C101">
        <v>2.52</v>
      </c>
      <c r="D101">
        <v>2.52</v>
      </c>
    </row>
    <row r="102" spans="1:4">
      <c r="A102" t="s">
        <v>388</v>
      </c>
      <c r="B102" t="s">
        <v>389</v>
      </c>
      <c r="C102">
        <v>447.12</v>
      </c>
      <c r="D102">
        <v>447.09</v>
      </c>
    </row>
    <row r="103" spans="1:4">
      <c r="A103">
        <v>1520158310</v>
      </c>
      <c r="B103" t="s">
        <v>100</v>
      </c>
      <c r="C103">
        <v>23.24</v>
      </c>
      <c r="D103">
        <v>23.24</v>
      </c>
    </row>
    <row r="104" spans="1:4">
      <c r="A104" t="s">
        <v>390</v>
      </c>
      <c r="B104" t="s">
        <v>391</v>
      </c>
      <c r="C104">
        <v>125.78</v>
      </c>
      <c r="D104">
        <v>125.78</v>
      </c>
    </row>
    <row r="105" spans="1:4">
      <c r="A105">
        <v>3620258320</v>
      </c>
      <c r="B105" t="s">
        <v>101</v>
      </c>
      <c r="C105">
        <v>272</v>
      </c>
      <c r="D105">
        <v>272</v>
      </c>
    </row>
    <row r="106" spans="1:4">
      <c r="A106">
        <v>3620258530</v>
      </c>
      <c r="B106" t="s">
        <v>392</v>
      </c>
      <c r="C106">
        <v>52.56</v>
      </c>
      <c r="D106">
        <v>52.56</v>
      </c>
    </row>
    <row r="107" spans="1:4">
      <c r="A107" t="s">
        <v>393</v>
      </c>
      <c r="B107" t="s">
        <v>394</v>
      </c>
      <c r="C107">
        <v>57.55</v>
      </c>
      <c r="D107">
        <v>57.55</v>
      </c>
    </row>
    <row r="108" spans="1:4">
      <c r="A108" t="s">
        <v>521</v>
      </c>
      <c r="B108" t="s">
        <v>522</v>
      </c>
      <c r="C108">
        <v>7.06</v>
      </c>
      <c r="D108">
        <v>7.06</v>
      </c>
    </row>
    <row r="109" spans="1:4">
      <c r="A109">
        <v>220252560</v>
      </c>
      <c r="B109" t="s">
        <v>400</v>
      </c>
      <c r="C109">
        <v>12.87</v>
      </c>
      <c r="D109">
        <v>12.87</v>
      </c>
    </row>
    <row r="110" spans="1:4">
      <c r="A110">
        <v>170558360</v>
      </c>
      <c r="B110" t="s">
        <v>401</v>
      </c>
      <c r="C110">
        <v>32.299999999999997</v>
      </c>
      <c r="D110">
        <v>32.299999999999997</v>
      </c>
    </row>
    <row r="111" spans="1:4">
      <c r="A111">
        <v>220253030</v>
      </c>
      <c r="B111" t="s">
        <v>402</v>
      </c>
      <c r="C111">
        <v>101.64</v>
      </c>
      <c r="D111">
        <v>101.64</v>
      </c>
    </row>
    <row r="112" spans="1:4">
      <c r="A112">
        <v>220253040</v>
      </c>
      <c r="B112" t="s">
        <v>403</v>
      </c>
      <c r="C112">
        <v>138.29</v>
      </c>
      <c r="D112">
        <v>138.29</v>
      </c>
    </row>
    <row r="113" spans="1:4">
      <c r="A113">
        <v>320558370</v>
      </c>
      <c r="B113" t="s">
        <v>404</v>
      </c>
      <c r="C113">
        <v>1.65</v>
      </c>
      <c r="D113">
        <v>1.65</v>
      </c>
    </row>
    <row r="114" spans="1:4">
      <c r="A114" t="s">
        <v>405</v>
      </c>
      <c r="B114" t="s">
        <v>406</v>
      </c>
      <c r="C114">
        <v>138.24</v>
      </c>
      <c r="D114">
        <v>138.24</v>
      </c>
    </row>
    <row r="115" spans="1:4">
      <c r="A115" t="s">
        <v>407</v>
      </c>
      <c r="B115" t="s">
        <v>408</v>
      </c>
      <c r="C115">
        <v>39.82</v>
      </c>
      <c r="D115">
        <v>39.82</v>
      </c>
    </row>
    <row r="116" spans="1:4">
      <c r="A116">
        <v>3620258570</v>
      </c>
      <c r="B116" t="s">
        <v>409</v>
      </c>
      <c r="C116">
        <v>24.97</v>
      </c>
      <c r="D116">
        <v>24.97</v>
      </c>
    </row>
    <row r="117" spans="1:4">
      <c r="A117" t="s">
        <v>410</v>
      </c>
      <c r="B117" t="s">
        <v>411</v>
      </c>
      <c r="C117">
        <v>659.17</v>
      </c>
      <c r="D117">
        <v>659.17</v>
      </c>
    </row>
    <row r="118" spans="1:4">
      <c r="A118">
        <v>710258520</v>
      </c>
      <c r="B118" t="s">
        <v>413</v>
      </c>
      <c r="C118">
        <v>17.649999999999999</v>
      </c>
      <c r="D118">
        <v>17.649999999999999</v>
      </c>
    </row>
    <row r="119" spans="1:4">
      <c r="A119">
        <v>1670253240</v>
      </c>
      <c r="B119" t="s">
        <v>698</v>
      </c>
      <c r="C119">
        <v>50</v>
      </c>
      <c r="D119">
        <v>50</v>
      </c>
    </row>
    <row r="120" spans="1:4">
      <c r="A120" t="s">
        <v>699</v>
      </c>
      <c r="B120" t="s">
        <v>700</v>
      </c>
      <c r="C120">
        <v>260</v>
      </c>
      <c r="D120">
        <v>260</v>
      </c>
    </row>
    <row r="121" spans="1:4">
      <c r="A121" t="s">
        <v>416</v>
      </c>
      <c r="B121" t="s">
        <v>417</v>
      </c>
      <c r="C121">
        <v>260.63</v>
      </c>
      <c r="D121">
        <v>260.63</v>
      </c>
    </row>
    <row r="122" spans="1:4">
      <c r="A122" t="s">
        <v>418</v>
      </c>
      <c r="B122" t="s">
        <v>419</v>
      </c>
      <c r="C122">
        <v>76.92</v>
      </c>
      <c r="D122">
        <v>76.92</v>
      </c>
    </row>
    <row r="123" spans="1:4">
      <c r="A123" t="s">
        <v>420</v>
      </c>
      <c r="B123" t="s">
        <v>421</v>
      </c>
      <c r="C123">
        <v>3.67</v>
      </c>
      <c r="D123">
        <v>3.67</v>
      </c>
    </row>
    <row r="124" spans="1:4">
      <c r="A124">
        <v>521253230</v>
      </c>
      <c r="B124" t="s">
        <v>646</v>
      </c>
      <c r="C124">
        <v>639.9</v>
      </c>
      <c r="D124">
        <v>639.9</v>
      </c>
    </row>
    <row r="125" spans="1:4">
      <c r="A125">
        <v>2480553280</v>
      </c>
      <c r="B125" t="s">
        <v>701</v>
      </c>
      <c r="C125">
        <v>45.64</v>
      </c>
      <c r="D125">
        <v>45.64</v>
      </c>
    </row>
    <row r="126" spans="1:4">
      <c r="A126" t="s">
        <v>103</v>
      </c>
      <c r="B126" t="s">
        <v>102</v>
      </c>
      <c r="C126">
        <v>5.72</v>
      </c>
      <c r="D126">
        <v>5.72</v>
      </c>
    </row>
    <row r="127" spans="1:4">
      <c r="A127" t="s">
        <v>105</v>
      </c>
      <c r="B127" t="s">
        <v>104</v>
      </c>
      <c r="C127">
        <v>39.69</v>
      </c>
      <c r="D127">
        <v>39.69</v>
      </c>
    </row>
    <row r="128" spans="1:4">
      <c r="A128">
        <v>2340758790</v>
      </c>
      <c r="B128" t="s">
        <v>426</v>
      </c>
      <c r="C128">
        <v>3.27</v>
      </c>
      <c r="D128">
        <v>3.27</v>
      </c>
    </row>
    <row r="129" spans="1:4">
      <c r="A129">
        <v>3620258440</v>
      </c>
      <c r="B129" t="s">
        <v>106</v>
      </c>
      <c r="C129">
        <v>81.739999999999995</v>
      </c>
      <c r="D129">
        <v>81.739999999999995</v>
      </c>
    </row>
    <row r="130" spans="1:4">
      <c r="A130">
        <v>3620258480</v>
      </c>
      <c r="B130" t="s">
        <v>107</v>
      </c>
      <c r="C130">
        <v>37.69</v>
      </c>
      <c r="D130">
        <v>37.69</v>
      </c>
    </row>
    <row r="131" spans="1:4">
      <c r="A131">
        <v>521258660</v>
      </c>
      <c r="B131" t="s">
        <v>584</v>
      </c>
      <c r="C131">
        <v>159.41</v>
      </c>
      <c r="D131">
        <v>159.41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topLeftCell="A113" workbookViewId="0">
      <selection activeCell="C113" sqref="C1:D1048576"/>
    </sheetView>
  </sheetViews>
  <sheetFormatPr defaultRowHeight="15"/>
  <sheetData>
    <row r="1" spans="1:4">
      <c r="A1">
        <v>58000</v>
      </c>
      <c r="B1" t="s">
        <v>217</v>
      </c>
      <c r="D1">
        <v>-34.24</v>
      </c>
    </row>
    <row r="2" spans="1:4">
      <c r="A2">
        <v>170551380</v>
      </c>
      <c r="B2" t="s">
        <v>218</v>
      </c>
      <c r="C2">
        <v>129.58000000000001</v>
      </c>
      <c r="D2">
        <v>128.5</v>
      </c>
    </row>
    <row r="3" spans="1:4">
      <c r="A3" t="s">
        <v>219</v>
      </c>
      <c r="B3" t="s">
        <v>220</v>
      </c>
      <c r="C3">
        <v>1012.42</v>
      </c>
      <c r="D3">
        <v>1012.42</v>
      </c>
    </row>
    <row r="4" spans="1:4">
      <c r="A4" t="s">
        <v>223</v>
      </c>
      <c r="B4" t="s">
        <v>224</v>
      </c>
      <c r="C4">
        <v>3.46</v>
      </c>
      <c r="D4">
        <v>3.46</v>
      </c>
    </row>
    <row r="5" spans="1:4">
      <c r="A5" t="s">
        <v>225</v>
      </c>
      <c r="B5" t="s">
        <v>226</v>
      </c>
      <c r="C5">
        <v>287.41000000000003</v>
      </c>
      <c r="D5">
        <v>287.41000000000003</v>
      </c>
    </row>
    <row r="6" spans="1:4">
      <c r="A6" t="s">
        <v>213</v>
      </c>
      <c r="B6" t="s">
        <v>214</v>
      </c>
      <c r="C6">
        <v>88.32</v>
      </c>
      <c r="D6">
        <v>88.32</v>
      </c>
    </row>
    <row r="7" spans="1:4">
      <c r="A7" t="s">
        <v>216</v>
      </c>
      <c r="B7" t="s">
        <v>215</v>
      </c>
      <c r="C7">
        <v>29.4</v>
      </c>
      <c r="D7">
        <v>29.4</v>
      </c>
    </row>
    <row r="8" spans="1:4">
      <c r="A8" t="s">
        <v>227</v>
      </c>
      <c r="B8" t="s">
        <v>228</v>
      </c>
      <c r="C8">
        <v>135.53</v>
      </c>
      <c r="D8">
        <v>135.53</v>
      </c>
    </row>
    <row r="9" spans="1:4">
      <c r="A9" t="s">
        <v>229</v>
      </c>
      <c r="B9" t="s">
        <v>230</v>
      </c>
      <c r="C9">
        <v>281.67</v>
      </c>
      <c r="D9">
        <v>281.66000000000003</v>
      </c>
    </row>
    <row r="10" spans="1:4">
      <c r="A10" t="s">
        <v>513</v>
      </c>
      <c r="B10" t="s">
        <v>514</v>
      </c>
      <c r="C10">
        <v>1.45</v>
      </c>
      <c r="D10">
        <v>1.45</v>
      </c>
    </row>
    <row r="11" spans="1:4">
      <c r="A11" t="s">
        <v>231</v>
      </c>
      <c r="B11" t="s">
        <v>232</v>
      </c>
      <c r="C11">
        <v>8.8699999999999992</v>
      </c>
      <c r="D11">
        <v>8.8699999999999992</v>
      </c>
    </row>
    <row r="12" spans="1:4">
      <c r="A12" t="s">
        <v>233</v>
      </c>
      <c r="B12" t="s">
        <v>234</v>
      </c>
      <c r="C12">
        <v>752.53</v>
      </c>
      <c r="D12">
        <v>752.38</v>
      </c>
    </row>
    <row r="13" spans="1:4">
      <c r="A13" t="s">
        <v>235</v>
      </c>
      <c r="B13" t="s">
        <v>236</v>
      </c>
      <c r="C13">
        <v>269.07</v>
      </c>
      <c r="D13">
        <v>269.07</v>
      </c>
    </row>
    <row r="14" spans="1:4">
      <c r="A14" t="s">
        <v>237</v>
      </c>
      <c r="B14" t="s">
        <v>238</v>
      </c>
      <c r="C14">
        <v>38.56</v>
      </c>
      <c r="D14">
        <v>38.56</v>
      </c>
    </row>
    <row r="15" spans="1:4">
      <c r="A15" t="s">
        <v>239</v>
      </c>
      <c r="B15" t="s">
        <v>240</v>
      </c>
      <c r="C15">
        <v>395.34</v>
      </c>
      <c r="D15">
        <v>395.34</v>
      </c>
    </row>
    <row r="16" spans="1:4">
      <c r="A16" t="s">
        <v>241</v>
      </c>
      <c r="B16" t="s">
        <v>242</v>
      </c>
      <c r="C16">
        <v>274.45</v>
      </c>
      <c r="D16">
        <v>274.45</v>
      </c>
    </row>
    <row r="17" spans="1:4">
      <c r="A17" t="s">
        <v>243</v>
      </c>
      <c r="B17" t="s">
        <v>244</v>
      </c>
      <c r="C17">
        <v>1088.97</v>
      </c>
      <c r="D17">
        <v>1088.97</v>
      </c>
    </row>
    <row r="18" spans="1:4">
      <c r="A18" t="s">
        <v>473</v>
      </c>
      <c r="B18" t="s">
        <v>474</v>
      </c>
      <c r="C18">
        <v>185.55</v>
      </c>
      <c r="D18">
        <v>185.55</v>
      </c>
    </row>
    <row r="19" spans="1:4">
      <c r="A19" t="s">
        <v>245</v>
      </c>
      <c r="B19" t="s">
        <v>246</v>
      </c>
      <c r="C19">
        <v>299.29000000000002</v>
      </c>
      <c r="D19">
        <v>299.29000000000002</v>
      </c>
    </row>
    <row r="20" spans="1:4">
      <c r="A20" t="s">
        <v>247</v>
      </c>
      <c r="B20" t="s">
        <v>248</v>
      </c>
      <c r="C20">
        <v>0.63</v>
      </c>
      <c r="D20">
        <v>0.63</v>
      </c>
    </row>
    <row r="21" spans="1:4">
      <c r="A21" s="51" t="s">
        <v>637</v>
      </c>
      <c r="B21" t="s">
        <v>638</v>
      </c>
      <c r="C21">
        <v>51.08</v>
      </c>
      <c r="D21">
        <v>51.08</v>
      </c>
    </row>
    <row r="22" spans="1:4">
      <c r="A22">
        <v>220252550</v>
      </c>
      <c r="B22" t="s">
        <v>249</v>
      </c>
      <c r="C22">
        <v>34.229999999999997</v>
      </c>
      <c r="D22">
        <v>34.229999999999997</v>
      </c>
    </row>
    <row r="23" spans="1:4">
      <c r="A23" s="51" t="s">
        <v>250</v>
      </c>
      <c r="B23" t="s">
        <v>251</v>
      </c>
      <c r="C23">
        <v>38.08</v>
      </c>
      <c r="D23">
        <v>38.08</v>
      </c>
    </row>
    <row r="24" spans="1:4">
      <c r="A24" s="51" t="s">
        <v>252</v>
      </c>
      <c r="B24" t="s">
        <v>253</v>
      </c>
      <c r="C24">
        <v>14.48</v>
      </c>
      <c r="D24">
        <v>14.48</v>
      </c>
    </row>
    <row r="25" spans="1:4">
      <c r="A25" s="51" t="s">
        <v>254</v>
      </c>
      <c r="B25" t="s">
        <v>255</v>
      </c>
      <c r="C25">
        <v>225.7</v>
      </c>
      <c r="D25">
        <v>225.7</v>
      </c>
    </row>
    <row r="26" spans="1:4">
      <c r="A26" s="51" t="s">
        <v>256</v>
      </c>
      <c r="B26" t="s">
        <v>257</v>
      </c>
      <c r="C26">
        <v>336.72</v>
      </c>
      <c r="D26">
        <v>336.72</v>
      </c>
    </row>
    <row r="27" spans="1:4">
      <c r="A27" s="51" t="s">
        <v>258</v>
      </c>
      <c r="B27" t="s">
        <v>259</v>
      </c>
      <c r="C27">
        <v>29.52</v>
      </c>
      <c r="D27">
        <v>29.52</v>
      </c>
    </row>
    <row r="28" spans="1:4">
      <c r="A28" s="51" t="s">
        <v>260</v>
      </c>
      <c r="B28" t="s">
        <v>261</v>
      </c>
      <c r="C28">
        <v>111.18</v>
      </c>
      <c r="D28">
        <v>111.18</v>
      </c>
    </row>
    <row r="29" spans="1:4">
      <c r="A29" s="51" t="s">
        <v>478</v>
      </c>
      <c r="B29" t="s">
        <v>479</v>
      </c>
      <c r="C29">
        <v>84.72</v>
      </c>
      <c r="D29">
        <v>84.72</v>
      </c>
    </row>
    <row r="30" spans="1:4">
      <c r="A30" t="s">
        <v>480</v>
      </c>
      <c r="B30" t="s">
        <v>481</v>
      </c>
      <c r="C30">
        <v>0.82</v>
      </c>
      <c r="D30">
        <v>0.82</v>
      </c>
    </row>
    <row r="31" spans="1:4">
      <c r="A31" t="s">
        <v>515</v>
      </c>
      <c r="B31" t="s">
        <v>516</v>
      </c>
      <c r="C31">
        <v>0.33</v>
      </c>
      <c r="D31">
        <v>0.33</v>
      </c>
    </row>
    <row r="32" spans="1:4">
      <c r="A32" t="s">
        <v>262</v>
      </c>
      <c r="B32" t="s">
        <v>263</v>
      </c>
      <c r="C32">
        <v>2087.96</v>
      </c>
      <c r="D32">
        <v>2087.9499999999998</v>
      </c>
    </row>
    <row r="33" spans="1:4">
      <c r="A33" t="s">
        <v>570</v>
      </c>
      <c r="B33" t="s">
        <v>481</v>
      </c>
      <c r="D33">
        <v>-0.17</v>
      </c>
    </row>
    <row r="34" spans="1:4">
      <c r="A34" s="51" t="s">
        <v>264</v>
      </c>
      <c r="B34" t="s">
        <v>265</v>
      </c>
      <c r="C34">
        <v>31.25</v>
      </c>
      <c r="D34">
        <v>31.25</v>
      </c>
    </row>
    <row r="35" spans="1:4">
      <c r="A35" s="51" t="s">
        <v>266</v>
      </c>
      <c r="B35" t="s">
        <v>267</v>
      </c>
      <c r="C35">
        <v>28.76</v>
      </c>
      <c r="D35">
        <v>28.76</v>
      </c>
    </row>
    <row r="36" spans="1:4">
      <c r="A36" s="51" t="s">
        <v>268</v>
      </c>
      <c r="B36" t="s">
        <v>269</v>
      </c>
      <c r="C36">
        <v>11.86</v>
      </c>
      <c r="D36">
        <v>11.86</v>
      </c>
    </row>
    <row r="37" spans="1:4">
      <c r="A37">
        <v>310151370</v>
      </c>
      <c r="B37" t="s">
        <v>272</v>
      </c>
      <c r="C37">
        <v>58.19</v>
      </c>
      <c r="D37">
        <v>58.18</v>
      </c>
    </row>
    <row r="38" spans="1:4">
      <c r="A38">
        <v>310852500</v>
      </c>
      <c r="B38" t="s">
        <v>273</v>
      </c>
      <c r="C38">
        <v>2762.33</v>
      </c>
      <c r="D38">
        <v>2761.36</v>
      </c>
    </row>
    <row r="39" spans="1:4">
      <c r="A39">
        <v>311152200</v>
      </c>
      <c r="B39" t="s">
        <v>276</v>
      </c>
      <c r="C39">
        <v>157.12</v>
      </c>
      <c r="D39">
        <v>157.12</v>
      </c>
    </row>
    <row r="40" spans="1:4">
      <c r="A40">
        <v>311252400</v>
      </c>
      <c r="B40" t="s">
        <v>277</v>
      </c>
      <c r="C40">
        <v>0.18</v>
      </c>
      <c r="D40">
        <v>0.18</v>
      </c>
    </row>
    <row r="41" spans="1:4">
      <c r="A41">
        <v>312154040</v>
      </c>
      <c r="B41" t="s">
        <v>505</v>
      </c>
      <c r="C41">
        <v>266.36</v>
      </c>
      <c r="D41">
        <v>266.33</v>
      </c>
    </row>
    <row r="42" spans="1:4">
      <c r="A42">
        <v>330152700</v>
      </c>
      <c r="B42" t="s">
        <v>278</v>
      </c>
      <c r="C42">
        <v>15.65</v>
      </c>
      <c r="D42">
        <v>15.63</v>
      </c>
    </row>
    <row r="43" spans="1:4">
      <c r="A43">
        <v>330153800</v>
      </c>
      <c r="B43" t="s">
        <v>279</v>
      </c>
      <c r="C43">
        <v>1962.24</v>
      </c>
      <c r="D43">
        <v>1961.73</v>
      </c>
    </row>
    <row r="44" spans="1:4">
      <c r="A44">
        <v>330750820</v>
      </c>
      <c r="B44" t="s">
        <v>280</v>
      </c>
      <c r="C44">
        <v>182.35</v>
      </c>
      <c r="D44">
        <v>182.35</v>
      </c>
    </row>
    <row r="45" spans="1:4">
      <c r="A45">
        <v>330752600</v>
      </c>
      <c r="B45" t="s">
        <v>281</v>
      </c>
      <c r="C45">
        <v>40.4</v>
      </c>
      <c r="D45">
        <v>40.36</v>
      </c>
    </row>
    <row r="46" spans="1:4">
      <c r="A46" t="s">
        <v>282</v>
      </c>
      <c r="B46" t="s">
        <v>283</v>
      </c>
      <c r="C46">
        <v>2130.5700000000002</v>
      </c>
      <c r="D46">
        <v>2130.4</v>
      </c>
    </row>
    <row r="47" spans="1:4">
      <c r="A47" t="s">
        <v>284</v>
      </c>
      <c r="B47" t="s">
        <v>285</v>
      </c>
      <c r="C47">
        <v>2652.27</v>
      </c>
      <c r="D47">
        <v>2652.26</v>
      </c>
    </row>
    <row r="48" spans="1:4">
      <c r="A48">
        <v>410250270</v>
      </c>
      <c r="B48" t="s">
        <v>286</v>
      </c>
      <c r="C48">
        <v>18.13</v>
      </c>
      <c r="D48">
        <v>18.13</v>
      </c>
    </row>
    <row r="49" spans="1:4">
      <c r="A49">
        <v>420250270</v>
      </c>
      <c r="B49" t="s">
        <v>286</v>
      </c>
      <c r="C49">
        <v>8.1</v>
      </c>
      <c r="D49">
        <v>8.1</v>
      </c>
    </row>
    <row r="50" spans="1:4">
      <c r="A50">
        <v>420252800</v>
      </c>
      <c r="B50" t="s">
        <v>287</v>
      </c>
      <c r="C50">
        <v>0.48</v>
      </c>
      <c r="D50">
        <v>0.48</v>
      </c>
    </row>
    <row r="51" spans="1:4">
      <c r="A51">
        <v>511351350</v>
      </c>
      <c r="B51" t="s">
        <v>289</v>
      </c>
      <c r="C51">
        <v>71.44</v>
      </c>
      <c r="D51">
        <v>70.66</v>
      </c>
    </row>
    <row r="52" spans="1:4">
      <c r="A52">
        <v>511351760</v>
      </c>
      <c r="B52" t="s">
        <v>290</v>
      </c>
      <c r="C52">
        <v>29.31</v>
      </c>
      <c r="D52">
        <v>29.31</v>
      </c>
    </row>
    <row r="53" spans="1:4">
      <c r="A53">
        <v>511354620</v>
      </c>
      <c r="B53" t="s">
        <v>291</v>
      </c>
      <c r="C53">
        <v>3.99</v>
      </c>
      <c r="D53">
        <v>3.99</v>
      </c>
    </row>
    <row r="54" spans="1:4">
      <c r="A54">
        <v>511354970</v>
      </c>
      <c r="B54" t="s">
        <v>292</v>
      </c>
      <c r="C54">
        <v>23.52</v>
      </c>
      <c r="D54">
        <v>22.94</v>
      </c>
    </row>
    <row r="55" spans="1:4">
      <c r="A55" t="s">
        <v>293</v>
      </c>
      <c r="B55" t="s">
        <v>294</v>
      </c>
      <c r="C55">
        <v>406.41</v>
      </c>
      <c r="D55">
        <v>406.41</v>
      </c>
    </row>
    <row r="56" spans="1:4">
      <c r="A56" t="s">
        <v>296</v>
      </c>
      <c r="B56" t="s">
        <v>297</v>
      </c>
      <c r="C56">
        <v>564.5</v>
      </c>
      <c r="D56">
        <v>564.5</v>
      </c>
    </row>
    <row r="57" spans="1:4">
      <c r="A57" t="s">
        <v>298</v>
      </c>
      <c r="B57" t="s">
        <v>299</v>
      </c>
      <c r="C57">
        <v>1321.43</v>
      </c>
      <c r="D57">
        <v>1321.43</v>
      </c>
    </row>
    <row r="58" spans="1:4">
      <c r="A58" t="s">
        <v>433</v>
      </c>
      <c r="B58" t="s">
        <v>434</v>
      </c>
      <c r="C58">
        <v>322.81</v>
      </c>
      <c r="D58">
        <v>322.81</v>
      </c>
    </row>
    <row r="59" spans="1:4">
      <c r="A59">
        <v>710254700</v>
      </c>
      <c r="B59" t="s">
        <v>696</v>
      </c>
      <c r="D59">
        <v>-0.02</v>
      </c>
    </row>
    <row r="60" spans="1:4">
      <c r="A60">
        <v>710552900</v>
      </c>
      <c r="B60" t="s">
        <v>300</v>
      </c>
      <c r="C60">
        <v>1510.42</v>
      </c>
      <c r="D60">
        <v>1506.53</v>
      </c>
    </row>
    <row r="61" spans="1:4">
      <c r="A61" t="s">
        <v>301</v>
      </c>
      <c r="B61" t="s">
        <v>302</v>
      </c>
      <c r="C61">
        <v>4.78</v>
      </c>
      <c r="D61">
        <v>4.78</v>
      </c>
    </row>
    <row r="62" spans="1:4">
      <c r="A62" t="s">
        <v>303</v>
      </c>
      <c r="B62" t="s">
        <v>304</v>
      </c>
      <c r="C62">
        <v>3.35</v>
      </c>
      <c r="D62">
        <v>3.35</v>
      </c>
    </row>
    <row r="63" spans="1:4">
      <c r="A63" t="s">
        <v>305</v>
      </c>
      <c r="B63" t="s">
        <v>306</v>
      </c>
      <c r="C63">
        <v>13.55</v>
      </c>
      <c r="D63">
        <v>13.55</v>
      </c>
    </row>
    <row r="64" spans="1:4">
      <c r="A64" t="s">
        <v>307</v>
      </c>
      <c r="B64" t="s">
        <v>308</v>
      </c>
      <c r="C64">
        <v>18.57</v>
      </c>
      <c r="D64">
        <v>18.57</v>
      </c>
    </row>
    <row r="65" spans="1:4">
      <c r="A65">
        <v>860550860</v>
      </c>
      <c r="B65" t="s">
        <v>309</v>
      </c>
      <c r="C65">
        <v>0.53</v>
      </c>
      <c r="D65">
        <v>0.5</v>
      </c>
    </row>
    <row r="66" spans="1:4">
      <c r="A66" t="s">
        <v>310</v>
      </c>
      <c r="B66" t="s">
        <v>311</v>
      </c>
      <c r="C66">
        <v>25</v>
      </c>
      <c r="D66">
        <v>25</v>
      </c>
    </row>
    <row r="67" spans="1:4">
      <c r="A67">
        <v>1140354660</v>
      </c>
      <c r="B67" t="s">
        <v>312</v>
      </c>
      <c r="C67">
        <v>22.45</v>
      </c>
      <c r="D67">
        <v>22.45</v>
      </c>
    </row>
    <row r="68" spans="1:4">
      <c r="A68">
        <v>1140354670</v>
      </c>
      <c r="B68" t="s">
        <v>313</v>
      </c>
      <c r="C68">
        <v>45.85</v>
      </c>
      <c r="D68">
        <v>45.85</v>
      </c>
    </row>
    <row r="69" spans="1:4">
      <c r="A69">
        <v>1140355170</v>
      </c>
      <c r="B69" t="s">
        <v>314</v>
      </c>
      <c r="C69">
        <v>22.2</v>
      </c>
      <c r="D69">
        <v>22.2</v>
      </c>
    </row>
    <row r="70" spans="1:4">
      <c r="A70">
        <v>1140355190</v>
      </c>
      <c r="B70" t="s">
        <v>315</v>
      </c>
      <c r="C70">
        <v>7.5</v>
      </c>
      <c r="D70">
        <v>7.5</v>
      </c>
    </row>
    <row r="71" spans="1:4">
      <c r="A71" t="s">
        <v>316</v>
      </c>
      <c r="B71" t="s">
        <v>315</v>
      </c>
      <c r="C71">
        <v>162.18</v>
      </c>
      <c r="D71">
        <v>162.18</v>
      </c>
    </row>
    <row r="72" spans="1:4">
      <c r="A72" t="s">
        <v>317</v>
      </c>
      <c r="B72" t="s">
        <v>318</v>
      </c>
      <c r="C72">
        <v>2</v>
      </c>
      <c r="D72">
        <v>2</v>
      </c>
    </row>
    <row r="73" spans="1:4">
      <c r="A73">
        <v>1310351110</v>
      </c>
      <c r="B73" t="s">
        <v>455</v>
      </c>
      <c r="C73">
        <v>221.66</v>
      </c>
      <c r="D73">
        <v>221.66</v>
      </c>
    </row>
    <row r="74" spans="1:4">
      <c r="A74" t="s">
        <v>322</v>
      </c>
      <c r="B74" t="s">
        <v>323</v>
      </c>
      <c r="C74">
        <v>57</v>
      </c>
      <c r="D74">
        <v>57</v>
      </c>
    </row>
    <row r="75" spans="1:4">
      <c r="A75" t="s">
        <v>324</v>
      </c>
      <c r="B75" t="s">
        <v>325</v>
      </c>
      <c r="C75">
        <v>19.96</v>
      </c>
      <c r="D75">
        <v>19.809999999999999</v>
      </c>
    </row>
    <row r="76" spans="1:4">
      <c r="A76" t="s">
        <v>326</v>
      </c>
      <c r="B76" t="s">
        <v>327</v>
      </c>
      <c r="C76">
        <v>11.53</v>
      </c>
      <c r="D76">
        <v>11.53</v>
      </c>
    </row>
    <row r="77" spans="1:4">
      <c r="A77" t="s">
        <v>330</v>
      </c>
      <c r="B77" t="s">
        <v>331</v>
      </c>
      <c r="C77">
        <v>104.09</v>
      </c>
      <c r="D77">
        <v>104.09</v>
      </c>
    </row>
    <row r="78" spans="1:4">
      <c r="A78" t="s">
        <v>332</v>
      </c>
      <c r="B78" t="s">
        <v>333</v>
      </c>
      <c r="C78">
        <v>755.72</v>
      </c>
      <c r="D78">
        <v>755.72</v>
      </c>
    </row>
    <row r="79" spans="1:4">
      <c r="A79" t="s">
        <v>334</v>
      </c>
      <c r="B79" t="s">
        <v>333</v>
      </c>
      <c r="C79">
        <v>31.81</v>
      </c>
      <c r="D79">
        <v>31.81</v>
      </c>
    </row>
    <row r="80" spans="1:4">
      <c r="A80" t="s">
        <v>335</v>
      </c>
      <c r="B80" t="s">
        <v>336</v>
      </c>
      <c r="C80">
        <v>51.27</v>
      </c>
      <c r="D80">
        <v>45</v>
      </c>
    </row>
    <row r="81" spans="1:4">
      <c r="A81">
        <v>1570150660</v>
      </c>
      <c r="B81" t="s">
        <v>337</v>
      </c>
      <c r="C81">
        <v>1.25</v>
      </c>
      <c r="D81">
        <v>1.25</v>
      </c>
    </row>
    <row r="82" spans="1:4">
      <c r="A82" t="s">
        <v>338</v>
      </c>
      <c r="B82" t="s">
        <v>339</v>
      </c>
      <c r="C82">
        <v>1.69</v>
      </c>
      <c r="D82">
        <v>1.69</v>
      </c>
    </row>
    <row r="83" spans="1:4">
      <c r="A83">
        <v>2420453900</v>
      </c>
      <c r="B83" t="s">
        <v>340</v>
      </c>
      <c r="C83">
        <v>1417.46</v>
      </c>
      <c r="D83">
        <v>1417.46</v>
      </c>
    </row>
    <row r="84" spans="1:4">
      <c r="A84" t="s">
        <v>341</v>
      </c>
      <c r="B84" t="s">
        <v>342</v>
      </c>
      <c r="C84">
        <v>2004.53</v>
      </c>
      <c r="D84">
        <v>2004.53</v>
      </c>
    </row>
    <row r="85" spans="1:4">
      <c r="A85" t="s">
        <v>344</v>
      </c>
      <c r="B85" t="s">
        <v>345</v>
      </c>
      <c r="D85">
        <v>-0.01</v>
      </c>
    </row>
    <row r="86" spans="1:4">
      <c r="A86" t="s">
        <v>346</v>
      </c>
      <c r="B86" t="s">
        <v>347</v>
      </c>
      <c r="C86">
        <v>260.72000000000003</v>
      </c>
      <c r="D86">
        <v>260.72000000000003</v>
      </c>
    </row>
    <row r="87" spans="1:4">
      <c r="A87" t="s">
        <v>348</v>
      </c>
      <c r="B87" t="s">
        <v>349</v>
      </c>
      <c r="C87">
        <v>92</v>
      </c>
      <c r="D87">
        <v>92</v>
      </c>
    </row>
    <row r="88" spans="1:4">
      <c r="A88" t="s">
        <v>353</v>
      </c>
      <c r="B88" t="s">
        <v>354</v>
      </c>
      <c r="C88">
        <v>586.12</v>
      </c>
      <c r="D88">
        <v>586.12</v>
      </c>
    </row>
    <row r="89" spans="1:4">
      <c r="A89" t="s">
        <v>355</v>
      </c>
      <c r="B89" t="s">
        <v>356</v>
      </c>
      <c r="C89">
        <v>979.94</v>
      </c>
      <c r="D89">
        <v>979.93</v>
      </c>
    </row>
    <row r="90" spans="1:4">
      <c r="A90" t="s">
        <v>492</v>
      </c>
      <c r="B90" t="s">
        <v>493</v>
      </c>
      <c r="D90">
        <v>-1.7</v>
      </c>
    </row>
    <row r="91" spans="1:4">
      <c r="A91" t="s">
        <v>440</v>
      </c>
      <c r="B91" t="s">
        <v>441</v>
      </c>
      <c r="D91">
        <v>-1.63</v>
      </c>
    </row>
    <row r="92" spans="1:4">
      <c r="A92" t="s">
        <v>442</v>
      </c>
      <c r="B92" t="s">
        <v>443</v>
      </c>
      <c r="D92">
        <v>-4.3600000000000003</v>
      </c>
    </row>
    <row r="93" spans="1:4">
      <c r="A93" t="s">
        <v>444</v>
      </c>
      <c r="B93" t="s">
        <v>445</v>
      </c>
      <c r="D93">
        <v>-1.33</v>
      </c>
    </row>
    <row r="94" spans="1:4">
      <c r="A94" t="s">
        <v>358</v>
      </c>
      <c r="B94" t="s">
        <v>359</v>
      </c>
      <c r="C94">
        <v>38.56</v>
      </c>
      <c r="D94">
        <v>38.56</v>
      </c>
    </row>
    <row r="95" spans="1:4">
      <c r="A95">
        <v>2820451280</v>
      </c>
      <c r="B95" t="s">
        <v>360</v>
      </c>
      <c r="C95">
        <v>28.51</v>
      </c>
      <c r="D95">
        <v>28.51</v>
      </c>
    </row>
    <row r="96" spans="1:4">
      <c r="A96" t="s">
        <v>446</v>
      </c>
      <c r="B96" t="s">
        <v>447</v>
      </c>
      <c r="C96">
        <v>2.04</v>
      </c>
      <c r="D96">
        <v>2.04</v>
      </c>
    </row>
    <row r="97" spans="1:4">
      <c r="A97">
        <v>2869950160</v>
      </c>
      <c r="B97" t="s">
        <v>361</v>
      </c>
      <c r="C97">
        <v>123.45</v>
      </c>
      <c r="D97">
        <v>123.45</v>
      </c>
    </row>
    <row r="98" spans="1:4">
      <c r="A98">
        <v>2910551290</v>
      </c>
      <c r="B98" t="s">
        <v>362</v>
      </c>
      <c r="C98">
        <v>355.55</v>
      </c>
      <c r="D98">
        <v>355.06</v>
      </c>
    </row>
    <row r="99" spans="1:4">
      <c r="A99" t="s">
        <v>363</v>
      </c>
      <c r="B99" t="s">
        <v>364</v>
      </c>
      <c r="C99">
        <v>133.16999999999999</v>
      </c>
      <c r="D99">
        <v>133.16999999999999</v>
      </c>
    </row>
    <row r="100" spans="1:4">
      <c r="A100" t="s">
        <v>365</v>
      </c>
      <c r="B100" t="s">
        <v>366</v>
      </c>
      <c r="C100">
        <v>36.72</v>
      </c>
      <c r="D100">
        <v>36.72</v>
      </c>
    </row>
    <row r="101" spans="1:4">
      <c r="A101" t="s">
        <v>367</v>
      </c>
      <c r="B101" t="s">
        <v>368</v>
      </c>
      <c r="C101">
        <v>0.92</v>
      </c>
      <c r="D101">
        <v>0.92</v>
      </c>
    </row>
    <row r="102" spans="1:4">
      <c r="A102" t="s">
        <v>369</v>
      </c>
      <c r="B102" t="s">
        <v>370</v>
      </c>
      <c r="C102">
        <v>40.369999999999997</v>
      </c>
      <c r="D102">
        <v>40.369999999999997</v>
      </c>
    </row>
    <row r="103" spans="1:4">
      <c r="A103">
        <v>3110251180</v>
      </c>
      <c r="B103" t="s">
        <v>371</v>
      </c>
      <c r="C103">
        <v>115.22</v>
      </c>
      <c r="D103">
        <v>115.05</v>
      </c>
    </row>
    <row r="104" spans="1:4">
      <c r="A104">
        <v>3610459000</v>
      </c>
      <c r="B104" t="s">
        <v>375</v>
      </c>
      <c r="C104">
        <v>431.29</v>
      </c>
      <c r="D104">
        <v>431.22</v>
      </c>
    </row>
    <row r="105" spans="1:4">
      <c r="A105">
        <v>4620155160</v>
      </c>
      <c r="B105" t="s">
        <v>376</v>
      </c>
      <c r="C105">
        <v>16.27</v>
      </c>
      <c r="D105">
        <v>16.27</v>
      </c>
    </row>
    <row r="106" spans="1:4">
      <c r="A106" t="s">
        <v>377</v>
      </c>
      <c r="B106" t="s">
        <v>378</v>
      </c>
      <c r="C106">
        <v>669.27</v>
      </c>
      <c r="D106">
        <v>668.67</v>
      </c>
    </row>
    <row r="107" spans="1:4">
      <c r="A107">
        <v>4840155760</v>
      </c>
      <c r="B107" t="s">
        <v>378</v>
      </c>
      <c r="C107">
        <v>336.83</v>
      </c>
      <c r="D107">
        <v>334.68</v>
      </c>
    </row>
    <row r="108" spans="1:4">
      <c r="A108" t="s">
        <v>379</v>
      </c>
      <c r="B108" t="s">
        <v>378</v>
      </c>
      <c r="C108">
        <v>57.8</v>
      </c>
      <c r="D108">
        <v>57.52</v>
      </c>
    </row>
    <row r="109" spans="1:4">
      <c r="A109" t="s">
        <v>380</v>
      </c>
      <c r="B109" t="s">
        <v>381</v>
      </c>
      <c r="C109">
        <v>183.36</v>
      </c>
      <c r="D109">
        <v>183.36</v>
      </c>
    </row>
    <row r="110" spans="1:4">
      <c r="A110" t="s">
        <v>382</v>
      </c>
      <c r="B110" t="s">
        <v>378</v>
      </c>
      <c r="C110">
        <v>48.26</v>
      </c>
      <c r="D110">
        <v>48.26</v>
      </c>
    </row>
    <row r="111" spans="1:4">
      <c r="A111">
        <v>9090051200</v>
      </c>
      <c r="B111" t="s">
        <v>448</v>
      </c>
      <c r="C111">
        <v>0.77</v>
      </c>
      <c r="D111">
        <v>0.77</v>
      </c>
    </row>
    <row r="112" spans="1:4">
      <c r="A112">
        <v>9520051420</v>
      </c>
      <c r="B112" t="s">
        <v>383</v>
      </c>
      <c r="C112">
        <v>5.47</v>
      </c>
      <c r="D112">
        <v>5.47</v>
      </c>
    </row>
    <row r="113" spans="1:4">
      <c r="A113">
        <v>9620051410</v>
      </c>
      <c r="B113" t="s">
        <v>384</v>
      </c>
      <c r="C113">
        <v>54.8</v>
      </c>
      <c r="D113">
        <v>54.8</v>
      </c>
    </row>
    <row r="114" spans="1:4">
      <c r="A114">
        <v>9990051180</v>
      </c>
      <c r="B114" t="s">
        <v>371</v>
      </c>
    </row>
    <row r="115" spans="1:4">
      <c r="A115">
        <v>170558300</v>
      </c>
      <c r="B115" t="s">
        <v>95</v>
      </c>
      <c r="C115">
        <v>1751.38</v>
      </c>
      <c r="D115">
        <v>1751.1</v>
      </c>
    </row>
    <row r="116" spans="1:4">
      <c r="A116">
        <v>170558330</v>
      </c>
      <c r="B116" t="s">
        <v>96</v>
      </c>
      <c r="C116">
        <v>1997.15</v>
      </c>
      <c r="D116">
        <v>1997.11</v>
      </c>
    </row>
    <row r="117" spans="1:4">
      <c r="A117">
        <v>320558340</v>
      </c>
      <c r="B117" t="s">
        <v>97</v>
      </c>
      <c r="C117">
        <v>486.76</v>
      </c>
      <c r="D117">
        <v>485.47</v>
      </c>
    </row>
    <row r="118" spans="1:4">
      <c r="A118">
        <v>330153020</v>
      </c>
      <c r="B118" t="s">
        <v>385</v>
      </c>
      <c r="C118">
        <v>3688.52</v>
      </c>
      <c r="D118">
        <v>3688.32</v>
      </c>
    </row>
    <row r="119" spans="1:4">
      <c r="A119" t="s">
        <v>386</v>
      </c>
      <c r="B119" t="s">
        <v>387</v>
      </c>
      <c r="C119">
        <v>112.6</v>
      </c>
      <c r="D119">
        <v>112.6</v>
      </c>
    </row>
    <row r="120" spans="1:4">
      <c r="A120" t="s">
        <v>388</v>
      </c>
      <c r="B120" t="s">
        <v>389</v>
      </c>
      <c r="C120">
        <v>5459.29</v>
      </c>
      <c r="D120">
        <v>5459.06</v>
      </c>
    </row>
    <row r="121" spans="1:4">
      <c r="A121">
        <v>1520158310</v>
      </c>
      <c r="B121" t="s">
        <v>100</v>
      </c>
      <c r="C121">
        <v>24.09</v>
      </c>
      <c r="D121">
        <v>24.09</v>
      </c>
    </row>
    <row r="122" spans="1:4">
      <c r="A122" t="s">
        <v>390</v>
      </c>
      <c r="B122" t="s">
        <v>391</v>
      </c>
      <c r="C122">
        <v>132.29</v>
      </c>
      <c r="D122">
        <v>132.29</v>
      </c>
    </row>
    <row r="123" spans="1:4">
      <c r="A123">
        <v>3620258320</v>
      </c>
      <c r="B123" t="s">
        <v>101</v>
      </c>
      <c r="C123">
        <v>2064.8000000000002</v>
      </c>
      <c r="D123">
        <v>2064.8000000000002</v>
      </c>
    </row>
    <row r="124" spans="1:4">
      <c r="A124">
        <v>3620258530</v>
      </c>
      <c r="B124" t="s">
        <v>392</v>
      </c>
      <c r="C124">
        <v>321.08999999999997</v>
      </c>
      <c r="D124">
        <v>321.08999999999997</v>
      </c>
    </row>
    <row r="125" spans="1:4">
      <c r="A125" t="s">
        <v>393</v>
      </c>
      <c r="B125" t="s">
        <v>394</v>
      </c>
      <c r="C125">
        <v>276.14</v>
      </c>
      <c r="D125">
        <v>276.14</v>
      </c>
    </row>
    <row r="126" spans="1:4">
      <c r="A126" t="s">
        <v>395</v>
      </c>
      <c r="B126" t="s">
        <v>396</v>
      </c>
      <c r="C126">
        <v>24.18</v>
      </c>
      <c r="D126">
        <v>24.18</v>
      </c>
    </row>
    <row r="127" spans="1:4">
      <c r="A127">
        <v>3080452610</v>
      </c>
      <c r="B127" t="s">
        <v>398</v>
      </c>
      <c r="C127">
        <v>44.72</v>
      </c>
      <c r="D127">
        <v>44.72</v>
      </c>
    </row>
    <row r="128" spans="1:4">
      <c r="A128" t="s">
        <v>399</v>
      </c>
      <c r="B128" t="s">
        <v>320</v>
      </c>
      <c r="C128">
        <v>164.37</v>
      </c>
      <c r="D128">
        <v>164.37</v>
      </c>
    </row>
    <row r="129" spans="1:4">
      <c r="A129">
        <v>3080152610</v>
      </c>
      <c r="B129" t="s">
        <v>398</v>
      </c>
      <c r="C129">
        <v>245.49</v>
      </c>
      <c r="D129">
        <v>245.49</v>
      </c>
    </row>
    <row r="130" spans="1:4">
      <c r="A130">
        <v>220252560</v>
      </c>
      <c r="B130" t="s">
        <v>400</v>
      </c>
      <c r="C130">
        <v>48.4</v>
      </c>
      <c r="D130">
        <v>48.4</v>
      </c>
    </row>
    <row r="131" spans="1:4">
      <c r="A131">
        <v>170558360</v>
      </c>
      <c r="B131" t="s">
        <v>401</v>
      </c>
      <c r="C131">
        <v>154.22999999999999</v>
      </c>
      <c r="D131">
        <v>154.22</v>
      </c>
    </row>
    <row r="132" spans="1:4">
      <c r="A132">
        <v>220253030</v>
      </c>
      <c r="B132" t="s">
        <v>402</v>
      </c>
      <c r="C132">
        <v>732.89</v>
      </c>
      <c r="D132">
        <v>731.46</v>
      </c>
    </row>
    <row r="133" spans="1:4">
      <c r="A133">
        <v>220253040</v>
      </c>
      <c r="B133" t="s">
        <v>403</v>
      </c>
      <c r="C133">
        <v>722.63</v>
      </c>
      <c r="D133">
        <v>715.36</v>
      </c>
    </row>
    <row r="134" spans="1:4">
      <c r="A134">
        <v>320558370</v>
      </c>
      <c r="B134" t="s">
        <v>404</v>
      </c>
      <c r="C134">
        <v>29.44</v>
      </c>
      <c r="D134">
        <v>29.01</v>
      </c>
    </row>
    <row r="135" spans="1:4">
      <c r="A135" t="s">
        <v>405</v>
      </c>
      <c r="B135" t="s">
        <v>406</v>
      </c>
      <c r="C135">
        <v>2538.69</v>
      </c>
      <c r="D135">
        <v>2537.84</v>
      </c>
    </row>
    <row r="136" spans="1:4">
      <c r="A136" t="s">
        <v>407</v>
      </c>
      <c r="B136" t="s">
        <v>408</v>
      </c>
      <c r="C136">
        <v>341.08</v>
      </c>
      <c r="D136">
        <v>341.08</v>
      </c>
    </row>
    <row r="137" spans="1:4">
      <c r="A137" t="s">
        <v>468</v>
      </c>
      <c r="B137" t="s">
        <v>469</v>
      </c>
      <c r="C137">
        <v>98.04</v>
      </c>
      <c r="D137">
        <v>98.04</v>
      </c>
    </row>
    <row r="138" spans="1:4">
      <c r="A138">
        <v>3620258570</v>
      </c>
      <c r="B138" t="s">
        <v>409</v>
      </c>
      <c r="C138">
        <v>141.9</v>
      </c>
      <c r="D138">
        <v>141.9</v>
      </c>
    </row>
    <row r="139" spans="1:4">
      <c r="A139" t="s">
        <v>410</v>
      </c>
      <c r="B139" t="s">
        <v>411</v>
      </c>
      <c r="C139">
        <v>574.39</v>
      </c>
      <c r="D139">
        <v>574.39</v>
      </c>
    </row>
    <row r="140" spans="1:4">
      <c r="A140" t="s">
        <v>494</v>
      </c>
      <c r="B140" t="s">
        <v>495</v>
      </c>
      <c r="C140">
        <v>3292.49</v>
      </c>
      <c r="D140">
        <v>3292.49</v>
      </c>
    </row>
    <row r="141" spans="1:4">
      <c r="A141">
        <v>710258520</v>
      </c>
      <c r="B141" t="s">
        <v>413</v>
      </c>
      <c r="C141">
        <v>122.8</v>
      </c>
      <c r="D141">
        <v>122.58</v>
      </c>
    </row>
    <row r="142" spans="1:4">
      <c r="A142" t="s">
        <v>414</v>
      </c>
      <c r="B142" t="s">
        <v>415</v>
      </c>
      <c r="C142">
        <v>23.52</v>
      </c>
      <c r="D142">
        <v>23.52</v>
      </c>
    </row>
    <row r="143" spans="1:4">
      <c r="A143" t="s">
        <v>416</v>
      </c>
      <c r="B143" t="s">
        <v>417</v>
      </c>
      <c r="C143">
        <v>741.38</v>
      </c>
      <c r="D143">
        <v>741.38</v>
      </c>
    </row>
    <row r="144" spans="1:4">
      <c r="A144" t="s">
        <v>498</v>
      </c>
      <c r="B144" t="s">
        <v>378</v>
      </c>
      <c r="C144">
        <v>2.0699999999999998</v>
      </c>
      <c r="D144">
        <v>2.0699999999999998</v>
      </c>
    </row>
    <row r="145" spans="1:4">
      <c r="A145" t="s">
        <v>420</v>
      </c>
      <c r="B145" t="s">
        <v>421</v>
      </c>
      <c r="C145">
        <v>8.33</v>
      </c>
      <c r="D145">
        <v>8.33</v>
      </c>
    </row>
    <row r="146" spans="1:4">
      <c r="A146" t="s">
        <v>103</v>
      </c>
      <c r="B146" t="s">
        <v>102</v>
      </c>
      <c r="C146">
        <v>15.72</v>
      </c>
      <c r="D146">
        <v>15.72</v>
      </c>
    </row>
    <row r="147" spans="1:4">
      <c r="A147" t="s">
        <v>105</v>
      </c>
      <c r="B147" t="s">
        <v>104</v>
      </c>
      <c r="C147">
        <v>235.9</v>
      </c>
      <c r="D147">
        <v>235.9</v>
      </c>
    </row>
    <row r="148" spans="1:4">
      <c r="A148">
        <v>2340758790</v>
      </c>
      <c r="B148" t="s">
        <v>426</v>
      </c>
      <c r="C148">
        <v>17.48</v>
      </c>
      <c r="D148">
        <v>17.48</v>
      </c>
    </row>
    <row r="149" spans="1:4">
      <c r="A149">
        <v>3620258440</v>
      </c>
      <c r="B149" t="s">
        <v>106</v>
      </c>
      <c r="C149">
        <v>112.82</v>
      </c>
      <c r="D149">
        <v>112.82</v>
      </c>
    </row>
    <row r="150" spans="1:4">
      <c r="A150">
        <v>3620258480</v>
      </c>
      <c r="B150" t="s">
        <v>107</v>
      </c>
      <c r="C150">
        <v>265.77999999999997</v>
      </c>
      <c r="D150">
        <v>263.48</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topLeftCell="A112" workbookViewId="0">
      <selection activeCell="D112" sqref="C1:D1048576"/>
    </sheetView>
  </sheetViews>
  <sheetFormatPr defaultRowHeight="15"/>
  <sheetData>
    <row r="1" spans="1:4">
      <c r="A1">
        <v>58000</v>
      </c>
      <c r="B1" t="s">
        <v>217</v>
      </c>
      <c r="D1">
        <v>-74.08</v>
      </c>
    </row>
    <row r="2" spans="1:4">
      <c r="A2">
        <v>170551380</v>
      </c>
      <c r="B2" t="s">
        <v>218</v>
      </c>
      <c r="C2">
        <v>40.85</v>
      </c>
      <c r="D2">
        <v>40.549999999999997</v>
      </c>
    </row>
    <row r="3" spans="1:4">
      <c r="A3" t="s">
        <v>219</v>
      </c>
      <c r="B3" t="s">
        <v>220</v>
      </c>
      <c r="C3">
        <v>713.22</v>
      </c>
      <c r="D3">
        <v>712.82</v>
      </c>
    </row>
    <row r="4" spans="1:4">
      <c r="A4" t="s">
        <v>221</v>
      </c>
      <c r="B4" t="s">
        <v>222</v>
      </c>
      <c r="C4">
        <v>73.8</v>
      </c>
      <c r="D4">
        <v>73.8</v>
      </c>
    </row>
    <row r="5" spans="1:4">
      <c r="A5" t="s">
        <v>225</v>
      </c>
      <c r="B5" t="s">
        <v>226</v>
      </c>
      <c r="C5">
        <v>67.41</v>
      </c>
      <c r="D5">
        <v>67.41</v>
      </c>
    </row>
    <row r="6" spans="1:4">
      <c r="A6" t="s">
        <v>213</v>
      </c>
      <c r="B6" t="s">
        <v>214</v>
      </c>
      <c r="C6">
        <v>49.29</v>
      </c>
      <c r="D6">
        <v>48.98</v>
      </c>
    </row>
    <row r="7" spans="1:4">
      <c r="A7" t="s">
        <v>216</v>
      </c>
      <c r="B7" t="s">
        <v>215</v>
      </c>
      <c r="C7">
        <v>27.48</v>
      </c>
      <c r="D7">
        <v>26.02</v>
      </c>
    </row>
    <row r="8" spans="1:4">
      <c r="A8" t="s">
        <v>227</v>
      </c>
      <c r="B8" t="s">
        <v>228</v>
      </c>
      <c r="C8">
        <v>63.91</v>
      </c>
      <c r="D8">
        <v>63.91</v>
      </c>
    </row>
    <row r="9" spans="1:4">
      <c r="A9" t="s">
        <v>229</v>
      </c>
      <c r="B9" t="s">
        <v>230</v>
      </c>
      <c r="C9">
        <v>180.65</v>
      </c>
      <c r="D9">
        <v>180.65</v>
      </c>
    </row>
    <row r="10" spans="1:4">
      <c r="A10" t="s">
        <v>231</v>
      </c>
      <c r="B10" t="s">
        <v>232</v>
      </c>
      <c r="C10">
        <v>2.5099999999999998</v>
      </c>
      <c r="D10">
        <v>2.5099999999999998</v>
      </c>
    </row>
    <row r="11" spans="1:4">
      <c r="A11" t="s">
        <v>233</v>
      </c>
      <c r="B11" t="s">
        <v>234</v>
      </c>
      <c r="C11">
        <v>532.14</v>
      </c>
      <c r="D11">
        <v>528.34</v>
      </c>
    </row>
    <row r="12" spans="1:4">
      <c r="A12" t="s">
        <v>471</v>
      </c>
      <c r="B12" t="s">
        <v>472</v>
      </c>
      <c r="C12">
        <v>92.64</v>
      </c>
      <c r="D12">
        <v>92.64</v>
      </c>
    </row>
    <row r="13" spans="1:4">
      <c r="A13" t="s">
        <v>235</v>
      </c>
      <c r="B13" t="s">
        <v>236</v>
      </c>
      <c r="C13">
        <v>13.73</v>
      </c>
      <c r="D13">
        <v>13.73</v>
      </c>
    </row>
    <row r="14" spans="1:4">
      <c r="A14" t="s">
        <v>237</v>
      </c>
      <c r="B14" t="s">
        <v>238</v>
      </c>
      <c r="C14">
        <v>60.19</v>
      </c>
      <c r="D14">
        <v>60.15</v>
      </c>
    </row>
    <row r="15" spans="1:4">
      <c r="A15" t="s">
        <v>239</v>
      </c>
      <c r="B15" t="s">
        <v>240</v>
      </c>
      <c r="C15">
        <v>311.72000000000003</v>
      </c>
      <c r="D15">
        <v>311.72000000000003</v>
      </c>
    </row>
    <row r="16" spans="1:4">
      <c r="A16" t="s">
        <v>241</v>
      </c>
      <c r="B16" t="s">
        <v>242</v>
      </c>
      <c r="C16">
        <v>123.36</v>
      </c>
      <c r="D16">
        <v>123.36</v>
      </c>
    </row>
    <row r="17" spans="1:4">
      <c r="A17" t="s">
        <v>243</v>
      </c>
      <c r="B17" t="s">
        <v>244</v>
      </c>
      <c r="C17">
        <v>879.43</v>
      </c>
      <c r="D17">
        <v>879.43</v>
      </c>
    </row>
    <row r="18" spans="1:4">
      <c r="A18" t="s">
        <v>245</v>
      </c>
      <c r="B18" t="s">
        <v>246</v>
      </c>
      <c r="C18">
        <v>153.09</v>
      </c>
      <c r="D18">
        <v>153.09</v>
      </c>
    </row>
    <row r="19" spans="1:4">
      <c r="A19" t="s">
        <v>247</v>
      </c>
      <c r="B19" t="s">
        <v>248</v>
      </c>
      <c r="C19">
        <v>0.16</v>
      </c>
      <c r="D19">
        <v>0.16</v>
      </c>
    </row>
    <row r="20" spans="1:4">
      <c r="A20">
        <v>220252550</v>
      </c>
      <c r="B20" t="s">
        <v>249</v>
      </c>
      <c r="C20">
        <v>12.73</v>
      </c>
      <c r="D20">
        <v>12.73</v>
      </c>
    </row>
    <row r="21" spans="1:4">
      <c r="A21" s="51" t="s">
        <v>250</v>
      </c>
      <c r="B21" t="s">
        <v>251</v>
      </c>
      <c r="C21">
        <v>11.3</v>
      </c>
      <c r="D21">
        <v>11.3</v>
      </c>
    </row>
    <row r="22" spans="1:4">
      <c r="A22" s="51" t="s">
        <v>252</v>
      </c>
      <c r="B22" t="s">
        <v>253</v>
      </c>
      <c r="C22">
        <v>15.47</v>
      </c>
      <c r="D22">
        <v>15.32</v>
      </c>
    </row>
    <row r="23" spans="1:4">
      <c r="A23" s="51" t="s">
        <v>254</v>
      </c>
      <c r="B23" t="s">
        <v>255</v>
      </c>
      <c r="C23">
        <v>192.08</v>
      </c>
      <c r="D23">
        <v>192.08</v>
      </c>
    </row>
    <row r="24" spans="1:4">
      <c r="A24" s="51" t="s">
        <v>258</v>
      </c>
      <c r="B24" t="s">
        <v>259</v>
      </c>
      <c r="C24">
        <v>46.77</v>
      </c>
      <c r="D24">
        <v>44.43</v>
      </c>
    </row>
    <row r="25" spans="1:4">
      <c r="A25" s="51" t="s">
        <v>260</v>
      </c>
      <c r="B25" t="s">
        <v>261</v>
      </c>
      <c r="C25">
        <v>159.13</v>
      </c>
      <c r="D25">
        <v>159.13</v>
      </c>
    </row>
    <row r="26" spans="1:4">
      <c r="A26" t="s">
        <v>262</v>
      </c>
      <c r="B26" t="s">
        <v>263</v>
      </c>
      <c r="C26">
        <v>662.62</v>
      </c>
      <c r="D26">
        <v>662.62</v>
      </c>
    </row>
    <row r="27" spans="1:4">
      <c r="A27" t="s">
        <v>650</v>
      </c>
      <c r="B27" t="s">
        <v>651</v>
      </c>
      <c r="D27">
        <v>-1.45</v>
      </c>
    </row>
    <row r="28" spans="1:4">
      <c r="A28" s="51" t="s">
        <v>264</v>
      </c>
      <c r="B28" t="s">
        <v>265</v>
      </c>
      <c r="C28">
        <v>16.760000000000002</v>
      </c>
      <c r="D28">
        <v>16.760000000000002</v>
      </c>
    </row>
    <row r="29" spans="1:4">
      <c r="A29" s="51" t="s">
        <v>266</v>
      </c>
      <c r="B29" t="s">
        <v>267</v>
      </c>
      <c r="C29">
        <v>33.96</v>
      </c>
      <c r="D29">
        <v>33.96</v>
      </c>
    </row>
    <row r="30" spans="1:4">
      <c r="A30">
        <v>310151370</v>
      </c>
      <c r="B30" t="s">
        <v>272</v>
      </c>
      <c r="C30">
        <v>30.06</v>
      </c>
      <c r="D30">
        <v>30.03</v>
      </c>
    </row>
    <row r="31" spans="1:4">
      <c r="A31">
        <v>310852500</v>
      </c>
      <c r="B31" t="s">
        <v>273</v>
      </c>
      <c r="C31">
        <v>608.29</v>
      </c>
      <c r="D31">
        <v>607.21</v>
      </c>
    </row>
    <row r="32" spans="1:4">
      <c r="A32">
        <v>311152200</v>
      </c>
      <c r="B32" t="s">
        <v>276</v>
      </c>
      <c r="C32">
        <v>89.8</v>
      </c>
      <c r="D32">
        <v>89.79</v>
      </c>
    </row>
    <row r="33" spans="1:4">
      <c r="A33">
        <v>330152700</v>
      </c>
      <c r="B33" t="s">
        <v>278</v>
      </c>
      <c r="C33">
        <v>18.78</v>
      </c>
      <c r="D33">
        <v>18.649999999999999</v>
      </c>
    </row>
    <row r="34" spans="1:4">
      <c r="A34">
        <v>330153800</v>
      </c>
      <c r="B34" t="s">
        <v>279</v>
      </c>
      <c r="C34">
        <v>903.07</v>
      </c>
      <c r="D34">
        <v>902.42</v>
      </c>
    </row>
    <row r="35" spans="1:4">
      <c r="A35">
        <v>330750820</v>
      </c>
      <c r="B35" t="s">
        <v>280</v>
      </c>
      <c r="C35">
        <v>86.24</v>
      </c>
      <c r="D35">
        <v>86.24</v>
      </c>
    </row>
    <row r="36" spans="1:4">
      <c r="A36">
        <v>330752600</v>
      </c>
      <c r="B36" t="s">
        <v>281</v>
      </c>
      <c r="C36">
        <v>11.24</v>
      </c>
      <c r="D36">
        <v>11.24</v>
      </c>
    </row>
    <row r="37" spans="1:4">
      <c r="A37" t="s">
        <v>282</v>
      </c>
      <c r="B37" t="s">
        <v>283</v>
      </c>
      <c r="C37">
        <v>1207.28</v>
      </c>
      <c r="D37">
        <v>1207.1600000000001</v>
      </c>
    </row>
    <row r="38" spans="1:4">
      <c r="A38" t="s">
        <v>284</v>
      </c>
      <c r="B38" t="s">
        <v>285</v>
      </c>
      <c r="C38">
        <v>1830.17</v>
      </c>
      <c r="D38">
        <v>1830.06</v>
      </c>
    </row>
    <row r="39" spans="1:4">
      <c r="A39" t="s">
        <v>482</v>
      </c>
      <c r="B39" t="s">
        <v>483</v>
      </c>
      <c r="C39">
        <v>374.34</v>
      </c>
      <c r="D39">
        <v>374.34</v>
      </c>
    </row>
    <row r="40" spans="1:4">
      <c r="A40">
        <v>410250270</v>
      </c>
      <c r="B40" t="s">
        <v>286</v>
      </c>
      <c r="C40">
        <v>6.46</v>
      </c>
      <c r="D40">
        <v>6.46</v>
      </c>
    </row>
    <row r="41" spans="1:4">
      <c r="A41">
        <v>420252800</v>
      </c>
      <c r="B41" t="s">
        <v>287</v>
      </c>
      <c r="C41">
        <v>0.09</v>
      </c>
      <c r="D41">
        <v>0.09</v>
      </c>
    </row>
    <row r="42" spans="1:4">
      <c r="A42">
        <v>420655140</v>
      </c>
      <c r="B42" t="s">
        <v>288</v>
      </c>
      <c r="C42">
        <v>14.37</v>
      </c>
      <c r="D42">
        <v>14.04</v>
      </c>
    </row>
    <row r="43" spans="1:4">
      <c r="A43">
        <v>511351340</v>
      </c>
      <c r="B43" t="s">
        <v>587</v>
      </c>
    </row>
    <row r="44" spans="1:4">
      <c r="A44">
        <v>511351350</v>
      </c>
      <c r="B44" t="s">
        <v>289</v>
      </c>
      <c r="C44">
        <v>4.84</v>
      </c>
      <c r="D44">
        <v>4.84</v>
      </c>
    </row>
    <row r="45" spans="1:4">
      <c r="A45">
        <v>511351760</v>
      </c>
      <c r="B45" t="s">
        <v>290</v>
      </c>
      <c r="C45">
        <v>1.88</v>
      </c>
      <c r="D45">
        <v>1.88</v>
      </c>
    </row>
    <row r="46" spans="1:4">
      <c r="A46">
        <v>511354620</v>
      </c>
      <c r="B46" t="s">
        <v>291</v>
      </c>
      <c r="C46">
        <v>14.21</v>
      </c>
      <c r="D46">
        <v>14.21</v>
      </c>
    </row>
    <row r="47" spans="1:4">
      <c r="A47">
        <v>511354970</v>
      </c>
      <c r="B47" t="s">
        <v>292</v>
      </c>
      <c r="C47">
        <v>13.21</v>
      </c>
      <c r="D47">
        <v>13.21</v>
      </c>
    </row>
    <row r="48" spans="1:4">
      <c r="A48" t="s">
        <v>298</v>
      </c>
      <c r="B48" t="s">
        <v>299</v>
      </c>
      <c r="C48">
        <v>532.07000000000005</v>
      </c>
      <c r="D48">
        <v>528.54</v>
      </c>
    </row>
    <row r="49" spans="1:4">
      <c r="A49" t="s">
        <v>506</v>
      </c>
      <c r="B49" t="s">
        <v>299</v>
      </c>
    </row>
    <row r="50" spans="1:4">
      <c r="A50">
        <v>710552900</v>
      </c>
      <c r="B50" t="s">
        <v>300</v>
      </c>
      <c r="C50">
        <v>759.63</v>
      </c>
      <c r="D50">
        <v>759.2</v>
      </c>
    </row>
    <row r="51" spans="1:4">
      <c r="A51" t="s">
        <v>301</v>
      </c>
      <c r="B51" t="s">
        <v>302</v>
      </c>
      <c r="C51">
        <v>9.5</v>
      </c>
      <c r="D51">
        <v>9.5</v>
      </c>
    </row>
    <row r="52" spans="1:4">
      <c r="A52" t="s">
        <v>303</v>
      </c>
      <c r="B52" t="s">
        <v>304</v>
      </c>
      <c r="C52">
        <v>1.05</v>
      </c>
      <c r="D52">
        <v>1.05</v>
      </c>
    </row>
    <row r="53" spans="1:4">
      <c r="A53" t="s">
        <v>305</v>
      </c>
      <c r="B53" t="s">
        <v>306</v>
      </c>
      <c r="C53">
        <v>9.59</v>
      </c>
      <c r="D53">
        <v>9.59</v>
      </c>
    </row>
    <row r="54" spans="1:4">
      <c r="A54" t="s">
        <v>307</v>
      </c>
      <c r="B54" t="s">
        <v>308</v>
      </c>
      <c r="C54">
        <v>24.76</v>
      </c>
      <c r="D54">
        <v>24.71</v>
      </c>
    </row>
    <row r="55" spans="1:4">
      <c r="A55">
        <v>730554350</v>
      </c>
      <c r="B55" t="s">
        <v>670</v>
      </c>
      <c r="C55">
        <v>15.81</v>
      </c>
      <c r="D55">
        <v>15.81</v>
      </c>
    </row>
    <row r="56" spans="1:4">
      <c r="A56">
        <v>1030254890</v>
      </c>
      <c r="B56" t="s">
        <v>671</v>
      </c>
      <c r="C56">
        <v>15.82</v>
      </c>
      <c r="D56">
        <v>15.82</v>
      </c>
    </row>
    <row r="57" spans="1:4">
      <c r="A57" t="s">
        <v>310</v>
      </c>
      <c r="B57" t="s">
        <v>311</v>
      </c>
      <c r="C57">
        <v>20</v>
      </c>
      <c r="D57">
        <v>20</v>
      </c>
    </row>
    <row r="58" spans="1:4">
      <c r="A58">
        <v>1140354660</v>
      </c>
      <c r="B58" t="s">
        <v>312</v>
      </c>
      <c r="C58">
        <v>13.46</v>
      </c>
      <c r="D58">
        <v>13.46</v>
      </c>
    </row>
    <row r="59" spans="1:4">
      <c r="A59">
        <v>1140354670</v>
      </c>
      <c r="B59" t="s">
        <v>313</v>
      </c>
      <c r="C59">
        <v>29.05</v>
      </c>
      <c r="D59">
        <v>29.05</v>
      </c>
    </row>
    <row r="60" spans="1:4">
      <c r="A60">
        <v>1140355170</v>
      </c>
      <c r="B60" t="s">
        <v>314</v>
      </c>
      <c r="C60">
        <v>5.7</v>
      </c>
      <c r="D60">
        <v>5.7</v>
      </c>
    </row>
    <row r="61" spans="1:4">
      <c r="A61">
        <v>1140355190</v>
      </c>
      <c r="B61" t="s">
        <v>315</v>
      </c>
      <c r="C61">
        <v>2.15</v>
      </c>
      <c r="D61">
        <v>1.88</v>
      </c>
    </row>
    <row r="62" spans="1:4">
      <c r="A62" t="s">
        <v>316</v>
      </c>
      <c r="B62" t="s">
        <v>315</v>
      </c>
      <c r="C62">
        <v>129.94999999999999</v>
      </c>
      <c r="D62">
        <v>129.61000000000001</v>
      </c>
    </row>
    <row r="63" spans="1:4">
      <c r="A63" t="s">
        <v>317</v>
      </c>
      <c r="B63" t="s">
        <v>318</v>
      </c>
      <c r="C63">
        <v>1</v>
      </c>
      <c r="D63">
        <v>1</v>
      </c>
    </row>
    <row r="64" spans="1:4">
      <c r="A64">
        <v>1210354860</v>
      </c>
      <c r="B64" t="s">
        <v>672</v>
      </c>
      <c r="C64">
        <v>2.19</v>
      </c>
      <c r="D64">
        <v>2.19</v>
      </c>
    </row>
    <row r="65" spans="1:4">
      <c r="A65" t="s">
        <v>322</v>
      </c>
      <c r="B65" t="s">
        <v>323</v>
      </c>
      <c r="C65">
        <v>8.01</v>
      </c>
      <c r="D65">
        <v>8.01</v>
      </c>
    </row>
    <row r="66" spans="1:4">
      <c r="A66" t="s">
        <v>324</v>
      </c>
      <c r="B66" t="s">
        <v>325</v>
      </c>
      <c r="C66">
        <v>16.34</v>
      </c>
      <c r="D66">
        <v>16.34</v>
      </c>
    </row>
    <row r="67" spans="1:4">
      <c r="A67" t="s">
        <v>326</v>
      </c>
      <c r="B67" t="s">
        <v>327</v>
      </c>
      <c r="C67">
        <v>792.32</v>
      </c>
      <c r="D67">
        <v>792.32</v>
      </c>
    </row>
    <row r="68" spans="1:4">
      <c r="A68">
        <v>1520155270</v>
      </c>
      <c r="B68" t="s">
        <v>333</v>
      </c>
      <c r="D68">
        <v>-0.68</v>
      </c>
    </row>
    <row r="69" spans="1:4">
      <c r="A69" t="s">
        <v>330</v>
      </c>
      <c r="B69" t="s">
        <v>331</v>
      </c>
      <c r="C69">
        <v>47.82</v>
      </c>
      <c r="D69">
        <v>47.82</v>
      </c>
    </row>
    <row r="70" spans="1:4">
      <c r="A70" t="s">
        <v>332</v>
      </c>
      <c r="B70" t="s">
        <v>333</v>
      </c>
      <c r="C70">
        <v>129.41999999999999</v>
      </c>
      <c r="D70">
        <v>129.41999999999999</v>
      </c>
    </row>
    <row r="71" spans="1:4">
      <c r="A71" t="s">
        <v>334</v>
      </c>
      <c r="B71" t="s">
        <v>333</v>
      </c>
      <c r="C71">
        <v>16.71</v>
      </c>
      <c r="D71">
        <v>16.71</v>
      </c>
    </row>
    <row r="72" spans="1:4">
      <c r="A72">
        <v>1530154710</v>
      </c>
      <c r="B72" t="s">
        <v>673</v>
      </c>
      <c r="C72">
        <v>326.33</v>
      </c>
      <c r="D72">
        <v>326.33</v>
      </c>
    </row>
    <row r="73" spans="1:4">
      <c r="A73" t="s">
        <v>335</v>
      </c>
      <c r="B73" t="s">
        <v>336</v>
      </c>
      <c r="C73">
        <v>10.79</v>
      </c>
      <c r="D73">
        <v>10.79</v>
      </c>
    </row>
    <row r="74" spans="1:4">
      <c r="A74">
        <v>2420453900</v>
      </c>
      <c r="B74" t="s">
        <v>340</v>
      </c>
      <c r="C74">
        <v>16.309999999999999</v>
      </c>
      <c r="D74">
        <v>16.309999999999999</v>
      </c>
    </row>
    <row r="75" spans="1:4">
      <c r="A75">
        <v>2420456610</v>
      </c>
      <c r="B75" t="s">
        <v>688</v>
      </c>
      <c r="C75">
        <v>918</v>
      </c>
      <c r="D75">
        <v>918</v>
      </c>
    </row>
    <row r="76" spans="1:4">
      <c r="A76" t="s">
        <v>341</v>
      </c>
      <c r="B76" t="s">
        <v>342</v>
      </c>
      <c r="C76">
        <v>529.05999999999995</v>
      </c>
      <c r="D76">
        <v>527.94000000000005</v>
      </c>
    </row>
    <row r="77" spans="1:4">
      <c r="A77" t="s">
        <v>344</v>
      </c>
      <c r="B77" t="s">
        <v>345</v>
      </c>
      <c r="D77">
        <v>-5.54</v>
      </c>
    </row>
    <row r="78" spans="1:4">
      <c r="A78" t="s">
        <v>346</v>
      </c>
      <c r="B78" t="s">
        <v>347</v>
      </c>
      <c r="C78">
        <v>48.26</v>
      </c>
      <c r="D78">
        <v>48.25</v>
      </c>
    </row>
    <row r="79" spans="1:4">
      <c r="A79" t="s">
        <v>351</v>
      </c>
      <c r="B79" t="s">
        <v>352</v>
      </c>
      <c r="C79">
        <v>188.19</v>
      </c>
      <c r="D79">
        <v>188.19</v>
      </c>
    </row>
    <row r="80" spans="1:4">
      <c r="A80" t="s">
        <v>353</v>
      </c>
      <c r="B80" t="s">
        <v>354</v>
      </c>
      <c r="C80">
        <v>1029.69</v>
      </c>
      <c r="D80">
        <v>1029.69</v>
      </c>
    </row>
    <row r="81" spans="1:4">
      <c r="A81" t="s">
        <v>355</v>
      </c>
      <c r="B81" t="s">
        <v>356</v>
      </c>
      <c r="C81">
        <v>870.06</v>
      </c>
      <c r="D81">
        <v>870.06</v>
      </c>
    </row>
    <row r="82" spans="1:4">
      <c r="A82" t="s">
        <v>492</v>
      </c>
      <c r="B82" t="s">
        <v>493</v>
      </c>
      <c r="D82">
        <v>-0.4</v>
      </c>
    </row>
    <row r="83" spans="1:4">
      <c r="A83" t="s">
        <v>440</v>
      </c>
      <c r="B83" t="s">
        <v>441</v>
      </c>
      <c r="D83">
        <v>-2.21</v>
      </c>
    </row>
    <row r="84" spans="1:4">
      <c r="A84" t="s">
        <v>442</v>
      </c>
      <c r="B84" t="s">
        <v>443</v>
      </c>
      <c r="D84">
        <v>-6.49</v>
      </c>
    </row>
    <row r="85" spans="1:4">
      <c r="A85" t="s">
        <v>444</v>
      </c>
      <c r="B85" t="s">
        <v>445</v>
      </c>
      <c r="D85">
        <v>-0.68</v>
      </c>
    </row>
    <row r="86" spans="1:4">
      <c r="A86" t="s">
        <v>358</v>
      </c>
      <c r="B86" t="s">
        <v>359</v>
      </c>
      <c r="C86">
        <v>393.58</v>
      </c>
      <c r="D86">
        <v>393.47</v>
      </c>
    </row>
    <row r="87" spans="1:4">
      <c r="A87">
        <v>2810953950</v>
      </c>
      <c r="B87" t="s">
        <v>676</v>
      </c>
      <c r="C87">
        <v>13.27</v>
      </c>
      <c r="D87">
        <v>13.27</v>
      </c>
    </row>
    <row r="88" spans="1:4">
      <c r="A88">
        <v>2811653950</v>
      </c>
      <c r="B88" t="s">
        <v>676</v>
      </c>
      <c r="C88">
        <v>20.94</v>
      </c>
      <c r="D88">
        <v>20.94</v>
      </c>
    </row>
    <row r="89" spans="1:4">
      <c r="A89">
        <v>2820451280</v>
      </c>
      <c r="B89" t="s">
        <v>360</v>
      </c>
      <c r="C89">
        <v>17.510000000000002</v>
      </c>
      <c r="D89">
        <v>17.510000000000002</v>
      </c>
    </row>
    <row r="90" spans="1:4">
      <c r="A90">
        <v>2820654140</v>
      </c>
      <c r="B90" t="s">
        <v>677</v>
      </c>
      <c r="C90">
        <v>6.26</v>
      </c>
      <c r="D90">
        <v>6.26</v>
      </c>
    </row>
    <row r="91" spans="1:4">
      <c r="A91" t="s">
        <v>446</v>
      </c>
      <c r="B91" t="s">
        <v>447</v>
      </c>
      <c r="C91">
        <v>3.21</v>
      </c>
      <c r="D91">
        <v>3.21</v>
      </c>
    </row>
    <row r="92" spans="1:4">
      <c r="A92">
        <v>2910551290</v>
      </c>
      <c r="B92" t="s">
        <v>362</v>
      </c>
      <c r="C92">
        <v>150.24</v>
      </c>
      <c r="D92">
        <v>150.21</v>
      </c>
    </row>
    <row r="93" spans="1:4">
      <c r="A93" t="s">
        <v>689</v>
      </c>
      <c r="B93" t="s">
        <v>690</v>
      </c>
      <c r="C93">
        <v>1.1399999999999999</v>
      </c>
      <c r="D93">
        <v>1.1399999999999999</v>
      </c>
    </row>
    <row r="94" spans="1:4">
      <c r="A94">
        <v>2910552210</v>
      </c>
      <c r="B94" t="s">
        <v>678</v>
      </c>
      <c r="C94">
        <v>5.43</v>
      </c>
      <c r="D94">
        <v>-7.85</v>
      </c>
    </row>
    <row r="95" spans="1:4">
      <c r="A95" t="s">
        <v>363</v>
      </c>
      <c r="B95" t="s">
        <v>364</v>
      </c>
      <c r="C95">
        <v>18.920000000000002</v>
      </c>
      <c r="D95">
        <v>15.32</v>
      </c>
    </row>
    <row r="96" spans="1:4">
      <c r="A96" t="s">
        <v>365</v>
      </c>
      <c r="B96" t="s">
        <v>366</v>
      </c>
      <c r="C96">
        <v>2.2200000000000002</v>
      </c>
      <c r="D96">
        <v>2.2200000000000002</v>
      </c>
    </row>
    <row r="97" spans="1:4">
      <c r="A97" t="s">
        <v>369</v>
      </c>
      <c r="B97" t="s">
        <v>370</v>
      </c>
      <c r="C97">
        <v>34.5</v>
      </c>
      <c r="D97">
        <v>34.5</v>
      </c>
    </row>
    <row r="98" spans="1:4">
      <c r="A98">
        <v>3020652180</v>
      </c>
      <c r="B98" t="s">
        <v>679</v>
      </c>
      <c r="C98">
        <v>3090.63</v>
      </c>
      <c r="D98">
        <v>3090.63</v>
      </c>
    </row>
    <row r="99" spans="1:4">
      <c r="A99">
        <v>3110251180</v>
      </c>
      <c r="B99" t="s">
        <v>371</v>
      </c>
      <c r="C99">
        <v>47.17</v>
      </c>
      <c r="D99">
        <v>47.02</v>
      </c>
    </row>
    <row r="100" spans="1:4">
      <c r="A100">
        <v>3180052990</v>
      </c>
      <c r="B100" t="s">
        <v>372</v>
      </c>
      <c r="C100">
        <v>62.52</v>
      </c>
      <c r="D100">
        <v>62.52</v>
      </c>
    </row>
    <row r="101" spans="1:4">
      <c r="A101" t="s">
        <v>373</v>
      </c>
      <c r="B101" t="s">
        <v>374</v>
      </c>
      <c r="C101">
        <v>1.2</v>
      </c>
      <c r="D101">
        <v>1.2</v>
      </c>
    </row>
    <row r="102" spans="1:4">
      <c r="A102">
        <v>3610459000</v>
      </c>
      <c r="B102" t="s">
        <v>375</v>
      </c>
      <c r="C102">
        <v>169.78</v>
      </c>
      <c r="D102">
        <v>169.76</v>
      </c>
    </row>
    <row r="103" spans="1:4">
      <c r="A103">
        <v>3620255500</v>
      </c>
      <c r="B103" t="s">
        <v>511</v>
      </c>
      <c r="D103">
        <v>0</v>
      </c>
    </row>
    <row r="104" spans="1:4">
      <c r="A104">
        <v>4520051880</v>
      </c>
      <c r="B104" t="s">
        <v>680</v>
      </c>
      <c r="C104">
        <v>60378.559999999998</v>
      </c>
      <c r="D104">
        <v>58888.72</v>
      </c>
    </row>
    <row r="105" spans="1:4">
      <c r="A105">
        <v>4620155160</v>
      </c>
      <c r="B105" t="s">
        <v>376</v>
      </c>
      <c r="C105">
        <v>8.5399999999999991</v>
      </c>
      <c r="D105">
        <v>8.5399999999999991</v>
      </c>
    </row>
    <row r="106" spans="1:4">
      <c r="A106" t="s">
        <v>377</v>
      </c>
      <c r="B106" t="s">
        <v>378</v>
      </c>
      <c r="C106">
        <v>9.31</v>
      </c>
      <c r="D106">
        <v>9.31</v>
      </c>
    </row>
    <row r="107" spans="1:4">
      <c r="A107" t="s">
        <v>380</v>
      </c>
      <c r="B107" t="s">
        <v>381</v>
      </c>
      <c r="C107">
        <v>19.73</v>
      </c>
      <c r="D107">
        <v>19.73</v>
      </c>
    </row>
    <row r="108" spans="1:4">
      <c r="A108" t="s">
        <v>382</v>
      </c>
      <c r="B108" t="s">
        <v>378</v>
      </c>
      <c r="C108">
        <v>135.59</v>
      </c>
      <c r="D108">
        <v>135.59</v>
      </c>
    </row>
    <row r="109" spans="1:4">
      <c r="A109">
        <v>9090051200</v>
      </c>
      <c r="B109" t="s">
        <v>448</v>
      </c>
      <c r="C109">
        <v>0.68</v>
      </c>
      <c r="D109">
        <v>0.68</v>
      </c>
    </row>
    <row r="110" spans="1:4">
      <c r="A110">
        <v>9520051420</v>
      </c>
      <c r="B110" t="s">
        <v>383</v>
      </c>
      <c r="C110">
        <v>3.89</v>
      </c>
      <c r="D110">
        <v>3.89</v>
      </c>
    </row>
    <row r="111" spans="1:4">
      <c r="A111">
        <v>9620051410</v>
      </c>
      <c r="B111" t="s">
        <v>384</v>
      </c>
      <c r="C111">
        <v>19.3</v>
      </c>
      <c r="D111">
        <v>19.3</v>
      </c>
    </row>
    <row r="112" spans="1:4">
      <c r="A112">
        <v>9990052370</v>
      </c>
      <c r="B112" t="s">
        <v>691</v>
      </c>
      <c r="D112">
        <v>-24</v>
      </c>
    </row>
    <row r="113" spans="1:4">
      <c r="A113">
        <v>170558300</v>
      </c>
      <c r="B113" t="s">
        <v>95</v>
      </c>
      <c r="C113">
        <v>317.38</v>
      </c>
      <c r="D113">
        <v>314.33999999999997</v>
      </c>
    </row>
    <row r="114" spans="1:4">
      <c r="A114">
        <v>170558330</v>
      </c>
      <c r="B114" t="s">
        <v>96</v>
      </c>
      <c r="C114">
        <v>520.51</v>
      </c>
      <c r="D114">
        <v>520.45000000000005</v>
      </c>
    </row>
    <row r="115" spans="1:4">
      <c r="A115">
        <v>320558340</v>
      </c>
      <c r="B115" t="s">
        <v>97</v>
      </c>
      <c r="C115">
        <v>162.38999999999999</v>
      </c>
      <c r="D115">
        <v>162.38999999999999</v>
      </c>
    </row>
    <row r="116" spans="1:4">
      <c r="A116">
        <v>330153020</v>
      </c>
      <c r="B116" t="s">
        <v>385</v>
      </c>
      <c r="C116">
        <v>2671.97</v>
      </c>
      <c r="D116">
        <v>2671.91</v>
      </c>
    </row>
    <row r="117" spans="1:4">
      <c r="A117" t="s">
        <v>388</v>
      </c>
      <c r="B117" t="s">
        <v>389</v>
      </c>
      <c r="C117">
        <v>1521.35</v>
      </c>
      <c r="D117">
        <v>1521.18</v>
      </c>
    </row>
    <row r="118" spans="1:4">
      <c r="A118">
        <v>1520158310</v>
      </c>
      <c r="B118" t="s">
        <v>100</v>
      </c>
      <c r="C118">
        <v>56.63</v>
      </c>
      <c r="D118">
        <v>56.63</v>
      </c>
    </row>
    <row r="119" spans="1:4">
      <c r="A119" t="s">
        <v>390</v>
      </c>
      <c r="B119" t="s">
        <v>391</v>
      </c>
      <c r="C119">
        <v>191.3</v>
      </c>
      <c r="D119">
        <v>191.3</v>
      </c>
    </row>
    <row r="120" spans="1:4">
      <c r="A120">
        <v>3620258320</v>
      </c>
      <c r="B120" t="s">
        <v>101</v>
      </c>
      <c r="C120">
        <v>764.8</v>
      </c>
      <c r="D120">
        <v>764.1</v>
      </c>
    </row>
    <row r="121" spans="1:4">
      <c r="A121">
        <v>3620258530</v>
      </c>
      <c r="B121" t="s">
        <v>392</v>
      </c>
      <c r="C121">
        <v>124.04</v>
      </c>
      <c r="D121">
        <v>123.95</v>
      </c>
    </row>
    <row r="122" spans="1:4">
      <c r="A122" t="s">
        <v>393</v>
      </c>
      <c r="B122" t="s">
        <v>394</v>
      </c>
      <c r="C122">
        <v>191.83</v>
      </c>
      <c r="D122">
        <v>191.83</v>
      </c>
    </row>
    <row r="123" spans="1:4">
      <c r="A123" t="s">
        <v>521</v>
      </c>
      <c r="B123" t="s">
        <v>522</v>
      </c>
      <c r="C123">
        <v>7.06</v>
      </c>
      <c r="D123">
        <v>7.06</v>
      </c>
    </row>
    <row r="124" spans="1:4">
      <c r="A124">
        <v>511352220</v>
      </c>
      <c r="B124" t="s">
        <v>681</v>
      </c>
      <c r="C124">
        <v>136.12</v>
      </c>
      <c r="D124">
        <v>136.12</v>
      </c>
    </row>
    <row r="125" spans="1:4">
      <c r="A125" t="s">
        <v>683</v>
      </c>
      <c r="B125" t="s">
        <v>684</v>
      </c>
      <c r="C125">
        <v>137.19999999999999</v>
      </c>
      <c r="D125">
        <v>136.27000000000001</v>
      </c>
    </row>
    <row r="126" spans="1:4">
      <c r="A126">
        <v>3620258550</v>
      </c>
      <c r="B126" t="s">
        <v>212</v>
      </c>
      <c r="C126">
        <v>3800</v>
      </c>
      <c r="D126">
        <v>1539.12</v>
      </c>
    </row>
    <row r="127" spans="1:4">
      <c r="A127">
        <v>220252560</v>
      </c>
      <c r="B127" t="s">
        <v>400</v>
      </c>
      <c r="C127">
        <v>36.1</v>
      </c>
      <c r="D127">
        <v>36.1</v>
      </c>
    </row>
    <row r="128" spans="1:4">
      <c r="A128">
        <v>170558360</v>
      </c>
      <c r="B128" t="s">
        <v>401</v>
      </c>
      <c r="C128">
        <v>20.25</v>
      </c>
      <c r="D128">
        <v>20.25</v>
      </c>
    </row>
    <row r="129" spans="1:4">
      <c r="A129">
        <v>220253030</v>
      </c>
      <c r="B129" t="s">
        <v>402</v>
      </c>
      <c r="C129">
        <v>261.81</v>
      </c>
      <c r="D129">
        <v>261.32</v>
      </c>
    </row>
    <row r="130" spans="1:4">
      <c r="A130">
        <v>220253040</v>
      </c>
      <c r="B130" t="s">
        <v>403</v>
      </c>
      <c r="C130">
        <v>299.10000000000002</v>
      </c>
      <c r="D130">
        <v>298.77999999999997</v>
      </c>
    </row>
    <row r="131" spans="1:4">
      <c r="A131">
        <v>320558370</v>
      </c>
      <c r="B131" t="s">
        <v>404</v>
      </c>
      <c r="C131">
        <v>18.14</v>
      </c>
      <c r="D131">
        <v>18.14</v>
      </c>
    </row>
    <row r="132" spans="1:4">
      <c r="A132" t="s">
        <v>405</v>
      </c>
      <c r="B132" t="s">
        <v>406</v>
      </c>
      <c r="C132">
        <v>577.36</v>
      </c>
      <c r="D132">
        <v>577.35</v>
      </c>
    </row>
    <row r="133" spans="1:4">
      <c r="A133" t="s">
        <v>407</v>
      </c>
      <c r="B133" t="s">
        <v>408</v>
      </c>
      <c r="C133">
        <v>134.37</v>
      </c>
      <c r="D133">
        <v>134.37</v>
      </c>
    </row>
    <row r="134" spans="1:4">
      <c r="A134" t="s">
        <v>468</v>
      </c>
      <c r="B134" t="s">
        <v>469</v>
      </c>
      <c r="C134">
        <v>4.01</v>
      </c>
      <c r="D134">
        <v>4.01</v>
      </c>
    </row>
    <row r="135" spans="1:4">
      <c r="A135">
        <v>3620258570</v>
      </c>
      <c r="B135" t="s">
        <v>409</v>
      </c>
      <c r="C135">
        <v>55.21</v>
      </c>
      <c r="D135">
        <v>55.12</v>
      </c>
    </row>
    <row r="136" spans="1:4">
      <c r="A136">
        <v>710258520</v>
      </c>
      <c r="B136" t="s">
        <v>413</v>
      </c>
      <c r="C136">
        <v>20.09</v>
      </c>
      <c r="D136">
        <v>20.09</v>
      </c>
    </row>
    <row r="137" spans="1:4">
      <c r="A137" t="s">
        <v>416</v>
      </c>
      <c r="B137" t="s">
        <v>417</v>
      </c>
      <c r="C137">
        <v>38.17</v>
      </c>
      <c r="D137">
        <v>38.17</v>
      </c>
    </row>
    <row r="138" spans="1:4">
      <c r="A138" t="s">
        <v>418</v>
      </c>
      <c r="B138" t="s">
        <v>419</v>
      </c>
      <c r="C138">
        <v>44.29</v>
      </c>
      <c r="D138">
        <v>44.29</v>
      </c>
    </row>
    <row r="139" spans="1:4">
      <c r="A139">
        <v>521258210</v>
      </c>
      <c r="B139" t="s">
        <v>686</v>
      </c>
      <c r="C139">
        <v>320.01</v>
      </c>
      <c r="D139">
        <v>320.01</v>
      </c>
    </row>
    <row r="140" spans="1:4">
      <c r="A140">
        <v>1320152540</v>
      </c>
      <c r="B140" t="s">
        <v>692</v>
      </c>
      <c r="C140">
        <v>204</v>
      </c>
      <c r="D140">
        <v>204</v>
      </c>
    </row>
    <row r="141" spans="1:4">
      <c r="A141">
        <v>2420458290</v>
      </c>
      <c r="B141" t="s">
        <v>693</v>
      </c>
      <c r="C141">
        <v>6526.99</v>
      </c>
      <c r="D141">
        <v>6526.99</v>
      </c>
    </row>
    <row r="142" spans="1:4">
      <c r="A142" t="s">
        <v>103</v>
      </c>
      <c r="B142" t="s">
        <v>102</v>
      </c>
      <c r="C142">
        <v>14.97</v>
      </c>
      <c r="D142">
        <v>14.97</v>
      </c>
    </row>
    <row r="143" spans="1:4">
      <c r="A143" t="s">
        <v>105</v>
      </c>
      <c r="B143" t="s">
        <v>104</v>
      </c>
      <c r="C143">
        <v>91.9</v>
      </c>
      <c r="D143">
        <v>91.9</v>
      </c>
    </row>
    <row r="144" spans="1:4">
      <c r="A144">
        <v>2340758790</v>
      </c>
      <c r="B144" t="s">
        <v>426</v>
      </c>
      <c r="C144">
        <v>7.28</v>
      </c>
      <c r="D144">
        <v>7.28</v>
      </c>
    </row>
    <row r="145" spans="1:4">
      <c r="A145">
        <v>3620258440</v>
      </c>
      <c r="B145" t="s">
        <v>106</v>
      </c>
      <c r="C145">
        <v>96.14</v>
      </c>
      <c r="D145">
        <v>82.5</v>
      </c>
    </row>
    <row r="146" spans="1:4">
      <c r="A146">
        <v>3620258480</v>
      </c>
      <c r="B146" t="s">
        <v>107</v>
      </c>
      <c r="C146">
        <v>47.22</v>
      </c>
      <c r="D146">
        <v>47.16</v>
      </c>
    </row>
    <row r="147" spans="1:4">
      <c r="A147">
        <v>4510458680</v>
      </c>
      <c r="B147" t="s">
        <v>687</v>
      </c>
      <c r="C147">
        <v>643.5</v>
      </c>
      <c r="D147">
        <v>643.5</v>
      </c>
    </row>
    <row r="148" spans="1:4">
      <c r="A148">
        <v>511358730</v>
      </c>
      <c r="B148" t="s">
        <v>694</v>
      </c>
      <c r="C148">
        <v>50.75</v>
      </c>
      <c r="D148">
        <v>50.75</v>
      </c>
    </row>
    <row r="149" spans="1:4">
      <c r="A149">
        <v>1520158590</v>
      </c>
      <c r="B149" t="s">
        <v>695</v>
      </c>
      <c r="C149">
        <v>500</v>
      </c>
      <c r="D149">
        <v>500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topLeftCell="A90" workbookViewId="0">
      <selection activeCell="C92" sqref="C92"/>
    </sheetView>
  </sheetViews>
  <sheetFormatPr defaultRowHeight="15"/>
  <sheetData>
    <row r="1" spans="1:4">
      <c r="A1">
        <v>58000</v>
      </c>
      <c r="B1" t="s">
        <v>217</v>
      </c>
      <c r="D1">
        <v>-9.06</v>
      </c>
    </row>
    <row r="2" spans="1:4">
      <c r="A2" t="s">
        <v>219</v>
      </c>
      <c r="B2" t="s">
        <v>220</v>
      </c>
      <c r="C2">
        <v>113.68</v>
      </c>
      <c r="D2">
        <v>113.68</v>
      </c>
    </row>
    <row r="3" spans="1:4">
      <c r="A3" t="s">
        <v>225</v>
      </c>
      <c r="B3" t="s">
        <v>226</v>
      </c>
      <c r="C3">
        <v>39.53</v>
      </c>
      <c r="D3">
        <v>39.53</v>
      </c>
    </row>
    <row r="4" spans="1:4">
      <c r="A4" t="s">
        <v>213</v>
      </c>
      <c r="B4" t="s">
        <v>214</v>
      </c>
      <c r="C4">
        <v>10.86</v>
      </c>
      <c r="D4">
        <v>10.86</v>
      </c>
    </row>
    <row r="5" spans="1:4">
      <c r="A5" t="s">
        <v>216</v>
      </c>
      <c r="B5" t="s">
        <v>215</v>
      </c>
      <c r="C5">
        <v>6.58</v>
      </c>
      <c r="D5">
        <v>6.58</v>
      </c>
    </row>
    <row r="6" spans="1:4">
      <c r="A6" t="s">
        <v>227</v>
      </c>
      <c r="B6" t="s">
        <v>228</v>
      </c>
      <c r="C6">
        <v>22.89</v>
      </c>
      <c r="D6">
        <v>22.89</v>
      </c>
    </row>
    <row r="7" spans="1:4">
      <c r="A7" t="s">
        <v>229</v>
      </c>
      <c r="B7" t="s">
        <v>230</v>
      </c>
      <c r="C7">
        <v>40.14</v>
      </c>
      <c r="D7">
        <v>40.14</v>
      </c>
    </row>
    <row r="8" spans="1:4">
      <c r="A8" t="s">
        <v>231</v>
      </c>
      <c r="B8" t="s">
        <v>232</v>
      </c>
      <c r="C8">
        <v>0.79</v>
      </c>
      <c r="D8">
        <v>0.79</v>
      </c>
    </row>
    <row r="9" spans="1:4">
      <c r="A9" t="s">
        <v>233</v>
      </c>
      <c r="B9" t="s">
        <v>234</v>
      </c>
      <c r="C9">
        <v>116.22</v>
      </c>
      <c r="D9">
        <v>116.22</v>
      </c>
    </row>
    <row r="10" spans="1:4">
      <c r="A10" t="s">
        <v>239</v>
      </c>
      <c r="B10" t="s">
        <v>240</v>
      </c>
      <c r="C10">
        <v>89.35</v>
      </c>
      <c r="D10">
        <v>89.35</v>
      </c>
    </row>
    <row r="11" spans="1:4">
      <c r="A11" t="s">
        <v>241</v>
      </c>
      <c r="B11" t="s">
        <v>242</v>
      </c>
      <c r="C11">
        <v>37.25</v>
      </c>
      <c r="D11">
        <v>37.25</v>
      </c>
    </row>
    <row r="12" spans="1:4">
      <c r="A12" t="s">
        <v>243</v>
      </c>
      <c r="B12" t="s">
        <v>244</v>
      </c>
      <c r="C12">
        <v>339.61</v>
      </c>
      <c r="D12">
        <v>339.61</v>
      </c>
    </row>
    <row r="13" spans="1:4">
      <c r="A13" t="s">
        <v>245</v>
      </c>
      <c r="B13" t="s">
        <v>246</v>
      </c>
      <c r="C13">
        <v>39.43</v>
      </c>
      <c r="D13">
        <v>39.43</v>
      </c>
    </row>
    <row r="14" spans="1:4">
      <c r="A14" t="s">
        <v>247</v>
      </c>
      <c r="B14" t="s">
        <v>248</v>
      </c>
      <c r="C14">
        <v>0.03</v>
      </c>
      <c r="D14">
        <v>0.03</v>
      </c>
    </row>
    <row r="15" spans="1:4">
      <c r="A15" s="51" t="s">
        <v>252</v>
      </c>
      <c r="B15" t="s">
        <v>253</v>
      </c>
      <c r="C15">
        <v>6.9</v>
      </c>
      <c r="D15">
        <v>6.9</v>
      </c>
    </row>
    <row r="16" spans="1:4">
      <c r="A16" s="51" t="s">
        <v>256</v>
      </c>
      <c r="B16" t="s">
        <v>257</v>
      </c>
      <c r="C16">
        <v>468.3</v>
      </c>
      <c r="D16">
        <v>468.3</v>
      </c>
    </row>
    <row r="17" spans="1:4">
      <c r="A17" s="51" t="s">
        <v>258</v>
      </c>
      <c r="B17" t="s">
        <v>259</v>
      </c>
      <c r="C17">
        <v>19.2</v>
      </c>
      <c r="D17">
        <v>19.16</v>
      </c>
    </row>
    <row r="18" spans="1:4">
      <c r="A18" t="s">
        <v>262</v>
      </c>
      <c r="B18" t="s">
        <v>263</v>
      </c>
      <c r="C18">
        <v>25.41</v>
      </c>
      <c r="D18">
        <v>25.41</v>
      </c>
    </row>
    <row r="19" spans="1:4">
      <c r="A19" t="s">
        <v>650</v>
      </c>
      <c r="B19" t="s">
        <v>651</v>
      </c>
      <c r="D19">
        <v>-0.47</v>
      </c>
    </row>
    <row r="20" spans="1:4">
      <c r="A20" s="51" t="s">
        <v>264</v>
      </c>
      <c r="B20" t="s">
        <v>265</v>
      </c>
      <c r="C20">
        <v>16.760000000000002</v>
      </c>
      <c r="D20">
        <v>16.760000000000002</v>
      </c>
    </row>
    <row r="21" spans="1:4">
      <c r="A21">
        <v>310151370</v>
      </c>
      <c r="B21" t="s">
        <v>272</v>
      </c>
      <c r="C21">
        <v>5.5</v>
      </c>
      <c r="D21">
        <v>5.49</v>
      </c>
    </row>
    <row r="22" spans="1:4">
      <c r="A22">
        <v>310750070</v>
      </c>
      <c r="B22" t="s">
        <v>553</v>
      </c>
      <c r="C22">
        <v>354.53</v>
      </c>
      <c r="D22">
        <v>354.5</v>
      </c>
    </row>
    <row r="23" spans="1:4">
      <c r="A23">
        <v>310852500</v>
      </c>
      <c r="B23" t="s">
        <v>273</v>
      </c>
      <c r="C23">
        <v>124.36</v>
      </c>
      <c r="D23">
        <v>123.31</v>
      </c>
    </row>
    <row r="24" spans="1:4">
      <c r="A24">
        <v>311152200</v>
      </c>
      <c r="B24" t="s">
        <v>276</v>
      </c>
      <c r="C24">
        <v>15.34</v>
      </c>
      <c r="D24">
        <v>15.34</v>
      </c>
    </row>
    <row r="25" spans="1:4">
      <c r="A25">
        <v>330152700</v>
      </c>
      <c r="B25" t="s">
        <v>278</v>
      </c>
      <c r="C25">
        <v>1.86</v>
      </c>
      <c r="D25">
        <v>1.84</v>
      </c>
    </row>
    <row r="26" spans="1:4">
      <c r="A26">
        <v>330153800</v>
      </c>
      <c r="B26" t="s">
        <v>279</v>
      </c>
      <c r="C26">
        <v>186.32</v>
      </c>
      <c r="D26">
        <v>186.17</v>
      </c>
    </row>
    <row r="27" spans="1:4">
      <c r="A27">
        <v>330750820</v>
      </c>
      <c r="B27" t="s">
        <v>280</v>
      </c>
      <c r="C27">
        <v>5.67</v>
      </c>
      <c r="D27">
        <v>5.67</v>
      </c>
    </row>
    <row r="28" spans="1:4">
      <c r="A28">
        <v>330752600</v>
      </c>
      <c r="B28" t="s">
        <v>281</v>
      </c>
      <c r="C28">
        <v>1.37</v>
      </c>
      <c r="D28">
        <v>1.37</v>
      </c>
    </row>
    <row r="29" spans="1:4">
      <c r="A29" t="s">
        <v>282</v>
      </c>
      <c r="B29" t="s">
        <v>283</v>
      </c>
      <c r="C29">
        <v>162.38</v>
      </c>
      <c r="D29">
        <v>162.29</v>
      </c>
    </row>
    <row r="30" spans="1:4">
      <c r="A30" t="s">
        <v>284</v>
      </c>
      <c r="B30" t="s">
        <v>285</v>
      </c>
      <c r="C30">
        <v>404.91</v>
      </c>
      <c r="D30">
        <v>404.91</v>
      </c>
    </row>
    <row r="31" spans="1:4">
      <c r="A31">
        <v>410250270</v>
      </c>
      <c r="B31" t="s">
        <v>286</v>
      </c>
      <c r="C31">
        <v>1.06</v>
      </c>
      <c r="D31">
        <v>1.06</v>
      </c>
    </row>
    <row r="32" spans="1:4">
      <c r="A32">
        <v>420252800</v>
      </c>
      <c r="B32" t="s">
        <v>287</v>
      </c>
      <c r="C32">
        <v>0.04</v>
      </c>
      <c r="D32">
        <v>0.03</v>
      </c>
    </row>
    <row r="33" spans="1:4">
      <c r="A33">
        <v>420655140</v>
      </c>
      <c r="B33" t="s">
        <v>288</v>
      </c>
      <c r="C33">
        <v>2.66</v>
      </c>
      <c r="D33">
        <v>2.66</v>
      </c>
    </row>
    <row r="34" spans="1:4">
      <c r="A34">
        <v>511351350</v>
      </c>
      <c r="B34" t="s">
        <v>289</v>
      </c>
      <c r="C34">
        <v>5.72</v>
      </c>
      <c r="D34">
        <v>5.72</v>
      </c>
    </row>
    <row r="35" spans="1:4">
      <c r="A35">
        <v>511351760</v>
      </c>
      <c r="B35" t="s">
        <v>290</v>
      </c>
      <c r="C35">
        <v>22.55</v>
      </c>
      <c r="D35">
        <v>22.55</v>
      </c>
    </row>
    <row r="36" spans="1:4">
      <c r="A36">
        <v>511354620</v>
      </c>
      <c r="B36" t="s">
        <v>291</v>
      </c>
      <c r="C36">
        <v>5.95</v>
      </c>
      <c r="D36">
        <v>5.92</v>
      </c>
    </row>
    <row r="37" spans="1:4">
      <c r="A37">
        <v>511354970</v>
      </c>
      <c r="B37" t="s">
        <v>292</v>
      </c>
      <c r="C37">
        <v>19.399999999999999</v>
      </c>
      <c r="D37">
        <v>19.38</v>
      </c>
    </row>
    <row r="38" spans="1:4">
      <c r="A38" t="s">
        <v>298</v>
      </c>
      <c r="B38" t="s">
        <v>299</v>
      </c>
      <c r="C38">
        <v>133.19</v>
      </c>
      <c r="D38">
        <v>122.88</v>
      </c>
    </row>
    <row r="39" spans="1:4">
      <c r="A39">
        <v>710552900</v>
      </c>
      <c r="B39" t="s">
        <v>300</v>
      </c>
      <c r="C39">
        <v>54.5</v>
      </c>
      <c r="D39">
        <v>54.43</v>
      </c>
    </row>
    <row r="40" spans="1:4">
      <c r="A40" t="s">
        <v>305</v>
      </c>
      <c r="B40" t="s">
        <v>306</v>
      </c>
      <c r="C40">
        <v>0.9</v>
      </c>
      <c r="D40">
        <v>0.9</v>
      </c>
    </row>
    <row r="41" spans="1:4">
      <c r="A41" t="s">
        <v>307</v>
      </c>
      <c r="B41" t="s">
        <v>308</v>
      </c>
      <c r="C41">
        <v>1.59</v>
      </c>
      <c r="D41">
        <v>1.59</v>
      </c>
    </row>
    <row r="42" spans="1:4">
      <c r="A42">
        <v>730554350</v>
      </c>
      <c r="B42" t="s">
        <v>670</v>
      </c>
      <c r="C42">
        <v>10.76</v>
      </c>
      <c r="D42">
        <v>10.76</v>
      </c>
    </row>
    <row r="43" spans="1:4">
      <c r="A43">
        <v>1030254890</v>
      </c>
      <c r="B43" t="s">
        <v>671</v>
      </c>
      <c r="C43">
        <v>2.0499999999999998</v>
      </c>
      <c r="D43">
        <v>2.0499999999999998</v>
      </c>
    </row>
    <row r="44" spans="1:4">
      <c r="A44">
        <v>1140354670</v>
      </c>
      <c r="B44" t="s">
        <v>313</v>
      </c>
      <c r="C44">
        <v>1.32</v>
      </c>
      <c r="D44">
        <v>1.32</v>
      </c>
    </row>
    <row r="45" spans="1:4">
      <c r="A45">
        <v>1140355170</v>
      </c>
      <c r="B45" t="s">
        <v>314</v>
      </c>
      <c r="C45">
        <v>15.86</v>
      </c>
      <c r="D45">
        <v>15.86</v>
      </c>
    </row>
    <row r="46" spans="1:4">
      <c r="A46">
        <v>1140355190</v>
      </c>
      <c r="B46" t="s">
        <v>315</v>
      </c>
      <c r="C46">
        <v>7.0000000000000007E-2</v>
      </c>
      <c r="D46">
        <v>7.0000000000000007E-2</v>
      </c>
    </row>
    <row r="47" spans="1:4">
      <c r="A47" t="s">
        <v>316</v>
      </c>
      <c r="B47" t="s">
        <v>315</v>
      </c>
      <c r="C47">
        <v>6.72</v>
      </c>
      <c r="D47">
        <v>6.72</v>
      </c>
    </row>
    <row r="48" spans="1:4">
      <c r="A48" t="s">
        <v>317</v>
      </c>
      <c r="B48" t="s">
        <v>318</v>
      </c>
      <c r="C48">
        <v>5.7</v>
      </c>
      <c r="D48">
        <v>5.7</v>
      </c>
    </row>
    <row r="49" spans="1:4">
      <c r="A49">
        <v>1210354860</v>
      </c>
      <c r="B49" t="s">
        <v>672</v>
      </c>
      <c r="C49">
        <v>2.19</v>
      </c>
      <c r="D49">
        <v>2.19</v>
      </c>
    </row>
    <row r="50" spans="1:4">
      <c r="A50" t="s">
        <v>322</v>
      </c>
      <c r="B50" t="s">
        <v>323</v>
      </c>
      <c r="C50">
        <v>50</v>
      </c>
      <c r="D50">
        <v>50</v>
      </c>
    </row>
    <row r="51" spans="1:4">
      <c r="A51" t="s">
        <v>324</v>
      </c>
      <c r="B51" t="s">
        <v>325</v>
      </c>
      <c r="C51">
        <v>3.79</v>
      </c>
      <c r="D51">
        <v>3.79</v>
      </c>
    </row>
    <row r="52" spans="1:4">
      <c r="A52" t="s">
        <v>326</v>
      </c>
      <c r="B52" t="s">
        <v>327</v>
      </c>
      <c r="C52">
        <v>766.43</v>
      </c>
      <c r="D52">
        <v>766.43</v>
      </c>
    </row>
    <row r="53" spans="1:4">
      <c r="A53" t="s">
        <v>330</v>
      </c>
      <c r="B53" t="s">
        <v>331</v>
      </c>
      <c r="C53">
        <v>89.07</v>
      </c>
      <c r="D53">
        <v>89.07</v>
      </c>
    </row>
    <row r="54" spans="1:4">
      <c r="A54" t="s">
        <v>332</v>
      </c>
      <c r="B54" t="s">
        <v>333</v>
      </c>
      <c r="C54">
        <v>102.89</v>
      </c>
      <c r="D54">
        <v>102.89</v>
      </c>
    </row>
    <row r="55" spans="1:4">
      <c r="A55" t="s">
        <v>334</v>
      </c>
      <c r="B55" t="s">
        <v>333</v>
      </c>
      <c r="C55">
        <v>3.8</v>
      </c>
      <c r="D55">
        <v>3.8</v>
      </c>
    </row>
    <row r="56" spans="1:4">
      <c r="A56">
        <v>1530154710</v>
      </c>
      <c r="B56" t="s">
        <v>673</v>
      </c>
      <c r="C56">
        <v>60.96</v>
      </c>
      <c r="D56">
        <v>60.96</v>
      </c>
    </row>
    <row r="57" spans="1:4">
      <c r="A57" t="s">
        <v>338</v>
      </c>
      <c r="B57" t="s">
        <v>339</v>
      </c>
      <c r="C57">
        <v>20.72</v>
      </c>
      <c r="D57">
        <v>20.72</v>
      </c>
    </row>
    <row r="58" spans="1:4">
      <c r="A58">
        <v>2340650280</v>
      </c>
      <c r="B58" t="s">
        <v>464</v>
      </c>
      <c r="C58">
        <v>8.84</v>
      </c>
      <c r="D58">
        <v>8.84</v>
      </c>
    </row>
    <row r="59" spans="1:4">
      <c r="A59">
        <v>2420453900</v>
      </c>
      <c r="B59" t="s">
        <v>340</v>
      </c>
      <c r="C59">
        <v>21.43</v>
      </c>
      <c r="D59">
        <v>21.43</v>
      </c>
    </row>
    <row r="60" spans="1:4">
      <c r="A60" t="s">
        <v>341</v>
      </c>
      <c r="B60" t="s">
        <v>342</v>
      </c>
      <c r="C60">
        <v>688</v>
      </c>
      <c r="D60">
        <v>654.66</v>
      </c>
    </row>
    <row r="61" spans="1:4">
      <c r="A61" t="s">
        <v>344</v>
      </c>
      <c r="B61" t="s">
        <v>345</v>
      </c>
      <c r="D61">
        <v>0</v>
      </c>
    </row>
    <row r="62" spans="1:4">
      <c r="A62" t="s">
        <v>346</v>
      </c>
      <c r="B62" t="s">
        <v>347</v>
      </c>
      <c r="C62">
        <v>6.43</v>
      </c>
      <c r="D62">
        <v>6.43</v>
      </c>
    </row>
    <row r="63" spans="1:4">
      <c r="A63" t="s">
        <v>353</v>
      </c>
      <c r="B63" t="s">
        <v>354</v>
      </c>
      <c r="C63">
        <v>294.47000000000003</v>
      </c>
      <c r="D63">
        <v>294.47000000000003</v>
      </c>
    </row>
    <row r="64" spans="1:4">
      <c r="A64" t="s">
        <v>444</v>
      </c>
      <c r="B64" t="s">
        <v>445</v>
      </c>
      <c r="D64">
        <v>-0.33</v>
      </c>
    </row>
    <row r="65" spans="1:4">
      <c r="A65" t="s">
        <v>674</v>
      </c>
      <c r="B65" t="s">
        <v>675</v>
      </c>
      <c r="C65">
        <v>11.48</v>
      </c>
      <c r="D65">
        <v>11.48</v>
      </c>
    </row>
    <row r="66" spans="1:4">
      <c r="A66">
        <v>2810953950</v>
      </c>
      <c r="B66" t="s">
        <v>676</v>
      </c>
      <c r="C66">
        <v>3</v>
      </c>
      <c r="D66">
        <v>3</v>
      </c>
    </row>
    <row r="67" spans="1:4">
      <c r="A67">
        <v>2811653950</v>
      </c>
      <c r="B67" t="s">
        <v>676</v>
      </c>
      <c r="C67">
        <v>1.65</v>
      </c>
      <c r="D67">
        <v>1.65</v>
      </c>
    </row>
    <row r="68" spans="1:4">
      <c r="A68">
        <v>2820451280</v>
      </c>
      <c r="B68" t="s">
        <v>360</v>
      </c>
      <c r="C68">
        <v>4.4400000000000004</v>
      </c>
      <c r="D68">
        <v>4.4400000000000004</v>
      </c>
    </row>
    <row r="69" spans="1:4">
      <c r="A69">
        <v>2820654140</v>
      </c>
      <c r="B69" t="s">
        <v>677</v>
      </c>
      <c r="C69">
        <v>4.79</v>
      </c>
      <c r="D69">
        <v>4.79</v>
      </c>
    </row>
    <row r="70" spans="1:4">
      <c r="A70">
        <v>2910552210</v>
      </c>
      <c r="B70" t="s">
        <v>678</v>
      </c>
      <c r="C70">
        <v>3.04</v>
      </c>
      <c r="D70">
        <v>3.04</v>
      </c>
    </row>
    <row r="71" spans="1:4">
      <c r="A71">
        <v>3020652180</v>
      </c>
      <c r="B71" t="s">
        <v>679</v>
      </c>
      <c r="C71">
        <v>337.46</v>
      </c>
      <c r="D71">
        <v>337.46</v>
      </c>
    </row>
    <row r="72" spans="1:4">
      <c r="A72">
        <v>3180052990</v>
      </c>
      <c r="B72" t="s">
        <v>372</v>
      </c>
      <c r="C72">
        <v>104.35</v>
      </c>
      <c r="D72">
        <v>104.35</v>
      </c>
    </row>
    <row r="73" spans="1:4">
      <c r="A73">
        <v>3610459000</v>
      </c>
      <c r="B73" t="s">
        <v>375</v>
      </c>
      <c r="C73">
        <v>34.840000000000003</v>
      </c>
      <c r="D73">
        <v>34.82</v>
      </c>
    </row>
    <row r="74" spans="1:4">
      <c r="A74">
        <v>4520051880</v>
      </c>
      <c r="B74" t="s">
        <v>680</v>
      </c>
      <c r="C74">
        <v>12307.79</v>
      </c>
      <c r="D74">
        <v>12060.89</v>
      </c>
    </row>
    <row r="75" spans="1:4">
      <c r="A75">
        <v>4620155160</v>
      </c>
      <c r="B75" t="s">
        <v>376</v>
      </c>
      <c r="C75">
        <v>4.74</v>
      </c>
      <c r="D75">
        <v>4.74</v>
      </c>
    </row>
    <row r="76" spans="1:4">
      <c r="A76">
        <v>9520051420</v>
      </c>
      <c r="B76" t="s">
        <v>383</v>
      </c>
      <c r="C76">
        <v>5.86</v>
      </c>
      <c r="D76">
        <v>5.86</v>
      </c>
    </row>
    <row r="77" spans="1:4">
      <c r="A77">
        <v>9620051410</v>
      </c>
      <c r="B77" t="s">
        <v>384</v>
      </c>
      <c r="C77">
        <v>4.96</v>
      </c>
      <c r="D77">
        <v>4.96</v>
      </c>
    </row>
    <row r="78" spans="1:4">
      <c r="A78">
        <v>170558300</v>
      </c>
      <c r="B78" t="s">
        <v>95</v>
      </c>
      <c r="C78">
        <v>130.27000000000001</v>
      </c>
      <c r="D78">
        <v>130.27000000000001</v>
      </c>
    </row>
    <row r="79" spans="1:4">
      <c r="A79">
        <v>170558330</v>
      </c>
      <c r="B79" t="s">
        <v>96</v>
      </c>
      <c r="C79">
        <v>292.02</v>
      </c>
      <c r="D79">
        <v>292.02</v>
      </c>
    </row>
    <row r="80" spans="1:4">
      <c r="A80">
        <v>320558340</v>
      </c>
      <c r="B80" t="s">
        <v>97</v>
      </c>
      <c r="C80">
        <v>14.95</v>
      </c>
      <c r="D80">
        <v>14.95</v>
      </c>
    </row>
    <row r="81" spans="1:4">
      <c r="A81">
        <v>330153020</v>
      </c>
      <c r="B81" t="s">
        <v>385</v>
      </c>
      <c r="C81">
        <v>264.43</v>
      </c>
      <c r="D81">
        <v>264.43</v>
      </c>
    </row>
    <row r="82" spans="1:4">
      <c r="A82" t="s">
        <v>388</v>
      </c>
      <c r="B82" t="s">
        <v>389</v>
      </c>
      <c r="C82">
        <v>132.94</v>
      </c>
      <c r="D82">
        <v>132.9</v>
      </c>
    </row>
    <row r="83" spans="1:4">
      <c r="A83">
        <v>1520158310</v>
      </c>
      <c r="B83" t="s">
        <v>100</v>
      </c>
      <c r="C83">
        <v>25.02</v>
      </c>
      <c r="D83">
        <v>25.02</v>
      </c>
    </row>
    <row r="84" spans="1:4">
      <c r="A84" t="s">
        <v>390</v>
      </c>
      <c r="B84" t="s">
        <v>391</v>
      </c>
      <c r="C84">
        <v>340.34</v>
      </c>
      <c r="D84">
        <v>340.34</v>
      </c>
    </row>
    <row r="85" spans="1:4">
      <c r="A85">
        <v>3620258320</v>
      </c>
      <c r="B85" t="s">
        <v>101</v>
      </c>
      <c r="C85">
        <v>179.2</v>
      </c>
      <c r="D85">
        <v>179.2</v>
      </c>
    </row>
    <row r="86" spans="1:4">
      <c r="A86">
        <v>3620258530</v>
      </c>
      <c r="B86" t="s">
        <v>392</v>
      </c>
      <c r="C86">
        <v>24.51</v>
      </c>
      <c r="D86">
        <v>14.13</v>
      </c>
    </row>
    <row r="87" spans="1:4">
      <c r="A87" t="s">
        <v>393</v>
      </c>
      <c r="B87" t="s">
        <v>394</v>
      </c>
      <c r="C87">
        <v>22.21</v>
      </c>
      <c r="D87">
        <v>22.21</v>
      </c>
    </row>
    <row r="88" spans="1:4">
      <c r="A88">
        <v>511352220</v>
      </c>
      <c r="B88" t="s">
        <v>681</v>
      </c>
      <c r="C88">
        <v>141.97999999999999</v>
      </c>
      <c r="D88">
        <v>141.97999999999999</v>
      </c>
    </row>
    <row r="89" spans="1:4">
      <c r="A89">
        <v>2420456390</v>
      </c>
      <c r="B89" t="s">
        <v>682</v>
      </c>
      <c r="C89">
        <v>104.22</v>
      </c>
      <c r="D89">
        <v>104.22</v>
      </c>
    </row>
    <row r="90" spans="1:4">
      <c r="A90" t="s">
        <v>683</v>
      </c>
      <c r="B90" t="s">
        <v>684</v>
      </c>
      <c r="C90">
        <v>47.01</v>
      </c>
      <c r="D90">
        <v>47.01</v>
      </c>
    </row>
    <row r="91" spans="1:4">
      <c r="A91">
        <v>3620258550</v>
      </c>
      <c r="B91" t="s">
        <v>212</v>
      </c>
      <c r="C91">
        <v>1100</v>
      </c>
      <c r="D91">
        <v>669.96</v>
      </c>
    </row>
    <row r="92" spans="1:4">
      <c r="A92">
        <v>220252560</v>
      </c>
      <c r="B92" t="s">
        <v>400</v>
      </c>
      <c r="C92">
        <v>7.6</v>
      </c>
      <c r="D92">
        <v>7.6</v>
      </c>
    </row>
    <row r="93" spans="1:4">
      <c r="A93">
        <v>170558360</v>
      </c>
      <c r="B93" t="s">
        <v>401</v>
      </c>
      <c r="C93">
        <v>34.299999999999997</v>
      </c>
      <c r="D93">
        <v>34.299999999999997</v>
      </c>
    </row>
    <row r="94" spans="1:4">
      <c r="A94">
        <v>220253030</v>
      </c>
      <c r="B94" t="s">
        <v>402</v>
      </c>
      <c r="C94">
        <v>46.59</v>
      </c>
      <c r="D94">
        <v>46.59</v>
      </c>
    </row>
    <row r="95" spans="1:4">
      <c r="A95">
        <v>220253040</v>
      </c>
      <c r="B95" t="s">
        <v>403</v>
      </c>
      <c r="C95">
        <v>79.86</v>
      </c>
      <c r="D95">
        <v>79.86</v>
      </c>
    </row>
    <row r="96" spans="1:4">
      <c r="A96">
        <v>320558370</v>
      </c>
      <c r="B96" t="s">
        <v>404</v>
      </c>
      <c r="C96">
        <v>0.61</v>
      </c>
      <c r="D96">
        <v>0.61</v>
      </c>
    </row>
    <row r="97" spans="1:4">
      <c r="A97" t="s">
        <v>405</v>
      </c>
      <c r="B97" t="s">
        <v>406</v>
      </c>
      <c r="C97">
        <v>191.57</v>
      </c>
      <c r="D97">
        <v>191.57</v>
      </c>
    </row>
    <row r="98" spans="1:4">
      <c r="A98" t="s">
        <v>407</v>
      </c>
      <c r="B98" t="s">
        <v>408</v>
      </c>
      <c r="C98">
        <v>40.28</v>
      </c>
      <c r="D98">
        <v>40.28</v>
      </c>
    </row>
    <row r="99" spans="1:4">
      <c r="A99" t="s">
        <v>468</v>
      </c>
      <c r="B99" t="s">
        <v>469</v>
      </c>
      <c r="C99">
        <v>4.2300000000000004</v>
      </c>
      <c r="D99">
        <v>4.2300000000000004</v>
      </c>
    </row>
    <row r="100" spans="1:4">
      <c r="A100">
        <v>3620258570</v>
      </c>
      <c r="B100" t="s">
        <v>409</v>
      </c>
      <c r="C100">
        <v>11.72</v>
      </c>
      <c r="D100">
        <v>11.72</v>
      </c>
    </row>
    <row r="101" spans="1:4">
      <c r="A101" t="s">
        <v>410</v>
      </c>
      <c r="B101" t="s">
        <v>411</v>
      </c>
      <c r="C101">
        <v>434.42</v>
      </c>
      <c r="D101">
        <v>434.42</v>
      </c>
    </row>
    <row r="102" spans="1:4">
      <c r="A102">
        <v>710258520</v>
      </c>
      <c r="B102" t="s">
        <v>413</v>
      </c>
      <c r="C102">
        <v>6.14</v>
      </c>
      <c r="D102">
        <v>6.14</v>
      </c>
    </row>
    <row r="103" spans="1:4">
      <c r="A103" t="s">
        <v>416</v>
      </c>
      <c r="B103" t="s">
        <v>417</v>
      </c>
      <c r="C103">
        <v>10.23</v>
      </c>
      <c r="D103">
        <v>10.23</v>
      </c>
    </row>
    <row r="104" spans="1:4">
      <c r="A104" t="s">
        <v>420</v>
      </c>
      <c r="B104" t="s">
        <v>421</v>
      </c>
      <c r="C104">
        <v>9.09</v>
      </c>
      <c r="D104">
        <v>9.09</v>
      </c>
    </row>
    <row r="105" spans="1:4">
      <c r="A105">
        <v>521258210</v>
      </c>
      <c r="B105" t="s">
        <v>686</v>
      </c>
      <c r="C105">
        <v>300</v>
      </c>
      <c r="D105">
        <v>300</v>
      </c>
    </row>
    <row r="106" spans="1:4">
      <c r="A106" t="s">
        <v>103</v>
      </c>
      <c r="B106" t="s">
        <v>102</v>
      </c>
      <c r="C106">
        <v>5.72</v>
      </c>
      <c r="D106">
        <v>5.72</v>
      </c>
    </row>
    <row r="107" spans="1:4">
      <c r="A107" t="s">
        <v>105</v>
      </c>
      <c r="B107" t="s">
        <v>104</v>
      </c>
      <c r="C107">
        <v>26.24</v>
      </c>
      <c r="D107">
        <v>26.24</v>
      </c>
    </row>
    <row r="108" spans="1:4">
      <c r="A108">
        <v>2340758790</v>
      </c>
      <c r="B108" t="s">
        <v>426</v>
      </c>
      <c r="C108">
        <v>1.96</v>
      </c>
      <c r="D108">
        <v>1.96</v>
      </c>
    </row>
    <row r="109" spans="1:4">
      <c r="A109">
        <v>3620258440</v>
      </c>
      <c r="B109" t="s">
        <v>106</v>
      </c>
      <c r="C109">
        <v>83.19</v>
      </c>
      <c r="D109">
        <v>83.19</v>
      </c>
    </row>
    <row r="110" spans="1:4">
      <c r="A110">
        <v>3620258480</v>
      </c>
      <c r="B110" t="s">
        <v>107</v>
      </c>
      <c r="C110">
        <v>23.67</v>
      </c>
      <c r="D110">
        <v>23.67</v>
      </c>
    </row>
    <row r="111" spans="1:4">
      <c r="A111">
        <v>4510458680</v>
      </c>
      <c r="B111" t="s">
        <v>687</v>
      </c>
      <c r="C111">
        <v>227.7</v>
      </c>
      <c r="D111">
        <v>227.7</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6" workbookViewId="0">
      <selection activeCell="K35" sqref="K35"/>
    </sheetView>
  </sheetViews>
  <sheetFormatPr defaultRowHeight="15"/>
  <sheetData>
    <row r="1" spans="1:4">
      <c r="A1">
        <v>58000</v>
      </c>
      <c r="B1" t="s">
        <v>217</v>
      </c>
      <c r="D1">
        <v>-2.2999999999999998</v>
      </c>
    </row>
    <row r="2" spans="1:4">
      <c r="A2">
        <v>170551380</v>
      </c>
      <c r="B2" t="s">
        <v>218</v>
      </c>
      <c r="C2">
        <v>41.09</v>
      </c>
      <c r="D2">
        <v>39.79</v>
      </c>
    </row>
    <row r="3" spans="1:4">
      <c r="A3" t="s">
        <v>219</v>
      </c>
      <c r="B3" t="s">
        <v>220</v>
      </c>
      <c r="C3">
        <v>177.31</v>
      </c>
      <c r="D3">
        <v>177.31</v>
      </c>
    </row>
    <row r="4" spans="1:4">
      <c r="A4" t="s">
        <v>221</v>
      </c>
      <c r="B4" t="s">
        <v>222</v>
      </c>
      <c r="C4">
        <v>0.39</v>
      </c>
      <c r="D4">
        <v>0.39</v>
      </c>
    </row>
    <row r="5" spans="1:4">
      <c r="A5" t="s">
        <v>225</v>
      </c>
      <c r="B5" t="s">
        <v>226</v>
      </c>
      <c r="C5">
        <v>5.76</v>
      </c>
      <c r="D5">
        <v>5.76</v>
      </c>
    </row>
    <row r="6" spans="1:4">
      <c r="A6" t="s">
        <v>213</v>
      </c>
      <c r="B6" t="s">
        <v>214</v>
      </c>
      <c r="C6">
        <v>6.72</v>
      </c>
      <c r="D6">
        <v>6.72</v>
      </c>
    </row>
    <row r="7" spans="1:4">
      <c r="A7" t="s">
        <v>216</v>
      </c>
      <c r="B7" t="s">
        <v>215</v>
      </c>
      <c r="C7">
        <v>8.0399999999999991</v>
      </c>
      <c r="D7">
        <v>8.0399999999999991</v>
      </c>
    </row>
    <row r="8" spans="1:4">
      <c r="A8" t="s">
        <v>227</v>
      </c>
      <c r="B8" t="s">
        <v>228</v>
      </c>
      <c r="C8">
        <v>16.95</v>
      </c>
      <c r="D8">
        <v>16.95</v>
      </c>
    </row>
    <row r="9" spans="1:4">
      <c r="A9" t="s">
        <v>229</v>
      </c>
      <c r="B9" t="s">
        <v>230</v>
      </c>
      <c r="C9">
        <v>32.03</v>
      </c>
      <c r="D9">
        <v>32.03</v>
      </c>
    </row>
    <row r="10" spans="1:4">
      <c r="A10" t="s">
        <v>231</v>
      </c>
      <c r="B10" t="s">
        <v>232</v>
      </c>
      <c r="C10">
        <v>0.93</v>
      </c>
      <c r="D10">
        <v>0.93</v>
      </c>
    </row>
    <row r="11" spans="1:4">
      <c r="A11" t="s">
        <v>233</v>
      </c>
      <c r="B11" t="s">
        <v>234</v>
      </c>
      <c r="C11">
        <v>88.42</v>
      </c>
      <c r="D11">
        <v>88.42</v>
      </c>
    </row>
    <row r="12" spans="1:4">
      <c r="A12" t="s">
        <v>235</v>
      </c>
      <c r="B12" t="s">
        <v>236</v>
      </c>
      <c r="C12">
        <v>115.91</v>
      </c>
      <c r="D12">
        <v>115.91</v>
      </c>
    </row>
    <row r="13" spans="1:4">
      <c r="A13" t="s">
        <v>237</v>
      </c>
      <c r="B13" t="s">
        <v>238</v>
      </c>
      <c r="C13">
        <v>9.9499999999999993</v>
      </c>
      <c r="D13">
        <v>9.9499999999999993</v>
      </c>
    </row>
    <row r="14" spans="1:4">
      <c r="A14" t="s">
        <v>239</v>
      </c>
      <c r="B14" t="s">
        <v>240</v>
      </c>
      <c r="C14">
        <v>72.150000000000006</v>
      </c>
      <c r="D14">
        <v>72.150000000000006</v>
      </c>
    </row>
    <row r="15" spans="1:4">
      <c r="A15" t="s">
        <v>241</v>
      </c>
      <c r="B15" t="s">
        <v>242</v>
      </c>
      <c r="C15">
        <v>48.54</v>
      </c>
      <c r="D15">
        <v>48.54</v>
      </c>
    </row>
    <row r="16" spans="1:4">
      <c r="A16" t="s">
        <v>243</v>
      </c>
      <c r="B16" t="s">
        <v>244</v>
      </c>
      <c r="C16">
        <v>334.86</v>
      </c>
      <c r="D16">
        <v>334.86</v>
      </c>
    </row>
    <row r="17" spans="1:4">
      <c r="A17" t="s">
        <v>245</v>
      </c>
      <c r="B17" t="s">
        <v>246</v>
      </c>
      <c r="C17">
        <v>47.19</v>
      </c>
      <c r="D17">
        <v>47.19</v>
      </c>
    </row>
    <row r="18" spans="1:4">
      <c r="A18" t="s">
        <v>247</v>
      </c>
      <c r="B18" t="s">
        <v>248</v>
      </c>
      <c r="C18">
        <v>0.11</v>
      </c>
      <c r="D18">
        <v>0.11</v>
      </c>
    </row>
    <row r="19" spans="1:4">
      <c r="A19">
        <v>220252550</v>
      </c>
      <c r="B19" t="s">
        <v>249</v>
      </c>
      <c r="C19">
        <v>39.33</v>
      </c>
      <c r="D19">
        <v>39.33</v>
      </c>
    </row>
    <row r="20" spans="1:4">
      <c r="A20" s="51" t="s">
        <v>250</v>
      </c>
      <c r="B20" t="s">
        <v>251</v>
      </c>
      <c r="C20">
        <v>16.149999999999999</v>
      </c>
      <c r="D20">
        <v>16.149999999999999</v>
      </c>
    </row>
    <row r="21" spans="1:4">
      <c r="A21" s="51" t="s">
        <v>252</v>
      </c>
      <c r="B21" t="s">
        <v>253</v>
      </c>
      <c r="C21">
        <v>6.64</v>
      </c>
      <c r="D21">
        <v>6.64</v>
      </c>
    </row>
    <row r="22" spans="1:4">
      <c r="A22" s="51" t="s">
        <v>254</v>
      </c>
      <c r="B22" t="s">
        <v>255</v>
      </c>
      <c r="C22">
        <v>135.18</v>
      </c>
      <c r="D22">
        <v>135.18</v>
      </c>
    </row>
    <row r="23" spans="1:4">
      <c r="A23" s="51" t="s">
        <v>256</v>
      </c>
      <c r="B23" t="s">
        <v>257</v>
      </c>
      <c r="C23">
        <v>396.67</v>
      </c>
      <c r="D23">
        <v>395.94</v>
      </c>
    </row>
    <row r="24" spans="1:4">
      <c r="A24" s="51" t="s">
        <v>258</v>
      </c>
      <c r="B24" t="s">
        <v>259</v>
      </c>
      <c r="C24">
        <v>13.17</v>
      </c>
      <c r="D24">
        <v>13.17</v>
      </c>
    </row>
    <row r="25" spans="1:4">
      <c r="A25" s="51" t="s">
        <v>260</v>
      </c>
      <c r="B25" t="s">
        <v>261</v>
      </c>
      <c r="C25">
        <v>201.07</v>
      </c>
      <c r="D25">
        <v>201.07</v>
      </c>
    </row>
    <row r="26" spans="1:4">
      <c r="A26" t="s">
        <v>480</v>
      </c>
      <c r="B26" t="s">
        <v>481</v>
      </c>
      <c r="D26">
        <v>-0.05</v>
      </c>
    </row>
    <row r="27" spans="1:4">
      <c r="A27" t="s">
        <v>262</v>
      </c>
      <c r="B27" t="s">
        <v>263</v>
      </c>
      <c r="C27">
        <v>215.17</v>
      </c>
      <c r="D27">
        <v>215.17</v>
      </c>
    </row>
    <row r="28" spans="1:4">
      <c r="A28" t="s">
        <v>543</v>
      </c>
      <c r="B28" t="s">
        <v>257</v>
      </c>
      <c r="D28">
        <v>-0.18</v>
      </c>
    </row>
    <row r="29" spans="1:4">
      <c r="A29" s="51" t="s">
        <v>264</v>
      </c>
      <c r="B29" t="s">
        <v>265</v>
      </c>
      <c r="C29">
        <v>15.56</v>
      </c>
      <c r="D29">
        <v>15.56</v>
      </c>
    </row>
    <row r="30" spans="1:4">
      <c r="A30" s="51" t="s">
        <v>266</v>
      </c>
      <c r="B30" t="s">
        <v>267</v>
      </c>
      <c r="C30">
        <v>28.98</v>
      </c>
      <c r="D30">
        <v>28.98</v>
      </c>
    </row>
    <row r="31" spans="1:4">
      <c r="A31">
        <v>310151370</v>
      </c>
      <c r="B31" t="s">
        <v>272</v>
      </c>
      <c r="C31">
        <v>7.29</v>
      </c>
      <c r="D31">
        <v>7.28</v>
      </c>
    </row>
    <row r="32" spans="1:4">
      <c r="A32">
        <v>310852500</v>
      </c>
      <c r="B32" t="s">
        <v>273</v>
      </c>
      <c r="C32">
        <v>180.14</v>
      </c>
      <c r="D32">
        <v>179.7</v>
      </c>
    </row>
    <row r="33" spans="1:4">
      <c r="A33">
        <v>311152200</v>
      </c>
      <c r="B33" t="s">
        <v>276</v>
      </c>
      <c r="C33">
        <v>26.97</v>
      </c>
      <c r="D33">
        <v>26.97</v>
      </c>
    </row>
    <row r="34" spans="1:4">
      <c r="A34">
        <v>311252400</v>
      </c>
      <c r="B34" t="s">
        <v>277</v>
      </c>
      <c r="C34">
        <v>0.02</v>
      </c>
      <c r="D34">
        <v>0.02</v>
      </c>
    </row>
    <row r="35" spans="1:4">
      <c r="A35">
        <v>330152700</v>
      </c>
      <c r="B35" t="s">
        <v>278</v>
      </c>
      <c r="C35">
        <v>1.4</v>
      </c>
      <c r="D35">
        <v>1.4</v>
      </c>
    </row>
    <row r="36" spans="1:4">
      <c r="A36">
        <v>330153800</v>
      </c>
      <c r="B36" t="s">
        <v>279</v>
      </c>
      <c r="C36">
        <v>222.07</v>
      </c>
      <c r="D36">
        <v>221.75</v>
      </c>
    </row>
    <row r="37" spans="1:4">
      <c r="A37">
        <v>330750820</v>
      </c>
      <c r="B37" t="s">
        <v>280</v>
      </c>
      <c r="C37">
        <v>57.36</v>
      </c>
      <c r="D37">
        <v>57.36</v>
      </c>
    </row>
    <row r="38" spans="1:4">
      <c r="A38">
        <v>330752600</v>
      </c>
      <c r="B38" t="s">
        <v>281</v>
      </c>
      <c r="C38">
        <v>2.5299999999999998</v>
      </c>
      <c r="D38">
        <v>2.5299999999999998</v>
      </c>
    </row>
    <row r="39" spans="1:4">
      <c r="A39" t="s">
        <v>282</v>
      </c>
      <c r="B39" t="s">
        <v>283</v>
      </c>
      <c r="C39">
        <v>46.75</v>
      </c>
      <c r="D39">
        <v>46.75</v>
      </c>
    </row>
    <row r="40" spans="1:4">
      <c r="A40" t="s">
        <v>284</v>
      </c>
      <c r="B40" t="s">
        <v>285</v>
      </c>
      <c r="C40">
        <v>344.75</v>
      </c>
      <c r="D40">
        <v>344.74</v>
      </c>
    </row>
    <row r="41" spans="1:4">
      <c r="A41" t="s">
        <v>517</v>
      </c>
      <c r="B41" t="s">
        <v>518</v>
      </c>
      <c r="D41">
        <v>-0.05</v>
      </c>
    </row>
    <row r="42" spans="1:4">
      <c r="A42">
        <v>410250270</v>
      </c>
      <c r="B42" t="s">
        <v>286</v>
      </c>
      <c r="C42">
        <v>3.66</v>
      </c>
      <c r="D42">
        <v>3.66</v>
      </c>
    </row>
    <row r="43" spans="1:4">
      <c r="A43">
        <v>420252800</v>
      </c>
      <c r="B43" t="s">
        <v>287</v>
      </c>
      <c r="C43">
        <v>0.14000000000000001</v>
      </c>
      <c r="D43">
        <v>0.14000000000000001</v>
      </c>
    </row>
    <row r="44" spans="1:4">
      <c r="A44">
        <v>511351350</v>
      </c>
      <c r="B44" t="s">
        <v>289</v>
      </c>
      <c r="C44">
        <v>2.02</v>
      </c>
      <c r="D44">
        <v>2.02</v>
      </c>
    </row>
    <row r="45" spans="1:4">
      <c r="A45">
        <v>511351760</v>
      </c>
      <c r="B45" t="s">
        <v>290</v>
      </c>
      <c r="C45">
        <v>4.04</v>
      </c>
      <c r="D45">
        <v>4.04</v>
      </c>
    </row>
    <row r="46" spans="1:4">
      <c r="A46">
        <v>511354620</v>
      </c>
      <c r="B46" t="s">
        <v>291</v>
      </c>
      <c r="C46">
        <v>1.73</v>
      </c>
      <c r="D46">
        <v>1.73</v>
      </c>
    </row>
    <row r="47" spans="1:4">
      <c r="A47">
        <v>511354970</v>
      </c>
      <c r="B47" t="s">
        <v>292</v>
      </c>
      <c r="C47">
        <v>37.270000000000003</v>
      </c>
      <c r="D47">
        <v>37.21</v>
      </c>
    </row>
    <row r="48" spans="1:4">
      <c r="A48">
        <v>521251130</v>
      </c>
      <c r="B48" t="s">
        <v>461</v>
      </c>
      <c r="C48" t="s">
        <v>666</v>
      </c>
      <c r="D48" t="s">
        <v>666</v>
      </c>
    </row>
    <row r="49" spans="1:4">
      <c r="A49">
        <v>521255400</v>
      </c>
      <c r="B49" t="s">
        <v>667</v>
      </c>
      <c r="C49">
        <v>30.73</v>
      </c>
      <c r="D49">
        <v>30.73</v>
      </c>
    </row>
    <row r="50" spans="1:4">
      <c r="A50" t="s">
        <v>296</v>
      </c>
      <c r="B50" t="s">
        <v>297</v>
      </c>
      <c r="C50">
        <v>60</v>
      </c>
      <c r="D50">
        <v>60</v>
      </c>
    </row>
    <row r="51" spans="1:4">
      <c r="A51" t="s">
        <v>298</v>
      </c>
      <c r="B51" t="s">
        <v>299</v>
      </c>
      <c r="C51">
        <v>189.4</v>
      </c>
      <c r="D51">
        <v>189.39</v>
      </c>
    </row>
    <row r="52" spans="1:4">
      <c r="A52" t="s">
        <v>433</v>
      </c>
      <c r="B52" t="s">
        <v>434</v>
      </c>
      <c r="C52">
        <v>59.06</v>
      </c>
      <c r="D52">
        <v>59.06</v>
      </c>
    </row>
    <row r="53" spans="1:4">
      <c r="A53">
        <v>710552900</v>
      </c>
      <c r="B53" t="s">
        <v>300</v>
      </c>
      <c r="C53">
        <v>132.22999999999999</v>
      </c>
      <c r="D53">
        <v>132.05000000000001</v>
      </c>
    </row>
    <row r="54" spans="1:4">
      <c r="A54" t="s">
        <v>305</v>
      </c>
      <c r="B54" t="s">
        <v>306</v>
      </c>
      <c r="C54">
        <v>2.56</v>
      </c>
      <c r="D54">
        <v>2.56</v>
      </c>
    </row>
    <row r="55" spans="1:4">
      <c r="A55" t="s">
        <v>307</v>
      </c>
      <c r="B55" t="s">
        <v>308</v>
      </c>
      <c r="C55">
        <v>7.47</v>
      </c>
      <c r="D55">
        <v>7.47</v>
      </c>
    </row>
    <row r="56" spans="1:4">
      <c r="A56">
        <v>860550860</v>
      </c>
      <c r="B56" t="s">
        <v>309</v>
      </c>
      <c r="C56">
        <v>0.45</v>
      </c>
      <c r="D56">
        <v>0.45</v>
      </c>
    </row>
    <row r="57" spans="1:4">
      <c r="A57" t="s">
        <v>310</v>
      </c>
      <c r="B57" t="s">
        <v>311</v>
      </c>
      <c r="C57">
        <v>30</v>
      </c>
      <c r="D57">
        <v>30</v>
      </c>
    </row>
    <row r="58" spans="1:4">
      <c r="A58">
        <v>1120551110</v>
      </c>
      <c r="B58" t="s">
        <v>455</v>
      </c>
      <c r="C58">
        <v>122.74</v>
      </c>
      <c r="D58">
        <v>122.74</v>
      </c>
    </row>
    <row r="59" spans="1:4">
      <c r="A59">
        <v>1120555090</v>
      </c>
      <c r="B59" t="s">
        <v>523</v>
      </c>
      <c r="C59">
        <v>38.82</v>
      </c>
      <c r="D59">
        <v>38.82</v>
      </c>
    </row>
    <row r="60" spans="1:4">
      <c r="A60">
        <v>1140354660</v>
      </c>
      <c r="B60" t="s">
        <v>312</v>
      </c>
      <c r="C60">
        <v>1.88</v>
      </c>
      <c r="D60">
        <v>1.88</v>
      </c>
    </row>
    <row r="61" spans="1:4">
      <c r="A61">
        <v>1140354670</v>
      </c>
      <c r="B61" t="s">
        <v>313</v>
      </c>
      <c r="C61">
        <v>6.99</v>
      </c>
      <c r="D61">
        <v>6.99</v>
      </c>
    </row>
    <row r="62" spans="1:4">
      <c r="A62">
        <v>1140355170</v>
      </c>
      <c r="B62" t="s">
        <v>314</v>
      </c>
      <c r="C62">
        <v>4.41</v>
      </c>
      <c r="D62">
        <v>4.41</v>
      </c>
    </row>
    <row r="63" spans="1:4">
      <c r="A63">
        <v>1140355190</v>
      </c>
      <c r="B63" t="s">
        <v>315</v>
      </c>
      <c r="C63">
        <v>1.1599999999999999</v>
      </c>
      <c r="D63">
        <v>1.1599999999999999</v>
      </c>
    </row>
    <row r="64" spans="1:4">
      <c r="A64" t="s">
        <v>316</v>
      </c>
      <c r="B64" t="s">
        <v>315</v>
      </c>
      <c r="C64">
        <v>63.06</v>
      </c>
      <c r="D64">
        <v>63.06</v>
      </c>
    </row>
    <row r="65" spans="1:4">
      <c r="A65" t="s">
        <v>488</v>
      </c>
      <c r="B65" t="s">
        <v>445</v>
      </c>
      <c r="C65">
        <v>22.31</v>
      </c>
      <c r="D65">
        <v>22.31</v>
      </c>
    </row>
    <row r="66" spans="1:4">
      <c r="A66" t="s">
        <v>319</v>
      </c>
      <c r="B66" t="s">
        <v>320</v>
      </c>
      <c r="C66">
        <v>116.88</v>
      </c>
      <c r="D66">
        <v>116.88</v>
      </c>
    </row>
    <row r="67" spans="1:4">
      <c r="A67" t="s">
        <v>322</v>
      </c>
      <c r="B67" t="s">
        <v>323</v>
      </c>
      <c r="C67">
        <v>4.6399999999999997</v>
      </c>
      <c r="D67">
        <v>4.6399999999999997</v>
      </c>
    </row>
    <row r="68" spans="1:4">
      <c r="A68" t="s">
        <v>324</v>
      </c>
      <c r="B68" t="s">
        <v>325</v>
      </c>
      <c r="C68">
        <v>4.68</v>
      </c>
      <c r="D68">
        <v>4.68</v>
      </c>
    </row>
    <row r="69" spans="1:4">
      <c r="A69" t="s">
        <v>326</v>
      </c>
      <c r="B69" t="s">
        <v>327</v>
      </c>
      <c r="C69">
        <v>60.7</v>
      </c>
      <c r="D69">
        <v>60.7</v>
      </c>
    </row>
    <row r="70" spans="1:4">
      <c r="A70" t="s">
        <v>436</v>
      </c>
      <c r="B70" t="s">
        <v>323</v>
      </c>
      <c r="C70">
        <v>40</v>
      </c>
      <c r="D70">
        <v>40</v>
      </c>
    </row>
    <row r="71" spans="1:4">
      <c r="A71" t="s">
        <v>330</v>
      </c>
      <c r="B71" t="s">
        <v>331</v>
      </c>
      <c r="C71">
        <v>61.8</v>
      </c>
      <c r="D71">
        <v>61.8</v>
      </c>
    </row>
    <row r="72" spans="1:4">
      <c r="A72" t="s">
        <v>332</v>
      </c>
      <c r="B72" t="s">
        <v>333</v>
      </c>
      <c r="C72">
        <v>73.12</v>
      </c>
      <c r="D72">
        <v>73.12</v>
      </c>
    </row>
    <row r="73" spans="1:4">
      <c r="A73" t="s">
        <v>334</v>
      </c>
      <c r="B73" t="s">
        <v>333</v>
      </c>
      <c r="C73">
        <v>3.99</v>
      </c>
      <c r="D73">
        <v>3.99</v>
      </c>
    </row>
    <row r="74" spans="1:4">
      <c r="A74">
        <v>1570150660</v>
      </c>
      <c r="B74" t="s">
        <v>337</v>
      </c>
      <c r="C74">
        <v>0.2</v>
      </c>
      <c r="D74">
        <v>0.2</v>
      </c>
    </row>
    <row r="75" spans="1:4">
      <c r="A75" t="s">
        <v>509</v>
      </c>
      <c r="B75" t="s">
        <v>510</v>
      </c>
      <c r="C75">
        <v>400</v>
      </c>
      <c r="D75">
        <v>400</v>
      </c>
    </row>
    <row r="76" spans="1:4">
      <c r="A76">
        <v>2420453900</v>
      </c>
      <c r="B76" t="s">
        <v>340</v>
      </c>
      <c r="C76">
        <v>255.2</v>
      </c>
      <c r="D76">
        <v>255.2</v>
      </c>
    </row>
    <row r="77" spans="1:4">
      <c r="A77" t="s">
        <v>341</v>
      </c>
      <c r="B77" t="s">
        <v>342</v>
      </c>
      <c r="C77">
        <v>331</v>
      </c>
      <c r="D77">
        <v>331</v>
      </c>
    </row>
    <row r="78" spans="1:4">
      <c r="A78" t="s">
        <v>346</v>
      </c>
      <c r="B78" t="s">
        <v>347</v>
      </c>
      <c r="C78">
        <v>25.78</v>
      </c>
      <c r="D78">
        <v>25.78</v>
      </c>
    </row>
    <row r="79" spans="1:4">
      <c r="A79" t="s">
        <v>627</v>
      </c>
      <c r="B79" t="s">
        <v>359</v>
      </c>
      <c r="C79">
        <v>26.96</v>
      </c>
      <c r="D79">
        <v>26.96</v>
      </c>
    </row>
    <row r="80" spans="1:4">
      <c r="A80" t="s">
        <v>348</v>
      </c>
      <c r="B80" t="s">
        <v>349</v>
      </c>
      <c r="C80">
        <v>0.1</v>
      </c>
      <c r="D80">
        <v>0.1</v>
      </c>
    </row>
    <row r="81" spans="1:4">
      <c r="A81" t="s">
        <v>351</v>
      </c>
      <c r="B81" t="s">
        <v>352</v>
      </c>
      <c r="C81">
        <v>50</v>
      </c>
      <c r="D81">
        <v>50</v>
      </c>
    </row>
    <row r="82" spans="1:4">
      <c r="A82" t="s">
        <v>353</v>
      </c>
      <c r="B82" t="s">
        <v>354</v>
      </c>
      <c r="C82">
        <v>252.26</v>
      </c>
      <c r="D82">
        <v>252.26</v>
      </c>
    </row>
    <row r="83" spans="1:4">
      <c r="A83" t="s">
        <v>355</v>
      </c>
      <c r="B83" t="s">
        <v>356</v>
      </c>
      <c r="C83">
        <v>135.15</v>
      </c>
      <c r="D83">
        <v>135.15</v>
      </c>
    </row>
    <row r="84" spans="1:4">
      <c r="A84" t="s">
        <v>442</v>
      </c>
      <c r="B84" t="s">
        <v>443</v>
      </c>
      <c r="D84">
        <v>-2.7</v>
      </c>
    </row>
    <row r="85" spans="1:4">
      <c r="A85" t="s">
        <v>444</v>
      </c>
      <c r="B85" t="s">
        <v>445</v>
      </c>
      <c r="D85">
        <v>-0.02</v>
      </c>
    </row>
    <row r="86" spans="1:4">
      <c r="A86" t="s">
        <v>358</v>
      </c>
      <c r="B86" t="s">
        <v>359</v>
      </c>
      <c r="C86">
        <v>23.9</v>
      </c>
      <c r="D86">
        <v>23.9</v>
      </c>
    </row>
    <row r="87" spans="1:4">
      <c r="A87">
        <v>2820451280</v>
      </c>
      <c r="B87" t="s">
        <v>360</v>
      </c>
      <c r="C87">
        <v>13.4</v>
      </c>
      <c r="D87">
        <v>13.4</v>
      </c>
    </row>
    <row r="88" spans="1:4">
      <c r="A88">
        <v>2869950160</v>
      </c>
      <c r="B88" t="s">
        <v>361</v>
      </c>
      <c r="C88">
        <v>78.97</v>
      </c>
      <c r="D88">
        <v>78.97</v>
      </c>
    </row>
    <row r="89" spans="1:4">
      <c r="A89">
        <v>2910551290</v>
      </c>
      <c r="B89" t="s">
        <v>362</v>
      </c>
      <c r="C89">
        <v>105.68</v>
      </c>
      <c r="D89">
        <v>105.68</v>
      </c>
    </row>
    <row r="90" spans="1:4">
      <c r="A90" t="s">
        <v>363</v>
      </c>
      <c r="B90" t="s">
        <v>364</v>
      </c>
      <c r="C90">
        <v>0.26</v>
      </c>
      <c r="D90">
        <v>0.26</v>
      </c>
    </row>
    <row r="91" spans="1:4">
      <c r="A91" t="s">
        <v>365</v>
      </c>
      <c r="B91" t="s">
        <v>366</v>
      </c>
      <c r="C91">
        <v>0.52</v>
      </c>
      <c r="D91">
        <v>0.52</v>
      </c>
    </row>
    <row r="92" spans="1:4">
      <c r="A92" t="s">
        <v>369</v>
      </c>
      <c r="B92" t="s">
        <v>370</v>
      </c>
      <c r="C92">
        <v>5.75</v>
      </c>
      <c r="D92">
        <v>5.75</v>
      </c>
    </row>
    <row r="93" spans="1:4">
      <c r="A93">
        <v>3110251180</v>
      </c>
      <c r="B93" t="s">
        <v>371</v>
      </c>
      <c r="C93">
        <v>12.94</v>
      </c>
      <c r="D93">
        <v>12.94</v>
      </c>
    </row>
    <row r="94" spans="1:4">
      <c r="A94">
        <v>3180052990</v>
      </c>
      <c r="B94" t="s">
        <v>372</v>
      </c>
      <c r="C94">
        <v>4.18</v>
      </c>
      <c r="D94">
        <v>4.18</v>
      </c>
    </row>
    <row r="95" spans="1:4">
      <c r="A95" t="s">
        <v>373</v>
      </c>
      <c r="B95" t="s">
        <v>374</v>
      </c>
    </row>
    <row r="96" spans="1:4">
      <c r="A96">
        <v>3610459000</v>
      </c>
      <c r="B96" t="s">
        <v>375</v>
      </c>
      <c r="C96">
        <v>45.06</v>
      </c>
      <c r="D96">
        <v>45.06</v>
      </c>
    </row>
    <row r="97" spans="1:4">
      <c r="A97">
        <v>4620155160</v>
      </c>
      <c r="B97" t="s">
        <v>376</v>
      </c>
      <c r="C97">
        <v>8.4700000000000006</v>
      </c>
      <c r="D97">
        <v>8.4700000000000006</v>
      </c>
    </row>
    <row r="98" spans="1:4">
      <c r="A98" t="s">
        <v>377</v>
      </c>
      <c r="B98" t="s">
        <v>378</v>
      </c>
      <c r="C98">
        <v>61.53</v>
      </c>
      <c r="D98">
        <v>61.53</v>
      </c>
    </row>
    <row r="99" spans="1:4">
      <c r="A99">
        <v>4840155760</v>
      </c>
      <c r="B99" t="s">
        <v>378</v>
      </c>
      <c r="C99">
        <v>395.83</v>
      </c>
      <c r="D99">
        <v>395.83</v>
      </c>
    </row>
    <row r="100" spans="1:4">
      <c r="A100" t="s">
        <v>379</v>
      </c>
      <c r="B100" t="s">
        <v>378</v>
      </c>
      <c r="C100">
        <v>32.32</v>
      </c>
      <c r="D100">
        <v>32.32</v>
      </c>
    </row>
    <row r="101" spans="1:4">
      <c r="A101" t="s">
        <v>380</v>
      </c>
      <c r="B101" t="s">
        <v>381</v>
      </c>
      <c r="C101">
        <v>102.07</v>
      </c>
      <c r="D101">
        <v>100.02</v>
      </c>
    </row>
    <row r="102" spans="1:4">
      <c r="A102" t="s">
        <v>382</v>
      </c>
      <c r="B102" t="s">
        <v>378</v>
      </c>
      <c r="C102">
        <v>14.67</v>
      </c>
      <c r="D102">
        <v>14.67</v>
      </c>
    </row>
    <row r="103" spans="1:4">
      <c r="A103">
        <v>9520051420</v>
      </c>
      <c r="B103" t="s">
        <v>383</v>
      </c>
      <c r="C103">
        <v>0.98</v>
      </c>
      <c r="D103">
        <v>0.98</v>
      </c>
    </row>
    <row r="104" spans="1:4">
      <c r="A104">
        <v>9620051410</v>
      </c>
      <c r="B104" t="s">
        <v>384</v>
      </c>
      <c r="C104">
        <v>6.03</v>
      </c>
      <c r="D104">
        <v>6.03</v>
      </c>
    </row>
    <row r="105" spans="1:4">
      <c r="A105">
        <v>170558300</v>
      </c>
      <c r="B105" t="s">
        <v>95</v>
      </c>
      <c r="C105">
        <v>143.87</v>
      </c>
      <c r="D105">
        <v>143.87</v>
      </c>
    </row>
    <row r="106" spans="1:4">
      <c r="A106">
        <v>170558330</v>
      </c>
      <c r="B106" t="s">
        <v>96</v>
      </c>
      <c r="C106">
        <v>232.03</v>
      </c>
      <c r="D106">
        <v>232.03</v>
      </c>
    </row>
    <row r="107" spans="1:4">
      <c r="A107">
        <v>320558340</v>
      </c>
      <c r="B107" t="s">
        <v>97</v>
      </c>
      <c r="C107">
        <v>52.55</v>
      </c>
      <c r="D107">
        <v>52.55</v>
      </c>
    </row>
    <row r="108" spans="1:4">
      <c r="A108">
        <v>330153020</v>
      </c>
      <c r="B108" t="s">
        <v>385</v>
      </c>
      <c r="C108">
        <v>426.67</v>
      </c>
      <c r="D108">
        <v>426.67</v>
      </c>
    </row>
    <row r="109" spans="1:4">
      <c r="A109" t="s">
        <v>386</v>
      </c>
      <c r="B109" t="s">
        <v>387</v>
      </c>
      <c r="C109">
        <v>1.38</v>
      </c>
      <c r="D109">
        <v>1.38</v>
      </c>
    </row>
    <row r="110" spans="1:4">
      <c r="A110" t="s">
        <v>388</v>
      </c>
      <c r="B110" t="s">
        <v>389</v>
      </c>
      <c r="C110">
        <v>478.27</v>
      </c>
      <c r="D110">
        <v>478.24</v>
      </c>
    </row>
    <row r="111" spans="1:4">
      <c r="A111">
        <v>1520158310</v>
      </c>
      <c r="B111" t="s">
        <v>100</v>
      </c>
      <c r="C111">
        <v>12.73</v>
      </c>
      <c r="D111">
        <v>12.73</v>
      </c>
    </row>
    <row r="112" spans="1:4">
      <c r="A112" t="s">
        <v>390</v>
      </c>
      <c r="B112" t="s">
        <v>391</v>
      </c>
      <c r="C112">
        <v>99.12</v>
      </c>
      <c r="D112">
        <v>99.12</v>
      </c>
    </row>
    <row r="113" spans="1:4">
      <c r="A113">
        <v>3620258320</v>
      </c>
      <c r="B113" t="s">
        <v>101</v>
      </c>
      <c r="C113">
        <v>185.6</v>
      </c>
      <c r="D113">
        <v>185.54</v>
      </c>
    </row>
    <row r="114" spans="1:4">
      <c r="A114">
        <v>3620258530</v>
      </c>
      <c r="B114" t="s">
        <v>392</v>
      </c>
      <c r="C114">
        <v>28.1</v>
      </c>
      <c r="D114">
        <v>28.1</v>
      </c>
    </row>
    <row r="115" spans="1:4">
      <c r="A115" t="s">
        <v>393</v>
      </c>
      <c r="B115" t="s">
        <v>394</v>
      </c>
      <c r="C115">
        <v>31.37</v>
      </c>
      <c r="D115">
        <v>31.37</v>
      </c>
    </row>
    <row r="116" spans="1:4">
      <c r="A116" t="s">
        <v>395</v>
      </c>
      <c r="B116" t="s">
        <v>396</v>
      </c>
      <c r="C116">
        <v>6.11</v>
      </c>
      <c r="D116">
        <v>6.11</v>
      </c>
    </row>
    <row r="117" spans="1:4">
      <c r="A117">
        <v>240153060</v>
      </c>
      <c r="B117" t="s">
        <v>397</v>
      </c>
      <c r="C117">
        <v>150.11000000000001</v>
      </c>
      <c r="D117">
        <v>150.11000000000001</v>
      </c>
    </row>
    <row r="118" spans="1:4">
      <c r="A118">
        <v>3080452610</v>
      </c>
      <c r="B118" t="s">
        <v>398</v>
      </c>
      <c r="C118">
        <v>6.53</v>
      </c>
      <c r="D118">
        <v>6.53</v>
      </c>
    </row>
    <row r="119" spans="1:4">
      <c r="A119">
        <v>3080152610</v>
      </c>
      <c r="B119" t="s">
        <v>398</v>
      </c>
      <c r="C119">
        <v>36</v>
      </c>
      <c r="D119">
        <v>36</v>
      </c>
    </row>
    <row r="120" spans="1:4">
      <c r="A120">
        <v>220252560</v>
      </c>
      <c r="B120" t="s">
        <v>400</v>
      </c>
      <c r="C120">
        <v>13.86</v>
      </c>
      <c r="D120">
        <v>13.86</v>
      </c>
    </row>
    <row r="121" spans="1:4">
      <c r="A121">
        <v>170558360</v>
      </c>
      <c r="B121" t="s">
        <v>401</v>
      </c>
      <c r="C121">
        <v>32.08</v>
      </c>
      <c r="D121">
        <v>32.08</v>
      </c>
    </row>
    <row r="122" spans="1:4">
      <c r="A122">
        <v>220253030</v>
      </c>
      <c r="B122" t="s">
        <v>402</v>
      </c>
      <c r="C122">
        <v>67.67</v>
      </c>
      <c r="D122">
        <v>67.67</v>
      </c>
    </row>
    <row r="123" spans="1:4">
      <c r="A123">
        <v>220253040</v>
      </c>
      <c r="B123" t="s">
        <v>403</v>
      </c>
      <c r="C123">
        <v>93.41</v>
      </c>
      <c r="D123">
        <v>93.41</v>
      </c>
    </row>
    <row r="124" spans="1:4">
      <c r="A124">
        <v>320558370</v>
      </c>
      <c r="B124" t="s">
        <v>404</v>
      </c>
      <c r="C124">
        <v>3.41</v>
      </c>
      <c r="D124">
        <v>3.41</v>
      </c>
    </row>
    <row r="125" spans="1:4">
      <c r="A125" t="s">
        <v>405</v>
      </c>
      <c r="B125" t="s">
        <v>406</v>
      </c>
      <c r="C125">
        <v>604.95000000000005</v>
      </c>
      <c r="D125">
        <v>604.95000000000005</v>
      </c>
    </row>
    <row r="126" spans="1:4">
      <c r="A126" t="s">
        <v>407</v>
      </c>
      <c r="B126" t="s">
        <v>408</v>
      </c>
      <c r="C126">
        <v>30.35</v>
      </c>
      <c r="D126">
        <v>30.35</v>
      </c>
    </row>
    <row r="127" spans="1:4">
      <c r="A127" t="s">
        <v>468</v>
      </c>
      <c r="B127" t="s">
        <v>469</v>
      </c>
      <c r="C127">
        <v>1.89</v>
      </c>
      <c r="D127">
        <v>1.89</v>
      </c>
    </row>
    <row r="128" spans="1:4">
      <c r="A128">
        <v>3620258570</v>
      </c>
      <c r="B128" t="s">
        <v>409</v>
      </c>
      <c r="C128">
        <v>11.16</v>
      </c>
      <c r="D128">
        <v>11.15</v>
      </c>
    </row>
    <row r="129" spans="1:4">
      <c r="A129" t="s">
        <v>410</v>
      </c>
      <c r="B129" t="s">
        <v>411</v>
      </c>
      <c r="C129">
        <v>265.5</v>
      </c>
      <c r="D129">
        <v>265.5</v>
      </c>
    </row>
    <row r="130" spans="1:4">
      <c r="A130" t="s">
        <v>494</v>
      </c>
      <c r="B130" t="s">
        <v>495</v>
      </c>
      <c r="C130" t="s">
        <v>668</v>
      </c>
      <c r="D130" t="s">
        <v>668</v>
      </c>
    </row>
    <row r="131" spans="1:4">
      <c r="A131">
        <v>710258520</v>
      </c>
      <c r="B131" t="s">
        <v>413</v>
      </c>
      <c r="C131">
        <v>11.83</v>
      </c>
      <c r="D131">
        <v>11.83</v>
      </c>
    </row>
    <row r="132" spans="1:4">
      <c r="A132" t="s">
        <v>416</v>
      </c>
      <c r="B132" t="s">
        <v>417</v>
      </c>
      <c r="C132">
        <v>61.43</v>
      </c>
      <c r="D132">
        <v>61.43</v>
      </c>
    </row>
    <row r="133" spans="1:4">
      <c r="A133" t="s">
        <v>420</v>
      </c>
      <c r="B133" t="s">
        <v>421</v>
      </c>
      <c r="C133">
        <v>4.21</v>
      </c>
      <c r="D133">
        <v>4.21</v>
      </c>
    </row>
    <row r="134" spans="1:4">
      <c r="A134">
        <v>1511253220</v>
      </c>
      <c r="B134" t="s">
        <v>669</v>
      </c>
      <c r="C134" t="s">
        <v>321</v>
      </c>
      <c r="D134" t="s">
        <v>321</v>
      </c>
    </row>
    <row r="135" spans="1:4">
      <c r="A135" t="s">
        <v>103</v>
      </c>
      <c r="B135" t="s">
        <v>102</v>
      </c>
      <c r="C135">
        <v>5.7</v>
      </c>
      <c r="D135">
        <v>5.7</v>
      </c>
    </row>
    <row r="136" spans="1:4">
      <c r="A136" t="s">
        <v>105</v>
      </c>
      <c r="B136" t="s">
        <v>104</v>
      </c>
      <c r="C136">
        <v>27.05</v>
      </c>
      <c r="D136">
        <v>27.05</v>
      </c>
    </row>
    <row r="137" spans="1:4">
      <c r="A137">
        <v>2340758790</v>
      </c>
      <c r="B137" t="s">
        <v>426</v>
      </c>
      <c r="C137">
        <v>1.79</v>
      </c>
      <c r="D137">
        <v>1.79</v>
      </c>
    </row>
    <row r="138" spans="1:4">
      <c r="A138">
        <v>3620258440</v>
      </c>
      <c r="B138" t="s">
        <v>106</v>
      </c>
      <c r="C138">
        <v>102.9</v>
      </c>
      <c r="D138">
        <v>102.9</v>
      </c>
    </row>
    <row r="139" spans="1:4">
      <c r="A139">
        <v>3620258480</v>
      </c>
      <c r="B139" t="s">
        <v>107</v>
      </c>
      <c r="C139">
        <v>25.85</v>
      </c>
      <c r="D139">
        <v>25.85</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2"/>
  <sheetViews>
    <sheetView topLeftCell="A115" workbookViewId="0">
      <selection activeCell="C115" sqref="C1:D1048576"/>
    </sheetView>
  </sheetViews>
  <sheetFormatPr defaultRowHeight="15"/>
  <sheetData>
    <row r="1" spans="1:4">
      <c r="A1">
        <v>58000</v>
      </c>
      <c r="B1" t="s">
        <v>217</v>
      </c>
      <c r="D1">
        <v>-8.1199999999999992</v>
      </c>
    </row>
    <row r="2" spans="1:4">
      <c r="A2">
        <v>170551380</v>
      </c>
      <c r="B2" t="s">
        <v>218</v>
      </c>
      <c r="C2">
        <v>134.05000000000001</v>
      </c>
      <c r="D2">
        <v>127.89</v>
      </c>
    </row>
    <row r="3" spans="1:4">
      <c r="A3" t="s">
        <v>219</v>
      </c>
      <c r="B3" t="s">
        <v>220</v>
      </c>
      <c r="C3">
        <v>377.15</v>
      </c>
      <c r="D3">
        <v>377.15</v>
      </c>
    </row>
    <row r="4" spans="1:4">
      <c r="A4" t="s">
        <v>223</v>
      </c>
      <c r="B4" t="s">
        <v>224</v>
      </c>
      <c r="C4">
        <v>1.88</v>
      </c>
      <c r="D4">
        <v>1.88</v>
      </c>
    </row>
    <row r="5" spans="1:4">
      <c r="A5" t="s">
        <v>225</v>
      </c>
      <c r="B5" t="s">
        <v>226</v>
      </c>
      <c r="C5">
        <v>67.87</v>
      </c>
      <c r="D5">
        <v>67.87</v>
      </c>
    </row>
    <row r="6" spans="1:4">
      <c r="A6" t="s">
        <v>213</v>
      </c>
      <c r="B6" t="s">
        <v>214</v>
      </c>
      <c r="C6">
        <v>56.78</v>
      </c>
      <c r="D6">
        <v>56.78</v>
      </c>
    </row>
    <row r="7" spans="1:4">
      <c r="A7" t="s">
        <v>216</v>
      </c>
      <c r="B7" t="s">
        <v>215</v>
      </c>
      <c r="C7">
        <v>21.6</v>
      </c>
      <c r="D7">
        <v>21.6</v>
      </c>
    </row>
    <row r="8" spans="1:4">
      <c r="A8" t="s">
        <v>227</v>
      </c>
      <c r="B8" t="s">
        <v>228</v>
      </c>
      <c r="C8">
        <v>88.13</v>
      </c>
      <c r="D8">
        <v>88.13</v>
      </c>
    </row>
    <row r="9" spans="1:4">
      <c r="A9" t="s">
        <v>229</v>
      </c>
      <c r="B9" t="s">
        <v>230</v>
      </c>
      <c r="C9">
        <v>145.32</v>
      </c>
      <c r="D9">
        <v>145.32</v>
      </c>
    </row>
    <row r="10" spans="1:4">
      <c r="A10" t="s">
        <v>231</v>
      </c>
      <c r="B10" t="s">
        <v>232</v>
      </c>
      <c r="C10">
        <v>5.0999999999999996</v>
      </c>
      <c r="D10">
        <v>5.0999999999999996</v>
      </c>
    </row>
    <row r="11" spans="1:4">
      <c r="A11" t="s">
        <v>233</v>
      </c>
      <c r="B11" t="s">
        <v>234</v>
      </c>
      <c r="C11">
        <v>373.34</v>
      </c>
      <c r="D11">
        <v>373.3</v>
      </c>
    </row>
    <row r="12" spans="1:4">
      <c r="A12" t="s">
        <v>471</v>
      </c>
      <c r="B12" t="s">
        <v>472</v>
      </c>
      <c r="C12">
        <v>106.97</v>
      </c>
      <c r="D12">
        <v>106.97</v>
      </c>
    </row>
    <row r="13" spans="1:4">
      <c r="A13" t="s">
        <v>235</v>
      </c>
      <c r="B13" t="s">
        <v>236</v>
      </c>
      <c r="C13">
        <v>15.05</v>
      </c>
      <c r="D13">
        <v>15.05</v>
      </c>
    </row>
    <row r="14" spans="1:4">
      <c r="A14" t="s">
        <v>237</v>
      </c>
      <c r="B14" t="s">
        <v>238</v>
      </c>
      <c r="C14">
        <v>112.16</v>
      </c>
      <c r="D14">
        <v>112.08</v>
      </c>
    </row>
    <row r="15" spans="1:4">
      <c r="A15" t="s">
        <v>239</v>
      </c>
      <c r="B15" t="s">
        <v>240</v>
      </c>
      <c r="C15">
        <v>318.92</v>
      </c>
      <c r="D15">
        <v>318.92</v>
      </c>
    </row>
    <row r="16" spans="1:4">
      <c r="A16" t="s">
        <v>241</v>
      </c>
      <c r="B16" t="s">
        <v>242</v>
      </c>
      <c r="C16">
        <v>155.11000000000001</v>
      </c>
      <c r="D16">
        <v>155.11000000000001</v>
      </c>
    </row>
    <row r="17" spans="1:4">
      <c r="A17" t="s">
        <v>243</v>
      </c>
      <c r="B17" t="s">
        <v>244</v>
      </c>
      <c r="C17">
        <v>979.88</v>
      </c>
      <c r="D17">
        <v>979.87</v>
      </c>
    </row>
    <row r="18" spans="1:4">
      <c r="A18" t="s">
        <v>473</v>
      </c>
      <c r="B18" t="s">
        <v>474</v>
      </c>
      <c r="C18">
        <v>1210.74</v>
      </c>
      <c r="D18">
        <v>1210.74</v>
      </c>
    </row>
    <row r="19" spans="1:4">
      <c r="A19" t="s">
        <v>245</v>
      </c>
      <c r="B19" t="s">
        <v>246</v>
      </c>
      <c r="C19">
        <v>188.34</v>
      </c>
      <c r="D19">
        <v>188.34</v>
      </c>
    </row>
    <row r="20" spans="1:4">
      <c r="A20" t="s">
        <v>247</v>
      </c>
      <c r="B20" t="s">
        <v>248</v>
      </c>
      <c r="C20">
        <v>0.42</v>
      </c>
      <c r="D20">
        <v>0.42</v>
      </c>
    </row>
    <row r="21" spans="1:4">
      <c r="A21">
        <v>220252550</v>
      </c>
      <c r="B21" t="s">
        <v>249</v>
      </c>
      <c r="C21">
        <v>43.78</v>
      </c>
      <c r="D21">
        <v>43.78</v>
      </c>
    </row>
    <row r="22" spans="1:4">
      <c r="A22">
        <v>220255380</v>
      </c>
      <c r="B22" t="s">
        <v>542</v>
      </c>
      <c r="C22">
        <v>11.57</v>
      </c>
      <c r="D22">
        <v>11.57</v>
      </c>
    </row>
    <row r="23" spans="1:4">
      <c r="A23">
        <v>220255390</v>
      </c>
      <c r="B23" t="s">
        <v>477</v>
      </c>
      <c r="C23">
        <v>17.71</v>
      </c>
      <c r="D23">
        <v>17.71</v>
      </c>
    </row>
    <row r="24" spans="1:4">
      <c r="A24" s="51" t="s">
        <v>250</v>
      </c>
      <c r="B24" t="s">
        <v>251</v>
      </c>
      <c r="C24">
        <v>45.98</v>
      </c>
      <c r="D24">
        <v>45.98</v>
      </c>
    </row>
    <row r="25" spans="1:4">
      <c r="A25" s="51" t="s">
        <v>252</v>
      </c>
      <c r="B25" t="s">
        <v>253</v>
      </c>
      <c r="C25">
        <v>14.29</v>
      </c>
      <c r="D25">
        <v>14.29</v>
      </c>
    </row>
    <row r="26" spans="1:4">
      <c r="A26" s="51" t="s">
        <v>256</v>
      </c>
      <c r="B26" t="s">
        <v>257</v>
      </c>
      <c r="C26">
        <v>111.9</v>
      </c>
      <c r="D26">
        <v>111.9</v>
      </c>
    </row>
    <row r="27" spans="1:4">
      <c r="A27" s="51" t="s">
        <v>258</v>
      </c>
      <c r="B27" t="s">
        <v>259</v>
      </c>
      <c r="C27">
        <v>14.38</v>
      </c>
      <c r="D27">
        <v>14.38</v>
      </c>
    </row>
    <row r="28" spans="1:4">
      <c r="A28" s="51" t="s">
        <v>260</v>
      </c>
      <c r="B28" t="s">
        <v>261</v>
      </c>
      <c r="C28">
        <v>223.61</v>
      </c>
      <c r="D28">
        <v>223.61</v>
      </c>
    </row>
    <row r="29" spans="1:4">
      <c r="A29" t="s">
        <v>262</v>
      </c>
      <c r="B29" t="s">
        <v>263</v>
      </c>
      <c r="C29">
        <v>698.17</v>
      </c>
      <c r="D29">
        <v>698.11</v>
      </c>
    </row>
    <row r="30" spans="1:4">
      <c r="A30" s="51" t="s">
        <v>429</v>
      </c>
      <c r="B30" t="s">
        <v>430</v>
      </c>
      <c r="C30">
        <v>71.89</v>
      </c>
      <c r="D30">
        <v>71.89</v>
      </c>
    </row>
    <row r="31" spans="1:4">
      <c r="A31" s="51" t="s">
        <v>264</v>
      </c>
      <c r="B31" t="s">
        <v>265</v>
      </c>
      <c r="C31">
        <v>16.600000000000001</v>
      </c>
      <c r="D31">
        <v>16.600000000000001</v>
      </c>
    </row>
    <row r="32" spans="1:4">
      <c r="A32" s="51" t="s">
        <v>266</v>
      </c>
      <c r="B32" t="s">
        <v>267</v>
      </c>
      <c r="C32">
        <v>29.39</v>
      </c>
      <c r="D32">
        <v>29.39</v>
      </c>
    </row>
    <row r="33" spans="1:4">
      <c r="A33" s="51" t="s">
        <v>270</v>
      </c>
      <c r="B33" t="s">
        <v>271</v>
      </c>
      <c r="C33">
        <v>9.27</v>
      </c>
      <c r="D33">
        <v>9.27</v>
      </c>
    </row>
    <row r="34" spans="1:4">
      <c r="A34">
        <v>310151370</v>
      </c>
      <c r="B34" t="s">
        <v>272</v>
      </c>
      <c r="C34">
        <v>49.86</v>
      </c>
      <c r="D34">
        <v>49.83</v>
      </c>
    </row>
    <row r="35" spans="1:4">
      <c r="A35">
        <v>310852500</v>
      </c>
      <c r="B35" t="s">
        <v>273</v>
      </c>
      <c r="C35">
        <v>1206.7</v>
      </c>
      <c r="D35">
        <v>1204.79</v>
      </c>
    </row>
    <row r="36" spans="1:4">
      <c r="A36">
        <v>311152200</v>
      </c>
      <c r="B36" t="s">
        <v>276</v>
      </c>
      <c r="C36">
        <v>148.69999999999999</v>
      </c>
      <c r="D36">
        <v>148.69</v>
      </c>
    </row>
    <row r="37" spans="1:4">
      <c r="A37">
        <v>311252400</v>
      </c>
      <c r="B37" t="s">
        <v>277</v>
      </c>
      <c r="C37">
        <v>0.14000000000000001</v>
      </c>
      <c r="D37">
        <v>0.14000000000000001</v>
      </c>
    </row>
    <row r="38" spans="1:4">
      <c r="A38">
        <v>330152700</v>
      </c>
      <c r="B38" t="s">
        <v>278</v>
      </c>
      <c r="C38">
        <v>11.45</v>
      </c>
      <c r="D38">
        <v>11.43</v>
      </c>
    </row>
    <row r="39" spans="1:4">
      <c r="A39">
        <v>330153800</v>
      </c>
      <c r="B39" t="s">
        <v>279</v>
      </c>
      <c r="C39">
        <v>946.54</v>
      </c>
      <c r="D39">
        <v>945.77</v>
      </c>
    </row>
    <row r="40" spans="1:4">
      <c r="A40">
        <v>330750820</v>
      </c>
      <c r="B40" t="s">
        <v>280</v>
      </c>
      <c r="C40">
        <v>172.43</v>
      </c>
      <c r="D40">
        <v>172.43</v>
      </c>
    </row>
    <row r="41" spans="1:4">
      <c r="A41">
        <v>330752600</v>
      </c>
      <c r="B41" t="s">
        <v>281</v>
      </c>
      <c r="C41">
        <v>13.61</v>
      </c>
      <c r="D41">
        <v>13.61</v>
      </c>
    </row>
    <row r="42" spans="1:4">
      <c r="A42" t="s">
        <v>282</v>
      </c>
      <c r="B42" t="s">
        <v>283</v>
      </c>
      <c r="C42">
        <v>1305.31</v>
      </c>
      <c r="D42">
        <v>1305.31</v>
      </c>
    </row>
    <row r="43" spans="1:4">
      <c r="A43" t="s">
        <v>284</v>
      </c>
      <c r="B43" t="s">
        <v>285</v>
      </c>
      <c r="C43">
        <v>1726.28</v>
      </c>
      <c r="D43">
        <v>1726.27</v>
      </c>
    </row>
    <row r="44" spans="1:4">
      <c r="A44" t="s">
        <v>484</v>
      </c>
      <c r="B44" t="s">
        <v>485</v>
      </c>
      <c r="C44">
        <v>130.59</v>
      </c>
      <c r="D44">
        <v>130.59</v>
      </c>
    </row>
    <row r="45" spans="1:4">
      <c r="A45">
        <v>410250270</v>
      </c>
      <c r="B45" t="s">
        <v>286</v>
      </c>
      <c r="C45">
        <v>8.5500000000000007</v>
      </c>
      <c r="D45">
        <v>8.5299999999999994</v>
      </c>
    </row>
    <row r="46" spans="1:4">
      <c r="A46">
        <v>420252800</v>
      </c>
      <c r="B46" t="s">
        <v>287</v>
      </c>
      <c r="C46">
        <v>0.39</v>
      </c>
      <c r="D46">
        <v>0.39</v>
      </c>
    </row>
    <row r="47" spans="1:4">
      <c r="A47">
        <v>420655140</v>
      </c>
      <c r="B47" t="s">
        <v>288</v>
      </c>
      <c r="C47">
        <v>19.93</v>
      </c>
      <c r="D47">
        <v>19.91</v>
      </c>
    </row>
    <row r="48" spans="1:4">
      <c r="A48">
        <v>511351350</v>
      </c>
      <c r="B48" t="s">
        <v>289</v>
      </c>
      <c r="C48">
        <v>15.3</v>
      </c>
      <c r="D48">
        <v>15.3</v>
      </c>
    </row>
    <row r="49" spans="1:4">
      <c r="A49">
        <v>511351760</v>
      </c>
      <c r="B49" t="s">
        <v>290</v>
      </c>
      <c r="C49">
        <v>8.69</v>
      </c>
      <c r="D49">
        <v>8.69</v>
      </c>
    </row>
    <row r="50" spans="1:4">
      <c r="A50">
        <v>511354620</v>
      </c>
      <c r="B50" t="s">
        <v>291</v>
      </c>
      <c r="C50">
        <v>22.21</v>
      </c>
      <c r="D50">
        <v>22.19</v>
      </c>
    </row>
    <row r="51" spans="1:4">
      <c r="A51">
        <v>511354970</v>
      </c>
      <c r="B51" t="s">
        <v>292</v>
      </c>
      <c r="C51">
        <v>17.16</v>
      </c>
      <c r="D51">
        <v>16.82</v>
      </c>
    </row>
    <row r="52" spans="1:4">
      <c r="A52" t="s">
        <v>293</v>
      </c>
      <c r="B52" t="s">
        <v>294</v>
      </c>
      <c r="C52">
        <v>436.12</v>
      </c>
      <c r="D52">
        <v>436.12</v>
      </c>
    </row>
    <row r="53" spans="1:4">
      <c r="A53">
        <v>521251130</v>
      </c>
      <c r="B53" t="s">
        <v>461</v>
      </c>
      <c r="C53">
        <v>499.58</v>
      </c>
      <c r="D53">
        <v>499.58</v>
      </c>
    </row>
    <row r="54" spans="1:4">
      <c r="A54" t="s">
        <v>296</v>
      </c>
      <c r="B54" t="s">
        <v>297</v>
      </c>
      <c r="C54">
        <v>163.31</v>
      </c>
      <c r="D54">
        <v>163.31</v>
      </c>
    </row>
    <row r="55" spans="1:4">
      <c r="A55" t="s">
        <v>298</v>
      </c>
      <c r="B55" t="s">
        <v>299</v>
      </c>
      <c r="C55">
        <v>737.39</v>
      </c>
      <c r="D55">
        <v>737.39</v>
      </c>
    </row>
    <row r="56" spans="1:4">
      <c r="A56" t="s">
        <v>433</v>
      </c>
      <c r="B56" t="s">
        <v>434</v>
      </c>
      <c r="C56">
        <v>108.43</v>
      </c>
      <c r="D56">
        <v>108.43</v>
      </c>
    </row>
    <row r="57" spans="1:4">
      <c r="A57" t="s">
        <v>519</v>
      </c>
      <c r="B57" t="s">
        <v>520</v>
      </c>
      <c r="C57">
        <v>869.27</v>
      </c>
      <c r="D57">
        <v>869.27</v>
      </c>
    </row>
    <row r="58" spans="1:4">
      <c r="A58" t="s">
        <v>507</v>
      </c>
      <c r="B58" t="s">
        <v>508</v>
      </c>
      <c r="D58">
        <v>0</v>
      </c>
    </row>
    <row r="59" spans="1:4">
      <c r="A59">
        <v>710552900</v>
      </c>
      <c r="B59" t="s">
        <v>300</v>
      </c>
      <c r="C59">
        <v>703.88</v>
      </c>
      <c r="D59">
        <v>702.8</v>
      </c>
    </row>
    <row r="60" spans="1:4">
      <c r="A60" t="s">
        <v>301</v>
      </c>
      <c r="B60" t="s">
        <v>302</v>
      </c>
      <c r="C60">
        <v>9.61</v>
      </c>
      <c r="D60">
        <v>9.61</v>
      </c>
    </row>
    <row r="61" spans="1:4">
      <c r="A61" t="s">
        <v>303</v>
      </c>
      <c r="B61" t="s">
        <v>304</v>
      </c>
      <c r="C61">
        <v>2.87</v>
      </c>
      <c r="D61">
        <v>2.81</v>
      </c>
    </row>
    <row r="62" spans="1:4">
      <c r="A62" t="s">
        <v>305</v>
      </c>
      <c r="B62" t="s">
        <v>306</v>
      </c>
      <c r="C62">
        <v>21.44</v>
      </c>
      <c r="D62">
        <v>21.44</v>
      </c>
    </row>
    <row r="63" spans="1:4">
      <c r="A63" t="s">
        <v>307</v>
      </c>
      <c r="B63" t="s">
        <v>308</v>
      </c>
      <c r="C63">
        <v>41.25</v>
      </c>
      <c r="D63">
        <v>39.99</v>
      </c>
    </row>
    <row r="64" spans="1:4">
      <c r="A64">
        <v>860550860</v>
      </c>
      <c r="B64" t="s">
        <v>309</v>
      </c>
      <c r="C64">
        <v>4.49</v>
      </c>
      <c r="D64">
        <v>4.49</v>
      </c>
    </row>
    <row r="65" spans="1:4">
      <c r="A65" t="s">
        <v>310</v>
      </c>
      <c r="B65" t="s">
        <v>311</v>
      </c>
      <c r="C65">
        <v>10</v>
      </c>
      <c r="D65">
        <v>10</v>
      </c>
    </row>
    <row r="66" spans="1:4">
      <c r="A66">
        <v>1140354660</v>
      </c>
      <c r="B66" t="s">
        <v>312</v>
      </c>
      <c r="C66">
        <v>9.0399999999999991</v>
      </c>
      <c r="D66">
        <v>9.0399999999999991</v>
      </c>
    </row>
    <row r="67" spans="1:4">
      <c r="A67">
        <v>1140354670</v>
      </c>
      <c r="B67" t="s">
        <v>313</v>
      </c>
      <c r="C67">
        <v>17.45</v>
      </c>
      <c r="D67">
        <v>17.45</v>
      </c>
    </row>
    <row r="68" spans="1:4">
      <c r="A68">
        <v>1140355170</v>
      </c>
      <c r="B68" t="s">
        <v>314</v>
      </c>
      <c r="C68">
        <v>23.39</v>
      </c>
      <c r="D68">
        <v>23.39</v>
      </c>
    </row>
    <row r="69" spans="1:4">
      <c r="A69">
        <v>1140355190</v>
      </c>
      <c r="B69" t="s">
        <v>315</v>
      </c>
      <c r="C69">
        <v>1.96</v>
      </c>
      <c r="D69">
        <v>1.96</v>
      </c>
    </row>
    <row r="70" spans="1:4">
      <c r="A70" t="s">
        <v>316</v>
      </c>
      <c r="B70" t="s">
        <v>315</v>
      </c>
      <c r="C70">
        <v>20.27</v>
      </c>
      <c r="D70">
        <v>20.27</v>
      </c>
    </row>
    <row r="71" spans="1:4">
      <c r="A71" t="s">
        <v>317</v>
      </c>
      <c r="B71" t="s">
        <v>318</v>
      </c>
      <c r="C71">
        <v>1</v>
      </c>
      <c r="D71">
        <v>1</v>
      </c>
    </row>
    <row r="72" spans="1:4">
      <c r="A72" t="s">
        <v>462</v>
      </c>
      <c r="B72" t="s">
        <v>463</v>
      </c>
      <c r="C72">
        <v>327.14999999999998</v>
      </c>
      <c r="D72">
        <v>327.14999999999998</v>
      </c>
    </row>
    <row r="73" spans="1:4">
      <c r="A73" t="s">
        <v>322</v>
      </c>
      <c r="B73" t="s">
        <v>323</v>
      </c>
      <c r="C73">
        <v>11.62</v>
      </c>
      <c r="D73">
        <v>11.62</v>
      </c>
    </row>
    <row r="74" spans="1:4">
      <c r="A74" t="s">
        <v>324</v>
      </c>
      <c r="B74" t="s">
        <v>325</v>
      </c>
      <c r="C74">
        <v>12.85</v>
      </c>
      <c r="D74">
        <v>12.85</v>
      </c>
    </row>
    <row r="75" spans="1:4">
      <c r="A75" t="s">
        <v>326</v>
      </c>
      <c r="B75" t="s">
        <v>327</v>
      </c>
      <c r="C75">
        <v>47.16</v>
      </c>
      <c r="D75">
        <v>47.01</v>
      </c>
    </row>
    <row r="76" spans="1:4">
      <c r="A76">
        <v>1380153790</v>
      </c>
      <c r="B76" t="s">
        <v>613</v>
      </c>
      <c r="C76">
        <v>240.21</v>
      </c>
      <c r="D76">
        <v>240.21</v>
      </c>
    </row>
    <row r="77" spans="1:4">
      <c r="A77">
        <v>1380154260</v>
      </c>
      <c r="B77" t="s">
        <v>556</v>
      </c>
      <c r="C77">
        <v>35.51</v>
      </c>
      <c r="D77">
        <v>35.51</v>
      </c>
    </row>
    <row r="78" spans="1:4">
      <c r="A78" t="s">
        <v>332</v>
      </c>
      <c r="B78" t="s">
        <v>333</v>
      </c>
      <c r="C78">
        <v>139.53</v>
      </c>
      <c r="D78">
        <v>139.53</v>
      </c>
    </row>
    <row r="79" spans="1:4">
      <c r="A79" t="s">
        <v>334</v>
      </c>
      <c r="B79" t="s">
        <v>333</v>
      </c>
      <c r="C79">
        <v>20.6</v>
      </c>
      <c r="D79">
        <v>20.6</v>
      </c>
    </row>
    <row r="80" spans="1:4">
      <c r="A80" t="s">
        <v>335</v>
      </c>
      <c r="B80" t="s">
        <v>336</v>
      </c>
      <c r="C80">
        <v>16.190000000000001</v>
      </c>
      <c r="D80">
        <v>12.94</v>
      </c>
    </row>
    <row r="81" spans="1:4">
      <c r="A81">
        <v>1570150660</v>
      </c>
      <c r="B81" t="s">
        <v>337</v>
      </c>
      <c r="C81">
        <v>1</v>
      </c>
      <c r="D81">
        <v>1</v>
      </c>
    </row>
    <row r="82" spans="1:4">
      <c r="A82" t="s">
        <v>338</v>
      </c>
      <c r="B82" t="s">
        <v>339</v>
      </c>
      <c r="C82">
        <v>6.56</v>
      </c>
      <c r="D82">
        <v>6.56</v>
      </c>
    </row>
    <row r="83" spans="1:4">
      <c r="A83">
        <v>2420453900</v>
      </c>
      <c r="B83" t="s">
        <v>340</v>
      </c>
      <c r="C83">
        <v>185.91</v>
      </c>
      <c r="D83">
        <v>180.25</v>
      </c>
    </row>
    <row r="84" spans="1:4">
      <c r="A84" t="s">
        <v>341</v>
      </c>
      <c r="B84" t="s">
        <v>342</v>
      </c>
      <c r="C84">
        <v>1728.16</v>
      </c>
      <c r="D84">
        <v>1728.16</v>
      </c>
    </row>
    <row r="85" spans="1:4">
      <c r="A85" t="s">
        <v>346</v>
      </c>
      <c r="B85" t="s">
        <v>347</v>
      </c>
      <c r="C85">
        <v>48.18</v>
      </c>
      <c r="D85">
        <v>48.15</v>
      </c>
    </row>
    <row r="86" spans="1:4">
      <c r="A86" t="s">
        <v>627</v>
      </c>
      <c r="B86" t="s">
        <v>359</v>
      </c>
      <c r="C86">
        <v>224.83</v>
      </c>
      <c r="D86">
        <v>224.83</v>
      </c>
    </row>
    <row r="87" spans="1:4">
      <c r="A87" t="s">
        <v>348</v>
      </c>
      <c r="B87" t="s">
        <v>349</v>
      </c>
      <c r="C87">
        <v>251.77</v>
      </c>
      <c r="D87">
        <v>251.77</v>
      </c>
    </row>
    <row r="88" spans="1:4">
      <c r="A88" t="s">
        <v>351</v>
      </c>
      <c r="B88" t="s">
        <v>352</v>
      </c>
      <c r="C88">
        <v>151.72999999999999</v>
      </c>
      <c r="D88">
        <v>151.72999999999999</v>
      </c>
    </row>
    <row r="89" spans="1:4">
      <c r="A89" t="s">
        <v>353</v>
      </c>
      <c r="B89" t="s">
        <v>354</v>
      </c>
      <c r="C89">
        <v>799.57</v>
      </c>
      <c r="D89">
        <v>799.57</v>
      </c>
    </row>
    <row r="90" spans="1:4">
      <c r="A90" t="s">
        <v>355</v>
      </c>
      <c r="B90" t="s">
        <v>356</v>
      </c>
      <c r="C90">
        <v>848.82</v>
      </c>
      <c r="D90">
        <v>848.82</v>
      </c>
    </row>
    <row r="91" spans="1:4">
      <c r="A91" t="s">
        <v>442</v>
      </c>
      <c r="B91" t="s">
        <v>443</v>
      </c>
    </row>
    <row r="92" spans="1:4">
      <c r="A92" t="s">
        <v>444</v>
      </c>
      <c r="B92" t="s">
        <v>445</v>
      </c>
      <c r="D92">
        <v>-0.39</v>
      </c>
    </row>
    <row r="93" spans="1:4">
      <c r="A93" t="s">
        <v>358</v>
      </c>
      <c r="B93" t="s">
        <v>359</v>
      </c>
      <c r="C93">
        <v>349.39</v>
      </c>
      <c r="D93">
        <v>349.39</v>
      </c>
    </row>
    <row r="94" spans="1:4">
      <c r="A94">
        <v>2820451280</v>
      </c>
      <c r="B94" t="s">
        <v>360</v>
      </c>
      <c r="C94">
        <v>26.06</v>
      </c>
      <c r="D94">
        <v>26.06</v>
      </c>
    </row>
    <row r="95" spans="1:4">
      <c r="A95" t="s">
        <v>652</v>
      </c>
      <c r="B95" t="s">
        <v>653</v>
      </c>
      <c r="C95">
        <v>879.43</v>
      </c>
      <c r="D95">
        <v>879.43</v>
      </c>
    </row>
    <row r="96" spans="1:4">
      <c r="A96" t="s">
        <v>654</v>
      </c>
      <c r="B96" t="s">
        <v>655</v>
      </c>
      <c r="C96">
        <v>49.07</v>
      </c>
      <c r="D96">
        <v>49.07</v>
      </c>
    </row>
    <row r="97" spans="1:4">
      <c r="A97" t="s">
        <v>530</v>
      </c>
      <c r="B97" t="s">
        <v>531</v>
      </c>
      <c r="C97">
        <v>131.71</v>
      </c>
      <c r="D97">
        <v>131.71</v>
      </c>
    </row>
    <row r="98" spans="1:4">
      <c r="A98">
        <v>2869950160</v>
      </c>
      <c r="B98" t="s">
        <v>361</v>
      </c>
      <c r="C98">
        <v>546.54</v>
      </c>
      <c r="D98">
        <v>546.54</v>
      </c>
    </row>
    <row r="99" spans="1:4">
      <c r="A99">
        <v>2910551290</v>
      </c>
      <c r="B99" t="s">
        <v>362</v>
      </c>
      <c r="C99">
        <v>244.91</v>
      </c>
      <c r="D99">
        <v>244.9</v>
      </c>
    </row>
    <row r="100" spans="1:4">
      <c r="A100" t="s">
        <v>363</v>
      </c>
      <c r="B100" t="s">
        <v>364</v>
      </c>
      <c r="C100">
        <v>50.03</v>
      </c>
      <c r="D100">
        <v>50.03</v>
      </c>
    </row>
    <row r="101" spans="1:4">
      <c r="A101" t="s">
        <v>365</v>
      </c>
      <c r="B101" t="s">
        <v>366</v>
      </c>
      <c r="C101">
        <v>2.27</v>
      </c>
      <c r="D101">
        <v>2.27</v>
      </c>
    </row>
    <row r="102" spans="1:4">
      <c r="A102" t="s">
        <v>369</v>
      </c>
      <c r="B102" t="s">
        <v>370</v>
      </c>
      <c r="C102">
        <v>31.58</v>
      </c>
      <c r="D102">
        <v>31.58</v>
      </c>
    </row>
    <row r="103" spans="1:4">
      <c r="A103">
        <v>3110251180</v>
      </c>
      <c r="B103" t="s">
        <v>371</v>
      </c>
      <c r="C103">
        <v>50.76</v>
      </c>
      <c r="D103">
        <v>50.74</v>
      </c>
    </row>
    <row r="104" spans="1:4">
      <c r="A104">
        <v>3180052990</v>
      </c>
      <c r="B104" t="s">
        <v>372</v>
      </c>
      <c r="C104">
        <v>1.18</v>
      </c>
      <c r="D104">
        <v>1.18</v>
      </c>
    </row>
    <row r="105" spans="1:4">
      <c r="A105">
        <v>3610459000</v>
      </c>
      <c r="B105" t="s">
        <v>375</v>
      </c>
      <c r="C105">
        <v>202.89</v>
      </c>
      <c r="D105">
        <v>202.64</v>
      </c>
    </row>
    <row r="106" spans="1:4">
      <c r="A106">
        <v>4620155160</v>
      </c>
      <c r="B106" t="s">
        <v>376</v>
      </c>
      <c r="C106">
        <v>2.0499999999999998</v>
      </c>
      <c r="D106">
        <v>2.0499999999999998</v>
      </c>
    </row>
    <row r="107" spans="1:4">
      <c r="A107" t="s">
        <v>377</v>
      </c>
      <c r="B107" t="s">
        <v>378</v>
      </c>
      <c r="C107">
        <v>23.35</v>
      </c>
      <c r="D107">
        <v>23.18</v>
      </c>
    </row>
    <row r="108" spans="1:4">
      <c r="A108">
        <v>4840155760</v>
      </c>
      <c r="B108" t="s">
        <v>378</v>
      </c>
      <c r="C108">
        <v>473.18</v>
      </c>
      <c r="D108">
        <v>472.9</v>
      </c>
    </row>
    <row r="109" spans="1:4">
      <c r="A109" t="s">
        <v>379</v>
      </c>
      <c r="B109" t="s">
        <v>378</v>
      </c>
      <c r="C109">
        <v>12.15</v>
      </c>
      <c r="D109">
        <v>12.15</v>
      </c>
    </row>
    <row r="110" spans="1:4">
      <c r="A110" t="s">
        <v>380</v>
      </c>
      <c r="B110" t="s">
        <v>381</v>
      </c>
      <c r="C110">
        <v>185.29</v>
      </c>
      <c r="D110">
        <v>185.29</v>
      </c>
    </row>
    <row r="111" spans="1:4">
      <c r="A111" t="s">
        <v>382</v>
      </c>
      <c r="B111" t="s">
        <v>378</v>
      </c>
      <c r="C111">
        <v>223.3</v>
      </c>
      <c r="D111">
        <v>223.3</v>
      </c>
    </row>
    <row r="112" spans="1:4">
      <c r="A112">
        <v>9090051200</v>
      </c>
      <c r="B112" t="s">
        <v>448</v>
      </c>
      <c r="C112">
        <v>0.06</v>
      </c>
      <c r="D112">
        <v>0.06</v>
      </c>
    </row>
    <row r="113" spans="1:4">
      <c r="A113">
        <v>9520051420</v>
      </c>
      <c r="B113" t="s">
        <v>383</v>
      </c>
      <c r="C113">
        <v>4.43</v>
      </c>
      <c r="D113">
        <v>4.43</v>
      </c>
    </row>
    <row r="114" spans="1:4">
      <c r="A114">
        <v>9620051410</v>
      </c>
      <c r="B114" t="s">
        <v>384</v>
      </c>
      <c r="C114">
        <v>18.05</v>
      </c>
      <c r="D114">
        <v>18.05</v>
      </c>
    </row>
    <row r="115" spans="1:4">
      <c r="A115">
        <v>170558300</v>
      </c>
      <c r="B115" t="s">
        <v>95</v>
      </c>
      <c r="C115">
        <v>852.6</v>
      </c>
      <c r="D115">
        <v>852.35</v>
      </c>
    </row>
    <row r="116" spans="1:4">
      <c r="A116">
        <v>170558330</v>
      </c>
      <c r="B116" t="s">
        <v>96</v>
      </c>
      <c r="C116">
        <v>1866.86</v>
      </c>
      <c r="D116">
        <v>1866.81</v>
      </c>
    </row>
    <row r="117" spans="1:4">
      <c r="A117">
        <v>320558340</v>
      </c>
      <c r="B117" t="s">
        <v>97</v>
      </c>
      <c r="C117">
        <v>365.28</v>
      </c>
      <c r="D117">
        <v>362.85</v>
      </c>
    </row>
    <row r="118" spans="1:4">
      <c r="A118">
        <v>330153020</v>
      </c>
      <c r="B118" t="s">
        <v>385</v>
      </c>
      <c r="C118">
        <v>2437.23</v>
      </c>
      <c r="D118">
        <v>2437.23</v>
      </c>
    </row>
    <row r="119" spans="1:4">
      <c r="A119" t="s">
        <v>386</v>
      </c>
      <c r="B119" t="s">
        <v>387</v>
      </c>
      <c r="C119">
        <v>26.6</v>
      </c>
      <c r="D119">
        <v>26.6</v>
      </c>
    </row>
    <row r="120" spans="1:4">
      <c r="A120" t="s">
        <v>388</v>
      </c>
      <c r="B120" t="s">
        <v>389</v>
      </c>
      <c r="C120">
        <v>1882.73</v>
      </c>
      <c r="D120">
        <v>1882.6</v>
      </c>
    </row>
    <row r="121" spans="1:4">
      <c r="A121">
        <v>1520158310</v>
      </c>
      <c r="B121" t="s">
        <v>100</v>
      </c>
      <c r="C121">
        <v>28.24</v>
      </c>
      <c r="D121">
        <v>28.24</v>
      </c>
    </row>
    <row r="122" spans="1:4">
      <c r="A122" t="s">
        <v>390</v>
      </c>
      <c r="B122" t="s">
        <v>391</v>
      </c>
      <c r="C122">
        <v>131.88999999999999</v>
      </c>
      <c r="D122">
        <v>131.88999999999999</v>
      </c>
    </row>
    <row r="123" spans="1:4">
      <c r="A123">
        <v>3620258320</v>
      </c>
      <c r="B123" t="s">
        <v>101</v>
      </c>
      <c r="C123">
        <v>1402.4</v>
      </c>
      <c r="D123">
        <v>1402.4</v>
      </c>
    </row>
    <row r="124" spans="1:4">
      <c r="A124">
        <v>3620258530</v>
      </c>
      <c r="B124" t="s">
        <v>392</v>
      </c>
      <c r="C124">
        <v>157.34</v>
      </c>
      <c r="D124">
        <v>156.16999999999999</v>
      </c>
    </row>
    <row r="125" spans="1:4">
      <c r="A125" t="s">
        <v>393</v>
      </c>
      <c r="B125" t="s">
        <v>394</v>
      </c>
      <c r="C125">
        <v>143.25</v>
      </c>
      <c r="D125">
        <v>143.25</v>
      </c>
    </row>
    <row r="126" spans="1:4">
      <c r="A126">
        <v>3080452610</v>
      </c>
      <c r="B126" t="s">
        <v>398</v>
      </c>
      <c r="C126">
        <v>8.6999999999999993</v>
      </c>
      <c r="D126">
        <v>8.6999999999999993</v>
      </c>
    </row>
    <row r="127" spans="1:4">
      <c r="A127" t="s">
        <v>399</v>
      </c>
      <c r="B127" t="s">
        <v>320</v>
      </c>
      <c r="C127">
        <v>105.26</v>
      </c>
      <c r="D127">
        <v>105.26</v>
      </c>
    </row>
    <row r="128" spans="1:4">
      <c r="A128">
        <v>3080152610</v>
      </c>
      <c r="B128" t="s">
        <v>398</v>
      </c>
      <c r="C128">
        <v>34.4</v>
      </c>
      <c r="D128">
        <v>34.4</v>
      </c>
    </row>
    <row r="129" spans="1:4">
      <c r="A129">
        <v>220252560</v>
      </c>
      <c r="B129" t="s">
        <v>400</v>
      </c>
      <c r="C129">
        <v>22.36</v>
      </c>
      <c r="D129">
        <v>22.36</v>
      </c>
    </row>
    <row r="130" spans="1:4">
      <c r="A130">
        <v>170558360</v>
      </c>
      <c r="B130" t="s">
        <v>401</v>
      </c>
      <c r="C130">
        <v>208.07</v>
      </c>
      <c r="D130">
        <v>208.07</v>
      </c>
    </row>
    <row r="131" spans="1:4">
      <c r="A131">
        <v>220253030</v>
      </c>
      <c r="B131" t="s">
        <v>402</v>
      </c>
      <c r="C131">
        <v>340.57</v>
      </c>
      <c r="D131">
        <v>340.57</v>
      </c>
    </row>
    <row r="132" spans="1:4">
      <c r="A132">
        <v>220253040</v>
      </c>
      <c r="B132" t="s">
        <v>403</v>
      </c>
      <c r="C132">
        <v>357.3</v>
      </c>
      <c r="D132">
        <v>357.3</v>
      </c>
    </row>
    <row r="133" spans="1:4">
      <c r="A133">
        <v>320558370</v>
      </c>
      <c r="B133" t="s">
        <v>404</v>
      </c>
      <c r="C133">
        <v>22.69</v>
      </c>
      <c r="D133">
        <v>22.69</v>
      </c>
    </row>
    <row r="134" spans="1:4">
      <c r="A134" t="s">
        <v>405</v>
      </c>
      <c r="B134" t="s">
        <v>406</v>
      </c>
      <c r="C134">
        <v>1420.84</v>
      </c>
      <c r="D134">
        <v>1420.84</v>
      </c>
    </row>
    <row r="135" spans="1:4">
      <c r="A135" t="s">
        <v>407</v>
      </c>
      <c r="B135" t="s">
        <v>408</v>
      </c>
      <c r="C135">
        <v>173.85</v>
      </c>
      <c r="D135">
        <v>173.85</v>
      </c>
    </row>
    <row r="136" spans="1:4">
      <c r="A136" t="s">
        <v>468</v>
      </c>
      <c r="B136" t="s">
        <v>469</v>
      </c>
      <c r="C136">
        <v>4.07</v>
      </c>
      <c r="D136">
        <v>3.25</v>
      </c>
    </row>
    <row r="137" spans="1:4">
      <c r="A137">
        <v>3620258570</v>
      </c>
      <c r="B137" t="s">
        <v>409</v>
      </c>
      <c r="C137">
        <v>66.650000000000006</v>
      </c>
      <c r="D137">
        <v>66.62</v>
      </c>
    </row>
    <row r="138" spans="1:4">
      <c r="A138" t="s">
        <v>410</v>
      </c>
      <c r="B138" t="s">
        <v>411</v>
      </c>
      <c r="C138">
        <v>1520</v>
      </c>
      <c r="D138">
        <v>1520</v>
      </c>
    </row>
    <row r="139" spans="1:4">
      <c r="A139" t="s">
        <v>494</v>
      </c>
      <c r="B139" t="s">
        <v>495</v>
      </c>
      <c r="C139">
        <v>55.52</v>
      </c>
      <c r="D139">
        <v>55.52</v>
      </c>
    </row>
    <row r="140" spans="1:4">
      <c r="A140">
        <v>710258520</v>
      </c>
      <c r="B140" t="s">
        <v>413</v>
      </c>
      <c r="C140">
        <v>46.57</v>
      </c>
      <c r="D140">
        <v>46.57</v>
      </c>
    </row>
    <row r="141" spans="1:4">
      <c r="A141" t="s">
        <v>416</v>
      </c>
      <c r="B141" t="s">
        <v>417</v>
      </c>
      <c r="C141">
        <v>376.11</v>
      </c>
      <c r="D141">
        <v>376.11</v>
      </c>
    </row>
    <row r="142" spans="1:4">
      <c r="A142" t="s">
        <v>418</v>
      </c>
      <c r="B142" t="s">
        <v>419</v>
      </c>
      <c r="C142">
        <v>104.6</v>
      </c>
      <c r="D142">
        <v>104.6</v>
      </c>
    </row>
    <row r="143" spans="1:4">
      <c r="A143" t="s">
        <v>498</v>
      </c>
      <c r="B143" t="s">
        <v>378</v>
      </c>
      <c r="C143">
        <v>0.53</v>
      </c>
      <c r="D143">
        <v>0.53</v>
      </c>
    </row>
    <row r="144" spans="1:4">
      <c r="A144" t="s">
        <v>420</v>
      </c>
      <c r="B144" t="s">
        <v>421</v>
      </c>
      <c r="C144">
        <v>6.12</v>
      </c>
      <c r="D144">
        <v>6.12</v>
      </c>
    </row>
    <row r="145" spans="1:4">
      <c r="A145" t="s">
        <v>422</v>
      </c>
      <c r="B145" t="s">
        <v>423</v>
      </c>
      <c r="C145">
        <v>300</v>
      </c>
      <c r="D145">
        <v>300</v>
      </c>
    </row>
    <row r="146" spans="1:4">
      <c r="A146" t="s">
        <v>103</v>
      </c>
      <c r="B146" t="s">
        <v>102</v>
      </c>
      <c r="C146">
        <v>15.72</v>
      </c>
      <c r="D146">
        <v>15.72</v>
      </c>
    </row>
    <row r="147" spans="1:4">
      <c r="A147" t="s">
        <v>105</v>
      </c>
      <c r="B147" t="s">
        <v>104</v>
      </c>
      <c r="C147">
        <v>145.52000000000001</v>
      </c>
      <c r="D147">
        <v>145.52000000000001</v>
      </c>
    </row>
    <row r="148" spans="1:4">
      <c r="A148">
        <v>2340758790</v>
      </c>
      <c r="B148" t="s">
        <v>426</v>
      </c>
      <c r="C148">
        <v>7.92</v>
      </c>
      <c r="D148">
        <v>7.92</v>
      </c>
    </row>
    <row r="149" spans="1:4">
      <c r="A149">
        <v>3620258440</v>
      </c>
      <c r="B149" t="s">
        <v>106</v>
      </c>
      <c r="C149">
        <v>296.13</v>
      </c>
      <c r="D149">
        <v>296.13</v>
      </c>
    </row>
    <row r="150" spans="1:4">
      <c r="A150">
        <v>3620258480</v>
      </c>
      <c r="B150" t="s">
        <v>107</v>
      </c>
      <c r="C150">
        <v>154.41</v>
      </c>
      <c r="D150">
        <v>154.41</v>
      </c>
    </row>
    <row r="151" spans="1:4">
      <c r="A151" t="s">
        <v>662</v>
      </c>
      <c r="B151" t="s">
        <v>663</v>
      </c>
      <c r="C151">
        <v>19.84</v>
      </c>
      <c r="D151">
        <v>19.84</v>
      </c>
    </row>
    <row r="152" spans="1:4">
      <c r="A152">
        <v>2480552660</v>
      </c>
      <c r="B152" t="s">
        <v>664</v>
      </c>
      <c r="C152">
        <v>300</v>
      </c>
      <c r="D152">
        <v>300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topLeftCell="A95" workbookViewId="0">
      <selection activeCell="I27" sqref="I27"/>
    </sheetView>
  </sheetViews>
  <sheetFormatPr defaultRowHeight="15"/>
  <sheetData>
    <row r="1" spans="1:4">
      <c r="A1">
        <v>58000</v>
      </c>
      <c r="B1" t="s">
        <v>217</v>
      </c>
      <c r="D1">
        <v>-4.78</v>
      </c>
    </row>
    <row r="2" spans="1:4">
      <c r="A2">
        <v>170551380</v>
      </c>
      <c r="B2" t="s">
        <v>218</v>
      </c>
      <c r="C2">
        <v>41.09</v>
      </c>
      <c r="D2">
        <v>41.09</v>
      </c>
    </row>
    <row r="3" spans="1:4">
      <c r="A3" t="s">
        <v>219</v>
      </c>
      <c r="B3" t="s">
        <v>220</v>
      </c>
      <c r="C3">
        <v>192.81</v>
      </c>
      <c r="D3">
        <v>192.81</v>
      </c>
    </row>
    <row r="4" spans="1:4">
      <c r="A4" t="s">
        <v>225</v>
      </c>
      <c r="B4" t="s">
        <v>226</v>
      </c>
      <c r="C4">
        <v>1.98</v>
      </c>
      <c r="D4">
        <v>1.98</v>
      </c>
    </row>
    <row r="5" spans="1:4">
      <c r="A5" t="s">
        <v>213</v>
      </c>
      <c r="B5" t="s">
        <v>214</v>
      </c>
      <c r="C5">
        <v>4</v>
      </c>
      <c r="D5">
        <v>4</v>
      </c>
    </row>
    <row r="6" spans="1:4">
      <c r="A6" t="s">
        <v>216</v>
      </c>
      <c r="B6" t="s">
        <v>215</v>
      </c>
      <c r="C6">
        <v>6.03</v>
      </c>
      <c r="D6">
        <v>6.03</v>
      </c>
    </row>
    <row r="7" spans="1:4">
      <c r="A7" t="s">
        <v>454</v>
      </c>
      <c r="B7" t="s">
        <v>455</v>
      </c>
      <c r="C7">
        <v>458.6</v>
      </c>
      <c r="D7">
        <v>458.1</v>
      </c>
    </row>
    <row r="8" spans="1:4">
      <c r="A8" t="s">
        <v>227</v>
      </c>
      <c r="B8" t="s">
        <v>228</v>
      </c>
      <c r="C8">
        <v>7.99</v>
      </c>
      <c r="D8">
        <v>7.99</v>
      </c>
    </row>
    <row r="9" spans="1:4">
      <c r="A9" t="s">
        <v>229</v>
      </c>
      <c r="B9" t="s">
        <v>230</v>
      </c>
      <c r="C9">
        <v>23.67</v>
      </c>
      <c r="D9">
        <v>23.67</v>
      </c>
    </row>
    <row r="10" spans="1:4">
      <c r="A10" t="s">
        <v>231</v>
      </c>
      <c r="B10" t="s">
        <v>232</v>
      </c>
      <c r="C10">
        <v>0.37</v>
      </c>
      <c r="D10">
        <v>0.37</v>
      </c>
    </row>
    <row r="11" spans="1:4">
      <c r="A11" t="s">
        <v>233</v>
      </c>
      <c r="B11" t="s">
        <v>234</v>
      </c>
      <c r="C11">
        <v>67.55</v>
      </c>
      <c r="D11">
        <v>67.55</v>
      </c>
    </row>
    <row r="12" spans="1:4">
      <c r="A12" t="s">
        <v>235</v>
      </c>
      <c r="B12" t="s">
        <v>236</v>
      </c>
      <c r="C12">
        <v>43.98</v>
      </c>
      <c r="D12">
        <v>43.98</v>
      </c>
    </row>
    <row r="13" spans="1:4">
      <c r="A13" t="s">
        <v>237</v>
      </c>
      <c r="B13" t="s">
        <v>238</v>
      </c>
      <c r="C13">
        <v>43.22</v>
      </c>
      <c r="D13">
        <v>41.77</v>
      </c>
    </row>
    <row r="14" spans="1:4">
      <c r="A14" t="s">
        <v>239</v>
      </c>
      <c r="B14" t="s">
        <v>240</v>
      </c>
      <c r="C14">
        <v>32.049999999999997</v>
      </c>
      <c r="D14">
        <v>32.049999999999997</v>
      </c>
    </row>
    <row r="15" spans="1:4">
      <c r="A15" t="s">
        <v>241</v>
      </c>
      <c r="B15" t="s">
        <v>242</v>
      </c>
      <c r="C15">
        <v>29.34</v>
      </c>
      <c r="D15">
        <v>29.34</v>
      </c>
    </row>
    <row r="16" spans="1:4">
      <c r="A16" t="s">
        <v>243</v>
      </c>
      <c r="B16" t="s">
        <v>244</v>
      </c>
      <c r="C16">
        <v>197.84</v>
      </c>
      <c r="D16">
        <v>197.84</v>
      </c>
    </row>
    <row r="17" spans="1:4">
      <c r="A17" t="s">
        <v>245</v>
      </c>
      <c r="B17" t="s">
        <v>246</v>
      </c>
      <c r="C17">
        <v>38.71</v>
      </c>
      <c r="D17">
        <v>38.71</v>
      </c>
    </row>
    <row r="18" spans="1:4">
      <c r="A18" t="s">
        <v>247</v>
      </c>
      <c r="B18" t="s">
        <v>248</v>
      </c>
      <c r="C18">
        <v>7.0000000000000007E-2</v>
      </c>
      <c r="D18">
        <v>7.0000000000000007E-2</v>
      </c>
    </row>
    <row r="19" spans="1:4">
      <c r="A19">
        <v>220252550</v>
      </c>
      <c r="B19" t="s">
        <v>249</v>
      </c>
      <c r="C19">
        <v>31.35</v>
      </c>
      <c r="D19">
        <v>31.35</v>
      </c>
    </row>
    <row r="20" spans="1:4">
      <c r="A20" s="51" t="s">
        <v>250</v>
      </c>
      <c r="B20" t="s">
        <v>251</v>
      </c>
      <c r="C20">
        <v>44.88</v>
      </c>
      <c r="D20">
        <v>44.88</v>
      </c>
    </row>
    <row r="21" spans="1:4">
      <c r="A21" s="51" t="s">
        <v>252</v>
      </c>
      <c r="B21" t="s">
        <v>253</v>
      </c>
      <c r="C21">
        <v>7.32</v>
      </c>
      <c r="D21">
        <v>7.32</v>
      </c>
    </row>
    <row r="22" spans="1:4">
      <c r="A22" s="51" t="s">
        <v>254</v>
      </c>
      <c r="B22" t="s">
        <v>255</v>
      </c>
      <c r="C22">
        <v>169.7</v>
      </c>
      <c r="D22">
        <v>169.7</v>
      </c>
    </row>
    <row r="23" spans="1:4">
      <c r="A23" s="51" t="s">
        <v>256</v>
      </c>
      <c r="B23" t="s">
        <v>257</v>
      </c>
      <c r="C23">
        <v>232.82</v>
      </c>
      <c r="D23">
        <v>232.82</v>
      </c>
    </row>
    <row r="24" spans="1:4">
      <c r="A24" s="51" t="s">
        <v>258</v>
      </c>
      <c r="B24" t="s">
        <v>259</v>
      </c>
      <c r="C24">
        <v>25.79</v>
      </c>
      <c r="D24">
        <v>25.79</v>
      </c>
    </row>
    <row r="25" spans="1:4">
      <c r="A25" s="51" t="s">
        <v>260</v>
      </c>
      <c r="B25" t="s">
        <v>261</v>
      </c>
      <c r="C25">
        <v>17.63</v>
      </c>
      <c r="D25">
        <v>17.63</v>
      </c>
    </row>
    <row r="26" spans="1:4">
      <c r="A26" t="s">
        <v>262</v>
      </c>
      <c r="B26" t="s">
        <v>263</v>
      </c>
      <c r="C26">
        <v>193.32</v>
      </c>
      <c r="D26">
        <v>193.32</v>
      </c>
    </row>
    <row r="27" spans="1:4">
      <c r="A27" s="51" t="s">
        <v>264</v>
      </c>
      <c r="B27" t="s">
        <v>265</v>
      </c>
      <c r="C27">
        <v>16.600000000000001</v>
      </c>
      <c r="D27">
        <v>16.600000000000001</v>
      </c>
    </row>
    <row r="28" spans="1:4">
      <c r="A28" s="51" t="s">
        <v>266</v>
      </c>
      <c r="B28" t="s">
        <v>267</v>
      </c>
      <c r="C28">
        <v>24.75</v>
      </c>
      <c r="D28">
        <v>24.75</v>
      </c>
    </row>
    <row r="29" spans="1:4">
      <c r="A29" s="51" t="s">
        <v>270</v>
      </c>
      <c r="B29" t="s">
        <v>271</v>
      </c>
      <c r="C29">
        <v>4.63</v>
      </c>
      <c r="D29">
        <v>4.63</v>
      </c>
    </row>
    <row r="30" spans="1:4">
      <c r="A30">
        <v>310151370</v>
      </c>
      <c r="B30" t="s">
        <v>272</v>
      </c>
      <c r="C30">
        <v>16.71</v>
      </c>
      <c r="D30">
        <v>16.690000000000001</v>
      </c>
    </row>
    <row r="31" spans="1:4">
      <c r="A31">
        <v>310852500</v>
      </c>
      <c r="B31" t="s">
        <v>273</v>
      </c>
      <c r="C31">
        <v>164.23</v>
      </c>
      <c r="D31">
        <v>164.09</v>
      </c>
    </row>
    <row r="32" spans="1:4">
      <c r="A32">
        <v>311152200</v>
      </c>
      <c r="B32" t="s">
        <v>276</v>
      </c>
      <c r="C32">
        <v>14.38</v>
      </c>
      <c r="D32">
        <v>14.38</v>
      </c>
    </row>
    <row r="33" spans="1:4">
      <c r="A33">
        <v>311252400</v>
      </c>
      <c r="B33" t="s">
        <v>277</v>
      </c>
      <c r="C33">
        <v>0.03</v>
      </c>
      <c r="D33">
        <v>0.03</v>
      </c>
    </row>
    <row r="34" spans="1:4">
      <c r="A34">
        <v>330152700</v>
      </c>
      <c r="B34" t="s">
        <v>278</v>
      </c>
      <c r="C34">
        <v>1.6</v>
      </c>
      <c r="D34">
        <v>1.6</v>
      </c>
    </row>
    <row r="35" spans="1:4">
      <c r="A35">
        <v>330153800</v>
      </c>
      <c r="B35" t="s">
        <v>279</v>
      </c>
      <c r="C35">
        <v>173.22</v>
      </c>
      <c r="D35">
        <v>173.22</v>
      </c>
    </row>
    <row r="36" spans="1:4">
      <c r="A36">
        <v>330750820</v>
      </c>
      <c r="B36" t="s">
        <v>280</v>
      </c>
      <c r="C36">
        <v>22.26</v>
      </c>
      <c r="D36">
        <v>21.58</v>
      </c>
    </row>
    <row r="37" spans="1:4">
      <c r="A37">
        <v>330752600</v>
      </c>
      <c r="B37" t="s">
        <v>281</v>
      </c>
      <c r="C37">
        <v>1.18</v>
      </c>
      <c r="D37">
        <v>1.18</v>
      </c>
    </row>
    <row r="38" spans="1:4">
      <c r="A38" t="s">
        <v>282</v>
      </c>
      <c r="B38" t="s">
        <v>283</v>
      </c>
      <c r="C38">
        <v>324.49</v>
      </c>
      <c r="D38">
        <v>324.49</v>
      </c>
    </row>
    <row r="39" spans="1:4">
      <c r="A39" t="s">
        <v>284</v>
      </c>
      <c r="B39" t="s">
        <v>285</v>
      </c>
      <c r="C39">
        <v>205.57</v>
      </c>
      <c r="D39">
        <v>205.57</v>
      </c>
    </row>
    <row r="40" spans="1:4">
      <c r="A40">
        <v>340150850</v>
      </c>
      <c r="B40" t="s">
        <v>612</v>
      </c>
      <c r="D40">
        <v>-0.04</v>
      </c>
    </row>
    <row r="41" spans="1:4">
      <c r="A41" t="s">
        <v>482</v>
      </c>
      <c r="B41" t="s">
        <v>483</v>
      </c>
      <c r="C41">
        <v>21.62</v>
      </c>
      <c r="D41">
        <v>21.62</v>
      </c>
    </row>
    <row r="42" spans="1:4">
      <c r="A42">
        <v>410250270</v>
      </c>
      <c r="B42" t="s">
        <v>286</v>
      </c>
      <c r="C42">
        <v>3.17</v>
      </c>
      <c r="D42">
        <v>3.17</v>
      </c>
    </row>
    <row r="43" spans="1:4">
      <c r="A43">
        <v>420252800</v>
      </c>
      <c r="B43" t="s">
        <v>287</v>
      </c>
      <c r="C43">
        <v>0.09</v>
      </c>
      <c r="D43">
        <v>0.09</v>
      </c>
    </row>
    <row r="44" spans="1:4">
      <c r="A44">
        <v>511351350</v>
      </c>
      <c r="B44" t="s">
        <v>289</v>
      </c>
      <c r="C44">
        <v>12.99</v>
      </c>
      <c r="D44">
        <v>12.99</v>
      </c>
    </row>
    <row r="45" spans="1:4">
      <c r="A45">
        <v>511351760</v>
      </c>
      <c r="B45" t="s">
        <v>290</v>
      </c>
      <c r="C45">
        <v>9.4499999999999993</v>
      </c>
      <c r="D45">
        <v>9.4499999999999993</v>
      </c>
    </row>
    <row r="46" spans="1:4">
      <c r="A46">
        <v>511354620</v>
      </c>
      <c r="B46" t="s">
        <v>291</v>
      </c>
      <c r="C46">
        <v>0.27</v>
      </c>
      <c r="D46">
        <v>0.27</v>
      </c>
    </row>
    <row r="47" spans="1:4">
      <c r="A47">
        <v>511354970</v>
      </c>
      <c r="B47" t="s">
        <v>292</v>
      </c>
      <c r="C47">
        <v>28.09</v>
      </c>
      <c r="D47">
        <v>28.09</v>
      </c>
    </row>
    <row r="48" spans="1:4">
      <c r="A48" t="s">
        <v>296</v>
      </c>
      <c r="B48" t="s">
        <v>297</v>
      </c>
      <c r="C48">
        <v>40</v>
      </c>
      <c r="D48">
        <v>40</v>
      </c>
    </row>
    <row r="49" spans="1:4">
      <c r="A49" t="s">
        <v>298</v>
      </c>
      <c r="B49" t="s">
        <v>299</v>
      </c>
      <c r="C49">
        <v>74.86</v>
      </c>
      <c r="D49">
        <v>74.86</v>
      </c>
    </row>
    <row r="50" spans="1:4">
      <c r="A50" t="s">
        <v>433</v>
      </c>
      <c r="B50" t="s">
        <v>434</v>
      </c>
      <c r="D50">
        <v>-0.02</v>
      </c>
    </row>
    <row r="51" spans="1:4">
      <c r="A51" t="s">
        <v>506</v>
      </c>
      <c r="B51" t="s">
        <v>299</v>
      </c>
    </row>
    <row r="52" spans="1:4">
      <c r="A52">
        <v>710552900</v>
      </c>
      <c r="B52" t="s">
        <v>300</v>
      </c>
      <c r="C52">
        <v>123.82</v>
      </c>
      <c r="D52">
        <v>123.74</v>
      </c>
    </row>
    <row r="53" spans="1:4">
      <c r="A53" t="s">
        <v>305</v>
      </c>
      <c r="B53" t="s">
        <v>306</v>
      </c>
      <c r="C53">
        <v>0.89</v>
      </c>
      <c r="D53">
        <v>0.89</v>
      </c>
    </row>
    <row r="54" spans="1:4">
      <c r="A54" t="s">
        <v>307</v>
      </c>
      <c r="B54" t="s">
        <v>308</v>
      </c>
      <c r="C54">
        <v>3.29</v>
      </c>
      <c r="D54">
        <v>3.29</v>
      </c>
    </row>
    <row r="55" spans="1:4">
      <c r="A55">
        <v>860550860</v>
      </c>
      <c r="B55" t="s">
        <v>309</v>
      </c>
      <c r="C55">
        <v>0.14000000000000001</v>
      </c>
      <c r="D55">
        <v>0.14000000000000001</v>
      </c>
    </row>
    <row r="56" spans="1:4">
      <c r="A56">
        <v>1140354660</v>
      </c>
      <c r="B56" t="s">
        <v>312</v>
      </c>
      <c r="C56">
        <v>8.3000000000000007</v>
      </c>
      <c r="D56">
        <v>8.3000000000000007</v>
      </c>
    </row>
    <row r="57" spans="1:4">
      <c r="A57">
        <v>1140354670</v>
      </c>
      <c r="B57" t="s">
        <v>313</v>
      </c>
      <c r="C57">
        <v>7.94</v>
      </c>
      <c r="D57">
        <v>7.94</v>
      </c>
    </row>
    <row r="58" spans="1:4">
      <c r="A58">
        <v>1140355190</v>
      </c>
      <c r="B58" t="s">
        <v>315</v>
      </c>
      <c r="C58">
        <v>0.59</v>
      </c>
      <c r="D58">
        <v>0.59</v>
      </c>
    </row>
    <row r="59" spans="1:4">
      <c r="A59" t="s">
        <v>486</v>
      </c>
      <c r="B59" t="s">
        <v>487</v>
      </c>
      <c r="C59">
        <v>50.68</v>
      </c>
      <c r="D59">
        <v>50.68</v>
      </c>
    </row>
    <row r="60" spans="1:4">
      <c r="A60" t="s">
        <v>316</v>
      </c>
      <c r="B60" t="s">
        <v>315</v>
      </c>
      <c r="C60">
        <v>30.48</v>
      </c>
      <c r="D60">
        <v>30.48</v>
      </c>
    </row>
    <row r="61" spans="1:4">
      <c r="A61" t="s">
        <v>322</v>
      </c>
      <c r="B61" t="s">
        <v>323</v>
      </c>
      <c r="C61">
        <v>8.52</v>
      </c>
      <c r="D61">
        <v>8.52</v>
      </c>
    </row>
    <row r="62" spans="1:4">
      <c r="A62" t="s">
        <v>324</v>
      </c>
      <c r="B62" t="s">
        <v>325</v>
      </c>
      <c r="C62">
        <v>2.3199999999999998</v>
      </c>
      <c r="D62">
        <v>2.3199999999999998</v>
      </c>
    </row>
    <row r="63" spans="1:4">
      <c r="A63" t="s">
        <v>435</v>
      </c>
      <c r="B63" t="s">
        <v>329</v>
      </c>
      <c r="C63">
        <v>29.73</v>
      </c>
      <c r="D63">
        <v>29.73</v>
      </c>
    </row>
    <row r="64" spans="1:4">
      <c r="A64" t="s">
        <v>326</v>
      </c>
      <c r="B64" t="s">
        <v>327</v>
      </c>
      <c r="C64">
        <v>78.23</v>
      </c>
      <c r="D64">
        <v>78.23</v>
      </c>
    </row>
    <row r="65" spans="1:4">
      <c r="A65" t="s">
        <v>436</v>
      </c>
      <c r="B65" t="s">
        <v>323</v>
      </c>
      <c r="C65">
        <v>46.91</v>
      </c>
      <c r="D65">
        <v>46.91</v>
      </c>
    </row>
    <row r="66" spans="1:4">
      <c r="A66" t="s">
        <v>330</v>
      </c>
      <c r="B66" t="s">
        <v>331</v>
      </c>
      <c r="C66">
        <v>3.4</v>
      </c>
      <c r="D66">
        <v>3.4</v>
      </c>
    </row>
    <row r="67" spans="1:4">
      <c r="A67" t="s">
        <v>332</v>
      </c>
      <c r="B67" t="s">
        <v>333</v>
      </c>
      <c r="C67">
        <v>50.81</v>
      </c>
      <c r="D67">
        <v>50.81</v>
      </c>
    </row>
    <row r="68" spans="1:4">
      <c r="A68" t="s">
        <v>334</v>
      </c>
      <c r="B68" t="s">
        <v>333</v>
      </c>
      <c r="C68">
        <v>2.4</v>
      </c>
      <c r="D68">
        <v>2.4</v>
      </c>
    </row>
    <row r="69" spans="1:4">
      <c r="A69">
        <v>1570150660</v>
      </c>
      <c r="B69" t="s">
        <v>337</v>
      </c>
      <c r="C69">
        <v>0.11</v>
      </c>
      <c r="D69">
        <v>0.11</v>
      </c>
    </row>
    <row r="70" spans="1:4">
      <c r="A70">
        <v>2340650280</v>
      </c>
      <c r="B70" t="s">
        <v>464</v>
      </c>
      <c r="C70">
        <v>0.7</v>
      </c>
      <c r="D70">
        <v>0.7</v>
      </c>
    </row>
    <row r="71" spans="1:4">
      <c r="A71" t="s">
        <v>341</v>
      </c>
      <c r="B71" t="s">
        <v>342</v>
      </c>
      <c r="C71">
        <v>200.82</v>
      </c>
      <c r="D71">
        <v>200.82</v>
      </c>
    </row>
    <row r="72" spans="1:4">
      <c r="A72" t="s">
        <v>344</v>
      </c>
      <c r="B72" t="s">
        <v>345</v>
      </c>
      <c r="D72">
        <v>-2.91</v>
      </c>
    </row>
    <row r="73" spans="1:4">
      <c r="A73" t="s">
        <v>346</v>
      </c>
      <c r="B73" t="s">
        <v>347</v>
      </c>
      <c r="C73">
        <v>50.21</v>
      </c>
      <c r="D73">
        <v>48.72</v>
      </c>
    </row>
    <row r="74" spans="1:4">
      <c r="A74" t="s">
        <v>627</v>
      </c>
      <c r="B74" t="s">
        <v>359</v>
      </c>
      <c r="C74">
        <v>68.19</v>
      </c>
      <c r="D74">
        <v>68.19</v>
      </c>
    </row>
    <row r="75" spans="1:4">
      <c r="A75" t="s">
        <v>348</v>
      </c>
      <c r="B75" t="s">
        <v>349</v>
      </c>
      <c r="C75">
        <v>0.05</v>
      </c>
      <c r="D75">
        <v>0.05</v>
      </c>
    </row>
    <row r="76" spans="1:4">
      <c r="A76" t="s">
        <v>353</v>
      </c>
      <c r="B76" t="s">
        <v>354</v>
      </c>
      <c r="C76">
        <v>439.43</v>
      </c>
      <c r="D76">
        <v>439.43</v>
      </c>
    </row>
    <row r="77" spans="1:4">
      <c r="A77" t="s">
        <v>355</v>
      </c>
      <c r="B77" t="s">
        <v>356</v>
      </c>
      <c r="C77">
        <v>325.70999999999998</v>
      </c>
      <c r="D77">
        <v>325.70999999999998</v>
      </c>
    </row>
    <row r="78" spans="1:4">
      <c r="A78" t="s">
        <v>492</v>
      </c>
      <c r="B78" t="s">
        <v>493</v>
      </c>
      <c r="D78">
        <v>-0.4</v>
      </c>
    </row>
    <row r="79" spans="1:4">
      <c r="A79" t="s">
        <v>442</v>
      </c>
      <c r="B79" t="s">
        <v>443</v>
      </c>
      <c r="D79">
        <v>-1.01</v>
      </c>
    </row>
    <row r="80" spans="1:4">
      <c r="A80" t="s">
        <v>644</v>
      </c>
      <c r="B80" t="s">
        <v>645</v>
      </c>
      <c r="C80">
        <v>562.04999999999995</v>
      </c>
      <c r="D80">
        <v>562.04999999999995</v>
      </c>
    </row>
    <row r="81" spans="1:4">
      <c r="A81" t="s">
        <v>358</v>
      </c>
      <c r="B81" t="s">
        <v>359</v>
      </c>
      <c r="C81">
        <v>215.03</v>
      </c>
      <c r="D81">
        <v>214.91</v>
      </c>
    </row>
    <row r="82" spans="1:4">
      <c r="A82">
        <v>2820451280</v>
      </c>
      <c r="B82" t="s">
        <v>360</v>
      </c>
      <c r="C82">
        <v>8.25</v>
      </c>
      <c r="D82">
        <v>8.25</v>
      </c>
    </row>
    <row r="83" spans="1:4">
      <c r="A83">
        <v>2910551290</v>
      </c>
      <c r="B83" t="s">
        <v>362</v>
      </c>
      <c r="C83">
        <v>51.55</v>
      </c>
      <c r="D83">
        <v>51.55</v>
      </c>
    </row>
    <row r="84" spans="1:4">
      <c r="A84" t="s">
        <v>363</v>
      </c>
      <c r="B84" t="s">
        <v>364</v>
      </c>
      <c r="C84">
        <v>69.42</v>
      </c>
      <c r="D84">
        <v>69.42</v>
      </c>
    </row>
    <row r="85" spans="1:4">
      <c r="A85" t="s">
        <v>365</v>
      </c>
      <c r="B85" t="s">
        <v>366</v>
      </c>
      <c r="C85">
        <v>8.69</v>
      </c>
      <c r="D85">
        <v>8.69</v>
      </c>
    </row>
    <row r="86" spans="1:4">
      <c r="A86" t="s">
        <v>367</v>
      </c>
      <c r="B86" t="s">
        <v>368</v>
      </c>
      <c r="C86">
        <v>0.28000000000000003</v>
      </c>
      <c r="D86">
        <v>0.28000000000000003</v>
      </c>
    </row>
    <row r="87" spans="1:4">
      <c r="A87" t="s">
        <v>369</v>
      </c>
      <c r="B87" t="s">
        <v>370</v>
      </c>
      <c r="C87">
        <v>13.95</v>
      </c>
      <c r="D87">
        <v>13.95</v>
      </c>
    </row>
    <row r="88" spans="1:4">
      <c r="A88">
        <v>3110251180</v>
      </c>
      <c r="B88" t="s">
        <v>371</v>
      </c>
      <c r="C88">
        <v>11.34</v>
      </c>
      <c r="D88">
        <v>11.34</v>
      </c>
    </row>
    <row r="89" spans="1:4">
      <c r="A89">
        <v>3180052990</v>
      </c>
      <c r="B89" t="s">
        <v>372</v>
      </c>
      <c r="C89">
        <v>0.54</v>
      </c>
      <c r="D89">
        <v>0.54</v>
      </c>
    </row>
    <row r="90" spans="1:4">
      <c r="A90" t="s">
        <v>373</v>
      </c>
      <c r="B90" t="s">
        <v>374</v>
      </c>
      <c r="C90">
        <v>0.65</v>
      </c>
      <c r="D90">
        <v>0.65</v>
      </c>
    </row>
    <row r="91" spans="1:4">
      <c r="A91">
        <v>3610459000</v>
      </c>
      <c r="B91" t="s">
        <v>375</v>
      </c>
      <c r="C91">
        <v>30.98</v>
      </c>
      <c r="D91">
        <v>30.98</v>
      </c>
    </row>
    <row r="92" spans="1:4">
      <c r="A92">
        <v>3620255500</v>
      </c>
      <c r="B92" t="s">
        <v>511</v>
      </c>
      <c r="D92">
        <v>0</v>
      </c>
    </row>
    <row r="93" spans="1:4">
      <c r="A93">
        <v>4620155160</v>
      </c>
      <c r="B93" t="s">
        <v>376</v>
      </c>
      <c r="C93">
        <v>7.67</v>
      </c>
      <c r="D93">
        <v>7.67</v>
      </c>
    </row>
    <row r="94" spans="1:4">
      <c r="A94" t="s">
        <v>377</v>
      </c>
      <c r="B94" t="s">
        <v>378</v>
      </c>
      <c r="C94">
        <v>10.48</v>
      </c>
      <c r="D94">
        <v>10.48</v>
      </c>
    </row>
    <row r="95" spans="1:4">
      <c r="A95">
        <v>4840155760</v>
      </c>
      <c r="B95" t="s">
        <v>378</v>
      </c>
      <c r="C95">
        <v>31.18</v>
      </c>
      <c r="D95">
        <v>31.18</v>
      </c>
    </row>
    <row r="96" spans="1:4">
      <c r="A96" t="s">
        <v>379</v>
      </c>
      <c r="B96" t="s">
        <v>378</v>
      </c>
      <c r="C96">
        <v>18.760000000000002</v>
      </c>
      <c r="D96">
        <v>18.760000000000002</v>
      </c>
    </row>
    <row r="97" spans="1:4">
      <c r="A97" t="s">
        <v>380</v>
      </c>
      <c r="B97" t="s">
        <v>381</v>
      </c>
      <c r="C97">
        <v>147.44999999999999</v>
      </c>
      <c r="D97">
        <v>147.44999999999999</v>
      </c>
    </row>
    <row r="98" spans="1:4">
      <c r="A98" t="s">
        <v>382</v>
      </c>
      <c r="B98" t="s">
        <v>378</v>
      </c>
      <c r="C98">
        <v>52.33</v>
      </c>
      <c r="D98">
        <v>52.33</v>
      </c>
    </row>
    <row r="99" spans="1:4">
      <c r="A99">
        <v>9090051200</v>
      </c>
      <c r="B99" t="s">
        <v>448</v>
      </c>
      <c r="C99">
        <v>0.2</v>
      </c>
      <c r="D99">
        <v>0.2</v>
      </c>
    </row>
    <row r="100" spans="1:4">
      <c r="A100">
        <v>9520051420</v>
      </c>
      <c r="B100" t="s">
        <v>383</v>
      </c>
      <c r="C100">
        <v>3.08</v>
      </c>
      <c r="D100">
        <v>3.08</v>
      </c>
    </row>
    <row r="101" spans="1:4">
      <c r="A101">
        <v>9620051410</v>
      </c>
      <c r="B101" t="s">
        <v>384</v>
      </c>
      <c r="C101">
        <v>8.61</v>
      </c>
      <c r="D101">
        <v>8.61</v>
      </c>
    </row>
    <row r="102" spans="1:4">
      <c r="A102">
        <v>170558300</v>
      </c>
      <c r="B102" t="s">
        <v>95</v>
      </c>
      <c r="C102">
        <v>90.55</v>
      </c>
      <c r="D102">
        <v>90.49</v>
      </c>
    </row>
    <row r="103" spans="1:4">
      <c r="A103">
        <v>170558330</v>
      </c>
      <c r="B103" t="s">
        <v>96</v>
      </c>
      <c r="C103">
        <v>315.33999999999997</v>
      </c>
      <c r="D103">
        <v>315.17</v>
      </c>
    </row>
    <row r="104" spans="1:4">
      <c r="A104">
        <v>320558340</v>
      </c>
      <c r="B104" t="s">
        <v>97</v>
      </c>
      <c r="C104">
        <v>65.36</v>
      </c>
      <c r="D104">
        <v>65.36</v>
      </c>
    </row>
    <row r="105" spans="1:4">
      <c r="A105">
        <v>330153020</v>
      </c>
      <c r="B105" t="s">
        <v>385</v>
      </c>
      <c r="C105">
        <v>502.08</v>
      </c>
      <c r="D105">
        <v>502.08</v>
      </c>
    </row>
    <row r="106" spans="1:4">
      <c r="A106" t="s">
        <v>386</v>
      </c>
      <c r="B106" t="s">
        <v>387</v>
      </c>
      <c r="C106">
        <v>4.72</v>
      </c>
      <c r="D106">
        <v>4.72</v>
      </c>
    </row>
    <row r="107" spans="1:4">
      <c r="A107" t="s">
        <v>388</v>
      </c>
      <c r="B107" t="s">
        <v>389</v>
      </c>
      <c r="C107">
        <v>327.47000000000003</v>
      </c>
      <c r="D107">
        <v>327.47000000000003</v>
      </c>
    </row>
    <row r="108" spans="1:4">
      <c r="A108">
        <v>1520158310</v>
      </c>
      <c r="B108" t="s">
        <v>100</v>
      </c>
      <c r="C108">
        <v>23.15</v>
      </c>
      <c r="D108">
        <v>23.15</v>
      </c>
    </row>
    <row r="109" spans="1:4">
      <c r="A109" t="s">
        <v>390</v>
      </c>
      <c r="B109" t="s">
        <v>391</v>
      </c>
      <c r="C109">
        <v>69.3</v>
      </c>
      <c r="D109">
        <v>69.3</v>
      </c>
    </row>
    <row r="110" spans="1:4">
      <c r="A110">
        <v>3620258320</v>
      </c>
      <c r="B110" t="s">
        <v>101</v>
      </c>
      <c r="C110">
        <v>108.8</v>
      </c>
      <c r="D110">
        <v>108.8</v>
      </c>
    </row>
    <row r="111" spans="1:4">
      <c r="A111">
        <v>3620258530</v>
      </c>
      <c r="B111" t="s">
        <v>392</v>
      </c>
      <c r="C111">
        <v>22.04</v>
      </c>
      <c r="D111">
        <v>22.04</v>
      </c>
    </row>
    <row r="112" spans="1:4">
      <c r="A112" t="s">
        <v>393</v>
      </c>
      <c r="B112" t="s">
        <v>394</v>
      </c>
      <c r="C112">
        <v>21.66</v>
      </c>
      <c r="D112">
        <v>21.66</v>
      </c>
    </row>
    <row r="113" spans="1:4">
      <c r="A113" t="s">
        <v>521</v>
      </c>
      <c r="B113" t="s">
        <v>522</v>
      </c>
      <c r="C113">
        <v>7.06</v>
      </c>
      <c r="D113">
        <v>7.06</v>
      </c>
    </row>
    <row r="114" spans="1:4">
      <c r="A114" t="s">
        <v>395</v>
      </c>
      <c r="B114" t="s">
        <v>396</v>
      </c>
      <c r="C114">
        <v>3.63</v>
      </c>
      <c r="D114">
        <v>3.63</v>
      </c>
    </row>
    <row r="115" spans="1:4">
      <c r="A115">
        <v>220252560</v>
      </c>
      <c r="B115" t="s">
        <v>400</v>
      </c>
      <c r="C115">
        <v>16.829999999999998</v>
      </c>
      <c r="D115">
        <v>16.829999999999998</v>
      </c>
    </row>
    <row r="116" spans="1:4">
      <c r="A116">
        <v>170558360</v>
      </c>
      <c r="B116" t="s">
        <v>401</v>
      </c>
      <c r="C116">
        <v>21.45</v>
      </c>
      <c r="D116">
        <v>20.99</v>
      </c>
    </row>
    <row r="117" spans="1:4">
      <c r="A117">
        <v>220253030</v>
      </c>
      <c r="B117" t="s">
        <v>402</v>
      </c>
      <c r="C117">
        <v>59.84</v>
      </c>
      <c r="D117">
        <v>59.84</v>
      </c>
    </row>
    <row r="118" spans="1:4">
      <c r="A118">
        <v>220253040</v>
      </c>
      <c r="B118" t="s">
        <v>403</v>
      </c>
      <c r="C118">
        <v>39.36</v>
      </c>
      <c r="D118">
        <v>39.36</v>
      </c>
    </row>
    <row r="119" spans="1:4">
      <c r="A119">
        <v>320558370</v>
      </c>
      <c r="B119" t="s">
        <v>404</v>
      </c>
      <c r="C119">
        <v>3.75</v>
      </c>
      <c r="D119">
        <v>3.75</v>
      </c>
    </row>
    <row r="120" spans="1:4">
      <c r="A120" t="s">
        <v>405</v>
      </c>
      <c r="B120" t="s">
        <v>406</v>
      </c>
      <c r="C120">
        <v>253.32</v>
      </c>
      <c r="D120">
        <v>253.32</v>
      </c>
    </row>
    <row r="121" spans="1:4">
      <c r="A121" t="s">
        <v>407</v>
      </c>
      <c r="B121" t="s">
        <v>408</v>
      </c>
      <c r="C121">
        <v>10.85</v>
      </c>
      <c r="D121">
        <v>10.85</v>
      </c>
    </row>
    <row r="122" spans="1:4">
      <c r="A122">
        <v>3620258570</v>
      </c>
      <c r="B122" t="s">
        <v>409</v>
      </c>
      <c r="C122">
        <v>9.3699999999999992</v>
      </c>
      <c r="D122">
        <v>9.3699999999999992</v>
      </c>
    </row>
    <row r="123" spans="1:4">
      <c r="A123">
        <v>710258520</v>
      </c>
      <c r="B123" t="s">
        <v>413</v>
      </c>
      <c r="C123">
        <v>8.67</v>
      </c>
      <c r="D123">
        <v>8.67</v>
      </c>
    </row>
    <row r="124" spans="1:4">
      <c r="A124">
        <v>1511253260</v>
      </c>
      <c r="B124" t="s">
        <v>634</v>
      </c>
      <c r="C124">
        <v>557.14</v>
      </c>
      <c r="D124">
        <v>557.14</v>
      </c>
    </row>
    <row r="125" spans="1:4">
      <c r="A125" t="s">
        <v>416</v>
      </c>
      <c r="B125" t="s">
        <v>417</v>
      </c>
      <c r="C125">
        <v>38.5</v>
      </c>
      <c r="D125">
        <v>38.5</v>
      </c>
    </row>
    <row r="126" spans="1:4">
      <c r="A126" t="s">
        <v>420</v>
      </c>
      <c r="B126" t="s">
        <v>421</v>
      </c>
      <c r="C126">
        <v>5.83</v>
      </c>
      <c r="D126">
        <v>5.83</v>
      </c>
    </row>
    <row r="127" spans="1:4">
      <c r="A127">
        <v>521253230</v>
      </c>
      <c r="B127" t="s">
        <v>646</v>
      </c>
      <c r="C127">
        <v>435.23</v>
      </c>
      <c r="D127">
        <v>435.22</v>
      </c>
    </row>
    <row r="128" spans="1:4">
      <c r="A128" t="s">
        <v>103</v>
      </c>
      <c r="B128" t="s">
        <v>102</v>
      </c>
      <c r="C128">
        <v>5.7</v>
      </c>
      <c r="D128">
        <v>5.7</v>
      </c>
    </row>
    <row r="129" spans="1:4">
      <c r="A129" t="s">
        <v>105</v>
      </c>
      <c r="B129" t="s">
        <v>104</v>
      </c>
      <c r="C129">
        <v>12.83</v>
      </c>
      <c r="D129">
        <v>12.83</v>
      </c>
    </row>
    <row r="130" spans="1:4">
      <c r="A130">
        <v>2340758790</v>
      </c>
      <c r="B130" t="s">
        <v>426</v>
      </c>
      <c r="C130">
        <v>2.81</v>
      </c>
      <c r="D130">
        <v>2.81</v>
      </c>
    </row>
    <row r="131" spans="1:4">
      <c r="A131">
        <v>3620258440</v>
      </c>
      <c r="B131" t="s">
        <v>106</v>
      </c>
      <c r="C131">
        <v>292.81</v>
      </c>
      <c r="D131">
        <v>59.56</v>
      </c>
    </row>
    <row r="132" spans="1:4">
      <c r="A132">
        <v>3620258480</v>
      </c>
      <c r="B132" t="s">
        <v>107</v>
      </c>
      <c r="C132">
        <v>16.59</v>
      </c>
      <c r="D132">
        <v>16.59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
  <sheetViews>
    <sheetView topLeftCell="A23" workbookViewId="0">
      <selection activeCell="I34" sqref="I34"/>
    </sheetView>
  </sheetViews>
  <sheetFormatPr defaultRowHeight="15"/>
  <sheetData>
    <row r="1" spans="1:4">
      <c r="A1">
        <v>58000</v>
      </c>
      <c r="B1" t="s">
        <v>217</v>
      </c>
      <c r="D1">
        <v>-1.46</v>
      </c>
    </row>
    <row r="2" spans="1:4">
      <c r="A2">
        <v>170551380</v>
      </c>
      <c r="B2" t="s">
        <v>218</v>
      </c>
      <c r="C2">
        <v>7.44</v>
      </c>
      <c r="D2">
        <v>6.87</v>
      </c>
    </row>
    <row r="3" spans="1:4">
      <c r="A3" t="s">
        <v>219</v>
      </c>
      <c r="B3" t="s">
        <v>220</v>
      </c>
      <c r="C3">
        <v>52.02</v>
      </c>
      <c r="D3">
        <v>52.02</v>
      </c>
    </row>
    <row r="4" spans="1:4">
      <c r="A4" t="s">
        <v>213</v>
      </c>
      <c r="B4" t="s">
        <v>214</v>
      </c>
      <c r="C4">
        <v>0.28000000000000003</v>
      </c>
      <c r="D4">
        <v>0.28000000000000003</v>
      </c>
    </row>
    <row r="5" spans="1:4">
      <c r="A5" t="s">
        <v>216</v>
      </c>
      <c r="B5" t="s">
        <v>215</v>
      </c>
      <c r="C5">
        <v>2.0099999999999998</v>
      </c>
      <c r="D5">
        <v>2.0099999999999998</v>
      </c>
    </row>
    <row r="6" spans="1:4">
      <c r="A6" t="s">
        <v>227</v>
      </c>
      <c r="B6" t="s">
        <v>228</v>
      </c>
      <c r="C6">
        <v>0.75</v>
      </c>
      <c r="D6">
        <v>0.75</v>
      </c>
    </row>
    <row r="7" spans="1:4">
      <c r="A7" t="s">
        <v>229</v>
      </c>
      <c r="B7" t="s">
        <v>230</v>
      </c>
      <c r="C7">
        <v>10.17</v>
      </c>
      <c r="D7">
        <v>10.17</v>
      </c>
    </row>
    <row r="8" spans="1:4">
      <c r="A8" t="s">
        <v>231</v>
      </c>
      <c r="B8" t="s">
        <v>232</v>
      </c>
      <c r="C8">
        <v>0.17</v>
      </c>
      <c r="D8">
        <v>0.17</v>
      </c>
    </row>
    <row r="9" spans="1:4">
      <c r="A9" t="s">
        <v>233</v>
      </c>
      <c r="B9" t="s">
        <v>234</v>
      </c>
      <c r="C9">
        <v>26.69</v>
      </c>
      <c r="D9">
        <v>26.69</v>
      </c>
    </row>
    <row r="10" spans="1:4">
      <c r="A10" t="s">
        <v>235</v>
      </c>
      <c r="B10" t="s">
        <v>236</v>
      </c>
      <c r="C10">
        <v>40.11</v>
      </c>
      <c r="D10">
        <v>40.11</v>
      </c>
    </row>
    <row r="11" spans="1:4">
      <c r="A11" t="s">
        <v>237</v>
      </c>
      <c r="B11" t="s">
        <v>238</v>
      </c>
      <c r="C11">
        <v>77.25</v>
      </c>
      <c r="D11">
        <v>77.25</v>
      </c>
    </row>
    <row r="12" spans="1:4">
      <c r="A12" t="s">
        <v>239</v>
      </c>
      <c r="B12" t="s">
        <v>240</v>
      </c>
      <c r="C12">
        <v>3.52</v>
      </c>
      <c r="D12">
        <v>3.52</v>
      </c>
    </row>
    <row r="13" spans="1:4">
      <c r="A13" t="s">
        <v>241</v>
      </c>
      <c r="B13" t="s">
        <v>242</v>
      </c>
      <c r="C13">
        <v>1.91</v>
      </c>
      <c r="D13">
        <v>1.91</v>
      </c>
    </row>
    <row r="14" spans="1:4">
      <c r="A14" t="s">
        <v>243</v>
      </c>
      <c r="B14" t="s">
        <v>244</v>
      </c>
      <c r="C14">
        <v>18.52</v>
      </c>
      <c r="D14">
        <v>18.52</v>
      </c>
    </row>
    <row r="15" spans="1:4">
      <c r="A15" t="s">
        <v>245</v>
      </c>
      <c r="B15" t="s">
        <v>246</v>
      </c>
      <c r="C15">
        <v>3.16</v>
      </c>
      <c r="D15">
        <v>3.16</v>
      </c>
    </row>
    <row r="16" spans="1:4">
      <c r="A16" t="s">
        <v>247</v>
      </c>
      <c r="B16" t="s">
        <v>248</v>
      </c>
      <c r="C16">
        <v>0.01</v>
      </c>
      <c r="D16">
        <v>0.01</v>
      </c>
    </row>
    <row r="17" spans="1:4">
      <c r="A17" s="51" t="s">
        <v>250</v>
      </c>
      <c r="B17" t="s">
        <v>251</v>
      </c>
      <c r="C17">
        <v>3.02</v>
      </c>
      <c r="D17">
        <v>3.02</v>
      </c>
    </row>
    <row r="18" spans="1:4">
      <c r="A18" s="51" t="s">
        <v>252</v>
      </c>
      <c r="B18" t="s">
        <v>253</v>
      </c>
      <c r="C18">
        <v>4.32</v>
      </c>
      <c r="D18">
        <v>4.32</v>
      </c>
    </row>
    <row r="19" spans="1:4">
      <c r="A19" s="51" t="s">
        <v>258</v>
      </c>
      <c r="B19" t="s">
        <v>259</v>
      </c>
      <c r="C19">
        <v>2.79</v>
      </c>
      <c r="D19">
        <v>2.79</v>
      </c>
    </row>
    <row r="20" spans="1:4">
      <c r="A20" s="51" t="s">
        <v>260</v>
      </c>
      <c r="B20" t="s">
        <v>261</v>
      </c>
      <c r="C20">
        <v>52.36</v>
      </c>
      <c r="D20">
        <v>52.36</v>
      </c>
    </row>
    <row r="21" spans="1:4">
      <c r="A21" t="s">
        <v>515</v>
      </c>
      <c r="B21" t="s">
        <v>516</v>
      </c>
      <c r="C21">
        <v>7.37</v>
      </c>
      <c r="D21">
        <v>7.37</v>
      </c>
    </row>
    <row r="22" spans="1:4">
      <c r="A22" s="51" t="s">
        <v>429</v>
      </c>
      <c r="B22" t="s">
        <v>430</v>
      </c>
      <c r="C22">
        <v>66.02</v>
      </c>
      <c r="D22">
        <v>66.02</v>
      </c>
    </row>
    <row r="23" spans="1:4">
      <c r="A23" s="51" t="s">
        <v>270</v>
      </c>
      <c r="B23" t="s">
        <v>271</v>
      </c>
      <c r="C23">
        <v>3.9</v>
      </c>
      <c r="D23">
        <v>3.9</v>
      </c>
    </row>
    <row r="24" spans="1:4">
      <c r="A24">
        <v>310151370</v>
      </c>
      <c r="B24" t="s">
        <v>272</v>
      </c>
      <c r="C24">
        <v>0.19</v>
      </c>
      <c r="D24">
        <v>0.19</v>
      </c>
    </row>
    <row r="25" spans="1:4">
      <c r="A25">
        <v>310750070</v>
      </c>
      <c r="B25" t="s">
        <v>553</v>
      </c>
      <c r="C25">
        <v>54.55</v>
      </c>
      <c r="D25">
        <v>54.55</v>
      </c>
    </row>
    <row r="26" spans="1:4">
      <c r="A26">
        <v>310751530</v>
      </c>
      <c r="B26" t="s">
        <v>554</v>
      </c>
    </row>
    <row r="27" spans="1:4">
      <c r="A27">
        <v>310852500</v>
      </c>
      <c r="B27" t="s">
        <v>273</v>
      </c>
      <c r="C27">
        <v>42.8</v>
      </c>
      <c r="D27">
        <v>42.79</v>
      </c>
    </row>
    <row r="28" spans="1:4">
      <c r="A28">
        <v>311152200</v>
      </c>
      <c r="B28" t="s">
        <v>276</v>
      </c>
      <c r="C28">
        <v>2.84</v>
      </c>
      <c r="D28">
        <v>2.84</v>
      </c>
    </row>
    <row r="29" spans="1:4">
      <c r="A29">
        <v>311252400</v>
      </c>
      <c r="B29" t="s">
        <v>277</v>
      </c>
      <c r="C29">
        <v>0.03</v>
      </c>
      <c r="D29">
        <v>0.03</v>
      </c>
    </row>
    <row r="30" spans="1:4">
      <c r="A30">
        <v>330152700</v>
      </c>
      <c r="B30" t="s">
        <v>278</v>
      </c>
      <c r="C30">
        <v>0.54</v>
      </c>
      <c r="D30">
        <v>0.54</v>
      </c>
    </row>
    <row r="31" spans="1:4">
      <c r="A31">
        <v>330153800</v>
      </c>
      <c r="B31" t="s">
        <v>279</v>
      </c>
      <c r="C31">
        <v>25.13</v>
      </c>
      <c r="D31">
        <v>25.12</v>
      </c>
    </row>
    <row r="32" spans="1:4">
      <c r="A32">
        <v>330750820</v>
      </c>
      <c r="B32" t="s">
        <v>280</v>
      </c>
      <c r="C32">
        <v>5.93</v>
      </c>
      <c r="D32">
        <v>5.93</v>
      </c>
    </row>
    <row r="33" spans="1:4">
      <c r="A33">
        <v>330752600</v>
      </c>
      <c r="B33" t="s">
        <v>281</v>
      </c>
      <c r="C33">
        <v>1.99</v>
      </c>
      <c r="D33">
        <v>1.95</v>
      </c>
    </row>
    <row r="34" spans="1:4">
      <c r="A34" t="s">
        <v>284</v>
      </c>
      <c r="B34" t="s">
        <v>285</v>
      </c>
      <c r="C34">
        <v>91.86</v>
      </c>
      <c r="D34">
        <v>91.86</v>
      </c>
    </row>
    <row r="35" spans="1:4">
      <c r="A35">
        <v>420252800</v>
      </c>
      <c r="B35" t="s">
        <v>287</v>
      </c>
      <c r="C35">
        <v>0</v>
      </c>
      <c r="D35">
        <v>0</v>
      </c>
    </row>
    <row r="36" spans="1:4">
      <c r="A36">
        <v>511351350</v>
      </c>
      <c r="B36" t="s">
        <v>289</v>
      </c>
      <c r="C36">
        <v>1.18</v>
      </c>
      <c r="D36">
        <v>1.18</v>
      </c>
    </row>
    <row r="37" spans="1:4">
      <c r="A37">
        <v>511351760</v>
      </c>
      <c r="B37" t="s">
        <v>290</v>
      </c>
      <c r="C37">
        <v>1.18</v>
      </c>
      <c r="D37">
        <v>0.01</v>
      </c>
    </row>
    <row r="38" spans="1:4">
      <c r="A38">
        <v>511354620</v>
      </c>
      <c r="B38" t="s">
        <v>291</v>
      </c>
      <c r="C38">
        <v>0.28999999999999998</v>
      </c>
      <c r="D38">
        <v>0.28999999999999998</v>
      </c>
    </row>
    <row r="39" spans="1:4">
      <c r="A39">
        <v>511354970</v>
      </c>
      <c r="B39" t="s">
        <v>292</v>
      </c>
      <c r="C39">
        <v>7.62</v>
      </c>
      <c r="D39">
        <v>7.43</v>
      </c>
    </row>
    <row r="40" spans="1:4">
      <c r="A40" t="s">
        <v>293</v>
      </c>
      <c r="B40" t="s">
        <v>294</v>
      </c>
      <c r="C40">
        <v>109.95</v>
      </c>
      <c r="D40">
        <v>109.95</v>
      </c>
    </row>
    <row r="41" spans="1:4">
      <c r="A41" t="s">
        <v>298</v>
      </c>
      <c r="B41" t="s">
        <v>299</v>
      </c>
      <c r="C41">
        <v>11.05</v>
      </c>
      <c r="D41">
        <v>11.05</v>
      </c>
    </row>
    <row r="42" spans="1:4">
      <c r="A42">
        <v>710552900</v>
      </c>
      <c r="B42" t="s">
        <v>300</v>
      </c>
      <c r="C42">
        <v>40.39</v>
      </c>
      <c r="D42">
        <v>38.1</v>
      </c>
    </row>
    <row r="43" spans="1:4">
      <c r="A43" t="s">
        <v>305</v>
      </c>
      <c r="B43" t="s">
        <v>306</v>
      </c>
      <c r="C43">
        <v>0.52</v>
      </c>
      <c r="D43">
        <v>0.52</v>
      </c>
    </row>
    <row r="44" spans="1:4">
      <c r="A44" t="s">
        <v>307</v>
      </c>
      <c r="B44" t="s">
        <v>308</v>
      </c>
      <c r="C44">
        <v>0.02</v>
      </c>
      <c r="D44">
        <v>0.02</v>
      </c>
    </row>
    <row r="45" spans="1:4">
      <c r="A45">
        <v>860550860</v>
      </c>
      <c r="B45" t="s">
        <v>309</v>
      </c>
      <c r="C45">
        <v>0.04</v>
      </c>
      <c r="D45">
        <v>0.04</v>
      </c>
    </row>
    <row r="46" spans="1:4">
      <c r="A46" t="s">
        <v>322</v>
      </c>
      <c r="B46" t="s">
        <v>323</v>
      </c>
      <c r="C46">
        <v>0.6</v>
      </c>
      <c r="D46">
        <v>0.6</v>
      </c>
    </row>
    <row r="47" spans="1:4">
      <c r="A47" t="s">
        <v>324</v>
      </c>
      <c r="B47" t="s">
        <v>325</v>
      </c>
      <c r="C47">
        <v>0.27</v>
      </c>
      <c r="D47">
        <v>0.27</v>
      </c>
    </row>
    <row r="48" spans="1:4">
      <c r="A48" t="s">
        <v>330</v>
      </c>
      <c r="B48" t="s">
        <v>331</v>
      </c>
      <c r="C48">
        <v>1.92</v>
      </c>
      <c r="D48">
        <v>1.92</v>
      </c>
    </row>
    <row r="49" spans="1:4">
      <c r="A49" t="s">
        <v>332</v>
      </c>
      <c r="B49" t="s">
        <v>333</v>
      </c>
      <c r="C49">
        <v>41.96</v>
      </c>
      <c r="D49">
        <v>28.22</v>
      </c>
    </row>
    <row r="50" spans="1:4">
      <c r="A50" t="s">
        <v>334</v>
      </c>
      <c r="B50" t="s">
        <v>333</v>
      </c>
      <c r="C50">
        <v>0.33</v>
      </c>
      <c r="D50">
        <v>0.33</v>
      </c>
    </row>
    <row r="51" spans="1:4">
      <c r="A51">
        <v>2420453900</v>
      </c>
      <c r="B51" t="s">
        <v>340</v>
      </c>
      <c r="C51">
        <v>125.01</v>
      </c>
      <c r="D51">
        <v>123.59</v>
      </c>
    </row>
    <row r="52" spans="1:4">
      <c r="A52" t="s">
        <v>341</v>
      </c>
      <c r="B52" t="s">
        <v>342</v>
      </c>
      <c r="C52">
        <v>199.97</v>
      </c>
      <c r="D52">
        <v>199.97</v>
      </c>
    </row>
    <row r="53" spans="1:4">
      <c r="A53" t="s">
        <v>346</v>
      </c>
      <c r="B53" t="s">
        <v>347</v>
      </c>
      <c r="C53">
        <v>6.11</v>
      </c>
      <c r="D53">
        <v>6.11</v>
      </c>
    </row>
    <row r="54" spans="1:4">
      <c r="A54" t="s">
        <v>353</v>
      </c>
      <c r="B54" t="s">
        <v>354</v>
      </c>
      <c r="C54">
        <v>14.11</v>
      </c>
      <c r="D54">
        <v>14.11</v>
      </c>
    </row>
    <row r="55" spans="1:4">
      <c r="A55" t="s">
        <v>355</v>
      </c>
      <c r="B55" t="s">
        <v>356</v>
      </c>
      <c r="C55">
        <v>21.97</v>
      </c>
      <c r="D55">
        <v>21.97</v>
      </c>
    </row>
    <row r="56" spans="1:4">
      <c r="A56">
        <v>2820451280</v>
      </c>
      <c r="B56" t="s">
        <v>360</v>
      </c>
      <c r="C56">
        <v>2.08</v>
      </c>
      <c r="D56">
        <v>2.08</v>
      </c>
    </row>
    <row r="57" spans="1:4">
      <c r="A57">
        <v>2910551290</v>
      </c>
      <c r="B57" t="s">
        <v>362</v>
      </c>
      <c r="C57">
        <v>6.39</v>
      </c>
      <c r="D57">
        <v>6.39</v>
      </c>
    </row>
    <row r="58" spans="1:4">
      <c r="A58">
        <v>3110251180</v>
      </c>
      <c r="B58" t="s">
        <v>371</v>
      </c>
      <c r="C58">
        <v>4.2300000000000004</v>
      </c>
      <c r="D58">
        <v>4.2300000000000004</v>
      </c>
    </row>
    <row r="59" spans="1:4">
      <c r="A59">
        <v>3610459000</v>
      </c>
      <c r="B59" t="s">
        <v>375</v>
      </c>
      <c r="C59">
        <v>21.54</v>
      </c>
      <c r="D59">
        <v>21.54</v>
      </c>
    </row>
    <row r="60" spans="1:4">
      <c r="A60">
        <v>4620155160</v>
      </c>
      <c r="B60" t="s">
        <v>376</v>
      </c>
      <c r="C60">
        <v>0.71</v>
      </c>
      <c r="D60">
        <v>0.63</v>
      </c>
    </row>
    <row r="61" spans="1:4">
      <c r="A61">
        <v>4640355150</v>
      </c>
      <c r="B61" t="s">
        <v>590</v>
      </c>
      <c r="C61">
        <v>5.73</v>
      </c>
      <c r="D61">
        <v>5.73</v>
      </c>
    </row>
    <row r="62" spans="1:4">
      <c r="A62">
        <v>9520051420</v>
      </c>
      <c r="B62" t="s">
        <v>383</v>
      </c>
      <c r="C62">
        <v>15.09</v>
      </c>
      <c r="D62">
        <v>15.09</v>
      </c>
    </row>
    <row r="63" spans="1:4">
      <c r="A63">
        <v>9620051410</v>
      </c>
      <c r="B63" t="s">
        <v>384</v>
      </c>
      <c r="C63">
        <v>11.49</v>
      </c>
      <c r="D63">
        <v>11.49</v>
      </c>
    </row>
    <row r="64" spans="1:4">
      <c r="A64">
        <v>170558300</v>
      </c>
      <c r="B64" t="s">
        <v>95</v>
      </c>
      <c r="C64">
        <v>35.44</v>
      </c>
      <c r="D64">
        <v>35.44</v>
      </c>
    </row>
    <row r="65" spans="1:4">
      <c r="A65">
        <v>170558330</v>
      </c>
      <c r="B65" t="s">
        <v>96</v>
      </c>
      <c r="C65">
        <v>47.16</v>
      </c>
      <c r="D65">
        <v>47.16</v>
      </c>
    </row>
    <row r="66" spans="1:4">
      <c r="A66">
        <v>320558340</v>
      </c>
      <c r="B66" t="s">
        <v>97</v>
      </c>
      <c r="C66">
        <v>0.86</v>
      </c>
      <c r="D66">
        <v>0.86</v>
      </c>
    </row>
    <row r="67" spans="1:4">
      <c r="A67">
        <v>330153020</v>
      </c>
      <c r="B67" t="s">
        <v>385</v>
      </c>
      <c r="C67">
        <v>43.04</v>
      </c>
      <c r="D67">
        <v>43.04</v>
      </c>
    </row>
    <row r="68" spans="1:4">
      <c r="A68" t="s">
        <v>386</v>
      </c>
      <c r="B68" t="s">
        <v>387</v>
      </c>
      <c r="C68">
        <v>2.36</v>
      </c>
      <c r="D68">
        <v>2.36</v>
      </c>
    </row>
    <row r="69" spans="1:4">
      <c r="A69" t="s">
        <v>388</v>
      </c>
      <c r="B69" t="s">
        <v>389</v>
      </c>
      <c r="C69">
        <v>37.450000000000003</v>
      </c>
      <c r="D69">
        <v>37.450000000000003</v>
      </c>
    </row>
    <row r="70" spans="1:4">
      <c r="A70" t="s">
        <v>390</v>
      </c>
      <c r="B70" t="s">
        <v>391</v>
      </c>
      <c r="C70">
        <v>130.5</v>
      </c>
      <c r="D70">
        <v>130.5</v>
      </c>
    </row>
    <row r="71" spans="1:4">
      <c r="A71">
        <v>3620258320</v>
      </c>
      <c r="B71" t="s">
        <v>101</v>
      </c>
      <c r="C71">
        <v>17.600000000000001</v>
      </c>
      <c r="D71">
        <v>17.600000000000001</v>
      </c>
    </row>
    <row r="72" spans="1:4">
      <c r="A72">
        <v>3620258530</v>
      </c>
      <c r="B72" t="s">
        <v>392</v>
      </c>
      <c r="C72">
        <v>4.49</v>
      </c>
      <c r="D72">
        <v>4.49</v>
      </c>
    </row>
    <row r="73" spans="1:4">
      <c r="A73" t="s">
        <v>393</v>
      </c>
      <c r="B73" t="s">
        <v>394</v>
      </c>
      <c r="C73">
        <v>3.77</v>
      </c>
      <c r="D73">
        <v>3.77</v>
      </c>
    </row>
    <row r="74" spans="1:4">
      <c r="A74" t="s">
        <v>521</v>
      </c>
      <c r="B74" t="s">
        <v>522</v>
      </c>
      <c r="C74">
        <v>7.06</v>
      </c>
      <c r="D74">
        <v>7.06</v>
      </c>
    </row>
    <row r="75" spans="1:4">
      <c r="A75">
        <v>220252560</v>
      </c>
      <c r="B75" t="s">
        <v>400</v>
      </c>
      <c r="C75">
        <v>1.24</v>
      </c>
      <c r="D75">
        <v>1.24</v>
      </c>
    </row>
    <row r="76" spans="1:4">
      <c r="A76">
        <v>170558360</v>
      </c>
      <c r="B76" t="s">
        <v>401</v>
      </c>
      <c r="C76">
        <v>7.23</v>
      </c>
      <c r="D76">
        <v>7.23</v>
      </c>
    </row>
    <row r="77" spans="1:4">
      <c r="A77">
        <v>220253030</v>
      </c>
      <c r="B77" t="s">
        <v>402</v>
      </c>
      <c r="C77">
        <v>23.75</v>
      </c>
      <c r="D77">
        <v>23.75</v>
      </c>
    </row>
    <row r="78" spans="1:4">
      <c r="A78">
        <v>220253040</v>
      </c>
      <c r="B78" t="s">
        <v>403</v>
      </c>
      <c r="C78">
        <v>12.15</v>
      </c>
      <c r="D78">
        <v>12.15</v>
      </c>
    </row>
    <row r="79" spans="1:4">
      <c r="A79" t="s">
        <v>405</v>
      </c>
      <c r="B79" t="s">
        <v>406</v>
      </c>
      <c r="C79">
        <v>86.91</v>
      </c>
      <c r="D79">
        <v>86.9</v>
      </c>
    </row>
    <row r="80" spans="1:4">
      <c r="A80" t="s">
        <v>407</v>
      </c>
      <c r="B80" t="s">
        <v>408</v>
      </c>
      <c r="C80">
        <v>10.37</v>
      </c>
      <c r="D80">
        <v>10.37</v>
      </c>
    </row>
    <row r="81" spans="1:4">
      <c r="A81">
        <v>3620258570</v>
      </c>
      <c r="B81" t="s">
        <v>409</v>
      </c>
      <c r="C81">
        <v>1.57</v>
      </c>
      <c r="D81">
        <v>1.57</v>
      </c>
    </row>
    <row r="82" spans="1:4">
      <c r="A82" t="s">
        <v>410</v>
      </c>
      <c r="B82" t="s">
        <v>411</v>
      </c>
      <c r="C82">
        <v>25</v>
      </c>
      <c r="D82">
        <v>25</v>
      </c>
    </row>
    <row r="83" spans="1:4">
      <c r="A83" t="s">
        <v>494</v>
      </c>
      <c r="B83" t="s">
        <v>495</v>
      </c>
      <c r="C83">
        <v>4000</v>
      </c>
      <c r="D83">
        <v>4000</v>
      </c>
    </row>
    <row r="84" spans="1:4">
      <c r="A84">
        <v>710258520</v>
      </c>
      <c r="B84" t="s">
        <v>413</v>
      </c>
      <c r="C84">
        <v>1.73</v>
      </c>
      <c r="D84">
        <v>1.73</v>
      </c>
    </row>
    <row r="85" spans="1:4">
      <c r="A85" t="s">
        <v>416</v>
      </c>
      <c r="B85" t="s">
        <v>417</v>
      </c>
      <c r="C85">
        <v>6.16</v>
      </c>
    </row>
    <row r="86" spans="1:4">
      <c r="A86" t="s">
        <v>420</v>
      </c>
      <c r="B86" t="s">
        <v>421</v>
      </c>
      <c r="C86">
        <v>0.15</v>
      </c>
      <c r="D86">
        <v>0.15</v>
      </c>
    </row>
    <row r="87" spans="1:4">
      <c r="A87" t="s">
        <v>103</v>
      </c>
      <c r="B87" t="s">
        <v>102</v>
      </c>
      <c r="C87">
        <v>5.72</v>
      </c>
      <c r="D87">
        <v>5.72</v>
      </c>
    </row>
    <row r="88" spans="1:4">
      <c r="A88" t="s">
        <v>105</v>
      </c>
      <c r="B88" t="s">
        <v>104</v>
      </c>
      <c r="C88">
        <v>2.57</v>
      </c>
      <c r="D88">
        <v>2.57</v>
      </c>
    </row>
    <row r="89" spans="1:4">
      <c r="A89">
        <v>2340758790</v>
      </c>
      <c r="B89" t="s">
        <v>426</v>
      </c>
      <c r="C89">
        <v>0.08</v>
      </c>
      <c r="D89">
        <v>0.08</v>
      </c>
    </row>
    <row r="90" spans="1:4">
      <c r="A90">
        <v>3620258440</v>
      </c>
      <c r="B90" t="s">
        <v>106</v>
      </c>
      <c r="C90">
        <v>27.07</v>
      </c>
      <c r="D90">
        <v>27.07</v>
      </c>
    </row>
    <row r="91" spans="1:4">
      <c r="A91">
        <v>3620258480</v>
      </c>
      <c r="B91" t="s">
        <v>107</v>
      </c>
      <c r="C91">
        <v>5.08</v>
      </c>
      <c r="D91">
        <v>4.2</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workbookViewId="0">
      <selection activeCell="G83" sqref="G83"/>
    </sheetView>
  </sheetViews>
  <sheetFormatPr defaultRowHeight="15"/>
  <sheetData>
    <row r="1" spans="1:4">
      <c r="A1">
        <v>58000</v>
      </c>
      <c r="B1" t="s">
        <v>217</v>
      </c>
      <c r="D1">
        <v>-1.39</v>
      </c>
    </row>
    <row r="2" spans="1:4">
      <c r="A2">
        <v>170551380</v>
      </c>
      <c r="B2" t="s">
        <v>218</v>
      </c>
      <c r="C2">
        <v>1.85</v>
      </c>
      <c r="D2">
        <v>1.54</v>
      </c>
    </row>
    <row r="3" spans="1:4">
      <c r="A3" t="s">
        <v>219</v>
      </c>
      <c r="B3" t="s">
        <v>220</v>
      </c>
      <c r="C3">
        <v>767.65</v>
      </c>
      <c r="D3">
        <v>765.84</v>
      </c>
    </row>
    <row r="4" spans="1:4">
      <c r="A4" t="s">
        <v>223</v>
      </c>
      <c r="B4" t="s">
        <v>224</v>
      </c>
      <c r="C4">
        <v>7.67</v>
      </c>
      <c r="D4">
        <v>7.67</v>
      </c>
    </row>
    <row r="5" spans="1:4">
      <c r="A5" t="s">
        <v>225</v>
      </c>
      <c r="B5" t="s">
        <v>226</v>
      </c>
      <c r="C5">
        <v>330.67</v>
      </c>
      <c r="D5">
        <v>330.67</v>
      </c>
    </row>
    <row r="6" spans="1:4">
      <c r="A6" t="s">
        <v>213</v>
      </c>
      <c r="B6" t="s">
        <v>214</v>
      </c>
      <c r="C6">
        <v>49.89</v>
      </c>
      <c r="D6">
        <v>49.89</v>
      </c>
    </row>
    <row r="7" spans="1:4">
      <c r="A7" t="s">
        <v>216</v>
      </c>
      <c r="B7" t="s">
        <v>215</v>
      </c>
      <c r="C7">
        <v>38.18</v>
      </c>
      <c r="D7">
        <v>38.18</v>
      </c>
    </row>
    <row r="8" spans="1:4">
      <c r="A8" t="s">
        <v>227</v>
      </c>
      <c r="B8" t="s">
        <v>228</v>
      </c>
      <c r="C8">
        <v>67.09</v>
      </c>
      <c r="D8">
        <v>67.09</v>
      </c>
    </row>
    <row r="9" spans="1:4">
      <c r="A9" t="s">
        <v>229</v>
      </c>
      <c r="B9" t="s">
        <v>230</v>
      </c>
      <c r="C9">
        <v>601.30999999999995</v>
      </c>
      <c r="D9">
        <v>601.30999999999995</v>
      </c>
    </row>
    <row r="10" spans="1:4">
      <c r="A10" t="s">
        <v>231</v>
      </c>
      <c r="B10" t="s">
        <v>232</v>
      </c>
      <c r="C10">
        <v>14.82</v>
      </c>
      <c r="D10">
        <v>14.82</v>
      </c>
    </row>
    <row r="11" spans="1:4">
      <c r="A11" t="s">
        <v>233</v>
      </c>
      <c r="B11" t="s">
        <v>234</v>
      </c>
      <c r="C11">
        <v>1577.59</v>
      </c>
      <c r="D11">
        <v>1577.59</v>
      </c>
    </row>
    <row r="12" spans="1:4">
      <c r="A12" t="s">
        <v>239</v>
      </c>
      <c r="B12" t="s">
        <v>240</v>
      </c>
      <c r="C12">
        <v>245.43</v>
      </c>
      <c r="D12">
        <v>245.36</v>
      </c>
    </row>
    <row r="13" spans="1:4">
      <c r="A13" t="s">
        <v>241</v>
      </c>
      <c r="B13" t="s">
        <v>242</v>
      </c>
      <c r="C13">
        <v>94.79</v>
      </c>
      <c r="D13">
        <v>94.79</v>
      </c>
    </row>
    <row r="14" spans="1:4">
      <c r="A14" t="s">
        <v>243</v>
      </c>
      <c r="B14" t="s">
        <v>244</v>
      </c>
      <c r="C14">
        <v>902.43</v>
      </c>
      <c r="D14">
        <v>901.17</v>
      </c>
    </row>
    <row r="15" spans="1:4">
      <c r="A15" t="s">
        <v>245</v>
      </c>
      <c r="B15" t="s">
        <v>246</v>
      </c>
      <c r="C15">
        <v>141.75</v>
      </c>
      <c r="D15">
        <v>141.72999999999999</v>
      </c>
    </row>
    <row r="16" spans="1:4">
      <c r="A16" t="s">
        <v>247</v>
      </c>
      <c r="B16" t="s">
        <v>248</v>
      </c>
      <c r="C16">
        <v>0.75</v>
      </c>
      <c r="D16">
        <v>0.74</v>
      </c>
    </row>
    <row r="17" spans="1:4">
      <c r="A17" s="51" t="s">
        <v>637</v>
      </c>
      <c r="B17" t="s">
        <v>638</v>
      </c>
      <c r="C17">
        <v>25.54</v>
      </c>
      <c r="D17">
        <v>25.54</v>
      </c>
    </row>
    <row r="18" spans="1:4">
      <c r="A18" s="51" t="s">
        <v>252</v>
      </c>
      <c r="B18" t="s">
        <v>253</v>
      </c>
      <c r="C18">
        <v>7.66</v>
      </c>
      <c r="D18">
        <v>7.66</v>
      </c>
    </row>
    <row r="19" spans="1:4">
      <c r="A19" s="51" t="s">
        <v>260</v>
      </c>
      <c r="B19" t="s">
        <v>261</v>
      </c>
      <c r="C19">
        <v>111.67</v>
      </c>
      <c r="D19">
        <v>111.67</v>
      </c>
    </row>
    <row r="20" spans="1:4">
      <c r="A20" s="51" t="s">
        <v>429</v>
      </c>
      <c r="B20" t="s">
        <v>430</v>
      </c>
      <c r="C20">
        <v>35.94</v>
      </c>
      <c r="D20">
        <v>35.94</v>
      </c>
    </row>
    <row r="21" spans="1:4">
      <c r="A21" s="51" t="s">
        <v>639</v>
      </c>
      <c r="B21" t="s">
        <v>640</v>
      </c>
      <c r="C21">
        <v>164.99</v>
      </c>
      <c r="D21">
        <v>164.99</v>
      </c>
    </row>
    <row r="22" spans="1:4">
      <c r="A22" s="51" t="s">
        <v>268</v>
      </c>
      <c r="B22" t="s">
        <v>269</v>
      </c>
      <c r="C22">
        <v>6.5</v>
      </c>
      <c r="D22">
        <v>6.5</v>
      </c>
    </row>
    <row r="23" spans="1:4">
      <c r="A23">
        <v>310151370</v>
      </c>
      <c r="B23" t="s">
        <v>272</v>
      </c>
      <c r="C23">
        <v>84.13</v>
      </c>
      <c r="D23">
        <v>84.07</v>
      </c>
    </row>
    <row r="24" spans="1:4">
      <c r="A24">
        <v>310750070</v>
      </c>
      <c r="B24" t="s">
        <v>553</v>
      </c>
      <c r="C24">
        <v>805.66</v>
      </c>
      <c r="D24">
        <v>805.66</v>
      </c>
    </row>
    <row r="25" spans="1:4">
      <c r="A25">
        <v>310852500</v>
      </c>
      <c r="B25" t="s">
        <v>273</v>
      </c>
      <c r="C25">
        <v>6699.95</v>
      </c>
      <c r="D25">
        <v>6690.95</v>
      </c>
    </row>
    <row r="26" spans="1:4">
      <c r="A26">
        <v>311152200</v>
      </c>
      <c r="B26" t="s">
        <v>276</v>
      </c>
      <c r="C26">
        <v>280.27999999999997</v>
      </c>
      <c r="D26">
        <v>280.17</v>
      </c>
    </row>
    <row r="27" spans="1:4">
      <c r="A27">
        <v>311252400</v>
      </c>
      <c r="B27" t="s">
        <v>277</v>
      </c>
      <c r="C27">
        <v>0.21</v>
      </c>
      <c r="D27">
        <v>0.21</v>
      </c>
    </row>
    <row r="28" spans="1:4">
      <c r="A28">
        <v>330152700</v>
      </c>
      <c r="B28" t="s">
        <v>278</v>
      </c>
      <c r="C28">
        <v>4.0999999999999996</v>
      </c>
      <c r="D28">
        <v>4.07</v>
      </c>
    </row>
    <row r="29" spans="1:4">
      <c r="A29">
        <v>330153800</v>
      </c>
      <c r="B29" t="s">
        <v>279</v>
      </c>
      <c r="C29">
        <v>1162.72</v>
      </c>
      <c r="D29">
        <v>1160.72</v>
      </c>
    </row>
    <row r="30" spans="1:4">
      <c r="A30">
        <v>330750820</v>
      </c>
      <c r="B30" t="s">
        <v>280</v>
      </c>
      <c r="C30">
        <v>45.58</v>
      </c>
      <c r="D30">
        <v>45.58</v>
      </c>
    </row>
    <row r="31" spans="1:4">
      <c r="A31">
        <v>330752600</v>
      </c>
      <c r="B31" t="s">
        <v>281</v>
      </c>
      <c r="C31">
        <v>15.68</v>
      </c>
      <c r="D31">
        <v>15.67</v>
      </c>
    </row>
    <row r="32" spans="1:4">
      <c r="A32" t="s">
        <v>284</v>
      </c>
      <c r="B32" t="s">
        <v>285</v>
      </c>
      <c r="C32">
        <v>2743.82</v>
      </c>
      <c r="D32">
        <v>2743.68</v>
      </c>
    </row>
    <row r="33" spans="1:4">
      <c r="A33">
        <v>420252800</v>
      </c>
      <c r="B33" t="s">
        <v>287</v>
      </c>
      <c r="C33">
        <v>1.65</v>
      </c>
      <c r="D33">
        <v>1.65</v>
      </c>
    </row>
    <row r="34" spans="1:4">
      <c r="A34">
        <v>511351340</v>
      </c>
      <c r="B34" t="s">
        <v>587</v>
      </c>
      <c r="D34">
        <v>-8.41</v>
      </c>
    </row>
    <row r="35" spans="1:4">
      <c r="A35">
        <v>511351350</v>
      </c>
      <c r="B35" t="s">
        <v>289</v>
      </c>
      <c r="C35">
        <v>25.29</v>
      </c>
      <c r="D35">
        <v>25.29</v>
      </c>
    </row>
    <row r="36" spans="1:4">
      <c r="A36">
        <v>511351760</v>
      </c>
      <c r="B36" t="s">
        <v>290</v>
      </c>
      <c r="C36">
        <v>497.71</v>
      </c>
      <c r="D36">
        <v>496.34</v>
      </c>
    </row>
    <row r="37" spans="1:4">
      <c r="A37">
        <v>511354620</v>
      </c>
      <c r="B37" t="s">
        <v>291</v>
      </c>
      <c r="C37">
        <v>9.68</v>
      </c>
      <c r="D37">
        <v>9.68</v>
      </c>
    </row>
    <row r="38" spans="1:4">
      <c r="A38">
        <v>710552900</v>
      </c>
      <c r="B38" t="s">
        <v>300</v>
      </c>
      <c r="C38">
        <v>1270.79</v>
      </c>
      <c r="D38">
        <v>1270.24</v>
      </c>
    </row>
    <row r="39" spans="1:4">
      <c r="A39" t="s">
        <v>301</v>
      </c>
      <c r="B39" t="s">
        <v>302</v>
      </c>
      <c r="C39">
        <v>5.15</v>
      </c>
      <c r="D39">
        <v>5.15</v>
      </c>
    </row>
    <row r="40" spans="1:4">
      <c r="A40" t="s">
        <v>303</v>
      </c>
      <c r="B40" t="s">
        <v>304</v>
      </c>
      <c r="C40">
        <v>0.52</v>
      </c>
      <c r="D40">
        <v>0.52</v>
      </c>
    </row>
    <row r="41" spans="1:4">
      <c r="A41" t="s">
        <v>305</v>
      </c>
      <c r="B41" t="s">
        <v>306</v>
      </c>
      <c r="C41">
        <v>10.57</v>
      </c>
      <c r="D41">
        <v>10.57</v>
      </c>
    </row>
    <row r="42" spans="1:4">
      <c r="A42" t="s">
        <v>307</v>
      </c>
      <c r="B42" t="s">
        <v>308</v>
      </c>
      <c r="C42">
        <v>46.11</v>
      </c>
      <c r="D42">
        <v>46.11</v>
      </c>
    </row>
    <row r="43" spans="1:4">
      <c r="A43">
        <v>1140355170</v>
      </c>
      <c r="B43" t="s">
        <v>314</v>
      </c>
      <c r="C43">
        <v>14.22</v>
      </c>
      <c r="D43">
        <v>14.22</v>
      </c>
    </row>
    <row r="44" spans="1:4">
      <c r="A44" t="s">
        <v>324</v>
      </c>
      <c r="B44" t="s">
        <v>325</v>
      </c>
      <c r="C44">
        <v>9.09</v>
      </c>
      <c r="D44">
        <v>9.09</v>
      </c>
    </row>
    <row r="45" spans="1:4">
      <c r="A45" t="s">
        <v>525</v>
      </c>
      <c r="B45" t="s">
        <v>320</v>
      </c>
      <c r="C45">
        <v>128.04</v>
      </c>
      <c r="D45">
        <v>128.04</v>
      </c>
    </row>
    <row r="46" spans="1:4">
      <c r="A46" t="s">
        <v>436</v>
      </c>
      <c r="B46" t="s">
        <v>323</v>
      </c>
      <c r="C46">
        <v>16.02</v>
      </c>
      <c r="D46">
        <v>16.02</v>
      </c>
    </row>
    <row r="47" spans="1:4">
      <c r="A47" t="s">
        <v>330</v>
      </c>
      <c r="B47" t="s">
        <v>331</v>
      </c>
      <c r="C47">
        <v>13.51</v>
      </c>
      <c r="D47">
        <v>13.51</v>
      </c>
    </row>
    <row r="48" spans="1:4">
      <c r="A48" t="s">
        <v>332</v>
      </c>
      <c r="B48" t="s">
        <v>333</v>
      </c>
      <c r="C48">
        <v>116.12</v>
      </c>
      <c r="D48">
        <v>116.12</v>
      </c>
    </row>
    <row r="49" spans="1:4">
      <c r="A49" t="s">
        <v>334</v>
      </c>
      <c r="B49" t="s">
        <v>333</v>
      </c>
      <c r="C49">
        <v>20.58</v>
      </c>
      <c r="D49">
        <v>20.58</v>
      </c>
    </row>
    <row r="50" spans="1:4">
      <c r="A50" t="s">
        <v>335</v>
      </c>
      <c r="B50" t="s">
        <v>336</v>
      </c>
      <c r="C50">
        <v>91.74</v>
      </c>
      <c r="D50">
        <v>84.76</v>
      </c>
    </row>
    <row r="51" spans="1:4">
      <c r="A51">
        <v>1570150660</v>
      </c>
      <c r="B51" t="s">
        <v>337</v>
      </c>
      <c r="C51">
        <v>1.92</v>
      </c>
      <c r="D51">
        <v>1.92</v>
      </c>
    </row>
    <row r="52" spans="1:4">
      <c r="A52" t="s">
        <v>355</v>
      </c>
      <c r="B52" t="s">
        <v>356</v>
      </c>
      <c r="C52">
        <v>21.36</v>
      </c>
      <c r="D52">
        <v>21.36</v>
      </c>
    </row>
    <row r="53" spans="1:4">
      <c r="A53" t="s">
        <v>446</v>
      </c>
      <c r="B53" t="s">
        <v>447</v>
      </c>
      <c r="C53">
        <v>37.36</v>
      </c>
      <c r="D53">
        <v>37.36</v>
      </c>
    </row>
    <row r="54" spans="1:4">
      <c r="A54">
        <v>2910551290</v>
      </c>
      <c r="B54" t="s">
        <v>362</v>
      </c>
      <c r="C54">
        <v>0.76</v>
      </c>
      <c r="D54">
        <v>0.76</v>
      </c>
    </row>
    <row r="55" spans="1:4">
      <c r="A55">
        <v>3610459000</v>
      </c>
      <c r="B55" t="s">
        <v>375</v>
      </c>
      <c r="C55">
        <v>315.75</v>
      </c>
      <c r="D55">
        <v>315.58</v>
      </c>
    </row>
    <row r="56" spans="1:4">
      <c r="A56">
        <v>4620155160</v>
      </c>
      <c r="B56" t="s">
        <v>376</v>
      </c>
      <c r="C56">
        <v>3.83</v>
      </c>
      <c r="D56">
        <v>3.83</v>
      </c>
    </row>
    <row r="57" spans="1:4">
      <c r="A57">
        <v>9520051420</v>
      </c>
      <c r="B57" t="s">
        <v>383</v>
      </c>
      <c r="C57">
        <v>2.02</v>
      </c>
      <c r="D57">
        <v>2.02</v>
      </c>
    </row>
    <row r="58" spans="1:4">
      <c r="A58">
        <v>9620051410</v>
      </c>
      <c r="B58" t="s">
        <v>384</v>
      </c>
      <c r="C58">
        <v>30.46</v>
      </c>
      <c r="D58">
        <v>30.46</v>
      </c>
    </row>
    <row r="59" spans="1:4">
      <c r="A59">
        <v>170558300</v>
      </c>
      <c r="B59" t="s">
        <v>95</v>
      </c>
      <c r="C59">
        <v>4401.21</v>
      </c>
      <c r="D59">
        <v>4401.21</v>
      </c>
    </row>
    <row r="60" spans="1:4">
      <c r="A60">
        <v>170558330</v>
      </c>
      <c r="B60" t="s">
        <v>96</v>
      </c>
      <c r="C60">
        <v>7703</v>
      </c>
      <c r="D60">
        <v>7703</v>
      </c>
    </row>
    <row r="61" spans="1:4">
      <c r="A61">
        <v>320558340</v>
      </c>
      <c r="B61" t="s">
        <v>97</v>
      </c>
      <c r="C61">
        <v>97.19</v>
      </c>
      <c r="D61">
        <v>97.19</v>
      </c>
    </row>
    <row r="62" spans="1:4">
      <c r="A62">
        <v>330153020</v>
      </c>
      <c r="B62" t="s">
        <v>385</v>
      </c>
      <c r="C62">
        <v>873.88</v>
      </c>
      <c r="D62">
        <v>873.88</v>
      </c>
    </row>
    <row r="63" spans="1:4">
      <c r="A63" t="s">
        <v>386</v>
      </c>
      <c r="B63" t="s">
        <v>387</v>
      </c>
      <c r="C63">
        <v>149.52000000000001</v>
      </c>
      <c r="D63">
        <v>23.26</v>
      </c>
    </row>
    <row r="64" spans="1:4">
      <c r="A64" t="s">
        <v>388</v>
      </c>
      <c r="B64" t="s">
        <v>389</v>
      </c>
      <c r="C64">
        <v>4625.75</v>
      </c>
      <c r="D64">
        <v>4625.45</v>
      </c>
    </row>
    <row r="65" spans="1:4">
      <c r="A65">
        <v>1520158310</v>
      </c>
      <c r="B65" t="s">
        <v>100</v>
      </c>
      <c r="C65">
        <v>30.71</v>
      </c>
      <c r="D65">
        <v>30.71</v>
      </c>
    </row>
    <row r="66" spans="1:4">
      <c r="A66" t="s">
        <v>390</v>
      </c>
      <c r="B66" t="s">
        <v>391</v>
      </c>
      <c r="C66">
        <v>211</v>
      </c>
      <c r="D66">
        <v>211</v>
      </c>
    </row>
    <row r="67" spans="1:4">
      <c r="A67">
        <v>3620258320</v>
      </c>
      <c r="B67" t="s">
        <v>101</v>
      </c>
      <c r="C67">
        <v>4314.3999999999996</v>
      </c>
      <c r="D67">
        <v>4314.3999999999996</v>
      </c>
    </row>
    <row r="68" spans="1:4">
      <c r="A68">
        <v>3620258530</v>
      </c>
      <c r="B68" t="s">
        <v>392</v>
      </c>
      <c r="C68">
        <v>256.77</v>
      </c>
      <c r="D68">
        <v>256.76</v>
      </c>
    </row>
    <row r="69" spans="1:4">
      <c r="A69" t="s">
        <v>393</v>
      </c>
      <c r="B69" t="s">
        <v>394</v>
      </c>
      <c r="C69">
        <v>176.26</v>
      </c>
      <c r="D69">
        <v>176.26</v>
      </c>
    </row>
    <row r="70" spans="1:4">
      <c r="A70">
        <v>3080452610</v>
      </c>
      <c r="B70" t="s">
        <v>398</v>
      </c>
      <c r="C70">
        <v>5.37</v>
      </c>
      <c r="D70">
        <v>5.37</v>
      </c>
    </row>
    <row r="71" spans="1:4">
      <c r="A71">
        <v>3080152610</v>
      </c>
      <c r="B71" t="s">
        <v>398</v>
      </c>
      <c r="C71">
        <v>14.8</v>
      </c>
      <c r="D71">
        <v>14.8</v>
      </c>
    </row>
    <row r="72" spans="1:4">
      <c r="A72">
        <v>170558360</v>
      </c>
      <c r="B72" t="s">
        <v>401</v>
      </c>
      <c r="C72">
        <v>861.32</v>
      </c>
      <c r="D72">
        <v>861.32</v>
      </c>
    </row>
    <row r="73" spans="1:4">
      <c r="A73">
        <v>220253030</v>
      </c>
      <c r="B73" t="s">
        <v>402</v>
      </c>
      <c r="C73">
        <v>520.28</v>
      </c>
      <c r="D73">
        <v>520.28</v>
      </c>
    </row>
    <row r="74" spans="1:4">
      <c r="A74">
        <v>220253040</v>
      </c>
      <c r="B74" t="s">
        <v>403</v>
      </c>
      <c r="C74">
        <v>364.01</v>
      </c>
      <c r="D74">
        <v>364.01</v>
      </c>
    </row>
    <row r="75" spans="1:4">
      <c r="A75">
        <v>320558370</v>
      </c>
      <c r="B75" t="s">
        <v>404</v>
      </c>
      <c r="C75">
        <v>9.0399999999999991</v>
      </c>
      <c r="D75">
        <v>9.0399999999999991</v>
      </c>
    </row>
    <row r="76" spans="1:4">
      <c r="A76" t="s">
        <v>405</v>
      </c>
      <c r="B76" t="s">
        <v>406</v>
      </c>
      <c r="C76">
        <v>479.14</v>
      </c>
      <c r="D76">
        <v>479.13</v>
      </c>
    </row>
    <row r="77" spans="1:4">
      <c r="A77">
        <v>3620258570</v>
      </c>
      <c r="B77" t="s">
        <v>409</v>
      </c>
      <c r="C77">
        <v>112.45</v>
      </c>
      <c r="D77">
        <v>112.42</v>
      </c>
    </row>
    <row r="78" spans="1:4">
      <c r="A78" t="s">
        <v>494</v>
      </c>
      <c r="B78" t="s">
        <v>495</v>
      </c>
      <c r="C78">
        <v>1000</v>
      </c>
      <c r="D78">
        <v>1000</v>
      </c>
    </row>
    <row r="79" spans="1:4">
      <c r="A79">
        <v>710258520</v>
      </c>
      <c r="B79" t="s">
        <v>413</v>
      </c>
      <c r="C79">
        <v>65.2</v>
      </c>
      <c r="D79">
        <v>65.2</v>
      </c>
    </row>
    <row r="80" spans="1:4">
      <c r="A80" t="s">
        <v>416</v>
      </c>
      <c r="B80" t="s">
        <v>417</v>
      </c>
      <c r="C80">
        <v>4003.84</v>
      </c>
      <c r="D80">
        <v>4003.84</v>
      </c>
    </row>
    <row r="81" spans="1:4">
      <c r="A81" t="s">
        <v>420</v>
      </c>
      <c r="B81" t="s">
        <v>421</v>
      </c>
      <c r="C81">
        <v>12.58</v>
      </c>
      <c r="D81">
        <v>12.58</v>
      </c>
    </row>
    <row r="82" spans="1:4">
      <c r="A82" s="51" t="s">
        <v>641</v>
      </c>
      <c r="B82" t="s">
        <v>642</v>
      </c>
      <c r="C82">
        <v>91.04</v>
      </c>
      <c r="D82">
        <v>91.04</v>
      </c>
    </row>
    <row r="83" spans="1:4">
      <c r="A83" t="s">
        <v>103</v>
      </c>
      <c r="B83" t="s">
        <v>102</v>
      </c>
      <c r="C83">
        <v>15.72</v>
      </c>
      <c r="D83">
        <v>15.72</v>
      </c>
    </row>
    <row r="84" spans="1:4">
      <c r="A84" t="s">
        <v>105</v>
      </c>
      <c r="B84" t="s">
        <v>104</v>
      </c>
      <c r="C84">
        <v>315.35000000000002</v>
      </c>
      <c r="D84">
        <v>315.35000000000002</v>
      </c>
    </row>
    <row r="85" spans="1:4">
      <c r="A85">
        <v>2340758790</v>
      </c>
      <c r="B85" t="s">
        <v>426</v>
      </c>
      <c r="C85">
        <v>8.75</v>
      </c>
      <c r="D85">
        <v>8.75</v>
      </c>
    </row>
    <row r="86" spans="1:4">
      <c r="A86">
        <v>3620258440</v>
      </c>
      <c r="B86" t="s">
        <v>106</v>
      </c>
      <c r="C86">
        <v>47.07</v>
      </c>
      <c r="D86">
        <v>47.07</v>
      </c>
    </row>
    <row r="87" spans="1:4">
      <c r="A87">
        <v>3620258480</v>
      </c>
      <c r="B87" t="s">
        <v>107</v>
      </c>
      <c r="C87">
        <v>787.24</v>
      </c>
      <c r="D87">
        <v>787.24</v>
      </c>
    </row>
    <row r="88" spans="1:4">
      <c r="A88">
        <v>2420858810</v>
      </c>
      <c r="B88" t="s">
        <v>643</v>
      </c>
      <c r="C88">
        <v>999.99</v>
      </c>
      <c r="D88">
        <v>999.99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topLeftCell="A97" workbookViewId="0">
      <selection activeCell="H128" sqref="H128"/>
    </sheetView>
  </sheetViews>
  <sheetFormatPr defaultRowHeight="15"/>
  <sheetData>
    <row r="1" spans="1:4">
      <c r="A1">
        <v>58000</v>
      </c>
      <c r="B1" t="s">
        <v>217</v>
      </c>
      <c r="D1">
        <v>-8.7799999999999994</v>
      </c>
    </row>
    <row r="2" spans="1:4">
      <c r="A2">
        <v>170551380</v>
      </c>
      <c r="B2" t="s">
        <v>218</v>
      </c>
      <c r="C2">
        <v>40.340000000000003</v>
      </c>
      <c r="D2">
        <v>39.880000000000003</v>
      </c>
    </row>
    <row r="3" spans="1:4">
      <c r="A3" t="s">
        <v>219</v>
      </c>
      <c r="B3" t="s">
        <v>220</v>
      </c>
      <c r="C3">
        <v>304.98</v>
      </c>
      <c r="D3">
        <v>304.98</v>
      </c>
    </row>
    <row r="4" spans="1:4">
      <c r="A4" t="s">
        <v>221</v>
      </c>
      <c r="B4" t="s">
        <v>222</v>
      </c>
      <c r="C4">
        <v>0.68</v>
      </c>
      <c r="D4">
        <v>0.68</v>
      </c>
    </row>
    <row r="5" spans="1:4">
      <c r="A5" t="s">
        <v>225</v>
      </c>
      <c r="B5" t="s">
        <v>226</v>
      </c>
      <c r="C5">
        <v>4.76</v>
      </c>
      <c r="D5">
        <v>4.76</v>
      </c>
    </row>
    <row r="6" spans="1:4">
      <c r="A6" t="s">
        <v>213</v>
      </c>
      <c r="B6" t="s">
        <v>214</v>
      </c>
      <c r="C6">
        <v>10.86</v>
      </c>
      <c r="D6">
        <v>10.86</v>
      </c>
    </row>
    <row r="7" spans="1:4">
      <c r="A7" t="s">
        <v>216</v>
      </c>
      <c r="B7" t="s">
        <v>215</v>
      </c>
      <c r="C7">
        <v>6.03</v>
      </c>
      <c r="D7">
        <v>6.03</v>
      </c>
    </row>
    <row r="8" spans="1:4">
      <c r="A8" t="s">
        <v>227</v>
      </c>
      <c r="B8" t="s">
        <v>228</v>
      </c>
      <c r="C8">
        <v>32.93</v>
      </c>
      <c r="D8">
        <v>32.93</v>
      </c>
    </row>
    <row r="9" spans="1:4">
      <c r="A9" t="s">
        <v>229</v>
      </c>
      <c r="B9" t="s">
        <v>230</v>
      </c>
      <c r="C9">
        <v>53.23</v>
      </c>
      <c r="D9">
        <v>53.23</v>
      </c>
    </row>
    <row r="10" spans="1:4">
      <c r="A10" t="s">
        <v>231</v>
      </c>
      <c r="B10" t="s">
        <v>232</v>
      </c>
      <c r="C10">
        <v>1.91</v>
      </c>
      <c r="D10">
        <v>1.91</v>
      </c>
    </row>
    <row r="11" spans="1:4">
      <c r="A11" t="s">
        <v>233</v>
      </c>
      <c r="B11" t="s">
        <v>234</v>
      </c>
      <c r="C11">
        <v>148.44</v>
      </c>
      <c r="D11">
        <v>148.44</v>
      </c>
    </row>
    <row r="12" spans="1:4">
      <c r="A12" t="s">
        <v>237</v>
      </c>
      <c r="B12" t="s">
        <v>238</v>
      </c>
      <c r="C12">
        <v>74.25</v>
      </c>
      <c r="D12">
        <v>74.25</v>
      </c>
    </row>
    <row r="13" spans="1:4">
      <c r="A13" t="s">
        <v>239</v>
      </c>
      <c r="B13" t="s">
        <v>240</v>
      </c>
      <c r="C13">
        <v>107.96</v>
      </c>
      <c r="D13">
        <v>107.96</v>
      </c>
    </row>
    <row r="14" spans="1:4">
      <c r="A14" t="s">
        <v>241</v>
      </c>
      <c r="B14" t="s">
        <v>242</v>
      </c>
      <c r="C14">
        <v>83.43</v>
      </c>
      <c r="D14">
        <v>83.43</v>
      </c>
    </row>
    <row r="15" spans="1:4">
      <c r="A15" t="s">
        <v>243</v>
      </c>
      <c r="B15" t="s">
        <v>244</v>
      </c>
      <c r="C15">
        <v>296.01</v>
      </c>
      <c r="D15">
        <v>296.01</v>
      </c>
    </row>
    <row r="16" spans="1:4">
      <c r="A16" t="s">
        <v>245</v>
      </c>
      <c r="B16" t="s">
        <v>246</v>
      </c>
      <c r="C16">
        <v>55.69</v>
      </c>
      <c r="D16">
        <v>55.69</v>
      </c>
    </row>
    <row r="17" spans="1:4">
      <c r="A17" t="s">
        <v>247</v>
      </c>
      <c r="B17" t="s">
        <v>248</v>
      </c>
      <c r="C17">
        <v>0.35</v>
      </c>
      <c r="D17">
        <v>0.35</v>
      </c>
    </row>
    <row r="18" spans="1:4">
      <c r="A18">
        <v>220252550</v>
      </c>
      <c r="B18" t="s">
        <v>249</v>
      </c>
      <c r="C18">
        <v>247.92</v>
      </c>
      <c r="D18">
        <v>247.92</v>
      </c>
    </row>
    <row r="19" spans="1:4">
      <c r="A19" s="51" t="s">
        <v>250</v>
      </c>
      <c r="B19" t="s">
        <v>251</v>
      </c>
      <c r="C19">
        <v>39.81</v>
      </c>
      <c r="D19">
        <v>39.81</v>
      </c>
    </row>
    <row r="20" spans="1:4">
      <c r="A20" s="51" t="s">
        <v>252</v>
      </c>
      <c r="B20" t="s">
        <v>253</v>
      </c>
      <c r="C20">
        <v>15.43</v>
      </c>
      <c r="D20">
        <v>15.43</v>
      </c>
    </row>
    <row r="21" spans="1:4">
      <c r="A21" s="51" t="s">
        <v>502</v>
      </c>
      <c r="B21" t="s">
        <v>503</v>
      </c>
      <c r="C21">
        <v>67.83</v>
      </c>
      <c r="D21">
        <v>67.83</v>
      </c>
    </row>
    <row r="22" spans="1:4">
      <c r="A22" s="51" t="s">
        <v>256</v>
      </c>
      <c r="B22" t="s">
        <v>257</v>
      </c>
      <c r="C22">
        <v>134.38</v>
      </c>
      <c r="D22">
        <v>134.38</v>
      </c>
    </row>
    <row r="23" spans="1:4">
      <c r="A23" s="51" t="s">
        <v>258</v>
      </c>
      <c r="B23" t="s">
        <v>259</v>
      </c>
      <c r="C23">
        <v>18.059999999999999</v>
      </c>
      <c r="D23">
        <v>18.059999999999999</v>
      </c>
    </row>
    <row r="24" spans="1:4">
      <c r="A24" s="51" t="s">
        <v>260</v>
      </c>
      <c r="B24" t="s">
        <v>261</v>
      </c>
      <c r="C24">
        <v>154.19999999999999</v>
      </c>
      <c r="D24">
        <v>154.19999999999999</v>
      </c>
    </row>
    <row r="25" spans="1:4">
      <c r="A25" t="s">
        <v>262</v>
      </c>
      <c r="B25" t="s">
        <v>263</v>
      </c>
      <c r="C25">
        <v>527.5</v>
      </c>
      <c r="D25">
        <v>527.44000000000005</v>
      </c>
    </row>
    <row r="26" spans="1:4">
      <c r="A26">
        <v>240156110</v>
      </c>
      <c r="B26" t="s">
        <v>632</v>
      </c>
      <c r="C26">
        <v>5.77</v>
      </c>
      <c r="D26">
        <v>5.77</v>
      </c>
    </row>
    <row r="27" spans="1:4">
      <c r="A27" s="51" t="s">
        <v>429</v>
      </c>
      <c r="B27" t="s">
        <v>430</v>
      </c>
      <c r="C27">
        <v>70.150000000000006</v>
      </c>
      <c r="D27">
        <v>70.150000000000006</v>
      </c>
    </row>
    <row r="28" spans="1:4">
      <c r="A28" s="51" t="s">
        <v>264</v>
      </c>
      <c r="B28" t="s">
        <v>265</v>
      </c>
      <c r="C28">
        <v>16.579999999999998</v>
      </c>
      <c r="D28">
        <v>16.579999999999998</v>
      </c>
    </row>
    <row r="29" spans="1:4">
      <c r="A29" s="51" t="s">
        <v>266</v>
      </c>
      <c r="B29" t="s">
        <v>267</v>
      </c>
      <c r="C29">
        <v>29.69</v>
      </c>
      <c r="D29">
        <v>29.69</v>
      </c>
    </row>
    <row r="30" spans="1:4">
      <c r="A30">
        <v>250855320</v>
      </c>
      <c r="B30" t="s">
        <v>504</v>
      </c>
      <c r="C30">
        <v>2.63</v>
      </c>
      <c r="D30">
        <v>2.63</v>
      </c>
    </row>
    <row r="31" spans="1:4">
      <c r="A31">
        <v>310151370</v>
      </c>
      <c r="B31" t="s">
        <v>272</v>
      </c>
      <c r="C31">
        <v>13.19</v>
      </c>
      <c r="D31">
        <v>13.19</v>
      </c>
    </row>
    <row r="32" spans="1:4">
      <c r="A32">
        <v>310750070</v>
      </c>
      <c r="B32" t="s">
        <v>553</v>
      </c>
      <c r="C32">
        <v>737.6</v>
      </c>
      <c r="D32">
        <v>737.6</v>
      </c>
    </row>
    <row r="33" spans="1:4">
      <c r="A33">
        <v>310852500</v>
      </c>
      <c r="B33" t="s">
        <v>273</v>
      </c>
      <c r="C33">
        <v>516.84</v>
      </c>
      <c r="D33">
        <v>516.48</v>
      </c>
    </row>
    <row r="34" spans="1:4">
      <c r="A34">
        <v>311152200</v>
      </c>
      <c r="B34" t="s">
        <v>276</v>
      </c>
      <c r="C34">
        <v>51.69</v>
      </c>
      <c r="D34">
        <v>51.69</v>
      </c>
    </row>
    <row r="35" spans="1:4">
      <c r="A35">
        <v>311252400</v>
      </c>
      <c r="B35" t="s">
        <v>277</v>
      </c>
      <c r="C35">
        <v>0.02</v>
      </c>
      <c r="D35">
        <v>0.02</v>
      </c>
    </row>
    <row r="36" spans="1:4">
      <c r="A36">
        <v>330152700</v>
      </c>
      <c r="B36" t="s">
        <v>278</v>
      </c>
      <c r="C36">
        <v>2.2200000000000002</v>
      </c>
      <c r="D36">
        <v>2.2200000000000002</v>
      </c>
    </row>
    <row r="37" spans="1:4">
      <c r="A37">
        <v>330153800</v>
      </c>
      <c r="B37" t="s">
        <v>279</v>
      </c>
      <c r="C37">
        <v>193.07</v>
      </c>
      <c r="D37">
        <v>193.02</v>
      </c>
    </row>
    <row r="38" spans="1:4">
      <c r="A38">
        <v>330750820</v>
      </c>
      <c r="B38" t="s">
        <v>280</v>
      </c>
      <c r="C38">
        <v>281.69</v>
      </c>
      <c r="D38">
        <v>281.69</v>
      </c>
    </row>
    <row r="39" spans="1:4">
      <c r="A39">
        <v>330752600</v>
      </c>
      <c r="B39" t="s">
        <v>281</v>
      </c>
      <c r="C39">
        <v>5.39</v>
      </c>
      <c r="D39">
        <v>5.39</v>
      </c>
    </row>
    <row r="40" spans="1:4">
      <c r="A40" t="s">
        <v>282</v>
      </c>
      <c r="B40" t="s">
        <v>283</v>
      </c>
      <c r="C40">
        <v>485.62</v>
      </c>
      <c r="D40">
        <v>485.61</v>
      </c>
    </row>
    <row r="41" spans="1:4">
      <c r="A41" t="s">
        <v>284</v>
      </c>
      <c r="B41" t="s">
        <v>285</v>
      </c>
      <c r="C41">
        <v>534.71</v>
      </c>
      <c r="D41">
        <v>534.71</v>
      </c>
    </row>
    <row r="42" spans="1:4">
      <c r="A42" t="s">
        <v>482</v>
      </c>
      <c r="B42" t="s">
        <v>483</v>
      </c>
      <c r="C42">
        <v>92.07</v>
      </c>
      <c r="D42">
        <v>92.07</v>
      </c>
    </row>
    <row r="43" spans="1:4">
      <c r="A43">
        <v>410250270</v>
      </c>
      <c r="B43" t="s">
        <v>286</v>
      </c>
      <c r="C43">
        <v>2.84</v>
      </c>
      <c r="D43">
        <v>2.84</v>
      </c>
    </row>
    <row r="44" spans="1:4">
      <c r="A44">
        <v>420252800</v>
      </c>
      <c r="B44" t="s">
        <v>287</v>
      </c>
      <c r="C44">
        <v>0.08</v>
      </c>
      <c r="D44">
        <v>0.08</v>
      </c>
    </row>
    <row r="45" spans="1:4">
      <c r="A45">
        <v>420655140</v>
      </c>
      <c r="B45" t="s">
        <v>288</v>
      </c>
      <c r="C45">
        <v>6.56</v>
      </c>
      <c r="D45">
        <v>6.56</v>
      </c>
    </row>
    <row r="46" spans="1:4">
      <c r="A46">
        <v>511351350</v>
      </c>
      <c r="B46" t="s">
        <v>289</v>
      </c>
      <c r="C46">
        <v>9.48</v>
      </c>
      <c r="D46">
        <v>9.48</v>
      </c>
    </row>
    <row r="47" spans="1:4">
      <c r="A47">
        <v>511351760</v>
      </c>
      <c r="B47" t="s">
        <v>290</v>
      </c>
      <c r="C47">
        <v>8.34</v>
      </c>
      <c r="D47">
        <v>8.34</v>
      </c>
    </row>
    <row r="48" spans="1:4">
      <c r="A48">
        <v>511354620</v>
      </c>
      <c r="B48" t="s">
        <v>291</v>
      </c>
      <c r="C48">
        <v>7.38</v>
      </c>
      <c r="D48">
        <v>7.37</v>
      </c>
    </row>
    <row r="49" spans="1:4">
      <c r="A49">
        <v>511354970</v>
      </c>
      <c r="B49" t="s">
        <v>292</v>
      </c>
      <c r="C49">
        <v>19.82</v>
      </c>
      <c r="D49">
        <v>19.82</v>
      </c>
    </row>
    <row r="50" spans="1:4">
      <c r="A50" t="s">
        <v>296</v>
      </c>
      <c r="B50" t="s">
        <v>297</v>
      </c>
      <c r="C50">
        <v>143.16999999999999</v>
      </c>
      <c r="D50">
        <v>143.16999999999999</v>
      </c>
    </row>
    <row r="51" spans="1:4">
      <c r="A51" t="s">
        <v>298</v>
      </c>
      <c r="B51" t="s">
        <v>299</v>
      </c>
      <c r="C51">
        <v>172.76</v>
      </c>
      <c r="D51">
        <v>172.76</v>
      </c>
    </row>
    <row r="52" spans="1:4">
      <c r="A52" t="s">
        <v>433</v>
      </c>
      <c r="B52" t="s">
        <v>434</v>
      </c>
      <c r="C52">
        <v>81.99</v>
      </c>
      <c r="D52">
        <v>81.99</v>
      </c>
    </row>
    <row r="53" spans="1:4">
      <c r="A53">
        <v>710552900</v>
      </c>
      <c r="B53" t="s">
        <v>300</v>
      </c>
      <c r="C53">
        <v>198.23</v>
      </c>
      <c r="D53">
        <v>198.09</v>
      </c>
    </row>
    <row r="54" spans="1:4">
      <c r="A54" t="s">
        <v>305</v>
      </c>
      <c r="B54" t="s">
        <v>306</v>
      </c>
      <c r="C54">
        <v>8.86</v>
      </c>
      <c r="D54">
        <v>8.86</v>
      </c>
    </row>
    <row r="55" spans="1:4">
      <c r="A55" t="s">
        <v>307</v>
      </c>
      <c r="B55" t="s">
        <v>308</v>
      </c>
      <c r="C55">
        <v>14.61</v>
      </c>
      <c r="D55">
        <v>14.61</v>
      </c>
    </row>
    <row r="56" spans="1:4">
      <c r="A56">
        <v>860550860</v>
      </c>
      <c r="B56" t="s">
        <v>309</v>
      </c>
      <c r="C56">
        <v>6.68</v>
      </c>
      <c r="D56">
        <v>6.44</v>
      </c>
    </row>
    <row r="57" spans="1:4">
      <c r="A57" t="s">
        <v>310</v>
      </c>
      <c r="B57" t="s">
        <v>311</v>
      </c>
      <c r="C57">
        <v>25</v>
      </c>
      <c r="D57">
        <v>25</v>
      </c>
    </row>
    <row r="58" spans="1:4">
      <c r="A58">
        <v>1140354660</v>
      </c>
      <c r="B58" t="s">
        <v>312</v>
      </c>
      <c r="C58">
        <v>9.36</v>
      </c>
      <c r="D58">
        <v>9.36</v>
      </c>
    </row>
    <row r="59" spans="1:4">
      <c r="A59">
        <v>1140354670</v>
      </c>
      <c r="B59" t="s">
        <v>313</v>
      </c>
      <c r="C59">
        <v>21.67</v>
      </c>
      <c r="D59">
        <v>21.67</v>
      </c>
    </row>
    <row r="60" spans="1:4">
      <c r="A60">
        <v>1140355170</v>
      </c>
      <c r="B60" t="s">
        <v>314</v>
      </c>
      <c r="C60">
        <v>9.4499999999999993</v>
      </c>
      <c r="D60">
        <v>9.4499999999999993</v>
      </c>
    </row>
    <row r="61" spans="1:4">
      <c r="A61">
        <v>1140355190</v>
      </c>
      <c r="B61" t="s">
        <v>315</v>
      </c>
      <c r="C61">
        <v>1.23</v>
      </c>
      <c r="D61">
        <v>1.23</v>
      </c>
    </row>
    <row r="62" spans="1:4">
      <c r="A62" t="s">
        <v>316</v>
      </c>
      <c r="B62" t="s">
        <v>315</v>
      </c>
      <c r="C62">
        <v>49.79</v>
      </c>
      <c r="D62">
        <v>49.79</v>
      </c>
    </row>
    <row r="63" spans="1:4">
      <c r="A63" t="s">
        <v>317</v>
      </c>
      <c r="B63" t="s">
        <v>318</v>
      </c>
      <c r="C63">
        <v>2.8</v>
      </c>
      <c r="D63">
        <v>2.8</v>
      </c>
    </row>
    <row r="64" spans="1:4">
      <c r="A64" t="s">
        <v>322</v>
      </c>
      <c r="B64" t="s">
        <v>323</v>
      </c>
      <c r="C64">
        <v>57</v>
      </c>
      <c r="D64">
        <v>57</v>
      </c>
    </row>
    <row r="65" spans="1:4">
      <c r="A65" t="s">
        <v>324</v>
      </c>
      <c r="B65" t="s">
        <v>325</v>
      </c>
      <c r="C65">
        <v>3.51</v>
      </c>
      <c r="D65">
        <v>3.51</v>
      </c>
    </row>
    <row r="66" spans="1:4">
      <c r="A66" t="s">
        <v>328</v>
      </c>
      <c r="B66" t="s">
        <v>329</v>
      </c>
      <c r="C66">
        <v>25</v>
      </c>
      <c r="D66">
        <v>25</v>
      </c>
    </row>
    <row r="67" spans="1:4">
      <c r="A67" t="s">
        <v>436</v>
      </c>
      <c r="B67" t="s">
        <v>323</v>
      </c>
      <c r="C67">
        <v>37.4</v>
      </c>
      <c r="D67">
        <v>37.4</v>
      </c>
    </row>
    <row r="68" spans="1:4">
      <c r="A68" t="s">
        <v>330</v>
      </c>
      <c r="B68" t="s">
        <v>331</v>
      </c>
      <c r="C68">
        <v>33.81</v>
      </c>
      <c r="D68">
        <v>33.81</v>
      </c>
    </row>
    <row r="69" spans="1:4">
      <c r="A69" t="s">
        <v>332</v>
      </c>
      <c r="B69" t="s">
        <v>333</v>
      </c>
      <c r="C69">
        <v>338.18</v>
      </c>
      <c r="D69">
        <v>338.18</v>
      </c>
    </row>
    <row r="70" spans="1:4">
      <c r="A70" t="s">
        <v>334</v>
      </c>
      <c r="B70" t="s">
        <v>333</v>
      </c>
      <c r="C70">
        <v>5.09</v>
      </c>
      <c r="D70">
        <v>5.09</v>
      </c>
    </row>
    <row r="71" spans="1:4">
      <c r="A71" t="s">
        <v>509</v>
      </c>
      <c r="B71" t="s">
        <v>510</v>
      </c>
      <c r="C71">
        <v>201.03</v>
      </c>
      <c r="D71">
        <v>201.03</v>
      </c>
    </row>
    <row r="72" spans="1:4">
      <c r="A72">
        <v>2340650280</v>
      </c>
      <c r="B72" t="s">
        <v>464</v>
      </c>
      <c r="C72">
        <v>4.28</v>
      </c>
      <c r="D72">
        <v>4.28</v>
      </c>
    </row>
    <row r="73" spans="1:4">
      <c r="A73">
        <v>2420453900</v>
      </c>
      <c r="B73" t="s">
        <v>340</v>
      </c>
      <c r="C73">
        <v>532.79</v>
      </c>
      <c r="D73">
        <v>532.79</v>
      </c>
    </row>
    <row r="74" spans="1:4">
      <c r="A74" t="s">
        <v>341</v>
      </c>
      <c r="B74" t="s">
        <v>342</v>
      </c>
      <c r="C74">
        <v>496.57</v>
      </c>
      <c r="D74">
        <v>496.45</v>
      </c>
    </row>
    <row r="75" spans="1:4">
      <c r="A75" t="s">
        <v>346</v>
      </c>
      <c r="B75" t="s">
        <v>347</v>
      </c>
      <c r="C75">
        <v>10.95</v>
      </c>
      <c r="D75">
        <v>10.95</v>
      </c>
    </row>
    <row r="76" spans="1:4">
      <c r="A76" t="s">
        <v>627</v>
      </c>
      <c r="B76" t="s">
        <v>359</v>
      </c>
      <c r="C76">
        <v>7.92</v>
      </c>
      <c r="D76">
        <v>7.92</v>
      </c>
    </row>
    <row r="77" spans="1:4">
      <c r="A77" t="s">
        <v>348</v>
      </c>
      <c r="B77" t="s">
        <v>349</v>
      </c>
      <c r="C77">
        <v>413.28</v>
      </c>
      <c r="D77">
        <v>413.28</v>
      </c>
    </row>
    <row r="78" spans="1:4">
      <c r="A78" t="s">
        <v>353</v>
      </c>
      <c r="B78" t="s">
        <v>354</v>
      </c>
      <c r="C78">
        <v>278.67</v>
      </c>
      <c r="D78">
        <v>278.67</v>
      </c>
    </row>
    <row r="79" spans="1:4">
      <c r="A79" t="s">
        <v>355</v>
      </c>
      <c r="B79" t="s">
        <v>356</v>
      </c>
      <c r="C79">
        <v>299.27</v>
      </c>
      <c r="D79">
        <v>299.27</v>
      </c>
    </row>
    <row r="80" spans="1:4">
      <c r="A80" t="s">
        <v>440</v>
      </c>
      <c r="B80" t="s">
        <v>441</v>
      </c>
      <c r="D80">
        <v>-0.11</v>
      </c>
    </row>
    <row r="81" spans="1:4">
      <c r="A81" t="s">
        <v>444</v>
      </c>
      <c r="B81" t="s">
        <v>445</v>
      </c>
      <c r="D81">
        <v>-0.86</v>
      </c>
    </row>
    <row r="82" spans="1:4">
      <c r="A82" t="s">
        <v>358</v>
      </c>
      <c r="B82" t="s">
        <v>359</v>
      </c>
      <c r="C82">
        <v>146.1</v>
      </c>
      <c r="D82">
        <v>146.1</v>
      </c>
    </row>
    <row r="83" spans="1:4">
      <c r="A83">
        <v>2820451280</v>
      </c>
      <c r="B83" t="s">
        <v>360</v>
      </c>
      <c r="C83">
        <v>12.41</v>
      </c>
      <c r="D83">
        <v>12.41</v>
      </c>
    </row>
    <row r="84" spans="1:4">
      <c r="A84">
        <v>2910551290</v>
      </c>
      <c r="B84" t="s">
        <v>362</v>
      </c>
      <c r="C84">
        <v>261.27999999999997</v>
      </c>
      <c r="D84">
        <v>261.27</v>
      </c>
    </row>
    <row r="85" spans="1:4">
      <c r="A85" t="s">
        <v>363</v>
      </c>
      <c r="B85" t="s">
        <v>364</v>
      </c>
      <c r="C85">
        <v>7.84</v>
      </c>
      <c r="D85">
        <v>7.84</v>
      </c>
    </row>
    <row r="86" spans="1:4">
      <c r="A86" t="s">
        <v>365</v>
      </c>
      <c r="B86" t="s">
        <v>366</v>
      </c>
      <c r="C86">
        <v>3.48</v>
      </c>
      <c r="D86">
        <v>3.48</v>
      </c>
    </row>
    <row r="87" spans="1:4">
      <c r="A87" t="s">
        <v>367</v>
      </c>
      <c r="B87" t="s">
        <v>368</v>
      </c>
      <c r="C87">
        <v>0.09</v>
      </c>
      <c r="D87">
        <v>0.09</v>
      </c>
    </row>
    <row r="88" spans="1:4">
      <c r="A88" t="s">
        <v>369</v>
      </c>
      <c r="B88" t="s">
        <v>370</v>
      </c>
      <c r="C88">
        <v>45.09</v>
      </c>
      <c r="D88">
        <v>45.09</v>
      </c>
    </row>
    <row r="89" spans="1:4">
      <c r="A89">
        <v>3110251180</v>
      </c>
      <c r="B89" t="s">
        <v>371</v>
      </c>
      <c r="C89">
        <v>14.15</v>
      </c>
      <c r="D89">
        <v>14.15</v>
      </c>
    </row>
    <row r="90" spans="1:4">
      <c r="A90">
        <v>3180052990</v>
      </c>
      <c r="B90" t="s">
        <v>372</v>
      </c>
      <c r="C90">
        <v>17.77</v>
      </c>
      <c r="D90">
        <v>17.77</v>
      </c>
    </row>
    <row r="91" spans="1:4">
      <c r="A91">
        <v>3610459000</v>
      </c>
      <c r="B91" t="s">
        <v>375</v>
      </c>
      <c r="C91">
        <v>86.58</v>
      </c>
      <c r="D91">
        <v>86.58</v>
      </c>
    </row>
    <row r="92" spans="1:4">
      <c r="A92">
        <v>4620155160</v>
      </c>
      <c r="B92" t="s">
        <v>376</v>
      </c>
      <c r="C92">
        <v>2.42</v>
      </c>
      <c r="D92">
        <v>2.42</v>
      </c>
    </row>
    <row r="93" spans="1:4">
      <c r="A93" t="s">
        <v>377</v>
      </c>
      <c r="B93" t="s">
        <v>378</v>
      </c>
      <c r="C93">
        <v>2.4</v>
      </c>
      <c r="D93">
        <v>2.4</v>
      </c>
    </row>
    <row r="94" spans="1:4">
      <c r="A94" t="s">
        <v>379</v>
      </c>
      <c r="B94" t="s">
        <v>378</v>
      </c>
      <c r="C94">
        <v>20.49</v>
      </c>
      <c r="D94">
        <v>20.49</v>
      </c>
    </row>
    <row r="95" spans="1:4">
      <c r="A95" t="s">
        <v>380</v>
      </c>
      <c r="B95" t="s">
        <v>381</v>
      </c>
      <c r="C95">
        <v>227.89</v>
      </c>
      <c r="D95">
        <v>227.89</v>
      </c>
    </row>
    <row r="96" spans="1:4">
      <c r="A96" t="s">
        <v>382</v>
      </c>
      <c r="B96" t="s">
        <v>378</v>
      </c>
      <c r="C96">
        <v>3.57</v>
      </c>
      <c r="D96">
        <v>3.57</v>
      </c>
    </row>
    <row r="97" spans="1:4">
      <c r="A97">
        <v>9090051200</v>
      </c>
      <c r="B97" t="s">
        <v>448</v>
      </c>
      <c r="C97">
        <v>0.04</v>
      </c>
      <c r="D97">
        <v>0.04</v>
      </c>
    </row>
    <row r="98" spans="1:4">
      <c r="A98">
        <v>9520051420</v>
      </c>
      <c r="B98" t="s">
        <v>383</v>
      </c>
      <c r="C98">
        <v>3.88</v>
      </c>
      <c r="D98">
        <v>3.88</v>
      </c>
    </row>
    <row r="99" spans="1:4">
      <c r="A99">
        <v>9620051410</v>
      </c>
      <c r="B99" t="s">
        <v>384</v>
      </c>
      <c r="C99">
        <v>5.42</v>
      </c>
      <c r="D99">
        <v>5.42</v>
      </c>
    </row>
    <row r="100" spans="1:4">
      <c r="A100">
        <v>170558300</v>
      </c>
      <c r="B100" t="s">
        <v>95</v>
      </c>
      <c r="C100">
        <v>179.2</v>
      </c>
      <c r="D100">
        <v>179.2</v>
      </c>
    </row>
    <row r="101" spans="1:4">
      <c r="A101">
        <v>170558330</v>
      </c>
      <c r="B101" t="s">
        <v>96</v>
      </c>
      <c r="C101">
        <v>427.47</v>
      </c>
      <c r="D101">
        <v>427.47</v>
      </c>
    </row>
    <row r="102" spans="1:4">
      <c r="A102">
        <v>320558340</v>
      </c>
      <c r="B102" t="s">
        <v>97</v>
      </c>
      <c r="C102">
        <v>78.92</v>
      </c>
      <c r="D102">
        <v>78.92</v>
      </c>
    </row>
    <row r="103" spans="1:4">
      <c r="A103">
        <v>330153020</v>
      </c>
      <c r="B103" t="s">
        <v>385</v>
      </c>
      <c r="C103">
        <v>910.11</v>
      </c>
      <c r="D103">
        <v>910.11</v>
      </c>
    </row>
    <row r="104" spans="1:4">
      <c r="A104" t="s">
        <v>386</v>
      </c>
      <c r="B104" t="s">
        <v>387</v>
      </c>
      <c r="C104">
        <v>13.32</v>
      </c>
      <c r="D104">
        <v>13.32</v>
      </c>
    </row>
    <row r="105" spans="1:4">
      <c r="A105" t="s">
        <v>388</v>
      </c>
      <c r="B105" t="s">
        <v>389</v>
      </c>
      <c r="C105">
        <v>495.31</v>
      </c>
      <c r="D105">
        <v>495.31</v>
      </c>
    </row>
    <row r="106" spans="1:4">
      <c r="A106">
        <v>1520158310</v>
      </c>
      <c r="B106" t="s">
        <v>100</v>
      </c>
      <c r="C106">
        <v>23.18</v>
      </c>
      <c r="D106">
        <v>23.18</v>
      </c>
    </row>
    <row r="107" spans="1:4">
      <c r="A107" t="s">
        <v>390</v>
      </c>
      <c r="B107" t="s">
        <v>391</v>
      </c>
      <c r="C107">
        <v>225.91</v>
      </c>
      <c r="D107">
        <v>225.91</v>
      </c>
    </row>
    <row r="108" spans="1:4">
      <c r="A108">
        <v>3620258320</v>
      </c>
      <c r="B108" t="s">
        <v>101</v>
      </c>
      <c r="C108">
        <v>250.4</v>
      </c>
      <c r="D108">
        <v>250.4</v>
      </c>
    </row>
    <row r="109" spans="1:4">
      <c r="A109">
        <v>3620258530</v>
      </c>
      <c r="B109" t="s">
        <v>392</v>
      </c>
      <c r="C109">
        <v>57.85</v>
      </c>
      <c r="D109">
        <v>57.85</v>
      </c>
    </row>
    <row r="110" spans="1:4">
      <c r="A110" t="s">
        <v>393</v>
      </c>
      <c r="B110" t="s">
        <v>394</v>
      </c>
      <c r="C110">
        <v>28.3</v>
      </c>
      <c r="D110">
        <v>28.3</v>
      </c>
    </row>
    <row r="111" spans="1:4">
      <c r="A111" t="s">
        <v>395</v>
      </c>
      <c r="B111" t="s">
        <v>396</v>
      </c>
      <c r="C111">
        <v>16.61</v>
      </c>
      <c r="D111">
        <v>16.61</v>
      </c>
    </row>
    <row r="112" spans="1:4">
      <c r="A112">
        <v>1310350920</v>
      </c>
      <c r="B112" t="s">
        <v>633</v>
      </c>
      <c r="C112">
        <v>294.39</v>
      </c>
      <c r="D112">
        <v>294.39</v>
      </c>
    </row>
    <row r="113" spans="1:4">
      <c r="A113">
        <v>220252560</v>
      </c>
      <c r="B113" t="s">
        <v>400</v>
      </c>
      <c r="C113">
        <v>4.95</v>
      </c>
      <c r="D113">
        <v>4.95</v>
      </c>
    </row>
    <row r="114" spans="1:4">
      <c r="A114">
        <v>170558360</v>
      </c>
      <c r="B114" t="s">
        <v>401</v>
      </c>
      <c r="C114">
        <v>34.5</v>
      </c>
      <c r="D114">
        <v>34.5</v>
      </c>
    </row>
    <row r="115" spans="1:4">
      <c r="A115">
        <v>220253030</v>
      </c>
      <c r="B115" t="s">
        <v>402</v>
      </c>
      <c r="C115">
        <v>93.1</v>
      </c>
      <c r="D115">
        <v>93.1</v>
      </c>
    </row>
    <row r="116" spans="1:4">
      <c r="A116">
        <v>220253040</v>
      </c>
      <c r="B116" t="s">
        <v>403</v>
      </c>
      <c r="C116">
        <v>73.84</v>
      </c>
      <c r="D116">
        <v>71.58</v>
      </c>
    </row>
    <row r="117" spans="1:4">
      <c r="A117">
        <v>320558370</v>
      </c>
      <c r="B117" t="s">
        <v>404</v>
      </c>
      <c r="C117">
        <v>3.39</v>
      </c>
      <c r="D117">
        <v>3.39</v>
      </c>
    </row>
    <row r="118" spans="1:4">
      <c r="A118" t="s">
        <v>405</v>
      </c>
      <c r="B118" t="s">
        <v>406</v>
      </c>
      <c r="C118">
        <v>300.68</v>
      </c>
      <c r="D118">
        <v>300.68</v>
      </c>
    </row>
    <row r="119" spans="1:4">
      <c r="A119" t="s">
        <v>407</v>
      </c>
      <c r="B119" t="s">
        <v>408</v>
      </c>
      <c r="C119">
        <v>36.29</v>
      </c>
      <c r="D119">
        <v>36.29</v>
      </c>
    </row>
    <row r="120" spans="1:4">
      <c r="A120" t="s">
        <v>468</v>
      </c>
      <c r="B120" t="s">
        <v>469</v>
      </c>
      <c r="C120">
        <v>7.21</v>
      </c>
      <c r="D120">
        <v>7.21</v>
      </c>
    </row>
    <row r="121" spans="1:4">
      <c r="A121">
        <v>3620258570</v>
      </c>
      <c r="B121" t="s">
        <v>409</v>
      </c>
      <c r="C121">
        <v>26.58</v>
      </c>
      <c r="D121">
        <v>26.58</v>
      </c>
    </row>
    <row r="122" spans="1:4">
      <c r="A122" t="s">
        <v>410</v>
      </c>
      <c r="B122" t="s">
        <v>411</v>
      </c>
      <c r="C122">
        <v>189</v>
      </c>
      <c r="D122">
        <v>189</v>
      </c>
    </row>
    <row r="123" spans="1:4">
      <c r="A123" t="s">
        <v>494</v>
      </c>
      <c r="B123" t="s">
        <v>495</v>
      </c>
      <c r="C123">
        <v>50</v>
      </c>
      <c r="D123">
        <v>50</v>
      </c>
    </row>
    <row r="124" spans="1:4">
      <c r="A124">
        <v>710258520</v>
      </c>
      <c r="B124" t="s">
        <v>413</v>
      </c>
      <c r="C124">
        <v>16.13</v>
      </c>
      <c r="D124">
        <v>16.13</v>
      </c>
    </row>
    <row r="125" spans="1:4">
      <c r="A125" t="s">
        <v>414</v>
      </c>
      <c r="B125" t="s">
        <v>415</v>
      </c>
      <c r="C125">
        <v>11.3</v>
      </c>
      <c r="D125">
        <v>11.3</v>
      </c>
    </row>
    <row r="126" spans="1:4">
      <c r="A126">
        <v>1511253260</v>
      </c>
      <c r="B126" t="s">
        <v>634</v>
      </c>
      <c r="C126">
        <v>900</v>
      </c>
      <c r="D126">
        <v>900</v>
      </c>
    </row>
    <row r="127" spans="1:4">
      <c r="A127" t="s">
        <v>416</v>
      </c>
      <c r="B127" t="s">
        <v>417</v>
      </c>
      <c r="C127">
        <v>144.71</v>
      </c>
      <c r="D127">
        <v>144.71</v>
      </c>
    </row>
    <row r="128" spans="1:4">
      <c r="A128" t="s">
        <v>420</v>
      </c>
      <c r="B128" t="s">
        <v>421</v>
      </c>
      <c r="C128">
        <v>5.22</v>
      </c>
      <c r="D128">
        <v>5.22</v>
      </c>
    </row>
    <row r="129" spans="1:4">
      <c r="A129">
        <v>1670258580</v>
      </c>
      <c r="B129" t="s">
        <v>635</v>
      </c>
      <c r="C129" t="s">
        <v>636</v>
      </c>
      <c r="D129" t="s">
        <v>636</v>
      </c>
    </row>
    <row r="130" spans="1:4">
      <c r="A130" t="s">
        <v>103</v>
      </c>
      <c r="B130" t="s">
        <v>102</v>
      </c>
      <c r="C130">
        <v>5.72</v>
      </c>
      <c r="D130">
        <v>5.72</v>
      </c>
    </row>
    <row r="131" spans="1:4">
      <c r="A131" t="s">
        <v>105</v>
      </c>
      <c r="B131" t="s">
        <v>104</v>
      </c>
      <c r="C131">
        <v>36.58</v>
      </c>
      <c r="D131">
        <v>36.58</v>
      </c>
    </row>
    <row r="132" spans="1:4">
      <c r="A132">
        <v>2340758790</v>
      </c>
      <c r="B132" t="s">
        <v>426</v>
      </c>
      <c r="C132">
        <v>3.83</v>
      </c>
      <c r="D132">
        <v>3.83</v>
      </c>
    </row>
    <row r="133" spans="1:4">
      <c r="A133">
        <v>3620258440</v>
      </c>
      <c r="B133" t="s">
        <v>106</v>
      </c>
      <c r="C133">
        <v>100.82</v>
      </c>
      <c r="D133">
        <v>100.35</v>
      </c>
    </row>
    <row r="134" spans="1:4">
      <c r="A134">
        <v>3620258480</v>
      </c>
      <c r="B134" t="s">
        <v>107</v>
      </c>
      <c r="C134">
        <v>32.49</v>
      </c>
      <c r="D134">
        <v>23.54</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topLeftCell="A107" workbookViewId="0">
      <selection sqref="A1:D144"/>
    </sheetView>
  </sheetViews>
  <sheetFormatPr defaultRowHeight="15"/>
  <sheetData>
    <row r="1" spans="1:4">
      <c r="A1">
        <v>58000</v>
      </c>
      <c r="B1" t="s">
        <v>217</v>
      </c>
      <c r="D1">
        <v>-0.17</v>
      </c>
    </row>
    <row r="2" spans="1:4">
      <c r="A2">
        <v>170551380</v>
      </c>
      <c r="B2" t="s">
        <v>218</v>
      </c>
      <c r="C2">
        <v>22.14</v>
      </c>
      <c r="D2">
        <v>22.14</v>
      </c>
    </row>
    <row r="3" spans="1:4">
      <c r="A3" t="s">
        <v>219</v>
      </c>
      <c r="B3" t="s">
        <v>220</v>
      </c>
      <c r="C3">
        <v>242.15</v>
      </c>
      <c r="D3">
        <v>242.15</v>
      </c>
    </row>
    <row r="4" spans="1:4">
      <c r="A4" t="s">
        <v>225</v>
      </c>
      <c r="B4" t="s">
        <v>226</v>
      </c>
      <c r="C4">
        <v>4.26</v>
      </c>
      <c r="D4">
        <v>4.26</v>
      </c>
    </row>
    <row r="5" spans="1:4">
      <c r="A5" t="s">
        <v>213</v>
      </c>
      <c r="B5" t="s">
        <v>214</v>
      </c>
      <c r="C5">
        <v>9.23</v>
      </c>
      <c r="D5">
        <v>9.23</v>
      </c>
    </row>
    <row r="6" spans="1:4">
      <c r="A6" t="s">
        <v>216</v>
      </c>
      <c r="B6" t="s">
        <v>215</v>
      </c>
      <c r="C6">
        <v>4.0199999999999996</v>
      </c>
      <c r="D6">
        <v>4.0199999999999996</v>
      </c>
    </row>
    <row r="7" spans="1:4">
      <c r="A7" t="s">
        <v>227</v>
      </c>
      <c r="B7" t="s">
        <v>228</v>
      </c>
      <c r="C7">
        <v>23.73</v>
      </c>
      <c r="D7">
        <v>23.73</v>
      </c>
    </row>
    <row r="8" spans="1:4">
      <c r="A8" t="s">
        <v>229</v>
      </c>
      <c r="B8" t="s">
        <v>230</v>
      </c>
      <c r="C8">
        <v>67.41</v>
      </c>
      <c r="D8">
        <v>67.41</v>
      </c>
    </row>
    <row r="9" spans="1:4">
      <c r="A9" t="s">
        <v>231</v>
      </c>
      <c r="B9" t="s">
        <v>232</v>
      </c>
      <c r="C9">
        <v>2.02</v>
      </c>
      <c r="D9">
        <v>2.02</v>
      </c>
    </row>
    <row r="10" spans="1:4">
      <c r="A10" t="s">
        <v>233</v>
      </c>
      <c r="B10" t="s">
        <v>234</v>
      </c>
      <c r="C10">
        <v>176.84</v>
      </c>
      <c r="D10">
        <v>176.84</v>
      </c>
    </row>
    <row r="11" spans="1:4">
      <c r="A11" t="s">
        <v>235</v>
      </c>
      <c r="B11" t="s">
        <v>236</v>
      </c>
      <c r="C11">
        <v>4.49</v>
      </c>
      <c r="D11">
        <v>4.49</v>
      </c>
    </row>
    <row r="12" spans="1:4">
      <c r="A12" t="s">
        <v>237</v>
      </c>
      <c r="B12" t="s">
        <v>238</v>
      </c>
      <c r="C12">
        <v>40.799999999999997</v>
      </c>
      <c r="D12">
        <v>33.549999999999997</v>
      </c>
    </row>
    <row r="13" spans="1:4">
      <c r="A13" t="s">
        <v>239</v>
      </c>
      <c r="B13" t="s">
        <v>240</v>
      </c>
      <c r="C13">
        <v>86.09</v>
      </c>
      <c r="D13">
        <v>86.09</v>
      </c>
    </row>
    <row r="14" spans="1:4">
      <c r="A14" t="s">
        <v>241</v>
      </c>
      <c r="B14" t="s">
        <v>242</v>
      </c>
      <c r="C14">
        <v>48.71</v>
      </c>
      <c r="D14">
        <v>48.71</v>
      </c>
    </row>
    <row r="15" spans="1:4">
      <c r="A15" t="s">
        <v>243</v>
      </c>
      <c r="B15" t="s">
        <v>244</v>
      </c>
      <c r="C15">
        <v>246.17</v>
      </c>
      <c r="D15">
        <v>246.16</v>
      </c>
    </row>
    <row r="16" spans="1:4">
      <c r="A16" t="s">
        <v>245</v>
      </c>
      <c r="B16" t="s">
        <v>246</v>
      </c>
      <c r="C16">
        <v>41.57</v>
      </c>
      <c r="D16">
        <v>41.57</v>
      </c>
    </row>
    <row r="17" spans="1:4">
      <c r="A17" t="s">
        <v>247</v>
      </c>
      <c r="B17" t="s">
        <v>248</v>
      </c>
      <c r="C17">
        <v>0.32</v>
      </c>
      <c r="D17">
        <v>0.32</v>
      </c>
    </row>
    <row r="18" spans="1:4">
      <c r="A18">
        <v>220252550</v>
      </c>
      <c r="B18" t="s">
        <v>249</v>
      </c>
      <c r="C18">
        <v>4.97</v>
      </c>
      <c r="D18">
        <v>4.97</v>
      </c>
    </row>
    <row r="19" spans="1:4">
      <c r="A19" s="51" t="s">
        <v>250</v>
      </c>
      <c r="B19" t="s">
        <v>251</v>
      </c>
      <c r="C19">
        <v>44.21</v>
      </c>
      <c r="D19">
        <v>44.21</v>
      </c>
    </row>
    <row r="20" spans="1:4">
      <c r="A20" s="51" t="s">
        <v>252</v>
      </c>
      <c r="B20" t="s">
        <v>253</v>
      </c>
      <c r="C20">
        <v>14.08</v>
      </c>
      <c r="D20">
        <v>14.08</v>
      </c>
    </row>
    <row r="21" spans="1:4">
      <c r="A21" s="51" t="s">
        <v>502</v>
      </c>
      <c r="B21" t="s">
        <v>503</v>
      </c>
      <c r="C21">
        <v>462.66</v>
      </c>
      <c r="D21">
        <v>461.7</v>
      </c>
    </row>
    <row r="22" spans="1:4">
      <c r="A22" s="51" t="s">
        <v>256</v>
      </c>
      <c r="B22" t="s">
        <v>257</v>
      </c>
      <c r="C22">
        <v>490.51</v>
      </c>
      <c r="D22">
        <v>490.51</v>
      </c>
    </row>
    <row r="23" spans="1:4">
      <c r="A23" s="51" t="s">
        <v>258</v>
      </c>
      <c r="B23" t="s">
        <v>259</v>
      </c>
      <c r="C23">
        <v>5.39</v>
      </c>
      <c r="D23">
        <v>5.39</v>
      </c>
    </row>
    <row r="24" spans="1:4">
      <c r="A24" s="51" t="s">
        <v>260</v>
      </c>
      <c r="B24" t="s">
        <v>261</v>
      </c>
      <c r="C24">
        <v>201.73</v>
      </c>
      <c r="D24">
        <v>201.73</v>
      </c>
    </row>
    <row r="25" spans="1:4">
      <c r="A25" t="s">
        <v>480</v>
      </c>
      <c r="B25" t="s">
        <v>481</v>
      </c>
      <c r="C25">
        <v>46.1</v>
      </c>
      <c r="D25">
        <v>46.1</v>
      </c>
    </row>
    <row r="26" spans="1:4">
      <c r="A26" t="s">
        <v>515</v>
      </c>
      <c r="B26" t="s">
        <v>516</v>
      </c>
      <c r="C26">
        <v>1.82</v>
      </c>
      <c r="D26">
        <v>1.82</v>
      </c>
    </row>
    <row r="27" spans="1:4">
      <c r="A27" t="s">
        <v>262</v>
      </c>
      <c r="B27" t="s">
        <v>263</v>
      </c>
      <c r="C27">
        <v>133.09</v>
      </c>
      <c r="D27">
        <v>133.09</v>
      </c>
    </row>
    <row r="28" spans="1:4">
      <c r="A28" t="s">
        <v>570</v>
      </c>
      <c r="B28" t="s">
        <v>481</v>
      </c>
    </row>
    <row r="29" spans="1:4">
      <c r="A29" s="51" t="s">
        <v>550</v>
      </c>
      <c r="B29" t="s">
        <v>551</v>
      </c>
      <c r="C29">
        <v>10.26</v>
      </c>
      <c r="D29">
        <v>10.26</v>
      </c>
    </row>
    <row r="30" spans="1:4">
      <c r="A30" s="51" t="s">
        <v>264</v>
      </c>
      <c r="B30" t="s">
        <v>265</v>
      </c>
      <c r="C30">
        <v>16.43</v>
      </c>
      <c r="D30">
        <v>16.43</v>
      </c>
    </row>
    <row r="31" spans="1:4">
      <c r="A31" s="51" t="s">
        <v>266</v>
      </c>
      <c r="B31" t="s">
        <v>267</v>
      </c>
      <c r="C31">
        <v>6.74</v>
      </c>
      <c r="D31">
        <v>6.74</v>
      </c>
    </row>
    <row r="32" spans="1:4">
      <c r="A32" s="51" t="s">
        <v>270</v>
      </c>
      <c r="B32" t="s">
        <v>271</v>
      </c>
      <c r="C32">
        <v>5.0999999999999996</v>
      </c>
      <c r="D32">
        <v>5.0999999999999996</v>
      </c>
    </row>
    <row r="33" spans="1:4">
      <c r="A33">
        <v>310151370</v>
      </c>
      <c r="B33" t="s">
        <v>272</v>
      </c>
      <c r="C33">
        <v>10.09</v>
      </c>
      <c r="D33">
        <v>10.08</v>
      </c>
    </row>
    <row r="34" spans="1:4">
      <c r="A34">
        <v>310750070</v>
      </c>
      <c r="B34" t="s">
        <v>553</v>
      </c>
      <c r="C34">
        <v>470.15</v>
      </c>
      <c r="D34">
        <v>469.74</v>
      </c>
    </row>
    <row r="35" spans="1:4">
      <c r="A35">
        <v>310852500</v>
      </c>
      <c r="B35" t="s">
        <v>273</v>
      </c>
      <c r="C35">
        <v>465.15</v>
      </c>
      <c r="D35">
        <v>462.22</v>
      </c>
    </row>
    <row r="36" spans="1:4">
      <c r="A36">
        <v>311152200</v>
      </c>
      <c r="B36" t="s">
        <v>276</v>
      </c>
      <c r="C36">
        <v>46.15</v>
      </c>
      <c r="D36">
        <v>46.15</v>
      </c>
    </row>
    <row r="37" spans="1:4">
      <c r="A37">
        <v>312154040</v>
      </c>
      <c r="B37" t="s">
        <v>505</v>
      </c>
      <c r="C37">
        <v>474.88</v>
      </c>
      <c r="D37">
        <v>474.88</v>
      </c>
    </row>
    <row r="38" spans="1:4">
      <c r="A38">
        <v>330152700</v>
      </c>
      <c r="B38" t="s">
        <v>278</v>
      </c>
      <c r="C38">
        <v>1.18</v>
      </c>
      <c r="D38">
        <v>1.18</v>
      </c>
    </row>
    <row r="39" spans="1:4">
      <c r="A39">
        <v>330153800</v>
      </c>
      <c r="B39" t="s">
        <v>279</v>
      </c>
      <c r="C39">
        <v>164.64</v>
      </c>
      <c r="D39">
        <v>164.55</v>
      </c>
    </row>
    <row r="40" spans="1:4">
      <c r="A40">
        <v>330750820</v>
      </c>
      <c r="B40" t="s">
        <v>280</v>
      </c>
      <c r="C40">
        <v>28.86</v>
      </c>
      <c r="D40">
        <v>28.86</v>
      </c>
    </row>
    <row r="41" spans="1:4">
      <c r="A41">
        <v>330752600</v>
      </c>
      <c r="B41" t="s">
        <v>281</v>
      </c>
      <c r="C41">
        <v>5.36</v>
      </c>
      <c r="D41">
        <v>5.36</v>
      </c>
    </row>
    <row r="42" spans="1:4">
      <c r="A42" t="s">
        <v>282</v>
      </c>
      <c r="B42" t="s">
        <v>283</v>
      </c>
      <c r="C42">
        <v>398.17</v>
      </c>
      <c r="D42">
        <v>398.12</v>
      </c>
    </row>
    <row r="43" spans="1:4">
      <c r="A43" t="s">
        <v>284</v>
      </c>
      <c r="B43" t="s">
        <v>285</v>
      </c>
      <c r="C43">
        <v>449.61</v>
      </c>
      <c r="D43">
        <v>449.54</v>
      </c>
    </row>
    <row r="44" spans="1:4">
      <c r="A44" t="s">
        <v>482</v>
      </c>
      <c r="B44" t="s">
        <v>483</v>
      </c>
      <c r="C44">
        <v>124.16</v>
      </c>
      <c r="D44">
        <v>124.16</v>
      </c>
    </row>
    <row r="45" spans="1:4">
      <c r="A45" t="s">
        <v>484</v>
      </c>
      <c r="B45" t="s">
        <v>485</v>
      </c>
      <c r="C45">
        <v>83.81</v>
      </c>
      <c r="D45">
        <v>83.81</v>
      </c>
    </row>
    <row r="46" spans="1:4">
      <c r="A46">
        <v>410250270</v>
      </c>
      <c r="B46" t="s">
        <v>286</v>
      </c>
      <c r="C46">
        <v>2.0699999999999998</v>
      </c>
      <c r="D46">
        <v>2.0699999999999998</v>
      </c>
    </row>
    <row r="47" spans="1:4">
      <c r="A47">
        <v>420252800</v>
      </c>
      <c r="B47" t="s">
        <v>287</v>
      </c>
      <c r="C47">
        <v>0.08</v>
      </c>
      <c r="D47">
        <v>0.08</v>
      </c>
    </row>
    <row r="48" spans="1:4">
      <c r="A48">
        <v>511351350</v>
      </c>
      <c r="B48" t="s">
        <v>289</v>
      </c>
      <c r="C48">
        <v>0.67</v>
      </c>
      <c r="D48">
        <v>0.67</v>
      </c>
    </row>
    <row r="49" spans="1:4">
      <c r="A49">
        <v>511351760</v>
      </c>
      <c r="B49" t="s">
        <v>290</v>
      </c>
      <c r="C49">
        <v>1.96</v>
      </c>
      <c r="D49">
        <v>1.96</v>
      </c>
    </row>
    <row r="50" spans="1:4">
      <c r="A50">
        <v>511354620</v>
      </c>
      <c r="B50" t="s">
        <v>291</v>
      </c>
      <c r="C50">
        <v>3.17</v>
      </c>
      <c r="D50">
        <v>3.17</v>
      </c>
    </row>
    <row r="51" spans="1:4">
      <c r="A51">
        <v>511354970</v>
      </c>
      <c r="B51" t="s">
        <v>292</v>
      </c>
      <c r="C51">
        <v>15.28</v>
      </c>
      <c r="D51">
        <v>15.28</v>
      </c>
    </row>
    <row r="52" spans="1:4">
      <c r="A52" t="s">
        <v>293</v>
      </c>
      <c r="B52" t="s">
        <v>294</v>
      </c>
      <c r="C52">
        <v>241.54</v>
      </c>
      <c r="D52">
        <v>241.54</v>
      </c>
    </row>
    <row r="53" spans="1:4">
      <c r="A53">
        <v>521251130</v>
      </c>
      <c r="B53" t="s">
        <v>461</v>
      </c>
      <c r="C53">
        <v>190.98</v>
      </c>
      <c r="D53">
        <v>190.98</v>
      </c>
    </row>
    <row r="54" spans="1:4">
      <c r="A54" t="s">
        <v>296</v>
      </c>
      <c r="B54" t="s">
        <v>297</v>
      </c>
      <c r="C54">
        <v>115</v>
      </c>
      <c r="D54">
        <v>115</v>
      </c>
    </row>
    <row r="55" spans="1:4">
      <c r="A55" t="s">
        <v>298</v>
      </c>
      <c r="B55" t="s">
        <v>299</v>
      </c>
      <c r="C55">
        <v>166.43</v>
      </c>
      <c r="D55">
        <v>166.43</v>
      </c>
    </row>
    <row r="56" spans="1:4">
      <c r="A56" t="s">
        <v>433</v>
      </c>
      <c r="B56" t="s">
        <v>434</v>
      </c>
      <c r="C56">
        <v>62.66</v>
      </c>
      <c r="D56">
        <v>62.66</v>
      </c>
    </row>
    <row r="57" spans="1:4">
      <c r="A57">
        <v>710552900</v>
      </c>
      <c r="B57" t="s">
        <v>300</v>
      </c>
      <c r="C57">
        <v>189.04</v>
      </c>
      <c r="D57">
        <v>188.91</v>
      </c>
    </row>
    <row r="58" spans="1:4">
      <c r="A58" t="s">
        <v>301</v>
      </c>
      <c r="B58" t="s">
        <v>302</v>
      </c>
      <c r="C58">
        <v>9.31</v>
      </c>
      <c r="D58">
        <v>9.31</v>
      </c>
    </row>
    <row r="59" spans="1:4">
      <c r="A59" t="s">
        <v>303</v>
      </c>
      <c r="B59" t="s">
        <v>304</v>
      </c>
      <c r="C59">
        <v>1.01</v>
      </c>
      <c r="D59">
        <v>1.01</v>
      </c>
    </row>
    <row r="60" spans="1:4">
      <c r="A60" t="s">
        <v>305</v>
      </c>
      <c r="B60" t="s">
        <v>306</v>
      </c>
      <c r="C60">
        <v>4.05</v>
      </c>
      <c r="D60">
        <v>4.05</v>
      </c>
    </row>
    <row r="61" spans="1:4">
      <c r="A61" t="s">
        <v>307</v>
      </c>
      <c r="B61" t="s">
        <v>308</v>
      </c>
      <c r="C61">
        <v>5.58</v>
      </c>
      <c r="D61">
        <v>5.58</v>
      </c>
    </row>
    <row r="62" spans="1:4">
      <c r="A62">
        <v>860550860</v>
      </c>
      <c r="B62" t="s">
        <v>309</v>
      </c>
      <c r="C62">
        <v>2.5299999999999998</v>
      </c>
      <c r="D62">
        <v>2.5299999999999998</v>
      </c>
    </row>
    <row r="63" spans="1:4">
      <c r="A63" t="s">
        <v>310</v>
      </c>
      <c r="B63" t="s">
        <v>311</v>
      </c>
      <c r="C63">
        <v>5</v>
      </c>
      <c r="D63">
        <v>5</v>
      </c>
    </row>
    <row r="64" spans="1:4">
      <c r="A64">
        <v>1140354660</v>
      </c>
      <c r="B64" t="s">
        <v>312</v>
      </c>
      <c r="C64">
        <v>4.37</v>
      </c>
      <c r="D64">
        <v>4.37</v>
      </c>
    </row>
    <row r="65" spans="1:4">
      <c r="A65">
        <v>1140354670</v>
      </c>
      <c r="B65" t="s">
        <v>313</v>
      </c>
      <c r="C65">
        <v>13.21</v>
      </c>
      <c r="D65">
        <v>13.21</v>
      </c>
    </row>
    <row r="66" spans="1:4">
      <c r="A66">
        <v>1140355190</v>
      </c>
      <c r="B66" t="s">
        <v>315</v>
      </c>
      <c r="C66">
        <v>1.31</v>
      </c>
      <c r="D66">
        <v>1.31</v>
      </c>
    </row>
    <row r="67" spans="1:4">
      <c r="A67" t="s">
        <v>316</v>
      </c>
      <c r="B67" t="s">
        <v>315</v>
      </c>
      <c r="C67">
        <v>18.61</v>
      </c>
      <c r="D67">
        <v>18.61</v>
      </c>
    </row>
    <row r="68" spans="1:4">
      <c r="A68" t="s">
        <v>317</v>
      </c>
      <c r="B68" t="s">
        <v>318</v>
      </c>
      <c r="C68">
        <v>4.7</v>
      </c>
      <c r="D68">
        <v>4.7</v>
      </c>
    </row>
    <row r="69" spans="1:4">
      <c r="A69" t="s">
        <v>462</v>
      </c>
      <c r="B69" t="s">
        <v>463</v>
      </c>
      <c r="C69">
        <v>8</v>
      </c>
      <c r="D69">
        <v>8</v>
      </c>
    </row>
    <row r="70" spans="1:4">
      <c r="A70" t="s">
        <v>319</v>
      </c>
      <c r="B70" t="s">
        <v>320</v>
      </c>
      <c r="C70">
        <v>114.52</v>
      </c>
      <c r="D70">
        <v>114.52</v>
      </c>
    </row>
    <row r="71" spans="1:4">
      <c r="A71" t="s">
        <v>322</v>
      </c>
      <c r="B71" t="s">
        <v>323</v>
      </c>
      <c r="C71">
        <v>38.56</v>
      </c>
      <c r="D71">
        <v>38.56</v>
      </c>
    </row>
    <row r="72" spans="1:4">
      <c r="A72" t="s">
        <v>324</v>
      </c>
      <c r="B72" t="s">
        <v>325</v>
      </c>
      <c r="C72">
        <v>3.41</v>
      </c>
      <c r="D72">
        <v>3.41</v>
      </c>
    </row>
    <row r="73" spans="1:4">
      <c r="A73" t="s">
        <v>326</v>
      </c>
      <c r="B73" t="s">
        <v>327</v>
      </c>
      <c r="C73">
        <v>1.05</v>
      </c>
      <c r="D73">
        <v>1.05</v>
      </c>
    </row>
    <row r="74" spans="1:4">
      <c r="A74" t="s">
        <v>330</v>
      </c>
      <c r="B74" t="s">
        <v>331</v>
      </c>
      <c r="C74">
        <v>20.83</v>
      </c>
      <c r="D74">
        <v>20.83</v>
      </c>
    </row>
    <row r="75" spans="1:4">
      <c r="A75" t="s">
        <v>332</v>
      </c>
      <c r="B75" t="s">
        <v>333</v>
      </c>
      <c r="C75">
        <v>100.68</v>
      </c>
      <c r="D75">
        <v>100.68</v>
      </c>
    </row>
    <row r="76" spans="1:4">
      <c r="A76" t="s">
        <v>334</v>
      </c>
      <c r="B76" t="s">
        <v>333</v>
      </c>
      <c r="C76">
        <v>4.71</v>
      </c>
      <c r="D76">
        <v>4.71</v>
      </c>
    </row>
    <row r="77" spans="1:4">
      <c r="A77">
        <v>1570150660</v>
      </c>
      <c r="B77" t="s">
        <v>337</v>
      </c>
      <c r="C77">
        <v>0.23</v>
      </c>
      <c r="D77">
        <v>0.23</v>
      </c>
    </row>
    <row r="78" spans="1:4">
      <c r="A78" t="s">
        <v>338</v>
      </c>
      <c r="B78" t="s">
        <v>339</v>
      </c>
      <c r="C78">
        <v>1.78</v>
      </c>
      <c r="D78">
        <v>1.78</v>
      </c>
    </row>
    <row r="79" spans="1:4">
      <c r="A79" t="s">
        <v>509</v>
      </c>
      <c r="B79" t="s">
        <v>510</v>
      </c>
      <c r="C79">
        <v>21</v>
      </c>
      <c r="D79">
        <v>21</v>
      </c>
    </row>
    <row r="80" spans="1:4">
      <c r="A80">
        <v>2340650280</v>
      </c>
      <c r="B80" t="s">
        <v>464</v>
      </c>
      <c r="C80">
        <v>22.05</v>
      </c>
      <c r="D80">
        <v>22.05</v>
      </c>
    </row>
    <row r="81" spans="1:4">
      <c r="A81" t="s">
        <v>526</v>
      </c>
      <c r="B81" t="s">
        <v>527</v>
      </c>
      <c r="C81">
        <v>39.89</v>
      </c>
      <c r="D81">
        <v>39.89</v>
      </c>
    </row>
    <row r="82" spans="1:4">
      <c r="A82">
        <v>2420453900</v>
      </c>
      <c r="B82" t="s">
        <v>340</v>
      </c>
      <c r="C82">
        <v>661.54</v>
      </c>
      <c r="D82">
        <v>661.54</v>
      </c>
    </row>
    <row r="83" spans="1:4">
      <c r="A83" t="s">
        <v>341</v>
      </c>
      <c r="B83" t="s">
        <v>342</v>
      </c>
      <c r="C83">
        <v>405</v>
      </c>
      <c r="D83">
        <v>405</v>
      </c>
    </row>
    <row r="84" spans="1:4">
      <c r="A84" t="s">
        <v>344</v>
      </c>
      <c r="B84" t="s">
        <v>345</v>
      </c>
      <c r="D84">
        <v>-0.3</v>
      </c>
    </row>
    <row r="85" spans="1:4">
      <c r="A85" t="s">
        <v>346</v>
      </c>
      <c r="B85" t="s">
        <v>347</v>
      </c>
      <c r="C85">
        <v>34.96</v>
      </c>
      <c r="D85">
        <v>34.96</v>
      </c>
    </row>
    <row r="86" spans="1:4">
      <c r="A86" t="s">
        <v>627</v>
      </c>
      <c r="B86" t="s">
        <v>359</v>
      </c>
      <c r="C86">
        <v>15.47</v>
      </c>
      <c r="D86">
        <v>15.47</v>
      </c>
    </row>
    <row r="87" spans="1:4">
      <c r="A87" t="s">
        <v>348</v>
      </c>
      <c r="B87" t="s">
        <v>349</v>
      </c>
      <c r="C87">
        <v>27.88</v>
      </c>
      <c r="D87">
        <v>27.88</v>
      </c>
    </row>
    <row r="88" spans="1:4">
      <c r="A88" t="s">
        <v>353</v>
      </c>
      <c r="B88" t="s">
        <v>354</v>
      </c>
      <c r="C88">
        <v>112.75</v>
      </c>
      <c r="D88">
        <v>112.75</v>
      </c>
    </row>
    <row r="89" spans="1:4">
      <c r="A89" t="s">
        <v>355</v>
      </c>
      <c r="B89" t="s">
        <v>356</v>
      </c>
      <c r="C89">
        <v>100.13</v>
      </c>
      <c r="D89">
        <v>100.13</v>
      </c>
    </row>
    <row r="90" spans="1:4">
      <c r="A90" t="s">
        <v>444</v>
      </c>
      <c r="B90" t="s">
        <v>445</v>
      </c>
      <c r="D90">
        <v>0</v>
      </c>
    </row>
    <row r="91" spans="1:4">
      <c r="A91" t="s">
        <v>358</v>
      </c>
      <c r="B91" t="s">
        <v>359</v>
      </c>
      <c r="C91">
        <v>58.85</v>
      </c>
      <c r="D91">
        <v>58.85</v>
      </c>
    </row>
    <row r="92" spans="1:4">
      <c r="A92">
        <v>2820451280</v>
      </c>
      <c r="B92" t="s">
        <v>360</v>
      </c>
      <c r="C92">
        <v>15.51</v>
      </c>
      <c r="D92">
        <v>15.51</v>
      </c>
    </row>
    <row r="93" spans="1:4">
      <c r="A93">
        <v>2910551290</v>
      </c>
      <c r="B93" t="s">
        <v>362</v>
      </c>
      <c r="C93">
        <v>355.65</v>
      </c>
      <c r="D93">
        <v>355.63</v>
      </c>
    </row>
    <row r="94" spans="1:4">
      <c r="A94" t="s">
        <v>363</v>
      </c>
      <c r="B94" t="s">
        <v>364</v>
      </c>
      <c r="C94">
        <v>44</v>
      </c>
      <c r="D94">
        <v>44</v>
      </c>
    </row>
    <row r="95" spans="1:4">
      <c r="A95" t="s">
        <v>365</v>
      </c>
      <c r="B95" t="s">
        <v>366</v>
      </c>
      <c r="C95">
        <v>13.71</v>
      </c>
      <c r="D95">
        <v>13.71</v>
      </c>
    </row>
    <row r="96" spans="1:4">
      <c r="A96" t="s">
        <v>369</v>
      </c>
      <c r="B96" t="s">
        <v>370</v>
      </c>
      <c r="C96">
        <v>82</v>
      </c>
      <c r="D96">
        <v>82</v>
      </c>
    </row>
    <row r="97" spans="1:4">
      <c r="A97">
        <v>3110251180</v>
      </c>
      <c r="B97" t="s">
        <v>371</v>
      </c>
      <c r="C97">
        <v>15.25</v>
      </c>
      <c r="D97">
        <v>15.25</v>
      </c>
    </row>
    <row r="98" spans="1:4">
      <c r="A98">
        <v>3180052990</v>
      </c>
      <c r="B98" t="s">
        <v>372</v>
      </c>
      <c r="C98">
        <v>41.63</v>
      </c>
      <c r="D98">
        <v>41.62</v>
      </c>
    </row>
    <row r="99" spans="1:4">
      <c r="A99" t="s">
        <v>373</v>
      </c>
      <c r="B99" t="s">
        <v>374</v>
      </c>
      <c r="C99">
        <v>1.02</v>
      </c>
      <c r="D99">
        <v>1.02</v>
      </c>
    </row>
    <row r="100" spans="1:4">
      <c r="A100">
        <v>3610459000</v>
      </c>
      <c r="B100" t="s">
        <v>375</v>
      </c>
      <c r="C100">
        <v>73.47</v>
      </c>
      <c r="D100">
        <v>73.459999999999994</v>
      </c>
    </row>
    <row r="101" spans="1:4">
      <c r="A101">
        <v>3620255500</v>
      </c>
      <c r="B101" t="s">
        <v>511</v>
      </c>
      <c r="D101">
        <v>-0.04</v>
      </c>
    </row>
    <row r="102" spans="1:4">
      <c r="A102" t="s">
        <v>377</v>
      </c>
      <c r="B102" t="s">
        <v>378</v>
      </c>
      <c r="C102">
        <v>8.1</v>
      </c>
      <c r="D102">
        <v>8.1</v>
      </c>
    </row>
    <row r="103" spans="1:4">
      <c r="A103">
        <v>4840155760</v>
      </c>
      <c r="B103" t="s">
        <v>378</v>
      </c>
      <c r="C103">
        <v>223.08</v>
      </c>
      <c r="D103">
        <v>223.08</v>
      </c>
    </row>
    <row r="104" spans="1:4">
      <c r="A104" t="s">
        <v>379</v>
      </c>
      <c r="B104" t="s">
        <v>378</v>
      </c>
      <c r="C104">
        <v>15.56</v>
      </c>
      <c r="D104">
        <v>15.56</v>
      </c>
    </row>
    <row r="105" spans="1:4">
      <c r="A105" t="s">
        <v>380</v>
      </c>
      <c r="B105" t="s">
        <v>381</v>
      </c>
      <c r="C105">
        <v>45.31</v>
      </c>
      <c r="D105">
        <v>45.31</v>
      </c>
    </row>
    <row r="106" spans="1:4">
      <c r="A106" t="s">
        <v>382</v>
      </c>
      <c r="B106" t="s">
        <v>378</v>
      </c>
      <c r="C106">
        <v>9.75</v>
      </c>
      <c r="D106">
        <v>9.75</v>
      </c>
    </row>
    <row r="107" spans="1:4">
      <c r="A107">
        <v>9090051200</v>
      </c>
      <c r="B107" t="s">
        <v>448</v>
      </c>
      <c r="C107">
        <v>0.28999999999999998</v>
      </c>
      <c r="D107">
        <v>0.28999999999999998</v>
      </c>
    </row>
    <row r="108" spans="1:4">
      <c r="A108">
        <v>9520051420</v>
      </c>
      <c r="B108" t="s">
        <v>383</v>
      </c>
      <c r="C108">
        <v>4.34</v>
      </c>
      <c r="D108">
        <v>4.34</v>
      </c>
    </row>
    <row r="109" spans="1:4">
      <c r="A109">
        <v>9620051410</v>
      </c>
      <c r="B109" t="s">
        <v>384</v>
      </c>
      <c r="C109">
        <v>7.15</v>
      </c>
      <c r="D109">
        <v>7.15</v>
      </c>
    </row>
    <row r="110" spans="1:4">
      <c r="A110">
        <v>170558300</v>
      </c>
      <c r="B110" t="s">
        <v>95</v>
      </c>
      <c r="C110">
        <v>207.98</v>
      </c>
      <c r="D110">
        <v>207.98</v>
      </c>
    </row>
    <row r="111" spans="1:4">
      <c r="A111">
        <v>170558330</v>
      </c>
      <c r="B111" t="s">
        <v>96</v>
      </c>
      <c r="C111">
        <v>395.55</v>
      </c>
      <c r="D111">
        <v>395.51</v>
      </c>
    </row>
    <row r="112" spans="1:4">
      <c r="A112">
        <v>320558340</v>
      </c>
      <c r="B112" t="s">
        <v>97</v>
      </c>
      <c r="C112">
        <v>114.41</v>
      </c>
      <c r="D112">
        <v>114.41</v>
      </c>
    </row>
    <row r="113" spans="1:4">
      <c r="A113">
        <v>330153020</v>
      </c>
      <c r="B113" t="s">
        <v>385</v>
      </c>
      <c r="C113">
        <v>543.48</v>
      </c>
      <c r="D113">
        <v>543.48</v>
      </c>
    </row>
    <row r="114" spans="1:4">
      <c r="A114" t="s">
        <v>386</v>
      </c>
      <c r="B114" t="s">
        <v>387</v>
      </c>
      <c r="C114">
        <v>7.99</v>
      </c>
      <c r="D114">
        <v>7.99</v>
      </c>
    </row>
    <row r="115" spans="1:4">
      <c r="A115" t="s">
        <v>388</v>
      </c>
      <c r="B115" t="s">
        <v>389</v>
      </c>
      <c r="C115">
        <v>525.74</v>
      </c>
      <c r="D115">
        <v>525.48</v>
      </c>
    </row>
    <row r="116" spans="1:4">
      <c r="A116">
        <v>1520158310</v>
      </c>
      <c r="B116" t="s">
        <v>100</v>
      </c>
      <c r="C116">
        <v>10.92</v>
      </c>
      <c r="D116">
        <v>10.92</v>
      </c>
    </row>
    <row r="117" spans="1:4">
      <c r="A117" t="s">
        <v>390</v>
      </c>
      <c r="B117" t="s">
        <v>391</v>
      </c>
      <c r="C117">
        <v>146.47999999999999</v>
      </c>
      <c r="D117">
        <v>146.47999999999999</v>
      </c>
    </row>
    <row r="118" spans="1:4">
      <c r="A118">
        <v>3620258320</v>
      </c>
      <c r="B118" t="s">
        <v>101</v>
      </c>
      <c r="C118">
        <v>238.4</v>
      </c>
      <c r="D118">
        <v>238.4</v>
      </c>
    </row>
    <row r="119" spans="1:4">
      <c r="A119">
        <v>3620258530</v>
      </c>
      <c r="B119" t="s">
        <v>392</v>
      </c>
      <c r="C119">
        <v>50.99</v>
      </c>
      <c r="D119">
        <v>50.99</v>
      </c>
    </row>
    <row r="120" spans="1:4">
      <c r="A120" t="s">
        <v>393</v>
      </c>
      <c r="B120" t="s">
        <v>394</v>
      </c>
      <c r="C120">
        <v>24.67</v>
      </c>
      <c r="D120">
        <v>24.67</v>
      </c>
    </row>
    <row r="121" spans="1:4">
      <c r="A121">
        <v>220252560</v>
      </c>
      <c r="B121" t="s">
        <v>400</v>
      </c>
      <c r="C121">
        <v>10.01</v>
      </c>
      <c r="D121">
        <v>10.01</v>
      </c>
    </row>
    <row r="122" spans="1:4">
      <c r="A122">
        <v>170558360</v>
      </c>
      <c r="B122" t="s">
        <v>401</v>
      </c>
      <c r="C122">
        <v>28.07</v>
      </c>
      <c r="D122">
        <v>27.5</v>
      </c>
    </row>
    <row r="123" spans="1:4">
      <c r="A123">
        <v>220253030</v>
      </c>
      <c r="B123" t="s">
        <v>402</v>
      </c>
      <c r="C123">
        <v>81.23</v>
      </c>
      <c r="D123">
        <v>81</v>
      </c>
    </row>
    <row r="124" spans="1:4">
      <c r="A124">
        <v>220253040</v>
      </c>
      <c r="B124" t="s">
        <v>403</v>
      </c>
      <c r="C124">
        <v>34.94</v>
      </c>
      <c r="D124">
        <v>34.72</v>
      </c>
    </row>
    <row r="125" spans="1:4">
      <c r="A125">
        <v>320558370</v>
      </c>
      <c r="B125" t="s">
        <v>404</v>
      </c>
      <c r="C125">
        <v>5.61</v>
      </c>
      <c r="D125">
        <v>5.61</v>
      </c>
    </row>
    <row r="126" spans="1:4">
      <c r="A126" t="s">
        <v>405</v>
      </c>
      <c r="B126" t="s">
        <v>406</v>
      </c>
      <c r="C126">
        <v>288.41000000000003</v>
      </c>
      <c r="D126">
        <v>287.64999999999998</v>
      </c>
    </row>
    <row r="127" spans="1:4">
      <c r="A127" t="s">
        <v>407</v>
      </c>
      <c r="B127" t="s">
        <v>408</v>
      </c>
      <c r="C127">
        <v>28.27</v>
      </c>
      <c r="D127">
        <v>28.27</v>
      </c>
    </row>
    <row r="128" spans="1:4">
      <c r="A128" t="s">
        <v>468</v>
      </c>
      <c r="B128" t="s">
        <v>469</v>
      </c>
      <c r="C128">
        <v>0.75</v>
      </c>
      <c r="D128">
        <v>0.75</v>
      </c>
    </row>
    <row r="129" spans="1:4">
      <c r="A129">
        <v>3620258570</v>
      </c>
      <c r="B129" t="s">
        <v>409</v>
      </c>
      <c r="C129">
        <v>22.72</v>
      </c>
      <c r="D129">
        <v>22.71</v>
      </c>
    </row>
    <row r="130" spans="1:4">
      <c r="A130" t="s">
        <v>410</v>
      </c>
      <c r="B130" t="s">
        <v>411</v>
      </c>
      <c r="C130">
        <v>202.5</v>
      </c>
      <c r="D130">
        <v>202.5</v>
      </c>
    </row>
    <row r="131" spans="1:4">
      <c r="A131" t="s">
        <v>494</v>
      </c>
      <c r="B131" t="s">
        <v>495</v>
      </c>
      <c r="C131" t="s">
        <v>628</v>
      </c>
      <c r="D131" t="s">
        <v>628</v>
      </c>
    </row>
    <row r="132" spans="1:4">
      <c r="A132">
        <v>710258520</v>
      </c>
      <c r="B132" t="s">
        <v>413</v>
      </c>
      <c r="C132">
        <v>2.39</v>
      </c>
      <c r="D132">
        <v>2.39</v>
      </c>
    </row>
    <row r="133" spans="1:4">
      <c r="A133" t="s">
        <v>416</v>
      </c>
      <c r="B133" t="s">
        <v>417</v>
      </c>
      <c r="C133">
        <v>158.97999999999999</v>
      </c>
      <c r="D133">
        <v>158.97999999999999</v>
      </c>
    </row>
    <row r="134" spans="1:4">
      <c r="A134" t="s">
        <v>420</v>
      </c>
      <c r="B134" t="s">
        <v>421</v>
      </c>
      <c r="C134">
        <v>3.46</v>
      </c>
      <c r="D134">
        <v>3.46</v>
      </c>
    </row>
    <row r="135" spans="1:4">
      <c r="A135">
        <v>210258260</v>
      </c>
      <c r="B135" t="s">
        <v>629</v>
      </c>
      <c r="C135">
        <v>1.0900000000000001</v>
      </c>
      <c r="D135">
        <v>1.0900000000000001</v>
      </c>
    </row>
    <row r="136" spans="1:4">
      <c r="A136">
        <v>220258260</v>
      </c>
      <c r="B136" t="s">
        <v>629</v>
      </c>
      <c r="C136">
        <v>59.5</v>
      </c>
      <c r="D136">
        <v>58.75</v>
      </c>
    </row>
    <row r="137" spans="1:4">
      <c r="A137">
        <v>240158260</v>
      </c>
      <c r="B137" t="s">
        <v>629</v>
      </c>
      <c r="C137">
        <v>20.45</v>
      </c>
      <c r="D137">
        <v>20.45</v>
      </c>
    </row>
    <row r="138" spans="1:4">
      <c r="A138">
        <v>511358250</v>
      </c>
      <c r="B138" t="s">
        <v>630</v>
      </c>
      <c r="C138">
        <v>11.86</v>
      </c>
      <c r="D138">
        <v>11.86</v>
      </c>
    </row>
    <row r="139" spans="1:4">
      <c r="A139">
        <v>521258270</v>
      </c>
      <c r="B139" t="s">
        <v>631</v>
      </c>
      <c r="C139">
        <v>131.79</v>
      </c>
      <c r="D139">
        <v>131.79</v>
      </c>
    </row>
    <row r="140" spans="1:4">
      <c r="A140" t="s">
        <v>103</v>
      </c>
      <c r="B140" t="s">
        <v>102</v>
      </c>
      <c r="C140">
        <v>5.72</v>
      </c>
      <c r="D140">
        <v>5.72</v>
      </c>
    </row>
    <row r="141" spans="1:4">
      <c r="A141" t="s">
        <v>105</v>
      </c>
      <c r="B141" t="s">
        <v>104</v>
      </c>
      <c r="C141">
        <v>34.85</v>
      </c>
      <c r="D141">
        <v>34.85</v>
      </c>
    </row>
    <row r="142" spans="1:4">
      <c r="A142">
        <v>2340758790</v>
      </c>
      <c r="B142" t="s">
        <v>426</v>
      </c>
      <c r="C142">
        <v>3.62</v>
      </c>
      <c r="D142">
        <v>3.62</v>
      </c>
    </row>
    <row r="143" spans="1:4">
      <c r="A143">
        <v>3620258440</v>
      </c>
      <c r="B143" t="s">
        <v>106</v>
      </c>
      <c r="C143">
        <v>99.53</v>
      </c>
      <c r="D143">
        <v>99.53</v>
      </c>
    </row>
    <row r="144" spans="1:4">
      <c r="A144">
        <v>3620258480</v>
      </c>
      <c r="B144" t="s">
        <v>107</v>
      </c>
      <c r="C144">
        <v>28.3</v>
      </c>
      <c r="D144">
        <v>28.3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topLeftCell="A93" workbookViewId="0">
      <selection activeCell="G127" sqref="G127"/>
    </sheetView>
  </sheetViews>
  <sheetFormatPr defaultRowHeight="15"/>
  <sheetData>
    <row r="1" spans="1:4">
      <c r="A1">
        <v>58000</v>
      </c>
      <c r="B1" t="s">
        <v>217</v>
      </c>
      <c r="D1">
        <v>-4.0999999999999996</v>
      </c>
    </row>
    <row r="2" spans="1:4">
      <c r="A2">
        <v>170551380</v>
      </c>
      <c r="B2" t="s">
        <v>218</v>
      </c>
      <c r="C2">
        <v>17.75</v>
      </c>
      <c r="D2">
        <v>17.75</v>
      </c>
    </row>
    <row r="3" spans="1:4">
      <c r="A3" t="s">
        <v>219</v>
      </c>
      <c r="B3" t="s">
        <v>220</v>
      </c>
      <c r="C3">
        <v>247.03</v>
      </c>
      <c r="D3">
        <v>246.99</v>
      </c>
    </row>
    <row r="4" spans="1:4">
      <c r="A4" t="s">
        <v>225</v>
      </c>
      <c r="B4" t="s">
        <v>226</v>
      </c>
      <c r="C4">
        <v>76</v>
      </c>
      <c r="D4">
        <v>76</v>
      </c>
    </row>
    <row r="5" spans="1:4">
      <c r="A5" t="s">
        <v>213</v>
      </c>
      <c r="B5" t="s">
        <v>214</v>
      </c>
      <c r="C5">
        <v>10.95</v>
      </c>
      <c r="D5">
        <v>10.95</v>
      </c>
    </row>
    <row r="6" spans="1:4">
      <c r="A6" t="s">
        <v>216</v>
      </c>
      <c r="B6" t="s">
        <v>215</v>
      </c>
      <c r="C6">
        <v>3.86</v>
      </c>
      <c r="D6">
        <v>3.86</v>
      </c>
    </row>
    <row r="7" spans="1:4">
      <c r="A7" t="s">
        <v>227</v>
      </c>
      <c r="B7" t="s">
        <v>228</v>
      </c>
      <c r="C7">
        <v>18.34</v>
      </c>
      <c r="D7">
        <v>18.28</v>
      </c>
    </row>
    <row r="8" spans="1:4">
      <c r="A8" t="s">
        <v>229</v>
      </c>
      <c r="B8" t="s">
        <v>230</v>
      </c>
      <c r="C8">
        <v>48.22</v>
      </c>
      <c r="D8">
        <v>48.21</v>
      </c>
    </row>
    <row r="9" spans="1:4">
      <c r="A9" t="s">
        <v>513</v>
      </c>
      <c r="B9" t="s">
        <v>514</v>
      </c>
      <c r="C9">
        <v>4.1100000000000003</v>
      </c>
      <c r="D9">
        <v>4.1100000000000003</v>
      </c>
    </row>
    <row r="10" spans="1:4">
      <c r="A10" t="s">
        <v>231</v>
      </c>
      <c r="B10" t="s">
        <v>232</v>
      </c>
      <c r="C10">
        <v>2.67</v>
      </c>
      <c r="D10">
        <v>2.67</v>
      </c>
    </row>
    <row r="11" spans="1:4">
      <c r="A11" t="s">
        <v>233</v>
      </c>
      <c r="B11" t="s">
        <v>234</v>
      </c>
      <c r="C11">
        <v>128.24</v>
      </c>
      <c r="D11">
        <v>128.24</v>
      </c>
    </row>
    <row r="12" spans="1:4">
      <c r="A12" t="s">
        <v>622</v>
      </c>
      <c r="B12" t="s">
        <v>623</v>
      </c>
    </row>
    <row r="13" spans="1:4">
      <c r="A13" t="s">
        <v>237</v>
      </c>
      <c r="B13" t="s">
        <v>238</v>
      </c>
      <c r="C13">
        <v>39.33</v>
      </c>
      <c r="D13">
        <v>36.229999999999997</v>
      </c>
    </row>
    <row r="14" spans="1:4">
      <c r="A14" t="s">
        <v>239</v>
      </c>
      <c r="B14" t="s">
        <v>240</v>
      </c>
      <c r="C14">
        <v>60.89</v>
      </c>
      <c r="D14">
        <v>60.89</v>
      </c>
    </row>
    <row r="15" spans="1:4">
      <c r="A15" t="s">
        <v>241</v>
      </c>
      <c r="B15" t="s">
        <v>242</v>
      </c>
      <c r="C15">
        <v>67.11</v>
      </c>
      <c r="D15">
        <v>67.11</v>
      </c>
    </row>
    <row r="16" spans="1:4">
      <c r="A16" t="s">
        <v>243</v>
      </c>
      <c r="B16" t="s">
        <v>244</v>
      </c>
      <c r="C16">
        <v>224.48</v>
      </c>
      <c r="D16">
        <v>224.48</v>
      </c>
    </row>
    <row r="17" spans="1:4">
      <c r="A17" t="s">
        <v>245</v>
      </c>
      <c r="B17" t="s">
        <v>246</v>
      </c>
      <c r="C17">
        <v>46.85</v>
      </c>
      <c r="D17">
        <v>46.85</v>
      </c>
    </row>
    <row r="18" spans="1:4">
      <c r="A18" t="s">
        <v>247</v>
      </c>
      <c r="B18" t="s">
        <v>248</v>
      </c>
      <c r="C18">
        <v>0.15</v>
      </c>
      <c r="D18">
        <v>0.15</v>
      </c>
    </row>
    <row r="19" spans="1:4">
      <c r="A19">
        <v>220252550</v>
      </c>
      <c r="B19" t="s">
        <v>249</v>
      </c>
      <c r="C19">
        <v>8.7100000000000009</v>
      </c>
      <c r="D19">
        <v>8.7100000000000009</v>
      </c>
    </row>
    <row r="20" spans="1:4">
      <c r="A20">
        <v>220255380</v>
      </c>
      <c r="B20" t="s">
        <v>542</v>
      </c>
      <c r="C20">
        <v>2.67</v>
      </c>
      <c r="D20">
        <v>2.67</v>
      </c>
    </row>
    <row r="21" spans="1:4">
      <c r="A21" s="51" t="s">
        <v>250</v>
      </c>
      <c r="B21" t="s">
        <v>251</v>
      </c>
      <c r="C21">
        <v>29.99</v>
      </c>
      <c r="D21">
        <v>29.99</v>
      </c>
    </row>
    <row r="22" spans="1:4">
      <c r="A22" s="51" t="s">
        <v>252</v>
      </c>
      <c r="B22" t="s">
        <v>253</v>
      </c>
      <c r="C22">
        <v>6.79</v>
      </c>
      <c r="D22">
        <v>6.79</v>
      </c>
    </row>
    <row r="23" spans="1:4">
      <c r="A23" s="51" t="s">
        <v>256</v>
      </c>
      <c r="B23" t="s">
        <v>257</v>
      </c>
      <c r="C23">
        <v>450.71</v>
      </c>
      <c r="D23">
        <v>450.71</v>
      </c>
    </row>
    <row r="24" spans="1:4">
      <c r="A24" s="51" t="s">
        <v>258</v>
      </c>
      <c r="B24" t="s">
        <v>259</v>
      </c>
      <c r="C24">
        <v>3.69</v>
      </c>
      <c r="D24">
        <v>3.69</v>
      </c>
    </row>
    <row r="25" spans="1:4">
      <c r="A25" s="51" t="s">
        <v>260</v>
      </c>
      <c r="B25" t="s">
        <v>261</v>
      </c>
      <c r="C25">
        <v>212.34</v>
      </c>
      <c r="D25">
        <v>212.34</v>
      </c>
    </row>
    <row r="26" spans="1:4">
      <c r="A26" t="s">
        <v>262</v>
      </c>
      <c r="B26" t="s">
        <v>263</v>
      </c>
      <c r="C26">
        <v>243.86</v>
      </c>
      <c r="D26">
        <v>243.86</v>
      </c>
    </row>
    <row r="27" spans="1:4">
      <c r="A27" s="51" t="s">
        <v>264</v>
      </c>
      <c r="B27" t="s">
        <v>265</v>
      </c>
      <c r="C27">
        <v>15.92</v>
      </c>
      <c r="D27">
        <v>15.42</v>
      </c>
    </row>
    <row r="28" spans="1:4">
      <c r="A28" s="51" t="s">
        <v>266</v>
      </c>
      <c r="B28" t="s">
        <v>267</v>
      </c>
      <c r="C28">
        <v>20.39</v>
      </c>
      <c r="D28">
        <v>20.329999999999998</v>
      </c>
    </row>
    <row r="29" spans="1:4">
      <c r="A29" s="51" t="s">
        <v>270</v>
      </c>
      <c r="B29" t="s">
        <v>271</v>
      </c>
      <c r="C29">
        <v>2.66</v>
      </c>
      <c r="D29">
        <v>2.66</v>
      </c>
    </row>
    <row r="30" spans="1:4">
      <c r="A30">
        <v>310151370</v>
      </c>
      <c r="B30" t="s">
        <v>272</v>
      </c>
      <c r="C30">
        <v>8.32</v>
      </c>
      <c r="D30">
        <v>8.32</v>
      </c>
    </row>
    <row r="31" spans="1:4">
      <c r="A31">
        <v>310750070</v>
      </c>
      <c r="B31" t="s">
        <v>553</v>
      </c>
      <c r="C31">
        <v>739.68</v>
      </c>
      <c r="D31">
        <v>739.66</v>
      </c>
    </row>
    <row r="32" spans="1:4">
      <c r="A32">
        <v>310751530</v>
      </c>
      <c r="B32" t="s">
        <v>554</v>
      </c>
      <c r="D32">
        <v>-0.06</v>
      </c>
    </row>
    <row r="33" spans="1:4">
      <c r="A33">
        <v>310852500</v>
      </c>
      <c r="B33" t="s">
        <v>273</v>
      </c>
      <c r="C33">
        <v>379.45</v>
      </c>
      <c r="D33">
        <v>378.86</v>
      </c>
    </row>
    <row r="34" spans="1:4">
      <c r="A34">
        <v>311152200</v>
      </c>
      <c r="B34" t="s">
        <v>276</v>
      </c>
      <c r="C34">
        <v>66.08</v>
      </c>
      <c r="D34">
        <v>66.05</v>
      </c>
    </row>
    <row r="35" spans="1:4">
      <c r="A35">
        <v>311252400</v>
      </c>
      <c r="B35" t="s">
        <v>277</v>
      </c>
      <c r="C35">
        <v>0.02</v>
      </c>
      <c r="D35">
        <v>0.02</v>
      </c>
    </row>
    <row r="36" spans="1:4">
      <c r="A36">
        <v>330152700</v>
      </c>
      <c r="B36" t="s">
        <v>278</v>
      </c>
      <c r="C36">
        <v>2.12</v>
      </c>
      <c r="D36">
        <v>2.11</v>
      </c>
    </row>
    <row r="37" spans="1:4">
      <c r="A37">
        <v>330153800</v>
      </c>
      <c r="B37" t="s">
        <v>279</v>
      </c>
      <c r="C37">
        <v>310.02999999999997</v>
      </c>
      <c r="D37">
        <v>305.25</v>
      </c>
    </row>
    <row r="38" spans="1:4">
      <c r="A38">
        <v>330750820</v>
      </c>
      <c r="B38" t="s">
        <v>280</v>
      </c>
      <c r="C38">
        <v>4.1100000000000003</v>
      </c>
      <c r="D38">
        <v>4.1100000000000003</v>
      </c>
    </row>
    <row r="39" spans="1:4">
      <c r="A39">
        <v>330752600</v>
      </c>
      <c r="B39" t="s">
        <v>281</v>
      </c>
      <c r="C39">
        <v>7.19</v>
      </c>
      <c r="D39">
        <v>7.19</v>
      </c>
    </row>
    <row r="40" spans="1:4">
      <c r="A40" t="s">
        <v>282</v>
      </c>
      <c r="B40" t="s">
        <v>283</v>
      </c>
      <c r="C40">
        <v>545.69000000000005</v>
      </c>
      <c r="D40">
        <v>545.6</v>
      </c>
    </row>
    <row r="41" spans="1:4">
      <c r="A41" t="s">
        <v>284</v>
      </c>
      <c r="B41" t="s">
        <v>285</v>
      </c>
      <c r="C41">
        <v>722.58</v>
      </c>
      <c r="D41">
        <v>722.57</v>
      </c>
    </row>
    <row r="42" spans="1:4">
      <c r="A42">
        <v>410250270</v>
      </c>
      <c r="B42" t="s">
        <v>286</v>
      </c>
      <c r="C42">
        <v>2.0699999999999998</v>
      </c>
      <c r="D42">
        <v>2.0699999999999998</v>
      </c>
    </row>
    <row r="43" spans="1:4">
      <c r="A43">
        <v>420250270</v>
      </c>
      <c r="B43" t="s">
        <v>286</v>
      </c>
      <c r="C43">
        <v>8.99</v>
      </c>
      <c r="D43">
        <v>8.99</v>
      </c>
    </row>
    <row r="44" spans="1:4">
      <c r="A44">
        <v>420252800</v>
      </c>
      <c r="B44" t="s">
        <v>287</v>
      </c>
      <c r="C44">
        <v>0.2</v>
      </c>
      <c r="D44">
        <v>0.2</v>
      </c>
    </row>
    <row r="45" spans="1:4">
      <c r="A45">
        <v>420655140</v>
      </c>
      <c r="B45" t="s">
        <v>288</v>
      </c>
      <c r="C45">
        <v>2.82</v>
      </c>
      <c r="D45">
        <v>2.82</v>
      </c>
    </row>
    <row r="46" spans="1:4">
      <c r="A46">
        <v>511351350</v>
      </c>
      <c r="B46" t="s">
        <v>289</v>
      </c>
      <c r="C46">
        <v>3.95</v>
      </c>
      <c r="D46">
        <v>3.95</v>
      </c>
    </row>
    <row r="47" spans="1:4">
      <c r="A47">
        <v>511351760</v>
      </c>
      <c r="B47" t="s">
        <v>290</v>
      </c>
      <c r="C47">
        <v>6.39</v>
      </c>
      <c r="D47">
        <v>6.39</v>
      </c>
    </row>
    <row r="48" spans="1:4">
      <c r="A48">
        <v>511354620</v>
      </c>
      <c r="B48" t="s">
        <v>291</v>
      </c>
      <c r="C48">
        <v>13.94</v>
      </c>
      <c r="D48">
        <v>13.91</v>
      </c>
    </row>
    <row r="49" spans="1:4">
      <c r="A49">
        <v>511354970</v>
      </c>
      <c r="B49" t="s">
        <v>292</v>
      </c>
      <c r="C49">
        <v>16.2</v>
      </c>
      <c r="D49">
        <v>16.02</v>
      </c>
    </row>
    <row r="50" spans="1:4">
      <c r="A50" t="s">
        <v>296</v>
      </c>
      <c r="B50" t="s">
        <v>297</v>
      </c>
      <c r="C50">
        <v>300</v>
      </c>
      <c r="D50">
        <v>300</v>
      </c>
    </row>
    <row r="51" spans="1:4">
      <c r="A51" t="s">
        <v>298</v>
      </c>
      <c r="B51" t="s">
        <v>299</v>
      </c>
      <c r="C51">
        <v>298.25</v>
      </c>
      <c r="D51">
        <v>301.08999999999997</v>
      </c>
    </row>
    <row r="52" spans="1:4">
      <c r="A52" t="s">
        <v>433</v>
      </c>
      <c r="B52" t="s">
        <v>434</v>
      </c>
      <c r="C52">
        <v>23.23</v>
      </c>
      <c r="D52">
        <v>23.23</v>
      </c>
    </row>
    <row r="53" spans="1:4">
      <c r="A53">
        <v>710552900</v>
      </c>
      <c r="B53" t="s">
        <v>300</v>
      </c>
      <c r="C53">
        <v>499.53</v>
      </c>
      <c r="D53">
        <v>499.35</v>
      </c>
    </row>
    <row r="54" spans="1:4">
      <c r="A54" t="s">
        <v>305</v>
      </c>
      <c r="B54" t="s">
        <v>306</v>
      </c>
      <c r="C54">
        <v>7.76</v>
      </c>
      <c r="D54">
        <v>7.76</v>
      </c>
    </row>
    <row r="55" spans="1:4">
      <c r="A55" t="s">
        <v>307</v>
      </c>
      <c r="B55" t="s">
        <v>308</v>
      </c>
      <c r="C55">
        <v>6.42</v>
      </c>
      <c r="D55">
        <v>4.46</v>
      </c>
    </row>
    <row r="56" spans="1:4">
      <c r="A56">
        <v>860550860</v>
      </c>
      <c r="B56" t="s">
        <v>309</v>
      </c>
      <c r="C56">
        <v>1.1399999999999999</v>
      </c>
      <c r="D56">
        <v>1.1399999999999999</v>
      </c>
    </row>
    <row r="57" spans="1:4">
      <c r="A57" t="s">
        <v>310</v>
      </c>
      <c r="B57" t="s">
        <v>311</v>
      </c>
      <c r="C57">
        <v>25</v>
      </c>
      <c r="D57">
        <v>25</v>
      </c>
    </row>
    <row r="58" spans="1:4">
      <c r="A58">
        <v>1120551110</v>
      </c>
      <c r="B58" t="s">
        <v>455</v>
      </c>
      <c r="C58">
        <v>19.77</v>
      </c>
      <c r="D58">
        <v>19.77</v>
      </c>
    </row>
    <row r="59" spans="1:4">
      <c r="A59">
        <v>1140354670</v>
      </c>
      <c r="B59" t="s">
        <v>313</v>
      </c>
      <c r="C59">
        <v>2.62</v>
      </c>
      <c r="D59">
        <v>2.62</v>
      </c>
    </row>
    <row r="60" spans="1:4">
      <c r="A60">
        <v>1140355170</v>
      </c>
      <c r="B60" t="s">
        <v>314</v>
      </c>
      <c r="C60">
        <v>6.7</v>
      </c>
      <c r="D60">
        <v>6.7</v>
      </c>
    </row>
    <row r="61" spans="1:4">
      <c r="A61">
        <v>1140355190</v>
      </c>
      <c r="B61" t="s">
        <v>315</v>
      </c>
      <c r="C61">
        <v>0.2</v>
      </c>
      <c r="D61">
        <v>0.2</v>
      </c>
    </row>
    <row r="62" spans="1:4">
      <c r="A62" t="s">
        <v>624</v>
      </c>
      <c r="B62" t="s">
        <v>625</v>
      </c>
      <c r="C62">
        <v>296.10000000000002</v>
      </c>
      <c r="D62">
        <v>296.10000000000002</v>
      </c>
    </row>
    <row r="63" spans="1:4">
      <c r="A63" t="s">
        <v>317</v>
      </c>
      <c r="B63" t="s">
        <v>318</v>
      </c>
      <c r="C63">
        <v>7.7</v>
      </c>
      <c r="D63">
        <v>7.7</v>
      </c>
    </row>
    <row r="64" spans="1:4">
      <c r="A64" t="s">
        <v>462</v>
      </c>
      <c r="B64" t="s">
        <v>463</v>
      </c>
      <c r="C64">
        <v>107.29</v>
      </c>
      <c r="D64">
        <v>107.29</v>
      </c>
    </row>
    <row r="65" spans="1:4">
      <c r="A65" t="s">
        <v>322</v>
      </c>
      <c r="B65" t="s">
        <v>323</v>
      </c>
      <c r="C65">
        <v>2.8</v>
      </c>
      <c r="D65">
        <v>2.8</v>
      </c>
    </row>
    <row r="66" spans="1:4">
      <c r="A66" t="s">
        <v>324</v>
      </c>
      <c r="B66" t="s">
        <v>325</v>
      </c>
      <c r="C66">
        <v>5.98</v>
      </c>
      <c r="D66">
        <v>5.98</v>
      </c>
    </row>
    <row r="67" spans="1:4">
      <c r="A67" t="s">
        <v>326</v>
      </c>
      <c r="B67" t="s">
        <v>327</v>
      </c>
      <c r="C67">
        <v>509.96</v>
      </c>
      <c r="D67">
        <v>509.96</v>
      </c>
    </row>
    <row r="68" spans="1:4">
      <c r="A68" t="s">
        <v>328</v>
      </c>
      <c r="B68" t="s">
        <v>329</v>
      </c>
      <c r="C68">
        <v>23.74</v>
      </c>
      <c r="D68">
        <v>23.74</v>
      </c>
    </row>
    <row r="69" spans="1:4">
      <c r="A69" t="s">
        <v>436</v>
      </c>
      <c r="B69" t="s">
        <v>323</v>
      </c>
      <c r="C69">
        <v>37.79</v>
      </c>
      <c r="D69">
        <v>37.79</v>
      </c>
    </row>
    <row r="70" spans="1:4">
      <c r="A70">
        <v>1520155270</v>
      </c>
      <c r="B70" t="s">
        <v>333</v>
      </c>
      <c r="D70">
        <v>-0.3</v>
      </c>
    </row>
    <row r="71" spans="1:4">
      <c r="A71" t="s">
        <v>330</v>
      </c>
      <c r="B71" t="s">
        <v>331</v>
      </c>
      <c r="C71">
        <v>4.8600000000000003</v>
      </c>
      <c r="D71">
        <v>4.8600000000000003</v>
      </c>
    </row>
    <row r="72" spans="1:4">
      <c r="A72" t="s">
        <v>332</v>
      </c>
      <c r="B72" t="s">
        <v>333</v>
      </c>
      <c r="C72">
        <v>116.13</v>
      </c>
      <c r="D72">
        <v>116.13</v>
      </c>
    </row>
    <row r="73" spans="1:4">
      <c r="A73" t="s">
        <v>334</v>
      </c>
      <c r="B73" t="s">
        <v>333</v>
      </c>
      <c r="C73">
        <v>6.38</v>
      </c>
      <c r="D73">
        <v>6.38</v>
      </c>
    </row>
    <row r="74" spans="1:4">
      <c r="A74">
        <v>1570150660</v>
      </c>
      <c r="B74" t="s">
        <v>337</v>
      </c>
      <c r="C74">
        <v>0.12</v>
      </c>
      <c r="D74">
        <v>0.12</v>
      </c>
    </row>
    <row r="75" spans="1:4">
      <c r="A75" t="s">
        <v>509</v>
      </c>
      <c r="B75" t="s">
        <v>510</v>
      </c>
      <c r="C75">
        <v>120.55</v>
      </c>
      <c r="D75">
        <v>120.55</v>
      </c>
    </row>
    <row r="76" spans="1:4">
      <c r="A76">
        <v>2340650280</v>
      </c>
      <c r="B76" t="s">
        <v>464</v>
      </c>
      <c r="C76">
        <v>2.57</v>
      </c>
      <c r="D76">
        <v>2.57</v>
      </c>
    </row>
    <row r="77" spans="1:4">
      <c r="A77">
        <v>2420453900</v>
      </c>
      <c r="B77" t="s">
        <v>340</v>
      </c>
      <c r="C77">
        <v>100</v>
      </c>
      <c r="D77">
        <v>100</v>
      </c>
    </row>
    <row r="78" spans="1:4">
      <c r="A78" t="s">
        <v>341</v>
      </c>
      <c r="B78" t="s">
        <v>342</v>
      </c>
      <c r="C78">
        <v>519.51</v>
      </c>
      <c r="D78">
        <v>519.51</v>
      </c>
    </row>
    <row r="79" spans="1:4">
      <c r="A79" t="s">
        <v>346</v>
      </c>
      <c r="B79" t="s">
        <v>347</v>
      </c>
      <c r="C79">
        <v>6.11</v>
      </c>
      <c r="D79">
        <v>5.52</v>
      </c>
    </row>
    <row r="80" spans="1:4">
      <c r="A80" t="s">
        <v>353</v>
      </c>
      <c r="B80" t="s">
        <v>354</v>
      </c>
      <c r="C80">
        <v>25.96</v>
      </c>
      <c r="D80">
        <v>25.96</v>
      </c>
    </row>
    <row r="81" spans="1:4">
      <c r="A81" t="s">
        <v>355</v>
      </c>
      <c r="B81" t="s">
        <v>356</v>
      </c>
      <c r="C81">
        <v>23.77</v>
      </c>
      <c r="D81">
        <v>23.77</v>
      </c>
    </row>
    <row r="82" spans="1:4">
      <c r="A82" t="s">
        <v>440</v>
      </c>
      <c r="B82" t="s">
        <v>441</v>
      </c>
    </row>
    <row r="83" spans="1:4">
      <c r="A83">
        <v>2650455260</v>
      </c>
      <c r="B83" t="s">
        <v>569</v>
      </c>
      <c r="C83">
        <v>65.91</v>
      </c>
      <c r="D83">
        <v>65.91</v>
      </c>
    </row>
    <row r="84" spans="1:4">
      <c r="A84">
        <v>2820451280</v>
      </c>
      <c r="B84" t="s">
        <v>360</v>
      </c>
      <c r="C84">
        <v>3.03</v>
      </c>
      <c r="D84">
        <v>3.03</v>
      </c>
    </row>
    <row r="85" spans="1:4">
      <c r="A85">
        <v>2910551290</v>
      </c>
      <c r="B85" t="s">
        <v>362</v>
      </c>
      <c r="C85">
        <v>203.74</v>
      </c>
      <c r="D85">
        <v>202.99</v>
      </c>
    </row>
    <row r="86" spans="1:4">
      <c r="A86" t="s">
        <v>363</v>
      </c>
      <c r="B86" t="s">
        <v>364</v>
      </c>
      <c r="C86">
        <v>13.27</v>
      </c>
      <c r="D86">
        <v>13.27</v>
      </c>
    </row>
    <row r="87" spans="1:4">
      <c r="A87" t="s">
        <v>365</v>
      </c>
      <c r="B87" t="s">
        <v>366</v>
      </c>
      <c r="C87">
        <v>5.44</v>
      </c>
      <c r="D87">
        <v>5.44</v>
      </c>
    </row>
    <row r="88" spans="1:4">
      <c r="A88" t="s">
        <v>367</v>
      </c>
      <c r="B88" t="s">
        <v>368</v>
      </c>
      <c r="C88">
        <v>0.09</v>
      </c>
      <c r="D88">
        <v>0.09</v>
      </c>
    </row>
    <row r="89" spans="1:4">
      <c r="A89" t="s">
        <v>369</v>
      </c>
      <c r="B89" t="s">
        <v>370</v>
      </c>
      <c r="C89">
        <v>11.14</v>
      </c>
      <c r="D89">
        <v>11.14</v>
      </c>
    </row>
    <row r="90" spans="1:4">
      <c r="A90">
        <v>3110251180</v>
      </c>
      <c r="B90" t="s">
        <v>371</v>
      </c>
      <c r="C90">
        <v>19.59</v>
      </c>
      <c r="D90">
        <v>19.59</v>
      </c>
    </row>
    <row r="91" spans="1:4">
      <c r="A91">
        <v>3180052990</v>
      </c>
      <c r="B91" t="s">
        <v>372</v>
      </c>
      <c r="C91">
        <v>1.21</v>
      </c>
      <c r="D91">
        <v>1.21</v>
      </c>
    </row>
    <row r="92" spans="1:4">
      <c r="A92">
        <v>3610459000</v>
      </c>
      <c r="B92" t="s">
        <v>375</v>
      </c>
      <c r="C92">
        <v>87.44</v>
      </c>
      <c r="D92">
        <v>87.4</v>
      </c>
    </row>
    <row r="93" spans="1:4">
      <c r="A93">
        <v>4620155160</v>
      </c>
      <c r="B93" t="s">
        <v>376</v>
      </c>
      <c r="C93">
        <v>2.15</v>
      </c>
      <c r="D93">
        <v>2.15</v>
      </c>
    </row>
    <row r="94" spans="1:4">
      <c r="A94">
        <v>4640355150</v>
      </c>
      <c r="B94" t="s">
        <v>590</v>
      </c>
      <c r="C94">
        <v>1.54</v>
      </c>
      <c r="D94">
        <v>1.54</v>
      </c>
    </row>
    <row r="95" spans="1:4">
      <c r="A95" t="s">
        <v>377</v>
      </c>
      <c r="B95" t="s">
        <v>378</v>
      </c>
      <c r="C95">
        <v>1.82</v>
      </c>
      <c r="D95">
        <v>1.82</v>
      </c>
    </row>
    <row r="96" spans="1:4">
      <c r="A96">
        <v>4840155760</v>
      </c>
      <c r="B96" t="s">
        <v>378</v>
      </c>
      <c r="C96">
        <v>16.37</v>
      </c>
      <c r="D96">
        <v>16.37</v>
      </c>
    </row>
    <row r="97" spans="1:4">
      <c r="A97">
        <v>9090051200</v>
      </c>
      <c r="B97" t="s">
        <v>448</v>
      </c>
      <c r="C97">
        <v>0.02</v>
      </c>
      <c r="D97">
        <v>0.02</v>
      </c>
    </row>
    <row r="98" spans="1:4">
      <c r="A98">
        <v>9520051420</v>
      </c>
      <c r="B98" t="s">
        <v>383</v>
      </c>
      <c r="C98">
        <v>10.6</v>
      </c>
      <c r="D98">
        <v>10.6</v>
      </c>
    </row>
    <row r="99" spans="1:4">
      <c r="A99">
        <v>9620051410</v>
      </c>
      <c r="B99" t="s">
        <v>384</v>
      </c>
      <c r="C99">
        <v>18.86</v>
      </c>
      <c r="D99">
        <v>18.86</v>
      </c>
    </row>
    <row r="100" spans="1:4">
      <c r="A100">
        <v>170558300</v>
      </c>
      <c r="B100" t="s">
        <v>95</v>
      </c>
      <c r="C100">
        <v>378.92</v>
      </c>
      <c r="D100">
        <v>378.66</v>
      </c>
    </row>
    <row r="101" spans="1:4">
      <c r="A101">
        <v>170558330</v>
      </c>
      <c r="B101" t="s">
        <v>96</v>
      </c>
      <c r="C101">
        <v>572.35</v>
      </c>
      <c r="D101">
        <v>572.15</v>
      </c>
    </row>
    <row r="102" spans="1:4">
      <c r="A102">
        <v>320558340</v>
      </c>
      <c r="B102" t="s">
        <v>97</v>
      </c>
      <c r="C102">
        <v>154.38</v>
      </c>
      <c r="D102">
        <v>154.38</v>
      </c>
    </row>
    <row r="103" spans="1:4">
      <c r="A103">
        <v>330153020</v>
      </c>
      <c r="B103" t="s">
        <v>385</v>
      </c>
      <c r="C103">
        <v>550.55999999999995</v>
      </c>
      <c r="D103">
        <v>550.55999999999995</v>
      </c>
    </row>
    <row r="104" spans="1:4">
      <c r="A104" t="s">
        <v>388</v>
      </c>
      <c r="B104" t="s">
        <v>389</v>
      </c>
      <c r="C104">
        <v>512.61</v>
      </c>
      <c r="D104">
        <v>512.6</v>
      </c>
    </row>
    <row r="105" spans="1:4">
      <c r="A105">
        <v>1520158310</v>
      </c>
      <c r="B105" t="s">
        <v>100</v>
      </c>
      <c r="C105">
        <v>19.11</v>
      </c>
      <c r="D105">
        <v>19.11</v>
      </c>
    </row>
    <row r="106" spans="1:4">
      <c r="A106" t="s">
        <v>390</v>
      </c>
      <c r="B106" t="s">
        <v>391</v>
      </c>
      <c r="C106">
        <v>137.52000000000001</v>
      </c>
      <c r="D106">
        <v>137.52000000000001</v>
      </c>
    </row>
    <row r="107" spans="1:4">
      <c r="A107">
        <v>3620258320</v>
      </c>
      <c r="B107" t="s">
        <v>101</v>
      </c>
      <c r="C107">
        <v>296.8</v>
      </c>
      <c r="D107">
        <v>296.13</v>
      </c>
    </row>
    <row r="108" spans="1:4">
      <c r="A108">
        <v>3620258530</v>
      </c>
      <c r="B108" t="s">
        <v>392</v>
      </c>
      <c r="C108">
        <v>45.99</v>
      </c>
      <c r="D108">
        <v>45.99</v>
      </c>
    </row>
    <row r="109" spans="1:4">
      <c r="A109" s="51" t="s">
        <v>450</v>
      </c>
      <c r="B109" t="s">
        <v>451</v>
      </c>
      <c r="C109">
        <v>13.35</v>
      </c>
      <c r="D109">
        <v>13.33</v>
      </c>
    </row>
    <row r="110" spans="1:4">
      <c r="A110" t="s">
        <v>393</v>
      </c>
      <c r="B110" t="s">
        <v>394</v>
      </c>
      <c r="C110">
        <v>40.6</v>
      </c>
      <c r="D110">
        <v>40.6</v>
      </c>
    </row>
    <row r="111" spans="1:4">
      <c r="A111">
        <v>220252560</v>
      </c>
      <c r="B111" t="s">
        <v>400</v>
      </c>
      <c r="C111">
        <v>10.65</v>
      </c>
      <c r="D111">
        <v>10.65</v>
      </c>
    </row>
    <row r="112" spans="1:4">
      <c r="A112">
        <v>170558360</v>
      </c>
      <c r="B112" t="s">
        <v>401</v>
      </c>
      <c r="C112">
        <v>88.11</v>
      </c>
      <c r="D112">
        <v>87.44</v>
      </c>
    </row>
    <row r="113" spans="1:4">
      <c r="A113">
        <v>220253030</v>
      </c>
      <c r="B113" t="s">
        <v>402</v>
      </c>
      <c r="C113">
        <v>204.11</v>
      </c>
      <c r="D113">
        <v>203.86</v>
      </c>
    </row>
    <row r="114" spans="1:4">
      <c r="A114">
        <v>220253040</v>
      </c>
      <c r="B114" t="s">
        <v>403</v>
      </c>
      <c r="C114">
        <v>133.1</v>
      </c>
      <c r="D114">
        <v>133.1</v>
      </c>
    </row>
    <row r="115" spans="1:4">
      <c r="A115">
        <v>320558370</v>
      </c>
      <c r="B115" t="s">
        <v>404</v>
      </c>
      <c r="C115">
        <v>18.2</v>
      </c>
      <c r="D115">
        <v>18.2</v>
      </c>
    </row>
    <row r="116" spans="1:4">
      <c r="A116" t="s">
        <v>405</v>
      </c>
      <c r="B116" t="s">
        <v>406</v>
      </c>
      <c r="C116">
        <v>227.05</v>
      </c>
      <c r="D116">
        <v>227.05</v>
      </c>
    </row>
    <row r="117" spans="1:4">
      <c r="A117" t="s">
        <v>407</v>
      </c>
      <c r="B117" t="s">
        <v>408</v>
      </c>
      <c r="C117">
        <v>95.36</v>
      </c>
      <c r="D117">
        <v>95.36</v>
      </c>
    </row>
    <row r="118" spans="1:4">
      <c r="A118" t="s">
        <v>468</v>
      </c>
      <c r="B118" t="s">
        <v>469</v>
      </c>
      <c r="C118">
        <v>6.35</v>
      </c>
      <c r="D118">
        <v>6.35</v>
      </c>
    </row>
    <row r="119" spans="1:4">
      <c r="A119">
        <v>3620258570</v>
      </c>
      <c r="B119" t="s">
        <v>409</v>
      </c>
      <c r="C119">
        <v>18.18</v>
      </c>
      <c r="D119">
        <v>18.18</v>
      </c>
    </row>
    <row r="120" spans="1:4">
      <c r="A120" t="s">
        <v>410</v>
      </c>
      <c r="B120" t="s">
        <v>411</v>
      </c>
      <c r="C120">
        <v>116</v>
      </c>
      <c r="D120">
        <v>116</v>
      </c>
    </row>
    <row r="121" spans="1:4">
      <c r="A121" t="s">
        <v>494</v>
      </c>
      <c r="B121" t="s">
        <v>495</v>
      </c>
      <c r="C121">
        <v>250</v>
      </c>
      <c r="D121">
        <v>250</v>
      </c>
    </row>
    <row r="122" spans="1:4">
      <c r="A122" t="s">
        <v>416</v>
      </c>
      <c r="B122" t="s">
        <v>417</v>
      </c>
      <c r="C122">
        <v>118.76</v>
      </c>
      <c r="D122">
        <v>118.76</v>
      </c>
    </row>
    <row r="123" spans="1:4">
      <c r="A123" t="s">
        <v>420</v>
      </c>
      <c r="B123" t="s">
        <v>421</v>
      </c>
      <c r="C123">
        <v>5.44</v>
      </c>
      <c r="D123">
        <v>5.44</v>
      </c>
    </row>
    <row r="124" spans="1:4">
      <c r="A124" t="s">
        <v>205</v>
      </c>
      <c r="B124" t="s">
        <v>204</v>
      </c>
      <c r="C124">
        <v>703.46</v>
      </c>
      <c r="D124">
        <v>703.46</v>
      </c>
    </row>
    <row r="125" spans="1:4">
      <c r="A125">
        <v>1310351120</v>
      </c>
      <c r="B125" t="s">
        <v>626</v>
      </c>
      <c r="C125">
        <v>120</v>
      </c>
      <c r="D125">
        <v>120</v>
      </c>
    </row>
    <row r="126" spans="1:4">
      <c r="A126" t="s">
        <v>103</v>
      </c>
      <c r="B126" t="s">
        <v>102</v>
      </c>
      <c r="C126">
        <v>5.72</v>
      </c>
      <c r="D126">
        <v>5.72</v>
      </c>
    </row>
    <row r="127" spans="1:4">
      <c r="A127" t="s">
        <v>105</v>
      </c>
      <c r="B127" t="s">
        <v>104</v>
      </c>
      <c r="C127">
        <v>29.66</v>
      </c>
      <c r="D127">
        <v>29.66</v>
      </c>
    </row>
    <row r="128" spans="1:4">
      <c r="A128">
        <v>2340758790</v>
      </c>
      <c r="B128" t="s">
        <v>426</v>
      </c>
      <c r="C128">
        <v>1.24</v>
      </c>
      <c r="D128">
        <v>1.24</v>
      </c>
    </row>
    <row r="129" spans="1:4">
      <c r="A129">
        <v>3620258440</v>
      </c>
      <c r="B129" t="s">
        <v>106</v>
      </c>
      <c r="C129">
        <v>124.07</v>
      </c>
      <c r="D129">
        <v>124.04</v>
      </c>
    </row>
    <row r="130" spans="1:4">
      <c r="A130">
        <v>3620258480</v>
      </c>
      <c r="B130" t="s">
        <v>107</v>
      </c>
      <c r="C130">
        <v>66.400000000000006</v>
      </c>
      <c r="D130">
        <v>66.400000000000006</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7"/>
  <sheetViews>
    <sheetView workbookViewId="0">
      <selection sqref="A1:D127"/>
    </sheetView>
  </sheetViews>
  <sheetFormatPr defaultRowHeight="15"/>
  <sheetData>
    <row r="1" spans="1:4">
      <c r="A1">
        <v>58000</v>
      </c>
      <c r="B1" t="s">
        <v>217</v>
      </c>
      <c r="D1">
        <v>-4.28</v>
      </c>
    </row>
    <row r="2" spans="1:4">
      <c r="A2">
        <v>170551380</v>
      </c>
      <c r="B2" t="s">
        <v>218</v>
      </c>
      <c r="C2">
        <v>106.06</v>
      </c>
      <c r="D2">
        <v>97.71</v>
      </c>
    </row>
    <row r="3" spans="1:4">
      <c r="A3" t="s">
        <v>219</v>
      </c>
      <c r="B3" t="s">
        <v>220</v>
      </c>
      <c r="C3">
        <v>233.33</v>
      </c>
      <c r="D3">
        <v>233.33</v>
      </c>
    </row>
    <row r="4" spans="1:4">
      <c r="A4" t="s">
        <v>221</v>
      </c>
      <c r="B4" t="s">
        <v>222</v>
      </c>
      <c r="C4">
        <v>5.34</v>
      </c>
      <c r="D4">
        <v>5.34</v>
      </c>
    </row>
    <row r="5" spans="1:4">
      <c r="A5" t="s">
        <v>223</v>
      </c>
      <c r="B5" t="s">
        <v>224</v>
      </c>
      <c r="C5">
        <v>3.53</v>
      </c>
      <c r="D5">
        <v>2.33</v>
      </c>
    </row>
    <row r="6" spans="1:4">
      <c r="A6" t="s">
        <v>225</v>
      </c>
      <c r="B6" t="s">
        <v>226</v>
      </c>
      <c r="C6">
        <v>96.74</v>
      </c>
      <c r="D6">
        <v>95.27</v>
      </c>
    </row>
    <row r="7" spans="1:4">
      <c r="A7" t="s">
        <v>213</v>
      </c>
      <c r="B7" t="s">
        <v>214</v>
      </c>
      <c r="C7">
        <v>23.54</v>
      </c>
      <c r="D7">
        <v>23.54</v>
      </c>
    </row>
    <row r="8" spans="1:4">
      <c r="A8" t="s">
        <v>216</v>
      </c>
      <c r="B8" t="s">
        <v>215</v>
      </c>
      <c r="C8">
        <v>7.45</v>
      </c>
      <c r="D8">
        <v>7.45</v>
      </c>
    </row>
    <row r="9" spans="1:4">
      <c r="A9" t="s">
        <v>227</v>
      </c>
      <c r="B9" t="s">
        <v>228</v>
      </c>
      <c r="C9">
        <v>35.36</v>
      </c>
      <c r="D9">
        <v>35.36</v>
      </c>
    </row>
    <row r="10" spans="1:4">
      <c r="A10" t="s">
        <v>229</v>
      </c>
      <c r="B10" t="s">
        <v>230</v>
      </c>
      <c r="C10">
        <v>174.99</v>
      </c>
      <c r="D10">
        <v>174.98</v>
      </c>
    </row>
    <row r="11" spans="1:4">
      <c r="A11" t="s">
        <v>231</v>
      </c>
      <c r="B11" t="s">
        <v>232</v>
      </c>
      <c r="C11">
        <v>5.71</v>
      </c>
      <c r="D11">
        <v>5.71</v>
      </c>
    </row>
    <row r="12" spans="1:4">
      <c r="A12" t="s">
        <v>233</v>
      </c>
      <c r="B12" t="s">
        <v>234</v>
      </c>
      <c r="C12">
        <v>432.22</v>
      </c>
      <c r="D12">
        <v>432.22</v>
      </c>
    </row>
    <row r="13" spans="1:4">
      <c r="A13" t="s">
        <v>237</v>
      </c>
      <c r="B13" t="s">
        <v>238</v>
      </c>
      <c r="C13">
        <v>69.72</v>
      </c>
      <c r="D13">
        <v>69.72</v>
      </c>
    </row>
    <row r="14" spans="1:4">
      <c r="A14" t="s">
        <v>239</v>
      </c>
      <c r="B14" t="s">
        <v>240</v>
      </c>
      <c r="C14">
        <v>100.2</v>
      </c>
      <c r="D14">
        <v>100.2</v>
      </c>
    </row>
    <row r="15" spans="1:4">
      <c r="A15" t="s">
        <v>241</v>
      </c>
      <c r="B15" t="s">
        <v>242</v>
      </c>
      <c r="C15">
        <v>90.01</v>
      </c>
      <c r="D15">
        <v>90.01</v>
      </c>
    </row>
    <row r="16" spans="1:4">
      <c r="A16" t="s">
        <v>243</v>
      </c>
      <c r="B16" t="s">
        <v>244</v>
      </c>
      <c r="C16">
        <v>289.42</v>
      </c>
      <c r="D16">
        <v>289.42</v>
      </c>
    </row>
    <row r="17" spans="1:4">
      <c r="A17" t="s">
        <v>245</v>
      </c>
      <c r="B17" t="s">
        <v>246</v>
      </c>
      <c r="C17">
        <v>62.92</v>
      </c>
      <c r="D17">
        <v>62.92</v>
      </c>
    </row>
    <row r="18" spans="1:4">
      <c r="A18" t="s">
        <v>247</v>
      </c>
      <c r="B18" t="s">
        <v>248</v>
      </c>
      <c r="C18">
        <v>0.47</v>
      </c>
      <c r="D18">
        <v>0.47</v>
      </c>
    </row>
    <row r="19" spans="1:4">
      <c r="A19" s="51" t="s">
        <v>250</v>
      </c>
      <c r="B19" t="s">
        <v>251</v>
      </c>
      <c r="C19">
        <v>16.72</v>
      </c>
      <c r="D19">
        <v>16.72</v>
      </c>
    </row>
    <row r="20" spans="1:4">
      <c r="A20" s="51" t="s">
        <v>252</v>
      </c>
      <c r="B20" t="s">
        <v>253</v>
      </c>
      <c r="C20">
        <v>9.84</v>
      </c>
      <c r="D20">
        <v>9.84</v>
      </c>
    </row>
    <row r="21" spans="1:4">
      <c r="A21" s="51" t="s">
        <v>256</v>
      </c>
      <c r="B21" t="s">
        <v>257</v>
      </c>
    </row>
    <row r="22" spans="1:4">
      <c r="A22" s="51" t="s">
        <v>258</v>
      </c>
      <c r="B22" t="s">
        <v>259</v>
      </c>
      <c r="C22">
        <v>3.73</v>
      </c>
      <c r="D22">
        <v>3.73</v>
      </c>
    </row>
    <row r="23" spans="1:4">
      <c r="A23" s="51" t="s">
        <v>260</v>
      </c>
      <c r="B23" t="s">
        <v>261</v>
      </c>
      <c r="C23">
        <v>91.06</v>
      </c>
      <c r="D23">
        <v>91.06</v>
      </c>
    </row>
    <row r="24" spans="1:4">
      <c r="A24" t="s">
        <v>262</v>
      </c>
      <c r="B24" t="s">
        <v>263</v>
      </c>
      <c r="C24">
        <v>109.94</v>
      </c>
      <c r="D24">
        <v>109.94</v>
      </c>
    </row>
    <row r="25" spans="1:4">
      <c r="A25" s="51" t="s">
        <v>264</v>
      </c>
      <c r="B25" t="s">
        <v>265</v>
      </c>
      <c r="C25">
        <v>11.35</v>
      </c>
      <c r="D25">
        <v>11.35</v>
      </c>
    </row>
    <row r="26" spans="1:4">
      <c r="A26" s="51" t="s">
        <v>266</v>
      </c>
      <c r="B26" t="s">
        <v>267</v>
      </c>
      <c r="C26">
        <v>19.8</v>
      </c>
      <c r="D26">
        <v>19.8</v>
      </c>
    </row>
    <row r="27" spans="1:4">
      <c r="A27" s="51" t="s">
        <v>268</v>
      </c>
      <c r="B27" t="s">
        <v>269</v>
      </c>
      <c r="C27">
        <v>8.89</v>
      </c>
      <c r="D27">
        <v>8.89</v>
      </c>
    </row>
    <row r="28" spans="1:4">
      <c r="A28">
        <v>310151370</v>
      </c>
      <c r="B28" t="s">
        <v>272</v>
      </c>
      <c r="C28">
        <v>68.33</v>
      </c>
      <c r="D28">
        <v>68.260000000000005</v>
      </c>
    </row>
    <row r="29" spans="1:4">
      <c r="A29">
        <v>310852500</v>
      </c>
      <c r="B29" t="s">
        <v>273</v>
      </c>
      <c r="C29">
        <v>1152.4100000000001</v>
      </c>
      <c r="D29">
        <v>1151.31</v>
      </c>
    </row>
    <row r="30" spans="1:4">
      <c r="A30">
        <v>311152200</v>
      </c>
      <c r="B30" t="s">
        <v>276</v>
      </c>
      <c r="C30">
        <v>115.92</v>
      </c>
      <c r="D30">
        <v>115.7</v>
      </c>
    </row>
    <row r="31" spans="1:4">
      <c r="A31">
        <v>311252400</v>
      </c>
      <c r="B31" t="s">
        <v>277</v>
      </c>
      <c r="C31">
        <v>0.03</v>
      </c>
      <c r="D31">
        <v>0.03</v>
      </c>
    </row>
    <row r="32" spans="1:4">
      <c r="A32">
        <v>330152700</v>
      </c>
      <c r="B32" t="s">
        <v>278</v>
      </c>
      <c r="C32">
        <v>3.86</v>
      </c>
      <c r="D32">
        <v>3.85</v>
      </c>
    </row>
    <row r="33" spans="1:4">
      <c r="A33">
        <v>330153800</v>
      </c>
      <c r="B33" t="s">
        <v>279</v>
      </c>
      <c r="C33">
        <v>481.48</v>
      </c>
      <c r="D33">
        <v>480.99</v>
      </c>
    </row>
    <row r="34" spans="1:4">
      <c r="A34">
        <v>330750820</v>
      </c>
      <c r="B34" t="s">
        <v>280</v>
      </c>
      <c r="C34">
        <v>9.1999999999999993</v>
      </c>
      <c r="D34">
        <v>9.1999999999999993</v>
      </c>
    </row>
    <row r="35" spans="1:4">
      <c r="A35">
        <v>330752600</v>
      </c>
      <c r="B35" t="s">
        <v>281</v>
      </c>
      <c r="C35">
        <v>7.89</v>
      </c>
      <c r="D35">
        <v>7.89</v>
      </c>
    </row>
    <row r="36" spans="1:4">
      <c r="A36" t="s">
        <v>282</v>
      </c>
      <c r="B36" t="s">
        <v>283</v>
      </c>
      <c r="C36">
        <v>552.22</v>
      </c>
      <c r="D36">
        <v>552.20000000000005</v>
      </c>
    </row>
    <row r="37" spans="1:4">
      <c r="A37" t="s">
        <v>284</v>
      </c>
      <c r="B37" t="s">
        <v>285</v>
      </c>
      <c r="C37">
        <v>881.6</v>
      </c>
      <c r="D37">
        <v>881.59</v>
      </c>
    </row>
    <row r="38" spans="1:4">
      <c r="A38">
        <v>410250270</v>
      </c>
      <c r="B38" t="s">
        <v>286</v>
      </c>
      <c r="C38">
        <v>2.61</v>
      </c>
      <c r="D38">
        <v>2.61</v>
      </c>
    </row>
    <row r="39" spans="1:4">
      <c r="A39">
        <v>420250270</v>
      </c>
      <c r="B39" t="s">
        <v>286</v>
      </c>
      <c r="C39">
        <v>3.6</v>
      </c>
      <c r="D39">
        <v>3.6</v>
      </c>
    </row>
    <row r="40" spans="1:4">
      <c r="A40">
        <v>420252800</v>
      </c>
      <c r="B40" t="s">
        <v>287</v>
      </c>
      <c r="C40">
        <v>0.38</v>
      </c>
      <c r="D40">
        <v>0.38</v>
      </c>
    </row>
    <row r="41" spans="1:4">
      <c r="A41">
        <v>511351340</v>
      </c>
      <c r="B41" t="s">
        <v>587</v>
      </c>
    </row>
    <row r="42" spans="1:4">
      <c r="A42">
        <v>511351760</v>
      </c>
      <c r="B42" t="s">
        <v>290</v>
      </c>
      <c r="C42">
        <v>2.79</v>
      </c>
      <c r="D42">
        <v>2.79</v>
      </c>
    </row>
    <row r="43" spans="1:4">
      <c r="A43">
        <v>511354620</v>
      </c>
      <c r="B43" t="s">
        <v>291</v>
      </c>
      <c r="C43">
        <v>9.27</v>
      </c>
      <c r="D43">
        <v>9.27</v>
      </c>
    </row>
    <row r="44" spans="1:4">
      <c r="A44">
        <v>511354970</v>
      </c>
      <c r="B44" t="s">
        <v>292</v>
      </c>
      <c r="C44">
        <v>9.89</v>
      </c>
      <c r="D44">
        <v>9.89</v>
      </c>
    </row>
    <row r="45" spans="1:4">
      <c r="A45" t="s">
        <v>293</v>
      </c>
      <c r="B45" t="s">
        <v>294</v>
      </c>
      <c r="C45">
        <v>1310.4100000000001</v>
      </c>
      <c r="D45">
        <v>1310.4100000000001</v>
      </c>
    </row>
    <row r="46" spans="1:4">
      <c r="A46" t="s">
        <v>296</v>
      </c>
      <c r="B46" t="s">
        <v>297</v>
      </c>
      <c r="C46">
        <v>232.5</v>
      </c>
      <c r="D46">
        <v>232.5</v>
      </c>
    </row>
    <row r="47" spans="1:4">
      <c r="A47" t="s">
        <v>298</v>
      </c>
      <c r="B47" t="s">
        <v>299</v>
      </c>
      <c r="C47">
        <v>371.85</v>
      </c>
      <c r="D47">
        <v>371.85</v>
      </c>
    </row>
    <row r="48" spans="1:4">
      <c r="A48" t="s">
        <v>433</v>
      </c>
      <c r="B48" t="s">
        <v>434</v>
      </c>
      <c r="C48">
        <v>76.72</v>
      </c>
      <c r="D48">
        <v>76.72</v>
      </c>
    </row>
    <row r="49" spans="1:4">
      <c r="A49">
        <v>710552900</v>
      </c>
      <c r="B49" t="s">
        <v>300</v>
      </c>
      <c r="C49">
        <v>342.5</v>
      </c>
      <c r="D49">
        <v>342.23</v>
      </c>
    </row>
    <row r="50" spans="1:4">
      <c r="A50" t="s">
        <v>301</v>
      </c>
      <c r="B50" t="s">
        <v>302</v>
      </c>
      <c r="C50">
        <v>8.0500000000000007</v>
      </c>
      <c r="D50">
        <v>8.0500000000000007</v>
      </c>
    </row>
    <row r="51" spans="1:4">
      <c r="A51" t="s">
        <v>303</v>
      </c>
      <c r="B51" t="s">
        <v>304</v>
      </c>
      <c r="C51">
        <v>2.85</v>
      </c>
      <c r="D51">
        <v>2.85</v>
      </c>
    </row>
    <row r="52" spans="1:4">
      <c r="A52" t="s">
        <v>305</v>
      </c>
      <c r="B52" t="s">
        <v>306</v>
      </c>
      <c r="C52">
        <v>8.82</v>
      </c>
      <c r="D52">
        <v>8.82</v>
      </c>
    </row>
    <row r="53" spans="1:4">
      <c r="A53" t="s">
        <v>307</v>
      </c>
      <c r="B53" t="s">
        <v>308</v>
      </c>
      <c r="C53">
        <v>7.6</v>
      </c>
      <c r="D53">
        <v>7.6</v>
      </c>
    </row>
    <row r="54" spans="1:4">
      <c r="A54">
        <v>860550860</v>
      </c>
      <c r="B54" t="s">
        <v>309</v>
      </c>
      <c r="C54">
        <v>1.87</v>
      </c>
      <c r="D54">
        <v>1.36</v>
      </c>
    </row>
    <row r="55" spans="1:4">
      <c r="A55" t="s">
        <v>310</v>
      </c>
      <c r="B55" t="s">
        <v>311</v>
      </c>
      <c r="C55">
        <v>15</v>
      </c>
      <c r="D55">
        <v>15</v>
      </c>
    </row>
    <row r="56" spans="1:4">
      <c r="A56">
        <v>1140354660</v>
      </c>
      <c r="B56" t="s">
        <v>312</v>
      </c>
      <c r="C56">
        <v>10.19</v>
      </c>
      <c r="D56">
        <v>10.19</v>
      </c>
    </row>
    <row r="57" spans="1:4">
      <c r="A57">
        <v>1140355170</v>
      </c>
      <c r="B57" t="s">
        <v>314</v>
      </c>
      <c r="C57">
        <v>6.7</v>
      </c>
      <c r="D57">
        <v>6.7</v>
      </c>
    </row>
    <row r="58" spans="1:4">
      <c r="A58">
        <v>1140355190</v>
      </c>
      <c r="B58" t="s">
        <v>315</v>
      </c>
      <c r="C58">
        <v>0.95</v>
      </c>
      <c r="D58">
        <v>0.95</v>
      </c>
    </row>
    <row r="59" spans="1:4">
      <c r="A59" t="s">
        <v>322</v>
      </c>
      <c r="B59" t="s">
        <v>323</v>
      </c>
      <c r="C59">
        <v>23.27</v>
      </c>
      <c r="D59">
        <v>23.27</v>
      </c>
    </row>
    <row r="60" spans="1:4">
      <c r="A60" t="s">
        <v>324</v>
      </c>
      <c r="B60" t="s">
        <v>325</v>
      </c>
      <c r="C60">
        <v>1.91</v>
      </c>
      <c r="D60">
        <v>1.91</v>
      </c>
    </row>
    <row r="61" spans="1:4">
      <c r="A61" t="s">
        <v>326</v>
      </c>
      <c r="B61" t="s">
        <v>327</v>
      </c>
      <c r="C61">
        <v>291.02999999999997</v>
      </c>
      <c r="D61">
        <v>290.70999999999998</v>
      </c>
    </row>
    <row r="62" spans="1:4">
      <c r="A62" t="s">
        <v>328</v>
      </c>
      <c r="B62" t="s">
        <v>329</v>
      </c>
      <c r="C62">
        <v>23.94</v>
      </c>
      <c r="D62">
        <v>23.94</v>
      </c>
    </row>
    <row r="63" spans="1:4">
      <c r="A63" t="s">
        <v>330</v>
      </c>
      <c r="B63" t="s">
        <v>331</v>
      </c>
      <c r="C63">
        <v>74.680000000000007</v>
      </c>
      <c r="D63">
        <v>74.680000000000007</v>
      </c>
    </row>
    <row r="64" spans="1:4">
      <c r="A64" t="s">
        <v>332</v>
      </c>
      <c r="B64" t="s">
        <v>333</v>
      </c>
      <c r="C64">
        <v>95.12</v>
      </c>
      <c r="D64">
        <v>94.99</v>
      </c>
    </row>
    <row r="65" spans="1:4">
      <c r="A65" t="s">
        <v>334</v>
      </c>
      <c r="B65" t="s">
        <v>333</v>
      </c>
      <c r="C65">
        <v>12.86</v>
      </c>
      <c r="D65">
        <v>12.86</v>
      </c>
    </row>
    <row r="66" spans="1:4">
      <c r="A66" t="s">
        <v>335</v>
      </c>
      <c r="B66" t="s">
        <v>336</v>
      </c>
      <c r="C66">
        <v>28.78</v>
      </c>
      <c r="D66">
        <v>28.78</v>
      </c>
    </row>
    <row r="67" spans="1:4">
      <c r="A67">
        <v>1570150660</v>
      </c>
      <c r="B67" t="s">
        <v>337</v>
      </c>
      <c r="C67">
        <v>0.77</v>
      </c>
      <c r="D67">
        <v>0.77</v>
      </c>
    </row>
    <row r="68" spans="1:4">
      <c r="A68" t="s">
        <v>338</v>
      </c>
      <c r="B68" t="s">
        <v>339</v>
      </c>
    </row>
    <row r="69" spans="1:4">
      <c r="A69">
        <v>2420453900</v>
      </c>
      <c r="B69" t="s">
        <v>340</v>
      </c>
      <c r="C69">
        <v>200</v>
      </c>
      <c r="D69">
        <v>200</v>
      </c>
    </row>
    <row r="70" spans="1:4">
      <c r="A70" t="s">
        <v>346</v>
      </c>
      <c r="B70" t="s">
        <v>347</v>
      </c>
      <c r="C70">
        <v>23.11</v>
      </c>
      <c r="D70">
        <v>23.01</v>
      </c>
    </row>
    <row r="71" spans="1:4">
      <c r="A71" t="s">
        <v>348</v>
      </c>
      <c r="B71" t="s">
        <v>349</v>
      </c>
      <c r="C71">
        <v>96.51</v>
      </c>
      <c r="D71">
        <v>96.51</v>
      </c>
    </row>
    <row r="72" spans="1:4">
      <c r="A72" t="s">
        <v>351</v>
      </c>
      <c r="B72" t="s">
        <v>352</v>
      </c>
      <c r="C72">
        <v>0.79</v>
      </c>
      <c r="D72">
        <v>0.79</v>
      </c>
    </row>
    <row r="73" spans="1:4">
      <c r="A73" t="s">
        <v>353</v>
      </c>
      <c r="B73" t="s">
        <v>354</v>
      </c>
      <c r="C73">
        <v>244.43</v>
      </c>
      <c r="D73">
        <v>244.43</v>
      </c>
    </row>
    <row r="74" spans="1:4">
      <c r="A74" t="s">
        <v>355</v>
      </c>
      <c r="B74" t="s">
        <v>356</v>
      </c>
      <c r="C74">
        <v>377.84</v>
      </c>
      <c r="D74">
        <v>377.84</v>
      </c>
    </row>
    <row r="75" spans="1:4">
      <c r="A75" t="s">
        <v>440</v>
      </c>
      <c r="B75" t="s">
        <v>441</v>
      </c>
      <c r="D75">
        <v>-0.05</v>
      </c>
    </row>
    <row r="76" spans="1:4">
      <c r="A76" t="s">
        <v>442</v>
      </c>
      <c r="B76" t="s">
        <v>443</v>
      </c>
      <c r="D76">
        <v>-1.91</v>
      </c>
    </row>
    <row r="77" spans="1:4">
      <c r="A77" t="s">
        <v>444</v>
      </c>
      <c r="B77" t="s">
        <v>445</v>
      </c>
      <c r="D77">
        <v>-0.08</v>
      </c>
    </row>
    <row r="78" spans="1:4">
      <c r="A78" t="s">
        <v>358</v>
      </c>
      <c r="B78" t="s">
        <v>359</v>
      </c>
      <c r="C78">
        <v>144.97</v>
      </c>
      <c r="D78">
        <v>144.97</v>
      </c>
    </row>
    <row r="79" spans="1:4">
      <c r="A79">
        <v>2820451280</v>
      </c>
      <c r="B79" t="s">
        <v>360</v>
      </c>
      <c r="C79">
        <v>13.15</v>
      </c>
      <c r="D79">
        <v>13.15</v>
      </c>
    </row>
    <row r="80" spans="1:4">
      <c r="A80" t="s">
        <v>446</v>
      </c>
      <c r="B80" t="s">
        <v>447</v>
      </c>
      <c r="C80">
        <v>18.03</v>
      </c>
      <c r="D80">
        <v>18.03</v>
      </c>
    </row>
    <row r="81" spans="1:4">
      <c r="A81">
        <v>2910551290</v>
      </c>
      <c r="B81" t="s">
        <v>362</v>
      </c>
      <c r="C81">
        <v>466.39</v>
      </c>
      <c r="D81">
        <v>466.33</v>
      </c>
    </row>
    <row r="82" spans="1:4">
      <c r="A82" t="s">
        <v>363</v>
      </c>
      <c r="B82" t="s">
        <v>364</v>
      </c>
      <c r="C82">
        <v>3.11</v>
      </c>
      <c r="D82">
        <v>3.11</v>
      </c>
    </row>
    <row r="83" spans="1:4">
      <c r="A83" t="s">
        <v>365</v>
      </c>
      <c r="B83" t="s">
        <v>366</v>
      </c>
      <c r="C83">
        <v>1.92</v>
      </c>
      <c r="D83">
        <v>1.92</v>
      </c>
    </row>
    <row r="84" spans="1:4">
      <c r="A84" t="s">
        <v>369</v>
      </c>
      <c r="B84" t="s">
        <v>370</v>
      </c>
      <c r="C84">
        <v>98.77</v>
      </c>
      <c r="D84">
        <v>98.77</v>
      </c>
    </row>
    <row r="85" spans="1:4">
      <c r="A85">
        <v>3110251180</v>
      </c>
      <c r="B85" t="s">
        <v>371</v>
      </c>
      <c r="C85">
        <v>79.33</v>
      </c>
      <c r="D85">
        <v>78.73</v>
      </c>
    </row>
    <row r="86" spans="1:4">
      <c r="A86">
        <v>3610459000</v>
      </c>
      <c r="B86" t="s">
        <v>375</v>
      </c>
      <c r="C86">
        <v>128.84</v>
      </c>
      <c r="D86">
        <v>128.55000000000001</v>
      </c>
    </row>
    <row r="87" spans="1:4">
      <c r="A87">
        <v>3620255500</v>
      </c>
      <c r="B87" t="s">
        <v>511</v>
      </c>
      <c r="D87">
        <v>-7.0000000000000007E-2</v>
      </c>
    </row>
    <row r="88" spans="1:4">
      <c r="A88">
        <v>4620155160</v>
      </c>
      <c r="B88" t="s">
        <v>376</v>
      </c>
      <c r="C88">
        <v>0.75</v>
      </c>
      <c r="D88">
        <v>0.75</v>
      </c>
    </row>
    <row r="89" spans="1:4">
      <c r="A89" t="s">
        <v>377</v>
      </c>
      <c r="B89" t="s">
        <v>378</v>
      </c>
      <c r="C89">
        <v>5.89</v>
      </c>
      <c r="D89">
        <v>5.89</v>
      </c>
    </row>
    <row r="90" spans="1:4">
      <c r="A90">
        <v>4840155760</v>
      </c>
      <c r="B90" t="s">
        <v>378</v>
      </c>
      <c r="C90">
        <v>303.51</v>
      </c>
      <c r="D90">
        <v>303.51</v>
      </c>
    </row>
    <row r="91" spans="1:4">
      <c r="A91" t="s">
        <v>379</v>
      </c>
      <c r="B91" t="s">
        <v>378</v>
      </c>
      <c r="C91">
        <v>18.329999999999998</v>
      </c>
      <c r="D91">
        <v>18.329999999999998</v>
      </c>
    </row>
    <row r="92" spans="1:4">
      <c r="A92" t="s">
        <v>382</v>
      </c>
      <c r="B92" t="s">
        <v>378</v>
      </c>
      <c r="C92">
        <v>15.81</v>
      </c>
      <c r="D92">
        <v>15.81</v>
      </c>
    </row>
    <row r="93" spans="1:4">
      <c r="A93">
        <v>9090051200</v>
      </c>
      <c r="B93" t="s">
        <v>448</v>
      </c>
      <c r="C93">
        <v>1.51</v>
      </c>
      <c r="D93">
        <v>0.77</v>
      </c>
    </row>
    <row r="94" spans="1:4">
      <c r="A94">
        <v>9520051420</v>
      </c>
      <c r="B94" t="s">
        <v>383</v>
      </c>
      <c r="C94">
        <v>4.2699999999999996</v>
      </c>
      <c r="D94">
        <v>4.2699999999999996</v>
      </c>
    </row>
    <row r="95" spans="1:4">
      <c r="A95">
        <v>9620051410</v>
      </c>
      <c r="B95" t="s">
        <v>384</v>
      </c>
      <c r="C95">
        <v>11.48</v>
      </c>
      <c r="D95">
        <v>11.48</v>
      </c>
    </row>
    <row r="96" spans="1:4">
      <c r="A96">
        <v>170558300</v>
      </c>
      <c r="B96" t="s">
        <v>95</v>
      </c>
      <c r="C96">
        <v>767.42</v>
      </c>
      <c r="D96">
        <v>767.42</v>
      </c>
    </row>
    <row r="97" spans="1:4">
      <c r="A97">
        <v>170558330</v>
      </c>
      <c r="B97" t="s">
        <v>96</v>
      </c>
      <c r="C97">
        <v>836.33</v>
      </c>
      <c r="D97">
        <v>836.33</v>
      </c>
    </row>
    <row r="98" spans="1:4">
      <c r="A98">
        <v>320558340</v>
      </c>
      <c r="B98" t="s">
        <v>97</v>
      </c>
      <c r="C98">
        <v>46.66</v>
      </c>
      <c r="D98">
        <v>46.66</v>
      </c>
    </row>
    <row r="99" spans="1:4">
      <c r="A99">
        <v>330153020</v>
      </c>
      <c r="B99" t="s">
        <v>385</v>
      </c>
      <c r="C99">
        <v>373</v>
      </c>
      <c r="D99">
        <v>372.87</v>
      </c>
    </row>
    <row r="100" spans="1:4">
      <c r="A100" t="s">
        <v>386</v>
      </c>
      <c r="B100" t="s">
        <v>387</v>
      </c>
      <c r="C100">
        <v>9.85</v>
      </c>
      <c r="D100">
        <v>9.85</v>
      </c>
    </row>
    <row r="101" spans="1:4">
      <c r="A101" t="s">
        <v>388</v>
      </c>
      <c r="B101" t="s">
        <v>389</v>
      </c>
      <c r="C101">
        <v>1394.19</v>
      </c>
      <c r="D101">
        <v>1394.02</v>
      </c>
    </row>
    <row r="102" spans="1:4">
      <c r="A102">
        <v>1520158310</v>
      </c>
      <c r="B102" t="s">
        <v>100</v>
      </c>
      <c r="C102">
        <v>7.01</v>
      </c>
      <c r="D102">
        <v>7.01</v>
      </c>
    </row>
    <row r="103" spans="1:4">
      <c r="A103" t="s">
        <v>390</v>
      </c>
      <c r="B103" t="s">
        <v>391</v>
      </c>
      <c r="C103">
        <v>65.55</v>
      </c>
      <c r="D103">
        <v>65.55</v>
      </c>
    </row>
    <row r="104" spans="1:4">
      <c r="A104">
        <v>3620258320</v>
      </c>
      <c r="B104" t="s">
        <v>101</v>
      </c>
      <c r="C104">
        <v>1500.8</v>
      </c>
      <c r="D104">
        <v>1500.8</v>
      </c>
    </row>
    <row r="105" spans="1:4">
      <c r="A105">
        <v>3620258530</v>
      </c>
      <c r="B105" t="s">
        <v>392</v>
      </c>
      <c r="C105">
        <v>109.08</v>
      </c>
      <c r="D105">
        <v>109.08</v>
      </c>
    </row>
    <row r="106" spans="1:4">
      <c r="A106" t="s">
        <v>393</v>
      </c>
      <c r="B106" t="s">
        <v>394</v>
      </c>
      <c r="C106">
        <v>53.25</v>
      </c>
      <c r="D106">
        <v>53.25</v>
      </c>
    </row>
    <row r="107" spans="1:4">
      <c r="A107" t="s">
        <v>395</v>
      </c>
      <c r="B107" t="s">
        <v>396</v>
      </c>
      <c r="C107">
        <v>9.92</v>
      </c>
      <c r="D107">
        <v>9.92</v>
      </c>
    </row>
    <row r="108" spans="1:4">
      <c r="A108">
        <v>3080452610</v>
      </c>
      <c r="B108" t="s">
        <v>398</v>
      </c>
      <c r="C108">
        <v>49.7</v>
      </c>
      <c r="D108">
        <v>49.7</v>
      </c>
    </row>
    <row r="109" spans="1:4">
      <c r="A109">
        <v>3080152610</v>
      </c>
      <c r="B109" t="s">
        <v>398</v>
      </c>
      <c r="C109">
        <v>19.600000000000001</v>
      </c>
      <c r="D109">
        <v>19.600000000000001</v>
      </c>
    </row>
    <row r="110" spans="1:4">
      <c r="A110">
        <v>220252560</v>
      </c>
      <c r="B110" t="s">
        <v>400</v>
      </c>
      <c r="C110">
        <v>1.47</v>
      </c>
      <c r="D110">
        <v>1.47</v>
      </c>
    </row>
    <row r="111" spans="1:4">
      <c r="A111">
        <v>170558360</v>
      </c>
      <c r="B111" t="s">
        <v>401</v>
      </c>
      <c r="C111">
        <v>136.37</v>
      </c>
      <c r="D111">
        <v>136.37</v>
      </c>
    </row>
    <row r="112" spans="1:4">
      <c r="A112">
        <v>220253030</v>
      </c>
      <c r="B112" t="s">
        <v>402</v>
      </c>
      <c r="C112">
        <v>191.71</v>
      </c>
      <c r="D112">
        <v>190.07</v>
      </c>
    </row>
    <row r="113" spans="1:4">
      <c r="A113">
        <v>220253040</v>
      </c>
      <c r="B113" t="s">
        <v>403</v>
      </c>
      <c r="C113">
        <v>166.25</v>
      </c>
      <c r="D113">
        <v>165.38</v>
      </c>
    </row>
    <row r="114" spans="1:4">
      <c r="A114">
        <v>320558370</v>
      </c>
      <c r="B114" t="s">
        <v>404</v>
      </c>
      <c r="C114">
        <v>2.04</v>
      </c>
      <c r="D114">
        <v>2.04</v>
      </c>
    </row>
    <row r="115" spans="1:4">
      <c r="A115" t="s">
        <v>405</v>
      </c>
      <c r="B115" t="s">
        <v>406</v>
      </c>
      <c r="C115">
        <v>584.04</v>
      </c>
      <c r="D115">
        <v>584.03</v>
      </c>
    </row>
    <row r="116" spans="1:4">
      <c r="A116" t="s">
        <v>407</v>
      </c>
      <c r="B116" t="s">
        <v>408</v>
      </c>
      <c r="C116">
        <v>175.26</v>
      </c>
      <c r="D116">
        <v>175.26</v>
      </c>
    </row>
    <row r="117" spans="1:4">
      <c r="A117" t="s">
        <v>468</v>
      </c>
      <c r="B117" t="s">
        <v>469</v>
      </c>
      <c r="C117">
        <v>9.4600000000000009</v>
      </c>
      <c r="D117">
        <v>9.4600000000000009</v>
      </c>
    </row>
    <row r="118" spans="1:4">
      <c r="A118">
        <v>3620258570</v>
      </c>
      <c r="B118" t="s">
        <v>409</v>
      </c>
      <c r="C118">
        <v>45.15</v>
      </c>
      <c r="D118">
        <v>45.14</v>
      </c>
    </row>
    <row r="119" spans="1:4">
      <c r="A119" t="s">
        <v>494</v>
      </c>
      <c r="B119" t="s">
        <v>495</v>
      </c>
      <c r="C119">
        <v>1530</v>
      </c>
      <c r="D119">
        <v>1530</v>
      </c>
    </row>
    <row r="120" spans="1:4">
      <c r="A120">
        <v>710258520</v>
      </c>
      <c r="B120" t="s">
        <v>413</v>
      </c>
      <c r="C120">
        <v>33.32</v>
      </c>
      <c r="D120">
        <v>33.32</v>
      </c>
    </row>
    <row r="121" spans="1:4">
      <c r="A121" t="s">
        <v>416</v>
      </c>
      <c r="B121" t="s">
        <v>417</v>
      </c>
      <c r="C121">
        <v>548.73</v>
      </c>
      <c r="D121">
        <v>548.73</v>
      </c>
    </row>
    <row r="122" spans="1:4">
      <c r="A122" t="s">
        <v>420</v>
      </c>
      <c r="B122" t="s">
        <v>421</v>
      </c>
      <c r="C122">
        <v>9.35</v>
      </c>
      <c r="D122">
        <v>9.35</v>
      </c>
    </row>
    <row r="123" spans="1:4">
      <c r="A123" t="s">
        <v>103</v>
      </c>
      <c r="B123" t="s">
        <v>102</v>
      </c>
      <c r="C123">
        <v>15.72</v>
      </c>
      <c r="D123">
        <v>15.72</v>
      </c>
    </row>
    <row r="124" spans="1:4">
      <c r="A124" t="s">
        <v>105</v>
      </c>
      <c r="B124" t="s">
        <v>104</v>
      </c>
      <c r="C124">
        <v>93.69</v>
      </c>
      <c r="D124">
        <v>93.69</v>
      </c>
    </row>
    <row r="125" spans="1:4">
      <c r="A125">
        <v>2340758790</v>
      </c>
      <c r="B125" t="s">
        <v>426</v>
      </c>
      <c r="C125">
        <v>4.92</v>
      </c>
      <c r="D125">
        <v>4.92</v>
      </c>
    </row>
    <row r="126" spans="1:4">
      <c r="A126">
        <v>3620258440</v>
      </c>
      <c r="B126" t="s">
        <v>106</v>
      </c>
      <c r="C126">
        <v>17.989999999999998</v>
      </c>
      <c r="D126">
        <v>17.989999999999998</v>
      </c>
    </row>
    <row r="127" spans="1:4">
      <c r="A127">
        <v>3620258480</v>
      </c>
      <c r="B127" t="s">
        <v>107</v>
      </c>
      <c r="C127">
        <v>138.86000000000001</v>
      </c>
      <c r="D127">
        <v>138.86000000000001</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27" workbookViewId="0">
      <selection sqref="A1:D139"/>
    </sheetView>
  </sheetViews>
  <sheetFormatPr defaultRowHeight="15"/>
  <sheetData>
    <row r="1" spans="1:4">
      <c r="A1">
        <v>58000</v>
      </c>
      <c r="B1" t="s">
        <v>217</v>
      </c>
      <c r="D1">
        <v>-5.0199999999999996</v>
      </c>
    </row>
    <row r="2" spans="1:4">
      <c r="A2">
        <v>170551380</v>
      </c>
      <c r="B2" t="s">
        <v>218</v>
      </c>
      <c r="C2">
        <v>25.41</v>
      </c>
      <c r="D2">
        <v>25.41</v>
      </c>
    </row>
    <row r="3" spans="1:4">
      <c r="A3" t="s">
        <v>219</v>
      </c>
      <c r="B3" t="s">
        <v>220</v>
      </c>
      <c r="C3">
        <v>298</v>
      </c>
      <c r="D3">
        <v>298</v>
      </c>
    </row>
    <row r="4" spans="1:4">
      <c r="A4" t="s">
        <v>225</v>
      </c>
      <c r="B4" t="s">
        <v>226</v>
      </c>
      <c r="C4">
        <v>3.9</v>
      </c>
      <c r="D4">
        <v>3.9</v>
      </c>
    </row>
    <row r="5" spans="1:4">
      <c r="A5" t="s">
        <v>213</v>
      </c>
      <c r="B5" t="s">
        <v>214</v>
      </c>
      <c r="C5">
        <v>15.93</v>
      </c>
      <c r="D5">
        <v>15.93</v>
      </c>
    </row>
    <row r="6" spans="1:4">
      <c r="A6" t="s">
        <v>216</v>
      </c>
      <c r="B6" t="s">
        <v>215</v>
      </c>
      <c r="C6">
        <v>8</v>
      </c>
      <c r="D6">
        <v>8</v>
      </c>
    </row>
    <row r="7" spans="1:4">
      <c r="A7" t="s">
        <v>227</v>
      </c>
      <c r="B7" t="s">
        <v>228</v>
      </c>
      <c r="C7">
        <v>28.69</v>
      </c>
      <c r="D7">
        <v>28.69</v>
      </c>
    </row>
    <row r="8" spans="1:4">
      <c r="A8" t="s">
        <v>229</v>
      </c>
      <c r="B8" t="s">
        <v>230</v>
      </c>
      <c r="C8">
        <v>105.78</v>
      </c>
      <c r="D8">
        <v>105.57</v>
      </c>
    </row>
    <row r="9" spans="1:4">
      <c r="A9" t="s">
        <v>231</v>
      </c>
      <c r="B9" t="s">
        <v>232</v>
      </c>
      <c r="C9">
        <v>2.84</v>
      </c>
      <c r="D9">
        <v>2.84</v>
      </c>
    </row>
    <row r="10" spans="1:4">
      <c r="A10" t="s">
        <v>233</v>
      </c>
      <c r="B10" t="s">
        <v>234</v>
      </c>
      <c r="C10">
        <v>228.44</v>
      </c>
      <c r="D10">
        <v>228.44</v>
      </c>
    </row>
    <row r="11" spans="1:4">
      <c r="A11" t="s">
        <v>471</v>
      </c>
      <c r="B11" t="s">
        <v>472</v>
      </c>
      <c r="C11">
        <v>29.58</v>
      </c>
      <c r="D11">
        <v>29.58</v>
      </c>
    </row>
    <row r="12" spans="1:4">
      <c r="A12" t="s">
        <v>235</v>
      </c>
      <c r="B12" t="s">
        <v>236</v>
      </c>
      <c r="C12">
        <v>18.86</v>
      </c>
      <c r="D12">
        <v>18.86</v>
      </c>
    </row>
    <row r="13" spans="1:4">
      <c r="A13" t="s">
        <v>239</v>
      </c>
      <c r="B13" t="s">
        <v>240</v>
      </c>
      <c r="C13">
        <v>90.45</v>
      </c>
      <c r="D13">
        <v>90.45</v>
      </c>
    </row>
    <row r="14" spans="1:4">
      <c r="A14" t="s">
        <v>241</v>
      </c>
      <c r="B14" t="s">
        <v>242</v>
      </c>
      <c r="C14">
        <v>46.51</v>
      </c>
      <c r="D14">
        <v>46.51</v>
      </c>
    </row>
    <row r="15" spans="1:4">
      <c r="A15" t="s">
        <v>243</v>
      </c>
      <c r="B15" t="s">
        <v>244</v>
      </c>
      <c r="C15">
        <v>357.57</v>
      </c>
      <c r="D15">
        <v>357.57</v>
      </c>
    </row>
    <row r="16" spans="1:4">
      <c r="A16" t="s">
        <v>245</v>
      </c>
      <c r="B16" t="s">
        <v>246</v>
      </c>
      <c r="C16">
        <v>71.02</v>
      </c>
      <c r="D16">
        <v>71.02</v>
      </c>
    </row>
    <row r="17" spans="1:4">
      <c r="A17" t="s">
        <v>475</v>
      </c>
      <c r="B17" t="s">
        <v>476</v>
      </c>
      <c r="C17">
        <v>380</v>
      </c>
      <c r="D17">
        <v>380</v>
      </c>
    </row>
    <row r="18" spans="1:4">
      <c r="A18" t="s">
        <v>247</v>
      </c>
      <c r="B18" t="s">
        <v>248</v>
      </c>
      <c r="C18">
        <v>0.14000000000000001</v>
      </c>
      <c r="D18">
        <v>0.14000000000000001</v>
      </c>
    </row>
    <row r="19" spans="1:4">
      <c r="A19">
        <v>220252550</v>
      </c>
      <c r="B19" t="s">
        <v>249</v>
      </c>
      <c r="C19">
        <v>16.260000000000002</v>
      </c>
      <c r="D19">
        <v>16.260000000000002</v>
      </c>
    </row>
    <row r="20" spans="1:4">
      <c r="A20" s="51" t="s">
        <v>250</v>
      </c>
      <c r="B20" t="s">
        <v>251</v>
      </c>
      <c r="C20">
        <v>41.17</v>
      </c>
      <c r="D20">
        <v>41.17</v>
      </c>
    </row>
    <row r="21" spans="1:4">
      <c r="A21" s="51" t="s">
        <v>252</v>
      </c>
      <c r="B21" t="s">
        <v>253</v>
      </c>
      <c r="C21">
        <v>14.42</v>
      </c>
      <c r="D21">
        <v>14.42</v>
      </c>
    </row>
    <row r="22" spans="1:4">
      <c r="A22" s="51" t="s">
        <v>256</v>
      </c>
      <c r="B22" t="s">
        <v>257</v>
      </c>
      <c r="C22">
        <v>405.39</v>
      </c>
      <c r="D22">
        <v>405.39</v>
      </c>
    </row>
    <row r="23" spans="1:4">
      <c r="A23" s="51" t="s">
        <v>258</v>
      </c>
      <c r="B23" t="s">
        <v>259</v>
      </c>
      <c r="C23">
        <v>5.84</v>
      </c>
      <c r="D23">
        <v>5.84</v>
      </c>
    </row>
    <row r="24" spans="1:4">
      <c r="A24" s="51" t="s">
        <v>260</v>
      </c>
      <c r="B24" t="s">
        <v>261</v>
      </c>
      <c r="C24">
        <v>112.1</v>
      </c>
      <c r="D24">
        <v>112.1</v>
      </c>
    </row>
    <row r="25" spans="1:4">
      <c r="A25" t="s">
        <v>480</v>
      </c>
      <c r="B25" t="s">
        <v>481</v>
      </c>
      <c r="D25">
        <v>-3.25</v>
      </c>
    </row>
    <row r="26" spans="1:4">
      <c r="A26" t="s">
        <v>262</v>
      </c>
      <c r="B26" t="s">
        <v>263</v>
      </c>
      <c r="C26">
        <v>493.76</v>
      </c>
      <c r="D26">
        <v>493.76</v>
      </c>
    </row>
    <row r="27" spans="1:4">
      <c r="A27" s="51" t="s">
        <v>429</v>
      </c>
      <c r="B27" t="s">
        <v>430</v>
      </c>
      <c r="C27">
        <v>61.41</v>
      </c>
      <c r="D27">
        <v>61.41</v>
      </c>
    </row>
    <row r="28" spans="1:4">
      <c r="A28" s="51" t="s">
        <v>264</v>
      </c>
      <c r="B28" t="s">
        <v>265</v>
      </c>
      <c r="C28">
        <v>13.77</v>
      </c>
      <c r="D28">
        <v>13.77</v>
      </c>
    </row>
    <row r="29" spans="1:4">
      <c r="A29" s="51" t="s">
        <v>266</v>
      </c>
      <c r="B29" t="s">
        <v>267</v>
      </c>
      <c r="C29">
        <v>63.68</v>
      </c>
      <c r="D29">
        <v>63.68</v>
      </c>
    </row>
    <row r="30" spans="1:4">
      <c r="A30" s="51" t="s">
        <v>268</v>
      </c>
      <c r="B30" t="s">
        <v>269</v>
      </c>
      <c r="C30">
        <v>10.220000000000001</v>
      </c>
      <c r="D30">
        <v>10.220000000000001</v>
      </c>
    </row>
    <row r="31" spans="1:4">
      <c r="A31" s="51" t="s">
        <v>270</v>
      </c>
      <c r="B31" t="s">
        <v>271</v>
      </c>
      <c r="C31">
        <v>5.36</v>
      </c>
      <c r="D31">
        <v>5.36</v>
      </c>
    </row>
    <row r="32" spans="1:4">
      <c r="A32">
        <v>310151370</v>
      </c>
      <c r="B32" t="s">
        <v>272</v>
      </c>
      <c r="C32">
        <v>19.09</v>
      </c>
      <c r="D32">
        <v>19.09</v>
      </c>
    </row>
    <row r="33" spans="1:4">
      <c r="A33">
        <v>310750070</v>
      </c>
      <c r="B33" t="s">
        <v>553</v>
      </c>
      <c r="C33">
        <v>931.61</v>
      </c>
      <c r="D33">
        <v>931.6</v>
      </c>
    </row>
    <row r="34" spans="1:4">
      <c r="A34">
        <v>310852500</v>
      </c>
      <c r="B34" t="s">
        <v>273</v>
      </c>
      <c r="C34">
        <v>499.95</v>
      </c>
      <c r="D34">
        <v>477.99</v>
      </c>
    </row>
    <row r="35" spans="1:4">
      <c r="A35">
        <v>311152200</v>
      </c>
      <c r="B35" t="s">
        <v>276</v>
      </c>
      <c r="C35">
        <v>41.14</v>
      </c>
      <c r="D35">
        <v>41.12</v>
      </c>
    </row>
    <row r="36" spans="1:4">
      <c r="A36">
        <v>311252400</v>
      </c>
      <c r="B36" t="s">
        <v>277</v>
      </c>
      <c r="C36">
        <v>0.05</v>
      </c>
      <c r="D36">
        <v>0.05</v>
      </c>
    </row>
    <row r="37" spans="1:4">
      <c r="A37">
        <v>330152700</v>
      </c>
      <c r="B37" t="s">
        <v>278</v>
      </c>
      <c r="C37">
        <v>3.05</v>
      </c>
      <c r="D37">
        <v>3</v>
      </c>
    </row>
    <row r="38" spans="1:4">
      <c r="A38">
        <v>330153800</v>
      </c>
      <c r="B38" t="s">
        <v>279</v>
      </c>
      <c r="C38">
        <v>364.84</v>
      </c>
      <c r="D38">
        <v>364.54</v>
      </c>
    </row>
    <row r="39" spans="1:4">
      <c r="A39">
        <v>330750820</v>
      </c>
      <c r="B39" t="s">
        <v>280</v>
      </c>
      <c r="C39">
        <v>58.93</v>
      </c>
      <c r="D39">
        <v>58.93</v>
      </c>
    </row>
    <row r="40" spans="1:4">
      <c r="A40">
        <v>330752600</v>
      </c>
      <c r="B40" t="s">
        <v>281</v>
      </c>
      <c r="C40">
        <v>6.43</v>
      </c>
      <c r="D40">
        <v>6.43</v>
      </c>
    </row>
    <row r="41" spans="1:4">
      <c r="A41" t="s">
        <v>284</v>
      </c>
      <c r="B41" t="s">
        <v>285</v>
      </c>
      <c r="C41">
        <v>843.91</v>
      </c>
      <c r="D41">
        <v>843.88</v>
      </c>
    </row>
    <row r="42" spans="1:4">
      <c r="A42">
        <v>340150850</v>
      </c>
      <c r="B42" t="s">
        <v>612</v>
      </c>
      <c r="D42">
        <v>-0.14000000000000001</v>
      </c>
    </row>
    <row r="43" spans="1:4">
      <c r="A43">
        <v>410250270</v>
      </c>
      <c r="B43" t="s">
        <v>286</v>
      </c>
      <c r="C43">
        <v>3.15</v>
      </c>
      <c r="D43">
        <v>3.15</v>
      </c>
    </row>
    <row r="44" spans="1:4">
      <c r="A44">
        <v>420250270</v>
      </c>
      <c r="B44" t="s">
        <v>286</v>
      </c>
      <c r="C44">
        <v>4.7</v>
      </c>
      <c r="D44">
        <v>4.7</v>
      </c>
    </row>
    <row r="45" spans="1:4">
      <c r="A45">
        <v>420252800</v>
      </c>
      <c r="B45" t="s">
        <v>287</v>
      </c>
      <c r="C45">
        <v>0.15</v>
      </c>
      <c r="D45">
        <v>0.15</v>
      </c>
    </row>
    <row r="46" spans="1:4">
      <c r="A46">
        <v>511351760</v>
      </c>
      <c r="B46" t="s">
        <v>290</v>
      </c>
      <c r="C46">
        <v>2.56</v>
      </c>
      <c r="D46">
        <v>2.37</v>
      </c>
    </row>
    <row r="47" spans="1:4">
      <c r="A47">
        <v>511354620</v>
      </c>
      <c r="B47" t="s">
        <v>291</v>
      </c>
      <c r="C47">
        <v>13.25</v>
      </c>
      <c r="D47">
        <v>13.22</v>
      </c>
    </row>
    <row r="48" spans="1:4">
      <c r="A48">
        <v>511354970</v>
      </c>
      <c r="B48" t="s">
        <v>292</v>
      </c>
      <c r="C48">
        <v>10.45</v>
      </c>
      <c r="D48">
        <v>10.25</v>
      </c>
    </row>
    <row r="49" spans="1:4">
      <c r="A49">
        <v>511358180</v>
      </c>
      <c r="B49" t="s">
        <v>555</v>
      </c>
      <c r="C49">
        <v>4.03</v>
      </c>
      <c r="D49">
        <v>4.03</v>
      </c>
    </row>
    <row r="50" spans="1:4">
      <c r="A50" t="s">
        <v>293</v>
      </c>
      <c r="B50" t="s">
        <v>294</v>
      </c>
      <c r="C50">
        <v>685.33</v>
      </c>
      <c r="D50">
        <v>685.33</v>
      </c>
    </row>
    <row r="51" spans="1:4">
      <c r="A51" t="s">
        <v>296</v>
      </c>
      <c r="B51" t="s">
        <v>297</v>
      </c>
      <c r="C51">
        <v>200</v>
      </c>
      <c r="D51">
        <v>200</v>
      </c>
    </row>
    <row r="52" spans="1:4">
      <c r="A52" t="s">
        <v>298</v>
      </c>
      <c r="B52" t="s">
        <v>299</v>
      </c>
      <c r="C52">
        <v>285.74</v>
      </c>
      <c r="D52">
        <v>285.74</v>
      </c>
    </row>
    <row r="53" spans="1:4">
      <c r="A53" t="s">
        <v>433</v>
      </c>
      <c r="B53" t="s">
        <v>434</v>
      </c>
      <c r="C53">
        <v>95.58</v>
      </c>
      <c r="D53">
        <v>95.58</v>
      </c>
    </row>
    <row r="54" spans="1:4">
      <c r="A54">
        <v>710552900</v>
      </c>
      <c r="B54" t="s">
        <v>300</v>
      </c>
      <c r="C54">
        <v>330.07</v>
      </c>
      <c r="D54">
        <v>329.57</v>
      </c>
    </row>
    <row r="55" spans="1:4">
      <c r="A55" t="s">
        <v>301</v>
      </c>
      <c r="B55" t="s">
        <v>302</v>
      </c>
      <c r="C55">
        <v>9.31</v>
      </c>
      <c r="D55">
        <v>9.31</v>
      </c>
    </row>
    <row r="56" spans="1:4">
      <c r="A56" t="s">
        <v>303</v>
      </c>
      <c r="B56" t="s">
        <v>304</v>
      </c>
      <c r="C56">
        <v>1.03</v>
      </c>
      <c r="D56">
        <v>1.03</v>
      </c>
    </row>
    <row r="57" spans="1:4">
      <c r="A57" t="s">
        <v>305</v>
      </c>
      <c r="B57" t="s">
        <v>306</v>
      </c>
      <c r="C57">
        <v>7.46</v>
      </c>
      <c r="D57">
        <v>7.46</v>
      </c>
    </row>
    <row r="58" spans="1:4">
      <c r="A58" t="s">
        <v>307</v>
      </c>
      <c r="B58" t="s">
        <v>308</v>
      </c>
      <c r="C58">
        <v>7.73</v>
      </c>
      <c r="D58">
        <v>7.73</v>
      </c>
    </row>
    <row r="59" spans="1:4">
      <c r="A59">
        <v>860550860</v>
      </c>
      <c r="B59" t="s">
        <v>309</v>
      </c>
      <c r="C59">
        <v>8.39</v>
      </c>
      <c r="D59">
        <v>8.39</v>
      </c>
    </row>
    <row r="60" spans="1:4">
      <c r="A60" t="s">
        <v>310</v>
      </c>
      <c r="B60" t="s">
        <v>311</v>
      </c>
      <c r="C60">
        <v>25</v>
      </c>
      <c r="D60">
        <v>25</v>
      </c>
    </row>
    <row r="61" spans="1:4">
      <c r="A61">
        <v>1140354660</v>
      </c>
      <c r="B61" t="s">
        <v>312</v>
      </c>
      <c r="C61">
        <v>5.07</v>
      </c>
      <c r="D61">
        <v>5.07</v>
      </c>
    </row>
    <row r="62" spans="1:4">
      <c r="A62">
        <v>1140354670</v>
      </c>
      <c r="B62" t="s">
        <v>313</v>
      </c>
      <c r="C62">
        <v>2.19</v>
      </c>
      <c r="D62">
        <v>2.19</v>
      </c>
    </row>
    <row r="63" spans="1:4">
      <c r="A63">
        <v>1140355170</v>
      </c>
      <c r="B63" t="s">
        <v>314</v>
      </c>
      <c r="C63">
        <v>5.6</v>
      </c>
      <c r="D63">
        <v>5.6</v>
      </c>
    </row>
    <row r="64" spans="1:4">
      <c r="A64">
        <v>1140355190</v>
      </c>
      <c r="B64" t="s">
        <v>315</v>
      </c>
      <c r="C64">
        <v>0.52</v>
      </c>
      <c r="D64">
        <v>0.52</v>
      </c>
    </row>
    <row r="65" spans="1:4">
      <c r="A65" t="s">
        <v>316</v>
      </c>
      <c r="B65" t="s">
        <v>315</v>
      </c>
      <c r="C65">
        <v>32.130000000000003</v>
      </c>
      <c r="D65">
        <v>32.130000000000003</v>
      </c>
    </row>
    <row r="66" spans="1:4">
      <c r="A66" t="s">
        <v>488</v>
      </c>
      <c r="B66" t="s">
        <v>445</v>
      </c>
      <c r="C66">
        <v>9.66</v>
      </c>
      <c r="D66">
        <v>9.66</v>
      </c>
    </row>
    <row r="67" spans="1:4">
      <c r="A67" t="s">
        <v>322</v>
      </c>
      <c r="B67" t="s">
        <v>323</v>
      </c>
      <c r="C67">
        <v>1.64</v>
      </c>
      <c r="D67">
        <v>1.64</v>
      </c>
    </row>
    <row r="68" spans="1:4">
      <c r="A68" t="s">
        <v>324</v>
      </c>
      <c r="B68" t="s">
        <v>325</v>
      </c>
      <c r="C68">
        <v>8.5299999999999994</v>
      </c>
      <c r="D68">
        <v>8.5299999999999994</v>
      </c>
    </row>
    <row r="69" spans="1:4">
      <c r="A69" t="s">
        <v>326</v>
      </c>
      <c r="B69" t="s">
        <v>327</v>
      </c>
      <c r="C69">
        <v>149.72</v>
      </c>
      <c r="D69">
        <v>148</v>
      </c>
    </row>
    <row r="70" spans="1:4">
      <c r="A70" t="s">
        <v>328</v>
      </c>
      <c r="B70" t="s">
        <v>329</v>
      </c>
      <c r="C70">
        <v>24.49</v>
      </c>
      <c r="D70">
        <v>24.49</v>
      </c>
    </row>
    <row r="71" spans="1:4">
      <c r="A71">
        <v>1380153790</v>
      </c>
      <c r="B71" t="s">
        <v>613</v>
      </c>
      <c r="C71">
        <v>240.21</v>
      </c>
      <c r="D71">
        <v>240.21</v>
      </c>
    </row>
    <row r="72" spans="1:4">
      <c r="A72" t="s">
        <v>436</v>
      </c>
      <c r="B72" t="s">
        <v>323</v>
      </c>
      <c r="C72">
        <v>30.63</v>
      </c>
      <c r="D72">
        <v>30.63</v>
      </c>
    </row>
    <row r="73" spans="1:4">
      <c r="A73">
        <v>1520155270</v>
      </c>
      <c r="B73" t="s">
        <v>333</v>
      </c>
    </row>
    <row r="74" spans="1:4">
      <c r="A74" t="s">
        <v>330</v>
      </c>
      <c r="B74" t="s">
        <v>331</v>
      </c>
      <c r="C74">
        <v>9.89</v>
      </c>
      <c r="D74">
        <v>9.89</v>
      </c>
    </row>
    <row r="75" spans="1:4">
      <c r="A75" t="s">
        <v>332</v>
      </c>
      <c r="B75" t="s">
        <v>333</v>
      </c>
      <c r="C75">
        <v>128.69999999999999</v>
      </c>
      <c r="D75">
        <v>128.69999999999999</v>
      </c>
    </row>
    <row r="76" spans="1:4">
      <c r="A76" t="s">
        <v>334</v>
      </c>
      <c r="B76" t="s">
        <v>333</v>
      </c>
      <c r="C76">
        <v>7.99</v>
      </c>
      <c r="D76">
        <v>7.99</v>
      </c>
    </row>
    <row r="77" spans="1:4">
      <c r="A77" t="s">
        <v>335</v>
      </c>
      <c r="B77" t="s">
        <v>336</v>
      </c>
      <c r="C77">
        <v>37.78</v>
      </c>
      <c r="D77">
        <v>37.78</v>
      </c>
    </row>
    <row r="78" spans="1:4">
      <c r="A78">
        <v>1570150660</v>
      </c>
      <c r="B78" t="s">
        <v>337</v>
      </c>
      <c r="C78">
        <v>0.52</v>
      </c>
      <c r="D78">
        <v>0.52</v>
      </c>
    </row>
    <row r="79" spans="1:4">
      <c r="A79" t="s">
        <v>509</v>
      </c>
      <c r="B79" t="s">
        <v>510</v>
      </c>
      <c r="C79">
        <v>130.44999999999999</v>
      </c>
      <c r="D79">
        <v>130.44999999999999</v>
      </c>
    </row>
    <row r="80" spans="1:4">
      <c r="A80" t="s">
        <v>526</v>
      </c>
      <c r="B80" t="s">
        <v>527</v>
      </c>
      <c r="C80">
        <v>73.319999999999993</v>
      </c>
      <c r="D80">
        <v>73.319999999999993</v>
      </c>
    </row>
    <row r="81" spans="1:4">
      <c r="A81" t="s">
        <v>341</v>
      </c>
      <c r="B81" t="s">
        <v>342</v>
      </c>
      <c r="C81">
        <v>645.46</v>
      </c>
      <c r="D81">
        <v>645.46</v>
      </c>
    </row>
    <row r="82" spans="1:4">
      <c r="A82" t="s">
        <v>344</v>
      </c>
      <c r="B82" t="s">
        <v>345</v>
      </c>
      <c r="D82">
        <v>-0.83</v>
      </c>
    </row>
    <row r="83" spans="1:4">
      <c r="A83" t="s">
        <v>346</v>
      </c>
      <c r="B83" t="s">
        <v>347</v>
      </c>
      <c r="C83">
        <v>28.04</v>
      </c>
      <c r="D83">
        <v>28.04</v>
      </c>
    </row>
    <row r="84" spans="1:4">
      <c r="A84" t="s">
        <v>348</v>
      </c>
      <c r="B84" t="s">
        <v>349</v>
      </c>
      <c r="C84">
        <v>569.84</v>
      </c>
      <c r="D84">
        <v>569.84</v>
      </c>
    </row>
    <row r="85" spans="1:4">
      <c r="A85" t="s">
        <v>351</v>
      </c>
      <c r="B85" t="s">
        <v>352</v>
      </c>
      <c r="C85">
        <v>554.66999999999996</v>
      </c>
      <c r="D85">
        <v>554.66999999999996</v>
      </c>
    </row>
    <row r="86" spans="1:4">
      <c r="A86" t="s">
        <v>353</v>
      </c>
      <c r="B86" t="s">
        <v>354</v>
      </c>
      <c r="C86">
        <v>223.54</v>
      </c>
      <c r="D86">
        <v>223.54</v>
      </c>
    </row>
    <row r="87" spans="1:4">
      <c r="A87" t="s">
        <v>355</v>
      </c>
      <c r="B87" t="s">
        <v>356</v>
      </c>
      <c r="C87">
        <v>389.05</v>
      </c>
      <c r="D87">
        <v>389.05</v>
      </c>
    </row>
    <row r="88" spans="1:4">
      <c r="A88" t="s">
        <v>442</v>
      </c>
      <c r="B88" t="s">
        <v>443</v>
      </c>
      <c r="D88">
        <v>-0.01</v>
      </c>
    </row>
    <row r="89" spans="1:4">
      <c r="A89" t="s">
        <v>358</v>
      </c>
      <c r="B89" t="s">
        <v>359</v>
      </c>
      <c r="C89">
        <v>54.56</v>
      </c>
      <c r="D89">
        <v>54.56</v>
      </c>
    </row>
    <row r="90" spans="1:4">
      <c r="A90">
        <v>2820451280</v>
      </c>
      <c r="B90" t="s">
        <v>360</v>
      </c>
      <c r="C90">
        <v>11.17</v>
      </c>
      <c r="D90">
        <v>11.17</v>
      </c>
    </row>
    <row r="91" spans="1:4">
      <c r="A91" t="s">
        <v>446</v>
      </c>
      <c r="B91" t="s">
        <v>447</v>
      </c>
      <c r="C91">
        <v>53.64</v>
      </c>
      <c r="D91">
        <v>53.64</v>
      </c>
    </row>
    <row r="92" spans="1:4">
      <c r="A92">
        <v>2910551290</v>
      </c>
      <c r="B92" t="s">
        <v>362</v>
      </c>
      <c r="C92">
        <v>103</v>
      </c>
      <c r="D92">
        <v>103</v>
      </c>
    </row>
    <row r="93" spans="1:4">
      <c r="A93" t="s">
        <v>363</v>
      </c>
      <c r="B93" t="s">
        <v>364</v>
      </c>
      <c r="C93">
        <v>1.85</v>
      </c>
      <c r="D93">
        <v>1.85</v>
      </c>
    </row>
    <row r="94" spans="1:4">
      <c r="A94" t="s">
        <v>369</v>
      </c>
      <c r="B94" t="s">
        <v>370</v>
      </c>
      <c r="C94">
        <v>8.98</v>
      </c>
      <c r="D94">
        <v>8.98</v>
      </c>
    </row>
    <row r="95" spans="1:4">
      <c r="A95">
        <v>3110251180</v>
      </c>
      <c r="B95" t="s">
        <v>371</v>
      </c>
      <c r="C95">
        <v>9.5399999999999991</v>
      </c>
      <c r="D95">
        <v>9.5399999999999991</v>
      </c>
    </row>
    <row r="96" spans="1:4">
      <c r="A96">
        <v>3180052990</v>
      </c>
      <c r="B96" t="s">
        <v>372</v>
      </c>
      <c r="C96">
        <v>32.49</v>
      </c>
      <c r="D96">
        <v>32.49</v>
      </c>
    </row>
    <row r="97" spans="1:4">
      <c r="A97">
        <v>3610459000</v>
      </c>
      <c r="B97" t="s">
        <v>375</v>
      </c>
      <c r="C97">
        <v>78.7</v>
      </c>
      <c r="D97">
        <v>78.7</v>
      </c>
    </row>
    <row r="98" spans="1:4">
      <c r="A98">
        <v>3730355040</v>
      </c>
      <c r="B98" t="s">
        <v>614</v>
      </c>
      <c r="C98" t="s">
        <v>615</v>
      </c>
      <c r="D98" t="s">
        <v>616</v>
      </c>
    </row>
    <row r="99" spans="1:4">
      <c r="A99">
        <v>3740050990</v>
      </c>
      <c r="B99" t="s">
        <v>617</v>
      </c>
      <c r="C99" t="s">
        <v>618</v>
      </c>
      <c r="D99" t="s">
        <v>619</v>
      </c>
    </row>
    <row r="100" spans="1:4">
      <c r="A100">
        <v>4620155160</v>
      </c>
      <c r="B100" t="s">
        <v>376</v>
      </c>
      <c r="C100">
        <v>0.86</v>
      </c>
      <c r="D100">
        <v>0.86</v>
      </c>
    </row>
    <row r="101" spans="1:4">
      <c r="A101" t="s">
        <v>377</v>
      </c>
      <c r="B101" t="s">
        <v>378</v>
      </c>
      <c r="C101">
        <v>3.01</v>
      </c>
      <c r="D101">
        <v>3.01</v>
      </c>
    </row>
    <row r="102" spans="1:4">
      <c r="A102">
        <v>4840155760</v>
      </c>
      <c r="B102" t="s">
        <v>378</v>
      </c>
      <c r="C102">
        <v>78.489999999999995</v>
      </c>
      <c r="D102">
        <v>78.489999999999995</v>
      </c>
    </row>
    <row r="103" spans="1:4">
      <c r="A103" t="s">
        <v>379</v>
      </c>
      <c r="B103" t="s">
        <v>378</v>
      </c>
      <c r="C103">
        <v>42.85</v>
      </c>
      <c r="D103">
        <v>42.85</v>
      </c>
    </row>
    <row r="104" spans="1:4">
      <c r="A104" t="s">
        <v>380</v>
      </c>
      <c r="B104" t="s">
        <v>381</v>
      </c>
      <c r="C104">
        <v>95.19</v>
      </c>
      <c r="D104">
        <v>95.19</v>
      </c>
    </row>
    <row r="105" spans="1:4">
      <c r="A105" t="s">
        <v>382</v>
      </c>
      <c r="B105" t="s">
        <v>378</v>
      </c>
      <c r="C105">
        <v>9.01</v>
      </c>
      <c r="D105">
        <v>9.01</v>
      </c>
    </row>
    <row r="106" spans="1:4">
      <c r="A106">
        <v>9090051200</v>
      </c>
      <c r="B106" t="s">
        <v>448</v>
      </c>
      <c r="C106">
        <v>0.32</v>
      </c>
      <c r="D106">
        <v>0.32</v>
      </c>
    </row>
    <row r="107" spans="1:4">
      <c r="A107">
        <v>9520051420</v>
      </c>
      <c r="B107" t="s">
        <v>383</v>
      </c>
      <c r="C107">
        <v>3.57</v>
      </c>
      <c r="D107">
        <v>3.57</v>
      </c>
    </row>
    <row r="108" spans="1:4">
      <c r="A108">
        <v>9620051410</v>
      </c>
      <c r="B108" t="s">
        <v>384</v>
      </c>
      <c r="C108">
        <v>7.97</v>
      </c>
      <c r="D108">
        <v>7.97</v>
      </c>
    </row>
    <row r="109" spans="1:4">
      <c r="A109">
        <v>170558300</v>
      </c>
      <c r="B109" t="s">
        <v>95</v>
      </c>
      <c r="C109">
        <v>90.26</v>
      </c>
      <c r="D109">
        <v>90.26</v>
      </c>
    </row>
    <row r="110" spans="1:4">
      <c r="A110">
        <v>170558330</v>
      </c>
      <c r="B110" t="s">
        <v>96</v>
      </c>
      <c r="C110">
        <v>248.39</v>
      </c>
      <c r="D110">
        <v>248.39</v>
      </c>
    </row>
    <row r="111" spans="1:4">
      <c r="A111">
        <v>320558340</v>
      </c>
      <c r="B111" t="s">
        <v>97</v>
      </c>
      <c r="C111">
        <v>148.63999999999999</v>
      </c>
      <c r="D111">
        <v>148.63999999999999</v>
      </c>
    </row>
    <row r="112" spans="1:4">
      <c r="A112">
        <v>330153020</v>
      </c>
      <c r="B112" t="s">
        <v>385</v>
      </c>
      <c r="C112">
        <v>895.34</v>
      </c>
      <c r="D112">
        <v>895.34</v>
      </c>
    </row>
    <row r="113" spans="1:4">
      <c r="A113" t="s">
        <v>386</v>
      </c>
      <c r="B113" t="s">
        <v>387</v>
      </c>
      <c r="C113">
        <v>3.24</v>
      </c>
      <c r="D113">
        <v>3.24</v>
      </c>
    </row>
    <row r="114" spans="1:4">
      <c r="A114" t="s">
        <v>388</v>
      </c>
      <c r="B114" t="s">
        <v>389</v>
      </c>
      <c r="C114" t="s">
        <v>620</v>
      </c>
      <c r="D114" t="s">
        <v>621</v>
      </c>
    </row>
    <row r="115" spans="1:4">
      <c r="A115">
        <v>1520158310</v>
      </c>
      <c r="B115" t="s">
        <v>100</v>
      </c>
      <c r="C115">
        <v>17.100000000000001</v>
      </c>
      <c r="D115">
        <v>17.100000000000001</v>
      </c>
    </row>
    <row r="116" spans="1:4">
      <c r="A116" t="s">
        <v>390</v>
      </c>
      <c r="B116" t="s">
        <v>391</v>
      </c>
      <c r="C116">
        <v>351.37</v>
      </c>
      <c r="D116">
        <v>351.37</v>
      </c>
    </row>
    <row r="117" spans="1:4">
      <c r="A117">
        <v>3620258320</v>
      </c>
      <c r="B117" t="s">
        <v>101</v>
      </c>
      <c r="C117">
        <v>404.8</v>
      </c>
      <c r="D117">
        <v>404.8</v>
      </c>
    </row>
    <row r="118" spans="1:4">
      <c r="A118">
        <v>3620258530</v>
      </c>
      <c r="B118" t="s">
        <v>392</v>
      </c>
      <c r="C118">
        <v>62.45</v>
      </c>
      <c r="D118">
        <v>62.45</v>
      </c>
    </row>
    <row r="119" spans="1:4">
      <c r="A119" t="s">
        <v>393</v>
      </c>
      <c r="B119" t="s">
        <v>394</v>
      </c>
      <c r="C119">
        <v>41.35</v>
      </c>
      <c r="D119">
        <v>41.35</v>
      </c>
    </row>
    <row r="120" spans="1:4">
      <c r="A120" t="s">
        <v>395</v>
      </c>
      <c r="B120" t="s">
        <v>396</v>
      </c>
      <c r="C120">
        <v>7.18</v>
      </c>
      <c r="D120">
        <v>7.18</v>
      </c>
    </row>
    <row r="121" spans="1:4">
      <c r="A121">
        <v>220252560</v>
      </c>
      <c r="B121" t="s">
        <v>400</v>
      </c>
      <c r="C121">
        <v>13.86</v>
      </c>
      <c r="D121">
        <v>13.86</v>
      </c>
    </row>
    <row r="122" spans="1:4">
      <c r="A122">
        <v>170558360</v>
      </c>
      <c r="B122" t="s">
        <v>401</v>
      </c>
      <c r="C122">
        <v>14.38</v>
      </c>
      <c r="D122">
        <v>14.38</v>
      </c>
    </row>
    <row r="123" spans="1:4">
      <c r="A123">
        <v>220253030</v>
      </c>
      <c r="B123" t="s">
        <v>402</v>
      </c>
      <c r="C123">
        <v>114.33</v>
      </c>
      <c r="D123">
        <v>114.17</v>
      </c>
    </row>
    <row r="124" spans="1:4">
      <c r="A124">
        <v>220253040</v>
      </c>
      <c r="B124" t="s">
        <v>403</v>
      </c>
      <c r="C124">
        <v>162.5</v>
      </c>
      <c r="D124">
        <v>162.5</v>
      </c>
    </row>
    <row r="125" spans="1:4">
      <c r="A125">
        <v>320558370</v>
      </c>
      <c r="B125" t="s">
        <v>404</v>
      </c>
      <c r="C125">
        <v>14.55</v>
      </c>
      <c r="D125">
        <v>14.55</v>
      </c>
    </row>
    <row r="126" spans="1:4">
      <c r="A126" t="s">
        <v>405</v>
      </c>
      <c r="B126" t="s">
        <v>406</v>
      </c>
      <c r="C126">
        <v>293.57</v>
      </c>
      <c r="D126">
        <v>293.45999999999998</v>
      </c>
    </row>
    <row r="127" spans="1:4">
      <c r="A127" t="s">
        <v>407</v>
      </c>
      <c r="B127" t="s">
        <v>408</v>
      </c>
      <c r="C127">
        <v>59.13</v>
      </c>
      <c r="D127">
        <v>59.13</v>
      </c>
    </row>
    <row r="128" spans="1:4">
      <c r="A128" t="s">
        <v>468</v>
      </c>
      <c r="B128" t="s">
        <v>469</v>
      </c>
      <c r="C128">
        <v>0.83</v>
      </c>
      <c r="D128">
        <v>0.05</v>
      </c>
    </row>
    <row r="129" spans="1:4">
      <c r="A129">
        <v>3620258570</v>
      </c>
      <c r="B129" t="s">
        <v>409</v>
      </c>
      <c r="C129">
        <v>25.57</v>
      </c>
      <c r="D129">
        <v>25.57</v>
      </c>
    </row>
    <row r="130" spans="1:4">
      <c r="A130" t="s">
        <v>410</v>
      </c>
      <c r="B130" t="s">
        <v>411</v>
      </c>
      <c r="C130">
        <v>267.29000000000002</v>
      </c>
      <c r="D130">
        <v>267.29000000000002</v>
      </c>
    </row>
    <row r="131" spans="1:4">
      <c r="A131">
        <v>710258520</v>
      </c>
      <c r="B131" t="s">
        <v>413</v>
      </c>
      <c r="C131">
        <v>13.72</v>
      </c>
      <c r="D131">
        <v>13.72</v>
      </c>
    </row>
    <row r="132" spans="1:4">
      <c r="A132" t="s">
        <v>414</v>
      </c>
      <c r="B132" t="s">
        <v>415</v>
      </c>
      <c r="C132">
        <v>40.49</v>
      </c>
      <c r="D132">
        <v>40.49</v>
      </c>
    </row>
    <row r="133" spans="1:4">
      <c r="A133" t="s">
        <v>416</v>
      </c>
      <c r="B133" t="s">
        <v>417</v>
      </c>
      <c r="C133">
        <v>210.67</v>
      </c>
      <c r="D133">
        <v>210.67</v>
      </c>
    </row>
    <row r="134" spans="1:4">
      <c r="A134" t="s">
        <v>420</v>
      </c>
      <c r="B134" t="s">
        <v>421</v>
      </c>
      <c r="C134">
        <v>2.89</v>
      </c>
      <c r="D134">
        <v>2.89</v>
      </c>
    </row>
    <row r="135" spans="1:4">
      <c r="A135" t="s">
        <v>103</v>
      </c>
      <c r="B135" t="s">
        <v>102</v>
      </c>
      <c r="C135">
        <v>15.72</v>
      </c>
      <c r="D135">
        <v>15.72</v>
      </c>
    </row>
    <row r="136" spans="1:4">
      <c r="A136" t="s">
        <v>105</v>
      </c>
      <c r="B136" t="s">
        <v>104</v>
      </c>
      <c r="C136">
        <v>59.15</v>
      </c>
      <c r="D136">
        <v>59.15</v>
      </c>
    </row>
    <row r="137" spans="1:4">
      <c r="A137">
        <v>2340758790</v>
      </c>
      <c r="B137" t="s">
        <v>426</v>
      </c>
      <c r="C137">
        <v>3.45</v>
      </c>
      <c r="D137">
        <v>3.45</v>
      </c>
    </row>
    <row r="138" spans="1:4">
      <c r="A138">
        <v>3620258440</v>
      </c>
      <c r="B138" t="s">
        <v>106</v>
      </c>
      <c r="C138">
        <v>61.43</v>
      </c>
      <c r="D138">
        <v>61.43</v>
      </c>
    </row>
    <row r="139" spans="1:4">
      <c r="A139">
        <v>3620258480</v>
      </c>
      <c r="B139" t="s">
        <v>107</v>
      </c>
      <c r="C139">
        <v>16.600000000000001</v>
      </c>
      <c r="D139">
        <v>16.600000000000001</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topLeftCell="A103" workbookViewId="0">
      <selection activeCell="G9" sqref="G9"/>
    </sheetView>
  </sheetViews>
  <sheetFormatPr defaultRowHeight="15"/>
  <cols>
    <col min="1" max="1" width="11.5703125" bestFit="1" customWidth="1"/>
  </cols>
  <sheetData>
    <row r="1" spans="1:4">
      <c r="A1">
        <v>58000</v>
      </c>
      <c r="B1" t="s">
        <v>217</v>
      </c>
      <c r="D1">
        <v>-3.49</v>
      </c>
    </row>
    <row r="2" spans="1:4">
      <c r="A2">
        <v>170551380</v>
      </c>
      <c r="B2" t="s">
        <v>218</v>
      </c>
      <c r="C2">
        <v>54.45</v>
      </c>
      <c r="D2">
        <v>52.07</v>
      </c>
    </row>
    <row r="3" spans="1:4">
      <c r="A3" t="s">
        <v>219</v>
      </c>
      <c r="B3" t="s">
        <v>220</v>
      </c>
      <c r="C3">
        <v>341.97</v>
      </c>
      <c r="D3">
        <v>341.97</v>
      </c>
    </row>
    <row r="4" spans="1:4">
      <c r="A4" t="s">
        <v>225</v>
      </c>
      <c r="B4" t="s">
        <v>226</v>
      </c>
      <c r="C4">
        <v>18.670000000000002</v>
      </c>
      <c r="D4">
        <v>18.670000000000002</v>
      </c>
    </row>
    <row r="5" spans="1:4">
      <c r="A5" t="s">
        <v>213</v>
      </c>
      <c r="B5" t="s">
        <v>214</v>
      </c>
      <c r="C5">
        <v>9.75</v>
      </c>
      <c r="D5">
        <v>9.75</v>
      </c>
    </row>
    <row r="6" spans="1:4">
      <c r="A6" t="s">
        <v>216</v>
      </c>
      <c r="B6" t="s">
        <v>215</v>
      </c>
      <c r="C6">
        <v>4.0199999999999996</v>
      </c>
      <c r="D6">
        <v>4.0199999999999996</v>
      </c>
    </row>
    <row r="7" spans="1:4">
      <c r="A7" t="s">
        <v>548</v>
      </c>
      <c r="B7" t="s">
        <v>549</v>
      </c>
      <c r="D7">
        <v>-2.5099999999999998</v>
      </c>
    </row>
    <row r="8" spans="1:4">
      <c r="A8" t="s">
        <v>227</v>
      </c>
      <c r="B8" t="s">
        <v>228</v>
      </c>
      <c r="C8">
        <v>27.68</v>
      </c>
      <c r="D8">
        <v>27.68</v>
      </c>
    </row>
    <row r="9" spans="1:4">
      <c r="A9" t="s">
        <v>229</v>
      </c>
      <c r="B9" t="s">
        <v>230</v>
      </c>
      <c r="C9">
        <v>73.150000000000006</v>
      </c>
      <c r="D9">
        <v>73.150000000000006</v>
      </c>
    </row>
    <row r="10" spans="1:4">
      <c r="A10" t="s">
        <v>231</v>
      </c>
      <c r="B10" t="s">
        <v>232</v>
      </c>
      <c r="C10">
        <v>2.1800000000000002</v>
      </c>
      <c r="D10">
        <v>2.1800000000000002</v>
      </c>
    </row>
    <row r="11" spans="1:4">
      <c r="A11" t="s">
        <v>233</v>
      </c>
      <c r="B11" t="s">
        <v>234</v>
      </c>
      <c r="C11">
        <v>202.25</v>
      </c>
      <c r="D11">
        <v>202.25</v>
      </c>
    </row>
    <row r="12" spans="1:4">
      <c r="A12" t="s">
        <v>471</v>
      </c>
      <c r="B12" t="s">
        <v>472</v>
      </c>
      <c r="C12">
        <v>81.23</v>
      </c>
      <c r="D12">
        <v>81.23</v>
      </c>
    </row>
    <row r="13" spans="1:4">
      <c r="A13" t="s">
        <v>235</v>
      </c>
      <c r="B13" t="s">
        <v>236</v>
      </c>
      <c r="C13">
        <v>26.98</v>
      </c>
      <c r="D13">
        <v>26.98</v>
      </c>
    </row>
    <row r="14" spans="1:4">
      <c r="A14" t="s">
        <v>237</v>
      </c>
      <c r="B14" t="s">
        <v>238</v>
      </c>
      <c r="C14">
        <v>123.75</v>
      </c>
      <c r="D14">
        <v>123.75</v>
      </c>
    </row>
    <row r="15" spans="1:4">
      <c r="A15" t="s">
        <v>239</v>
      </c>
      <c r="B15" t="s">
        <v>240</v>
      </c>
      <c r="C15">
        <v>89.54</v>
      </c>
      <c r="D15">
        <v>89.54</v>
      </c>
    </row>
    <row r="16" spans="1:4">
      <c r="A16" t="s">
        <v>241</v>
      </c>
      <c r="B16" t="s">
        <v>242</v>
      </c>
      <c r="C16">
        <v>57.31</v>
      </c>
      <c r="D16">
        <v>57.31</v>
      </c>
    </row>
    <row r="17" spans="1:4">
      <c r="A17" t="s">
        <v>243</v>
      </c>
      <c r="B17" t="s">
        <v>244</v>
      </c>
      <c r="C17">
        <v>292.31</v>
      </c>
      <c r="D17">
        <v>292.31</v>
      </c>
    </row>
    <row r="18" spans="1:4">
      <c r="A18" t="s">
        <v>245</v>
      </c>
      <c r="B18" t="s">
        <v>246</v>
      </c>
      <c r="C18">
        <v>79.63</v>
      </c>
      <c r="D18">
        <v>79.63</v>
      </c>
    </row>
    <row r="19" spans="1:4">
      <c r="A19" t="s">
        <v>247</v>
      </c>
      <c r="B19" t="s">
        <v>248</v>
      </c>
      <c r="C19">
        <v>0.23</v>
      </c>
      <c r="D19">
        <v>0.23</v>
      </c>
    </row>
    <row r="20" spans="1:4">
      <c r="A20">
        <v>220252550</v>
      </c>
      <c r="B20" t="s">
        <v>249</v>
      </c>
      <c r="C20">
        <v>43.26</v>
      </c>
      <c r="D20">
        <v>43.26</v>
      </c>
    </row>
    <row r="21" spans="1:4">
      <c r="A21" s="51" t="s">
        <v>250</v>
      </c>
      <c r="B21" t="s">
        <v>251</v>
      </c>
      <c r="C21">
        <v>27.83</v>
      </c>
      <c r="D21">
        <v>27.83</v>
      </c>
    </row>
    <row r="22" spans="1:4">
      <c r="A22" s="51" t="s">
        <v>252</v>
      </c>
      <c r="B22" t="s">
        <v>253</v>
      </c>
      <c r="C22">
        <v>15.39</v>
      </c>
      <c r="D22">
        <v>15.39</v>
      </c>
    </row>
    <row r="23" spans="1:4">
      <c r="A23" s="51" t="s">
        <v>502</v>
      </c>
      <c r="B23" t="s">
        <v>503</v>
      </c>
      <c r="C23">
        <v>105.69</v>
      </c>
      <c r="D23">
        <v>105.69</v>
      </c>
    </row>
    <row r="24" spans="1:4">
      <c r="A24" s="51" t="s">
        <v>256</v>
      </c>
      <c r="B24" t="s">
        <v>257</v>
      </c>
      <c r="C24">
        <v>488.9</v>
      </c>
      <c r="D24">
        <v>488.89</v>
      </c>
    </row>
    <row r="25" spans="1:4">
      <c r="A25" s="51" t="s">
        <v>258</v>
      </c>
      <c r="B25" t="s">
        <v>259</v>
      </c>
      <c r="C25">
        <v>22.15</v>
      </c>
      <c r="D25">
        <v>22.15</v>
      </c>
    </row>
    <row r="26" spans="1:4">
      <c r="A26" s="51" t="s">
        <v>260</v>
      </c>
      <c r="B26" t="s">
        <v>261</v>
      </c>
      <c r="C26">
        <v>217.99</v>
      </c>
      <c r="D26">
        <v>217.99</v>
      </c>
    </row>
    <row r="27" spans="1:4">
      <c r="A27" t="s">
        <v>262</v>
      </c>
      <c r="B27" t="s">
        <v>263</v>
      </c>
      <c r="C27">
        <v>652.47</v>
      </c>
      <c r="D27">
        <v>652.47</v>
      </c>
    </row>
    <row r="28" spans="1:4">
      <c r="A28" s="51" t="s">
        <v>266</v>
      </c>
      <c r="B28" t="s">
        <v>267</v>
      </c>
      <c r="C28">
        <v>23.05</v>
      </c>
      <c r="D28">
        <v>23.05</v>
      </c>
    </row>
    <row r="29" spans="1:4">
      <c r="A29">
        <v>310151370</v>
      </c>
      <c r="B29" t="s">
        <v>272</v>
      </c>
      <c r="C29">
        <v>7.84</v>
      </c>
      <c r="D29">
        <v>7.8</v>
      </c>
    </row>
    <row r="30" spans="1:4">
      <c r="A30">
        <v>310750070</v>
      </c>
      <c r="B30" t="s">
        <v>553</v>
      </c>
      <c r="C30">
        <v>709.66</v>
      </c>
      <c r="D30">
        <v>709.56</v>
      </c>
    </row>
    <row r="31" spans="1:4">
      <c r="A31">
        <v>310852500</v>
      </c>
      <c r="B31" t="s">
        <v>273</v>
      </c>
      <c r="C31">
        <v>570.23</v>
      </c>
      <c r="D31">
        <v>570.17999999999995</v>
      </c>
    </row>
    <row r="32" spans="1:4">
      <c r="A32">
        <v>311152200</v>
      </c>
      <c r="B32" t="s">
        <v>276</v>
      </c>
      <c r="C32">
        <v>86.01</v>
      </c>
      <c r="D32">
        <v>86.01</v>
      </c>
    </row>
    <row r="33" spans="1:4">
      <c r="A33">
        <v>311252400</v>
      </c>
      <c r="B33" t="s">
        <v>277</v>
      </c>
      <c r="C33">
        <v>0.05</v>
      </c>
      <c r="D33">
        <v>0.05</v>
      </c>
    </row>
    <row r="34" spans="1:4">
      <c r="A34">
        <v>330152700</v>
      </c>
      <c r="B34" t="s">
        <v>278</v>
      </c>
      <c r="C34">
        <v>3.41</v>
      </c>
      <c r="D34">
        <v>3.41</v>
      </c>
    </row>
    <row r="35" spans="1:4">
      <c r="A35">
        <v>330153800</v>
      </c>
      <c r="B35" t="s">
        <v>279</v>
      </c>
      <c r="C35">
        <v>183.35</v>
      </c>
      <c r="D35">
        <v>183.23</v>
      </c>
    </row>
    <row r="36" spans="1:4">
      <c r="A36">
        <v>330750820</v>
      </c>
      <c r="B36" t="s">
        <v>280</v>
      </c>
      <c r="C36">
        <v>124.45</v>
      </c>
      <c r="D36">
        <v>124.45</v>
      </c>
    </row>
    <row r="37" spans="1:4">
      <c r="A37">
        <v>330752600</v>
      </c>
      <c r="B37" t="s">
        <v>281</v>
      </c>
      <c r="C37">
        <v>4.3600000000000003</v>
      </c>
      <c r="D37">
        <v>4.34</v>
      </c>
    </row>
    <row r="38" spans="1:4">
      <c r="A38" t="s">
        <v>282</v>
      </c>
      <c r="B38" t="s">
        <v>283</v>
      </c>
      <c r="C38">
        <v>385.98</v>
      </c>
      <c r="D38">
        <v>385.81</v>
      </c>
    </row>
    <row r="39" spans="1:4">
      <c r="A39" t="s">
        <v>284</v>
      </c>
      <c r="B39" t="s">
        <v>285</v>
      </c>
      <c r="C39">
        <v>599.47</v>
      </c>
      <c r="D39">
        <v>599.46</v>
      </c>
    </row>
    <row r="40" spans="1:4">
      <c r="A40">
        <v>410250270</v>
      </c>
      <c r="B40" t="s">
        <v>286</v>
      </c>
      <c r="C40">
        <v>2.57</v>
      </c>
      <c r="D40">
        <v>2.57</v>
      </c>
    </row>
    <row r="41" spans="1:4">
      <c r="A41">
        <v>420250270</v>
      </c>
      <c r="B41" t="s">
        <v>286</v>
      </c>
      <c r="C41">
        <v>7.27</v>
      </c>
      <c r="D41">
        <v>7.27</v>
      </c>
    </row>
    <row r="42" spans="1:4">
      <c r="A42">
        <v>420252800</v>
      </c>
      <c r="B42" t="s">
        <v>287</v>
      </c>
      <c r="C42">
        <v>0.14000000000000001</v>
      </c>
      <c r="D42">
        <v>0.14000000000000001</v>
      </c>
    </row>
    <row r="43" spans="1:4">
      <c r="A43">
        <v>511351340</v>
      </c>
      <c r="B43" t="s">
        <v>587</v>
      </c>
    </row>
    <row r="44" spans="1:4">
      <c r="A44">
        <v>511351350</v>
      </c>
      <c r="B44" t="s">
        <v>289</v>
      </c>
      <c r="C44">
        <v>18.93</v>
      </c>
      <c r="D44">
        <v>18.93</v>
      </c>
    </row>
    <row r="45" spans="1:4">
      <c r="A45">
        <v>511351760</v>
      </c>
      <c r="B45" t="s">
        <v>290</v>
      </c>
      <c r="C45">
        <v>10.81</v>
      </c>
      <c r="D45">
        <v>10.81</v>
      </c>
    </row>
    <row r="46" spans="1:4">
      <c r="A46">
        <v>511354620</v>
      </c>
      <c r="B46" t="s">
        <v>291</v>
      </c>
      <c r="C46">
        <v>10.130000000000001</v>
      </c>
      <c r="D46">
        <v>10.09</v>
      </c>
    </row>
    <row r="47" spans="1:4">
      <c r="A47">
        <v>511354970</v>
      </c>
      <c r="B47" t="s">
        <v>292</v>
      </c>
      <c r="C47">
        <v>53.6</v>
      </c>
      <c r="D47">
        <v>51.9</v>
      </c>
    </row>
    <row r="48" spans="1:4">
      <c r="A48" t="s">
        <v>296</v>
      </c>
      <c r="B48" t="s">
        <v>297</v>
      </c>
      <c r="C48">
        <v>54</v>
      </c>
      <c r="D48">
        <v>54</v>
      </c>
    </row>
    <row r="49" spans="1:4">
      <c r="A49" t="s">
        <v>298</v>
      </c>
      <c r="B49" t="s">
        <v>299</v>
      </c>
      <c r="C49">
        <v>174.87</v>
      </c>
      <c r="D49">
        <v>174.87</v>
      </c>
    </row>
    <row r="50" spans="1:4">
      <c r="A50" t="s">
        <v>433</v>
      </c>
      <c r="B50" t="s">
        <v>434</v>
      </c>
      <c r="C50">
        <v>62.88</v>
      </c>
      <c r="D50">
        <v>62.88</v>
      </c>
    </row>
    <row r="51" spans="1:4">
      <c r="A51" t="s">
        <v>506</v>
      </c>
      <c r="B51" t="s">
        <v>299</v>
      </c>
    </row>
    <row r="52" spans="1:4">
      <c r="A52">
        <v>710552900</v>
      </c>
      <c r="B52" t="s">
        <v>300</v>
      </c>
      <c r="C52">
        <v>457.11</v>
      </c>
      <c r="D52">
        <v>456.79</v>
      </c>
    </row>
    <row r="53" spans="1:4">
      <c r="A53" t="s">
        <v>305</v>
      </c>
      <c r="B53" t="s">
        <v>306</v>
      </c>
      <c r="C53">
        <v>7.85</v>
      </c>
      <c r="D53">
        <v>7.85</v>
      </c>
    </row>
    <row r="54" spans="1:4">
      <c r="A54" t="s">
        <v>307</v>
      </c>
      <c r="B54" t="s">
        <v>308</v>
      </c>
      <c r="C54">
        <v>4.07</v>
      </c>
      <c r="D54">
        <v>4.07</v>
      </c>
    </row>
    <row r="55" spans="1:4">
      <c r="A55">
        <v>860550860</v>
      </c>
      <c r="B55" t="s">
        <v>309</v>
      </c>
      <c r="C55">
        <v>1.57</v>
      </c>
      <c r="D55">
        <v>1.57</v>
      </c>
    </row>
    <row r="56" spans="1:4">
      <c r="A56" t="s">
        <v>310</v>
      </c>
      <c r="B56" t="s">
        <v>311</v>
      </c>
      <c r="C56">
        <v>10</v>
      </c>
      <c r="D56">
        <v>10</v>
      </c>
    </row>
    <row r="57" spans="1:4">
      <c r="A57">
        <v>1120555090</v>
      </c>
      <c r="B57" t="s">
        <v>523</v>
      </c>
      <c r="C57">
        <v>90.41</v>
      </c>
      <c r="D57">
        <v>88.2</v>
      </c>
    </row>
    <row r="58" spans="1:4">
      <c r="A58" t="s">
        <v>588</v>
      </c>
      <c r="B58" t="s">
        <v>589</v>
      </c>
      <c r="D58">
        <v>-1.1000000000000001</v>
      </c>
    </row>
    <row r="59" spans="1:4">
      <c r="A59">
        <v>1140354670</v>
      </c>
      <c r="B59" t="s">
        <v>313</v>
      </c>
      <c r="C59">
        <v>8.9</v>
      </c>
      <c r="D59">
        <v>8.9</v>
      </c>
    </row>
    <row r="60" spans="1:4">
      <c r="A60">
        <v>1140355170</v>
      </c>
      <c r="B60" t="s">
        <v>314</v>
      </c>
      <c r="C60">
        <v>12.68</v>
      </c>
      <c r="D60">
        <v>12.68</v>
      </c>
    </row>
    <row r="61" spans="1:4">
      <c r="A61">
        <v>1140355190</v>
      </c>
      <c r="B61" t="s">
        <v>315</v>
      </c>
      <c r="C61">
        <v>1.51</v>
      </c>
      <c r="D61">
        <v>1.51</v>
      </c>
    </row>
    <row r="62" spans="1:4">
      <c r="A62" t="s">
        <v>316</v>
      </c>
      <c r="B62" t="s">
        <v>315</v>
      </c>
      <c r="C62">
        <v>57.46</v>
      </c>
      <c r="D62">
        <v>56.98</v>
      </c>
    </row>
    <row r="63" spans="1:4">
      <c r="A63" t="s">
        <v>322</v>
      </c>
      <c r="B63" t="s">
        <v>323</v>
      </c>
      <c r="C63">
        <v>10.6</v>
      </c>
      <c r="D63">
        <v>10.6</v>
      </c>
    </row>
    <row r="64" spans="1:4">
      <c r="A64" t="s">
        <v>324</v>
      </c>
      <c r="B64" t="s">
        <v>325</v>
      </c>
      <c r="C64">
        <v>3.8</v>
      </c>
      <c r="D64">
        <v>3.8</v>
      </c>
    </row>
    <row r="65" spans="1:4">
      <c r="A65" t="s">
        <v>435</v>
      </c>
      <c r="B65" t="s">
        <v>329</v>
      </c>
      <c r="C65">
        <v>35.57</v>
      </c>
      <c r="D65">
        <v>35.57</v>
      </c>
    </row>
    <row r="66" spans="1:4">
      <c r="A66" t="s">
        <v>326</v>
      </c>
      <c r="B66" t="s">
        <v>327</v>
      </c>
      <c r="C66">
        <v>6</v>
      </c>
      <c r="D66">
        <v>5.21</v>
      </c>
    </row>
    <row r="67" spans="1:4">
      <c r="A67" t="s">
        <v>328</v>
      </c>
      <c r="B67" t="s">
        <v>329</v>
      </c>
      <c r="C67">
        <v>25</v>
      </c>
      <c r="D67">
        <v>25</v>
      </c>
    </row>
    <row r="68" spans="1:4">
      <c r="A68" t="s">
        <v>436</v>
      </c>
      <c r="B68" t="s">
        <v>323</v>
      </c>
      <c r="C68">
        <v>40</v>
      </c>
      <c r="D68">
        <v>40</v>
      </c>
    </row>
    <row r="69" spans="1:4">
      <c r="A69" t="s">
        <v>330</v>
      </c>
      <c r="B69" t="s">
        <v>331</v>
      </c>
      <c r="C69">
        <v>45.18</v>
      </c>
      <c r="D69">
        <v>45.18</v>
      </c>
    </row>
    <row r="70" spans="1:4">
      <c r="A70" t="s">
        <v>332</v>
      </c>
      <c r="B70" t="s">
        <v>333</v>
      </c>
      <c r="C70">
        <v>129.44999999999999</v>
      </c>
      <c r="D70">
        <v>129.44999999999999</v>
      </c>
    </row>
    <row r="71" spans="1:4">
      <c r="A71" t="s">
        <v>334</v>
      </c>
      <c r="B71" t="s">
        <v>333</v>
      </c>
      <c r="C71">
        <v>5.38</v>
      </c>
      <c r="D71">
        <v>5.38</v>
      </c>
    </row>
    <row r="72" spans="1:4">
      <c r="A72">
        <v>1570150660</v>
      </c>
      <c r="B72" t="s">
        <v>337</v>
      </c>
      <c r="C72">
        <v>0.21</v>
      </c>
      <c r="D72">
        <v>0.21</v>
      </c>
    </row>
    <row r="73" spans="1:4">
      <c r="A73" t="s">
        <v>509</v>
      </c>
      <c r="B73" t="s">
        <v>510</v>
      </c>
      <c r="C73">
        <v>60</v>
      </c>
      <c r="D73">
        <v>60</v>
      </c>
    </row>
    <row r="74" spans="1:4">
      <c r="A74">
        <v>2340650280</v>
      </c>
      <c r="B74" t="s">
        <v>464</v>
      </c>
      <c r="C74">
        <v>1.34</v>
      </c>
      <c r="D74">
        <v>1.34</v>
      </c>
    </row>
    <row r="75" spans="1:4">
      <c r="A75">
        <v>2420453900</v>
      </c>
      <c r="B75" t="s">
        <v>340</v>
      </c>
      <c r="C75">
        <v>100</v>
      </c>
      <c r="D75">
        <v>100</v>
      </c>
    </row>
    <row r="76" spans="1:4">
      <c r="A76" t="s">
        <v>341</v>
      </c>
      <c r="B76" t="s">
        <v>342</v>
      </c>
      <c r="C76">
        <v>504.54</v>
      </c>
      <c r="D76">
        <v>504.54</v>
      </c>
    </row>
    <row r="77" spans="1:4">
      <c r="A77" t="s">
        <v>346</v>
      </c>
      <c r="B77" t="s">
        <v>347</v>
      </c>
      <c r="C77">
        <v>21.04</v>
      </c>
      <c r="D77">
        <v>20.05</v>
      </c>
    </row>
    <row r="78" spans="1:4">
      <c r="A78" t="s">
        <v>348</v>
      </c>
      <c r="B78" t="s">
        <v>349</v>
      </c>
      <c r="C78">
        <v>2.83</v>
      </c>
      <c r="D78">
        <v>2.83</v>
      </c>
    </row>
    <row r="79" spans="1:4">
      <c r="A79" t="s">
        <v>353</v>
      </c>
      <c r="B79" t="s">
        <v>354</v>
      </c>
      <c r="C79">
        <v>125.27</v>
      </c>
      <c r="D79">
        <v>125.27</v>
      </c>
    </row>
    <row r="80" spans="1:4">
      <c r="A80" t="s">
        <v>355</v>
      </c>
      <c r="B80" t="s">
        <v>356</v>
      </c>
      <c r="C80">
        <v>67.28</v>
      </c>
      <c r="D80">
        <v>67.28</v>
      </c>
    </row>
    <row r="81" spans="1:4">
      <c r="A81" t="s">
        <v>492</v>
      </c>
      <c r="B81" t="s">
        <v>493</v>
      </c>
      <c r="D81">
        <v>-0.01</v>
      </c>
    </row>
    <row r="82" spans="1:4">
      <c r="A82" t="s">
        <v>440</v>
      </c>
      <c r="B82" t="s">
        <v>441</v>
      </c>
      <c r="D82">
        <v>-0.04</v>
      </c>
    </row>
    <row r="83" spans="1:4">
      <c r="A83" t="s">
        <v>444</v>
      </c>
      <c r="B83" t="s">
        <v>445</v>
      </c>
      <c r="D83">
        <v>-0.39</v>
      </c>
    </row>
    <row r="84" spans="1:4">
      <c r="A84" t="s">
        <v>358</v>
      </c>
      <c r="B84" t="s">
        <v>359</v>
      </c>
      <c r="C84">
        <v>33.33</v>
      </c>
      <c r="D84">
        <v>33.33</v>
      </c>
    </row>
    <row r="85" spans="1:4">
      <c r="A85">
        <v>2650455260</v>
      </c>
      <c r="B85" t="s">
        <v>569</v>
      </c>
      <c r="C85">
        <v>23.87</v>
      </c>
      <c r="D85">
        <v>23.87</v>
      </c>
    </row>
    <row r="86" spans="1:4">
      <c r="A86">
        <v>2820451280</v>
      </c>
      <c r="B86" t="s">
        <v>360</v>
      </c>
      <c r="C86">
        <v>0.27</v>
      </c>
      <c r="D86">
        <v>0.27</v>
      </c>
    </row>
    <row r="87" spans="1:4">
      <c r="A87">
        <v>2869950160</v>
      </c>
      <c r="B87" t="s">
        <v>361</v>
      </c>
      <c r="C87">
        <v>0.34</v>
      </c>
      <c r="D87">
        <v>0.34</v>
      </c>
    </row>
    <row r="88" spans="1:4">
      <c r="A88">
        <v>2910551290</v>
      </c>
      <c r="B88" t="s">
        <v>362</v>
      </c>
      <c r="C88">
        <v>741.3</v>
      </c>
      <c r="D88">
        <v>741.15</v>
      </c>
    </row>
    <row r="89" spans="1:4">
      <c r="A89" t="s">
        <v>363</v>
      </c>
      <c r="B89" t="s">
        <v>364</v>
      </c>
      <c r="C89">
        <v>6.84</v>
      </c>
      <c r="D89">
        <v>6.84</v>
      </c>
    </row>
    <row r="90" spans="1:4">
      <c r="A90" t="s">
        <v>365</v>
      </c>
      <c r="B90" t="s">
        <v>366</v>
      </c>
      <c r="C90">
        <v>8.64</v>
      </c>
      <c r="D90">
        <v>8.64</v>
      </c>
    </row>
    <row r="91" spans="1:4">
      <c r="A91" t="s">
        <v>367</v>
      </c>
      <c r="B91" t="s">
        <v>368</v>
      </c>
      <c r="C91">
        <v>0.08</v>
      </c>
      <c r="D91">
        <v>0.08</v>
      </c>
    </row>
    <row r="92" spans="1:4">
      <c r="A92" t="s">
        <v>369</v>
      </c>
      <c r="B92" t="s">
        <v>370</v>
      </c>
      <c r="C92">
        <v>39.35</v>
      </c>
      <c r="D92">
        <v>39.35</v>
      </c>
    </row>
    <row r="93" spans="1:4">
      <c r="A93">
        <v>3110251180</v>
      </c>
      <c r="B93" t="s">
        <v>371</v>
      </c>
      <c r="C93">
        <v>21.3</v>
      </c>
      <c r="D93">
        <v>21.29</v>
      </c>
    </row>
    <row r="94" spans="1:4">
      <c r="A94">
        <v>3180052990</v>
      </c>
      <c r="B94" t="s">
        <v>372</v>
      </c>
      <c r="C94">
        <v>12.52</v>
      </c>
      <c r="D94">
        <v>12.52</v>
      </c>
    </row>
    <row r="95" spans="1:4">
      <c r="A95">
        <v>3610459000</v>
      </c>
      <c r="B95" t="s">
        <v>375</v>
      </c>
      <c r="C95">
        <v>116.02</v>
      </c>
      <c r="D95">
        <v>116.02</v>
      </c>
    </row>
    <row r="96" spans="1:4">
      <c r="A96">
        <v>3620255500</v>
      </c>
      <c r="B96" t="s">
        <v>511</v>
      </c>
    </row>
    <row r="97" spans="1:4">
      <c r="A97">
        <v>4620155160</v>
      </c>
      <c r="B97" t="s">
        <v>376</v>
      </c>
      <c r="C97">
        <v>11.33</v>
      </c>
      <c r="D97">
        <v>11.33</v>
      </c>
    </row>
    <row r="98" spans="1:4">
      <c r="A98">
        <v>4640355150</v>
      </c>
      <c r="B98" t="s">
        <v>590</v>
      </c>
      <c r="C98">
        <v>4.47</v>
      </c>
      <c r="D98">
        <v>4.46</v>
      </c>
    </row>
    <row r="99" spans="1:4">
      <c r="A99" t="s">
        <v>377</v>
      </c>
      <c r="B99" t="s">
        <v>378</v>
      </c>
      <c r="C99">
        <v>5.75</v>
      </c>
      <c r="D99">
        <v>5.75</v>
      </c>
    </row>
    <row r="100" spans="1:4">
      <c r="A100" t="s">
        <v>380</v>
      </c>
      <c r="B100" t="s">
        <v>381</v>
      </c>
      <c r="C100">
        <v>110.53</v>
      </c>
      <c r="D100">
        <v>110.53</v>
      </c>
    </row>
    <row r="101" spans="1:4">
      <c r="A101" t="s">
        <v>382</v>
      </c>
      <c r="B101" t="s">
        <v>378</v>
      </c>
      <c r="C101">
        <v>27.57</v>
      </c>
      <c r="D101">
        <v>27.57</v>
      </c>
    </row>
    <row r="102" spans="1:4">
      <c r="A102">
        <v>9090051200</v>
      </c>
      <c r="B102" t="s">
        <v>448</v>
      </c>
      <c r="C102">
        <v>0.09</v>
      </c>
      <c r="D102">
        <v>0.09</v>
      </c>
    </row>
    <row r="103" spans="1:4">
      <c r="A103">
        <v>9520051420</v>
      </c>
      <c r="B103" t="s">
        <v>383</v>
      </c>
      <c r="C103">
        <v>5.23</v>
      </c>
      <c r="D103">
        <v>5.23</v>
      </c>
    </row>
    <row r="104" spans="1:4">
      <c r="A104">
        <v>9620051410</v>
      </c>
      <c r="B104" t="s">
        <v>384</v>
      </c>
      <c r="C104">
        <v>5.96</v>
      </c>
      <c r="D104">
        <v>5.96</v>
      </c>
    </row>
    <row r="105" spans="1:4">
      <c r="A105">
        <v>9980054190</v>
      </c>
      <c r="B105" t="s">
        <v>591</v>
      </c>
      <c r="C105" t="s">
        <v>592</v>
      </c>
      <c r="D105" t="s">
        <v>593</v>
      </c>
    </row>
    <row r="106" spans="1:4">
      <c r="A106" t="s">
        <v>594</v>
      </c>
      <c r="B106" t="s">
        <v>595</v>
      </c>
      <c r="C106">
        <v>267.45</v>
      </c>
      <c r="D106">
        <v>267.05</v>
      </c>
    </row>
    <row r="107" spans="1:4">
      <c r="A107">
        <v>9990051180</v>
      </c>
      <c r="B107" t="s">
        <v>371</v>
      </c>
    </row>
    <row r="108" spans="1:4">
      <c r="A108">
        <v>170558300</v>
      </c>
      <c r="B108" t="s">
        <v>95</v>
      </c>
      <c r="C108">
        <v>539.75</v>
      </c>
      <c r="D108">
        <v>539.75</v>
      </c>
    </row>
    <row r="109" spans="1:4">
      <c r="A109">
        <v>170558330</v>
      </c>
      <c r="B109" t="s">
        <v>96</v>
      </c>
      <c r="C109">
        <v>473.69</v>
      </c>
      <c r="D109">
        <v>473.69</v>
      </c>
    </row>
    <row r="110" spans="1:4">
      <c r="A110">
        <v>320558340</v>
      </c>
      <c r="B110" t="s">
        <v>97</v>
      </c>
      <c r="C110">
        <v>136.81</v>
      </c>
      <c r="D110">
        <v>136.81</v>
      </c>
    </row>
    <row r="111" spans="1:4">
      <c r="A111">
        <v>330153020</v>
      </c>
      <c r="B111" t="s">
        <v>385</v>
      </c>
      <c r="C111">
        <v>974.35</v>
      </c>
      <c r="D111">
        <v>974.34</v>
      </c>
    </row>
    <row r="112" spans="1:4">
      <c r="A112" t="s">
        <v>386</v>
      </c>
      <c r="B112" t="s">
        <v>387</v>
      </c>
      <c r="C112">
        <v>11.77</v>
      </c>
      <c r="D112">
        <v>9.5500000000000007</v>
      </c>
    </row>
    <row r="113" spans="1:4">
      <c r="A113" t="s">
        <v>388</v>
      </c>
      <c r="B113" t="s">
        <v>389</v>
      </c>
      <c r="C113">
        <v>808.04</v>
      </c>
      <c r="D113">
        <v>808.03</v>
      </c>
    </row>
    <row r="114" spans="1:4">
      <c r="A114">
        <v>1520158310</v>
      </c>
      <c r="B114" t="s">
        <v>100</v>
      </c>
      <c r="C114">
        <v>38.130000000000003</v>
      </c>
      <c r="D114">
        <v>38.130000000000003</v>
      </c>
    </row>
    <row r="115" spans="1:4">
      <c r="A115" t="s">
        <v>390</v>
      </c>
      <c r="B115" t="s">
        <v>391</v>
      </c>
      <c r="C115">
        <v>183.33</v>
      </c>
      <c r="D115">
        <v>183.33</v>
      </c>
    </row>
    <row r="116" spans="1:4">
      <c r="A116">
        <v>3620258320</v>
      </c>
      <c r="B116" t="s">
        <v>101</v>
      </c>
      <c r="C116">
        <v>245.6</v>
      </c>
      <c r="D116">
        <v>245.6</v>
      </c>
    </row>
    <row r="117" spans="1:4">
      <c r="A117">
        <v>3620258530</v>
      </c>
      <c r="B117" t="s">
        <v>392</v>
      </c>
      <c r="C117">
        <v>47.13</v>
      </c>
      <c r="D117">
        <v>45.84</v>
      </c>
    </row>
    <row r="118" spans="1:4">
      <c r="A118" t="s">
        <v>393</v>
      </c>
      <c r="B118" t="s">
        <v>394</v>
      </c>
      <c r="C118">
        <v>37.78</v>
      </c>
      <c r="D118">
        <v>37.75</v>
      </c>
    </row>
    <row r="119" spans="1:4">
      <c r="A119" t="s">
        <v>521</v>
      </c>
      <c r="B119" t="s">
        <v>522</v>
      </c>
      <c r="C119">
        <v>7.06</v>
      </c>
      <c r="D119">
        <v>7.06</v>
      </c>
    </row>
    <row r="120" spans="1:4">
      <c r="A120">
        <v>2480556750</v>
      </c>
      <c r="B120" t="s">
        <v>596</v>
      </c>
      <c r="C120">
        <v>15.91</v>
      </c>
      <c r="D120">
        <v>15.91</v>
      </c>
    </row>
    <row r="121" spans="1:4">
      <c r="A121">
        <v>220252560</v>
      </c>
      <c r="B121" t="s">
        <v>400</v>
      </c>
      <c r="C121">
        <v>18.809999999999999</v>
      </c>
      <c r="D121">
        <v>18.809999999999999</v>
      </c>
    </row>
    <row r="122" spans="1:4">
      <c r="A122">
        <v>170558360</v>
      </c>
      <c r="B122" t="s">
        <v>401</v>
      </c>
      <c r="C122">
        <v>105.81</v>
      </c>
      <c r="D122">
        <v>105.81</v>
      </c>
    </row>
    <row r="123" spans="1:4">
      <c r="A123">
        <v>220253030</v>
      </c>
      <c r="B123" t="s">
        <v>402</v>
      </c>
      <c r="C123">
        <v>153.06</v>
      </c>
      <c r="D123">
        <v>153.02000000000001</v>
      </c>
    </row>
    <row r="124" spans="1:4">
      <c r="A124">
        <v>220253040</v>
      </c>
      <c r="B124" t="s">
        <v>403</v>
      </c>
      <c r="C124">
        <v>80.14</v>
      </c>
      <c r="D124">
        <v>79.7</v>
      </c>
    </row>
    <row r="125" spans="1:4">
      <c r="A125">
        <v>320558370</v>
      </c>
      <c r="B125" t="s">
        <v>404</v>
      </c>
      <c r="C125">
        <v>10.38</v>
      </c>
      <c r="D125">
        <v>10.38</v>
      </c>
    </row>
    <row r="126" spans="1:4">
      <c r="A126" t="s">
        <v>405</v>
      </c>
      <c r="B126" t="s">
        <v>406</v>
      </c>
      <c r="C126">
        <v>279.3</v>
      </c>
      <c r="D126">
        <v>279.3</v>
      </c>
    </row>
    <row r="127" spans="1:4">
      <c r="A127" t="s">
        <v>407</v>
      </c>
      <c r="B127" t="s">
        <v>408</v>
      </c>
      <c r="C127">
        <v>49.04</v>
      </c>
      <c r="D127">
        <v>49.04</v>
      </c>
    </row>
    <row r="128" spans="1:4">
      <c r="A128" t="s">
        <v>468</v>
      </c>
      <c r="B128" t="s">
        <v>469</v>
      </c>
      <c r="C128">
        <v>4.75</v>
      </c>
      <c r="D128">
        <v>4.75</v>
      </c>
    </row>
    <row r="129" spans="1:4">
      <c r="A129">
        <v>3620258570</v>
      </c>
      <c r="B129" t="s">
        <v>409</v>
      </c>
      <c r="C129">
        <v>20.23</v>
      </c>
      <c r="D129">
        <v>20.23</v>
      </c>
    </row>
    <row r="130" spans="1:4">
      <c r="A130" t="s">
        <v>410</v>
      </c>
      <c r="B130" t="s">
        <v>411</v>
      </c>
      <c r="C130">
        <v>504</v>
      </c>
      <c r="D130">
        <v>504</v>
      </c>
    </row>
    <row r="131" spans="1:4">
      <c r="A131" t="s">
        <v>494</v>
      </c>
      <c r="B131" t="s">
        <v>495</v>
      </c>
      <c r="C131" t="s">
        <v>597</v>
      </c>
      <c r="D131" t="s">
        <v>597</v>
      </c>
    </row>
    <row r="132" spans="1:4">
      <c r="A132">
        <v>710258520</v>
      </c>
      <c r="B132" t="s">
        <v>413</v>
      </c>
      <c r="C132">
        <v>25.25</v>
      </c>
      <c r="D132">
        <v>25.25</v>
      </c>
    </row>
    <row r="133" spans="1:4">
      <c r="A133">
        <v>1511253210</v>
      </c>
      <c r="B133" t="s">
        <v>598</v>
      </c>
      <c r="C133">
        <v>925.54</v>
      </c>
      <c r="D133">
        <v>925.54</v>
      </c>
    </row>
    <row r="134" spans="1:4">
      <c r="A134" t="s">
        <v>416</v>
      </c>
      <c r="B134" t="s">
        <v>417</v>
      </c>
      <c r="C134">
        <v>74.06</v>
      </c>
      <c r="D134">
        <v>74.06</v>
      </c>
    </row>
    <row r="135" spans="1:4">
      <c r="A135" t="s">
        <v>420</v>
      </c>
      <c r="B135" t="s">
        <v>421</v>
      </c>
      <c r="C135">
        <v>6.46</v>
      </c>
      <c r="D135">
        <v>6.46</v>
      </c>
    </row>
    <row r="136" spans="1:4">
      <c r="A136" t="s">
        <v>103</v>
      </c>
      <c r="B136" t="s">
        <v>102</v>
      </c>
      <c r="C136">
        <v>5.72</v>
      </c>
      <c r="D136">
        <v>5.72</v>
      </c>
    </row>
    <row r="137" spans="1:4">
      <c r="A137" t="s">
        <v>105</v>
      </c>
      <c r="B137" t="s">
        <v>104</v>
      </c>
      <c r="C137">
        <v>31.81</v>
      </c>
      <c r="D137">
        <v>31.81</v>
      </c>
    </row>
    <row r="138" spans="1:4">
      <c r="A138">
        <v>2340758790</v>
      </c>
      <c r="B138" t="s">
        <v>426</v>
      </c>
      <c r="C138">
        <v>3.72</v>
      </c>
      <c r="D138">
        <v>3.72</v>
      </c>
    </row>
    <row r="139" spans="1:4">
      <c r="A139">
        <v>3620258440</v>
      </c>
      <c r="B139" t="s">
        <v>106</v>
      </c>
      <c r="C139">
        <v>89.69</v>
      </c>
      <c r="D139">
        <v>89.69</v>
      </c>
    </row>
    <row r="140" spans="1:4">
      <c r="A140">
        <v>3620258480</v>
      </c>
      <c r="B140" t="s">
        <v>107</v>
      </c>
      <c r="C140">
        <v>91.81</v>
      </c>
      <c r="D140">
        <v>91.81</v>
      </c>
    </row>
  </sheetData>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workbookViewId="0">
      <selection activeCell="H10" sqref="H10"/>
    </sheetView>
  </sheetViews>
  <sheetFormatPr defaultRowHeight="15"/>
  <cols>
    <col min="1" max="1" width="11.5703125" bestFit="1" customWidth="1"/>
  </cols>
  <sheetData>
    <row r="1" spans="1:4">
      <c r="A1">
        <v>58000</v>
      </c>
      <c r="B1" t="s">
        <v>217</v>
      </c>
      <c r="D1">
        <v>-0.17</v>
      </c>
    </row>
    <row r="2" spans="1:4">
      <c r="A2">
        <v>170551380</v>
      </c>
      <c r="B2" t="s">
        <v>218</v>
      </c>
      <c r="C2">
        <v>18.52</v>
      </c>
      <c r="D2">
        <v>18.52</v>
      </c>
    </row>
    <row r="3" spans="1:4">
      <c r="A3" t="s">
        <v>219</v>
      </c>
      <c r="B3" t="s">
        <v>220</v>
      </c>
      <c r="C3">
        <v>145.88999999999999</v>
      </c>
      <c r="D3">
        <v>145.88999999999999</v>
      </c>
    </row>
    <row r="4" spans="1:4">
      <c r="A4" t="s">
        <v>225</v>
      </c>
      <c r="B4" t="s">
        <v>226</v>
      </c>
      <c r="C4">
        <v>10.130000000000001</v>
      </c>
      <c r="D4">
        <v>10.130000000000001</v>
      </c>
    </row>
    <row r="5" spans="1:4">
      <c r="A5" t="s">
        <v>213</v>
      </c>
      <c r="B5" t="s">
        <v>214</v>
      </c>
      <c r="C5">
        <v>9.08</v>
      </c>
      <c r="D5">
        <v>9.08</v>
      </c>
    </row>
    <row r="6" spans="1:4">
      <c r="A6" t="s">
        <v>216</v>
      </c>
      <c r="B6" t="s">
        <v>215</v>
      </c>
      <c r="C6">
        <v>4</v>
      </c>
      <c r="D6">
        <v>4</v>
      </c>
    </row>
    <row r="7" spans="1:4">
      <c r="A7" t="s">
        <v>227</v>
      </c>
      <c r="B7" t="s">
        <v>228</v>
      </c>
      <c r="C7">
        <v>26.53</v>
      </c>
      <c r="D7">
        <v>26.53</v>
      </c>
    </row>
    <row r="8" spans="1:4">
      <c r="A8" t="s">
        <v>229</v>
      </c>
      <c r="B8" t="s">
        <v>230</v>
      </c>
      <c r="C8">
        <v>34.67</v>
      </c>
      <c r="D8">
        <v>34.67</v>
      </c>
    </row>
    <row r="9" spans="1:4">
      <c r="A9" t="s">
        <v>231</v>
      </c>
      <c r="B9" t="s">
        <v>232</v>
      </c>
      <c r="C9">
        <v>1.93</v>
      </c>
      <c r="D9">
        <v>1.93</v>
      </c>
    </row>
    <row r="10" spans="1:4">
      <c r="A10" t="s">
        <v>233</v>
      </c>
      <c r="B10" t="s">
        <v>234</v>
      </c>
      <c r="C10">
        <v>101.47</v>
      </c>
      <c r="D10">
        <v>101.47</v>
      </c>
    </row>
    <row r="11" spans="1:4">
      <c r="A11" t="s">
        <v>235</v>
      </c>
      <c r="B11" t="s">
        <v>236</v>
      </c>
      <c r="C11">
        <v>5</v>
      </c>
      <c r="D11">
        <v>5</v>
      </c>
    </row>
    <row r="12" spans="1:4">
      <c r="A12" t="s">
        <v>237</v>
      </c>
      <c r="B12" t="s">
        <v>238</v>
      </c>
      <c r="C12">
        <v>70.819999999999993</v>
      </c>
      <c r="D12">
        <v>64.45</v>
      </c>
    </row>
    <row r="13" spans="1:4">
      <c r="A13" t="s">
        <v>239</v>
      </c>
      <c r="B13" t="s">
        <v>240</v>
      </c>
      <c r="C13">
        <v>92.29</v>
      </c>
      <c r="D13">
        <v>92.29</v>
      </c>
    </row>
    <row r="14" spans="1:4">
      <c r="A14" t="s">
        <v>241</v>
      </c>
      <c r="B14" t="s">
        <v>242</v>
      </c>
      <c r="C14">
        <v>90.32</v>
      </c>
      <c r="D14">
        <v>90.32</v>
      </c>
    </row>
    <row r="15" spans="1:4">
      <c r="A15" t="s">
        <v>243</v>
      </c>
      <c r="B15" t="s">
        <v>244</v>
      </c>
      <c r="C15">
        <v>267.06</v>
      </c>
      <c r="D15">
        <v>267.06</v>
      </c>
    </row>
    <row r="16" spans="1:4">
      <c r="A16" t="s">
        <v>473</v>
      </c>
      <c r="B16" t="s">
        <v>474</v>
      </c>
      <c r="C16">
        <v>736.09</v>
      </c>
      <c r="D16">
        <v>736.09</v>
      </c>
    </row>
    <row r="17" spans="1:4">
      <c r="A17" t="s">
        <v>245</v>
      </c>
      <c r="B17" t="s">
        <v>246</v>
      </c>
      <c r="C17">
        <v>60.11</v>
      </c>
      <c r="D17">
        <v>60.11</v>
      </c>
    </row>
    <row r="18" spans="1:4">
      <c r="A18" t="s">
        <v>247</v>
      </c>
      <c r="B18" t="s">
        <v>248</v>
      </c>
      <c r="C18">
        <v>0.24</v>
      </c>
      <c r="D18">
        <v>0.24</v>
      </c>
    </row>
    <row r="19" spans="1:4">
      <c r="A19">
        <v>210255340</v>
      </c>
      <c r="B19" t="s">
        <v>456</v>
      </c>
      <c r="C19">
        <v>6.81</v>
      </c>
      <c r="D19">
        <v>6.81</v>
      </c>
    </row>
    <row r="20" spans="1:4">
      <c r="A20">
        <v>220252550</v>
      </c>
      <c r="B20" t="s">
        <v>249</v>
      </c>
      <c r="C20">
        <v>42.69</v>
      </c>
      <c r="D20">
        <v>42.69</v>
      </c>
    </row>
    <row r="21" spans="1:4">
      <c r="A21" s="51" t="s">
        <v>250</v>
      </c>
      <c r="B21" t="s">
        <v>251</v>
      </c>
      <c r="C21">
        <v>39.67</v>
      </c>
      <c r="D21">
        <v>39.67</v>
      </c>
    </row>
    <row r="22" spans="1:4">
      <c r="A22" s="51" t="s">
        <v>252</v>
      </c>
      <c r="B22" t="s">
        <v>253</v>
      </c>
      <c r="C22">
        <v>7.02</v>
      </c>
      <c r="D22">
        <v>7.02</v>
      </c>
    </row>
    <row r="23" spans="1:4">
      <c r="A23" s="51" t="s">
        <v>256</v>
      </c>
      <c r="B23" t="s">
        <v>257</v>
      </c>
      <c r="C23">
        <v>292.36</v>
      </c>
      <c r="D23">
        <v>292.33</v>
      </c>
    </row>
    <row r="24" spans="1:4">
      <c r="A24" s="51" t="s">
        <v>258</v>
      </c>
      <c r="B24" t="s">
        <v>259</v>
      </c>
      <c r="C24">
        <v>23.91</v>
      </c>
      <c r="D24">
        <v>23.91</v>
      </c>
    </row>
    <row r="25" spans="1:4">
      <c r="A25" s="51" t="s">
        <v>260</v>
      </c>
      <c r="B25" t="s">
        <v>261</v>
      </c>
      <c r="C25">
        <v>160.22999999999999</v>
      </c>
      <c r="D25">
        <v>160.22999999999999</v>
      </c>
    </row>
    <row r="26" spans="1:4">
      <c r="A26" t="s">
        <v>480</v>
      </c>
      <c r="B26" t="s">
        <v>481</v>
      </c>
      <c r="C26">
        <v>12.58</v>
      </c>
      <c r="D26">
        <v>12.56</v>
      </c>
    </row>
    <row r="27" spans="1:4">
      <c r="A27" t="s">
        <v>262</v>
      </c>
      <c r="B27" t="s">
        <v>263</v>
      </c>
      <c r="C27">
        <v>194.22</v>
      </c>
      <c r="D27">
        <v>194.22</v>
      </c>
    </row>
    <row r="28" spans="1:4">
      <c r="A28" s="51" t="s">
        <v>264</v>
      </c>
      <c r="B28" t="s">
        <v>265</v>
      </c>
      <c r="C28">
        <v>16.760000000000002</v>
      </c>
      <c r="D28">
        <v>16.760000000000002</v>
      </c>
    </row>
    <row r="29" spans="1:4">
      <c r="A29" s="51" t="s">
        <v>266</v>
      </c>
      <c r="B29" t="s">
        <v>267</v>
      </c>
      <c r="C29">
        <v>8.35</v>
      </c>
      <c r="D29">
        <v>8.35</v>
      </c>
    </row>
    <row r="30" spans="1:4">
      <c r="A30" s="51" t="s">
        <v>270</v>
      </c>
      <c r="B30" t="s">
        <v>271</v>
      </c>
      <c r="C30">
        <v>7.65</v>
      </c>
      <c r="D30">
        <v>7.65</v>
      </c>
    </row>
    <row r="31" spans="1:4">
      <c r="A31">
        <v>310151370</v>
      </c>
      <c r="B31" t="s">
        <v>272</v>
      </c>
      <c r="C31">
        <v>11.39</v>
      </c>
      <c r="D31">
        <v>11.39</v>
      </c>
    </row>
    <row r="32" spans="1:4">
      <c r="A32">
        <v>310852500</v>
      </c>
      <c r="B32" t="s">
        <v>273</v>
      </c>
      <c r="C32">
        <v>389.25</v>
      </c>
      <c r="D32">
        <v>389.16</v>
      </c>
    </row>
    <row r="33" spans="1:4">
      <c r="A33">
        <v>311152200</v>
      </c>
      <c r="B33" t="s">
        <v>276</v>
      </c>
      <c r="C33">
        <v>53.63</v>
      </c>
      <c r="D33">
        <v>53.62</v>
      </c>
    </row>
    <row r="34" spans="1:4">
      <c r="A34">
        <v>311252400</v>
      </c>
      <c r="B34" t="s">
        <v>277</v>
      </c>
      <c r="C34">
        <v>0.05</v>
      </c>
      <c r="D34">
        <v>0.05</v>
      </c>
    </row>
    <row r="35" spans="1:4">
      <c r="A35">
        <v>330152700</v>
      </c>
      <c r="B35" t="s">
        <v>278</v>
      </c>
      <c r="C35">
        <v>2.08</v>
      </c>
      <c r="D35">
        <v>2.08</v>
      </c>
    </row>
    <row r="36" spans="1:4">
      <c r="A36">
        <v>330153800</v>
      </c>
      <c r="B36" t="s">
        <v>279</v>
      </c>
      <c r="C36">
        <v>164.23</v>
      </c>
      <c r="D36">
        <v>164.09</v>
      </c>
    </row>
    <row r="37" spans="1:4">
      <c r="A37">
        <v>330750820</v>
      </c>
      <c r="B37" t="s">
        <v>280</v>
      </c>
      <c r="C37">
        <v>28.67</v>
      </c>
      <c r="D37">
        <v>28.67</v>
      </c>
    </row>
    <row r="38" spans="1:4">
      <c r="A38">
        <v>330752600</v>
      </c>
      <c r="B38" t="s">
        <v>281</v>
      </c>
      <c r="C38">
        <v>3.41</v>
      </c>
      <c r="D38">
        <v>3.41</v>
      </c>
    </row>
    <row r="39" spans="1:4">
      <c r="A39" t="s">
        <v>282</v>
      </c>
      <c r="B39" t="s">
        <v>283</v>
      </c>
      <c r="C39">
        <v>450.95</v>
      </c>
      <c r="D39">
        <v>450.95</v>
      </c>
    </row>
    <row r="40" spans="1:4">
      <c r="A40" t="s">
        <v>284</v>
      </c>
      <c r="B40" t="s">
        <v>285</v>
      </c>
      <c r="C40">
        <v>500.64</v>
      </c>
      <c r="D40">
        <v>500.64</v>
      </c>
    </row>
    <row r="41" spans="1:4">
      <c r="A41" t="s">
        <v>482</v>
      </c>
      <c r="B41" t="s">
        <v>483</v>
      </c>
      <c r="C41">
        <v>20.8</v>
      </c>
      <c r="D41">
        <v>20.8</v>
      </c>
    </row>
    <row r="42" spans="1:4">
      <c r="A42" t="s">
        <v>484</v>
      </c>
      <c r="B42" t="s">
        <v>485</v>
      </c>
      <c r="C42">
        <v>158.77000000000001</v>
      </c>
      <c r="D42">
        <v>156.54</v>
      </c>
    </row>
    <row r="43" spans="1:4">
      <c r="A43">
        <v>410250270</v>
      </c>
      <c r="B43" t="s">
        <v>286</v>
      </c>
      <c r="C43">
        <v>2.33</v>
      </c>
      <c r="D43">
        <v>2.33</v>
      </c>
    </row>
    <row r="44" spans="1:4">
      <c r="A44">
        <v>420250270</v>
      </c>
      <c r="B44" t="s">
        <v>286</v>
      </c>
      <c r="C44">
        <v>13.43</v>
      </c>
      <c r="D44">
        <v>13.43</v>
      </c>
    </row>
    <row r="45" spans="1:4">
      <c r="A45">
        <v>420252800</v>
      </c>
      <c r="B45" t="s">
        <v>287</v>
      </c>
      <c r="C45">
        <v>0.13</v>
      </c>
      <c r="D45">
        <v>0.13</v>
      </c>
    </row>
    <row r="46" spans="1:4">
      <c r="A46">
        <v>420655140</v>
      </c>
      <c r="B46" t="s">
        <v>288</v>
      </c>
      <c r="C46">
        <v>7.56</v>
      </c>
      <c r="D46">
        <v>7.56</v>
      </c>
    </row>
    <row r="47" spans="1:4">
      <c r="A47">
        <v>511351350</v>
      </c>
      <c r="B47" t="s">
        <v>289</v>
      </c>
      <c r="C47">
        <v>4.4400000000000004</v>
      </c>
      <c r="D47">
        <v>4.4400000000000004</v>
      </c>
    </row>
    <row r="48" spans="1:4">
      <c r="A48">
        <v>511351760</v>
      </c>
      <c r="B48" t="s">
        <v>290</v>
      </c>
      <c r="C48">
        <v>4.4400000000000004</v>
      </c>
      <c r="D48">
        <v>4.4400000000000004</v>
      </c>
    </row>
    <row r="49" spans="1:4">
      <c r="A49">
        <v>511354620</v>
      </c>
      <c r="B49" t="s">
        <v>291</v>
      </c>
      <c r="C49">
        <v>9.1999999999999993</v>
      </c>
      <c r="D49">
        <v>9.1999999999999993</v>
      </c>
    </row>
    <row r="50" spans="1:4">
      <c r="A50">
        <v>511354970</v>
      </c>
      <c r="B50" t="s">
        <v>292</v>
      </c>
      <c r="C50">
        <v>39</v>
      </c>
      <c r="D50">
        <v>38.97</v>
      </c>
    </row>
    <row r="51" spans="1:4">
      <c r="A51" t="s">
        <v>296</v>
      </c>
      <c r="B51" t="s">
        <v>297</v>
      </c>
      <c r="C51">
        <v>70</v>
      </c>
      <c r="D51">
        <v>70</v>
      </c>
    </row>
    <row r="52" spans="1:4">
      <c r="A52" t="s">
        <v>298</v>
      </c>
      <c r="B52" t="s">
        <v>299</v>
      </c>
      <c r="C52">
        <v>199.53</v>
      </c>
      <c r="D52">
        <v>198.31</v>
      </c>
    </row>
    <row r="53" spans="1:4">
      <c r="A53" t="s">
        <v>433</v>
      </c>
      <c r="B53" t="s">
        <v>434</v>
      </c>
      <c r="C53">
        <v>65.819999999999993</v>
      </c>
      <c r="D53">
        <v>65.819999999999993</v>
      </c>
    </row>
    <row r="54" spans="1:4">
      <c r="A54" t="s">
        <v>519</v>
      </c>
      <c r="B54" t="s">
        <v>520</v>
      </c>
      <c r="C54">
        <v>654.12</v>
      </c>
      <c r="D54">
        <v>654.12</v>
      </c>
    </row>
    <row r="55" spans="1:4">
      <c r="A55">
        <v>710552900</v>
      </c>
      <c r="B55" t="s">
        <v>300</v>
      </c>
      <c r="C55">
        <v>283.04000000000002</v>
      </c>
      <c r="D55">
        <v>282.81</v>
      </c>
    </row>
    <row r="56" spans="1:4">
      <c r="A56" t="s">
        <v>305</v>
      </c>
      <c r="B56" t="s">
        <v>306</v>
      </c>
      <c r="C56">
        <v>1.6</v>
      </c>
      <c r="D56">
        <v>1.6</v>
      </c>
    </row>
    <row r="57" spans="1:4">
      <c r="A57" t="s">
        <v>307</v>
      </c>
      <c r="B57" t="s">
        <v>308</v>
      </c>
      <c r="C57">
        <v>4.76</v>
      </c>
      <c r="D57">
        <v>4.75</v>
      </c>
    </row>
    <row r="58" spans="1:4">
      <c r="A58">
        <v>860550860</v>
      </c>
      <c r="B58" t="s">
        <v>309</v>
      </c>
      <c r="C58">
        <v>1.71</v>
      </c>
      <c r="D58">
        <v>1.71</v>
      </c>
    </row>
    <row r="59" spans="1:4">
      <c r="A59" t="s">
        <v>310</v>
      </c>
      <c r="B59" t="s">
        <v>311</v>
      </c>
      <c r="C59">
        <v>5</v>
      </c>
      <c r="D59">
        <v>5</v>
      </c>
    </row>
    <row r="60" spans="1:4">
      <c r="A60">
        <v>1140354660</v>
      </c>
      <c r="B60" t="s">
        <v>312</v>
      </c>
      <c r="C60">
        <v>5.39</v>
      </c>
      <c r="D60">
        <v>5.39</v>
      </c>
    </row>
    <row r="61" spans="1:4">
      <c r="A61">
        <v>1140354670</v>
      </c>
      <c r="B61" t="s">
        <v>313</v>
      </c>
      <c r="C61">
        <v>18.21</v>
      </c>
      <c r="D61">
        <v>18.21</v>
      </c>
    </row>
    <row r="62" spans="1:4">
      <c r="A62">
        <v>1140355170</v>
      </c>
      <c r="B62" t="s">
        <v>314</v>
      </c>
      <c r="C62">
        <v>13.44</v>
      </c>
      <c r="D62">
        <v>13.44</v>
      </c>
    </row>
    <row r="63" spans="1:4">
      <c r="A63">
        <v>1140355190</v>
      </c>
      <c r="B63" t="s">
        <v>315</v>
      </c>
      <c r="C63">
        <v>1.74</v>
      </c>
      <c r="D63">
        <v>1.74</v>
      </c>
    </row>
    <row r="64" spans="1:4">
      <c r="A64" t="s">
        <v>316</v>
      </c>
      <c r="B64" t="s">
        <v>315</v>
      </c>
      <c r="C64">
        <v>22.21</v>
      </c>
      <c r="D64">
        <v>22.21</v>
      </c>
    </row>
    <row r="65" spans="1:4">
      <c r="A65" t="s">
        <v>317</v>
      </c>
      <c r="B65" t="s">
        <v>318</v>
      </c>
      <c r="C65">
        <v>2.5</v>
      </c>
      <c r="D65">
        <v>2.5</v>
      </c>
    </row>
    <row r="66" spans="1:4">
      <c r="A66" t="s">
        <v>322</v>
      </c>
      <c r="B66" t="s">
        <v>323</v>
      </c>
      <c r="C66">
        <v>36.58</v>
      </c>
      <c r="D66">
        <v>36.58</v>
      </c>
    </row>
    <row r="67" spans="1:4">
      <c r="A67" t="s">
        <v>324</v>
      </c>
      <c r="B67" t="s">
        <v>325</v>
      </c>
      <c r="C67">
        <v>4.49</v>
      </c>
      <c r="D67">
        <v>4.49</v>
      </c>
    </row>
    <row r="68" spans="1:4">
      <c r="A68" t="s">
        <v>435</v>
      </c>
      <c r="B68" t="s">
        <v>329</v>
      </c>
      <c r="C68">
        <v>34.97</v>
      </c>
      <c r="D68">
        <v>34.97</v>
      </c>
    </row>
    <row r="69" spans="1:4">
      <c r="A69" t="s">
        <v>326</v>
      </c>
      <c r="B69" t="s">
        <v>327</v>
      </c>
      <c r="C69">
        <v>58.6</v>
      </c>
      <c r="D69">
        <v>58.6</v>
      </c>
    </row>
    <row r="70" spans="1:4">
      <c r="A70" t="s">
        <v>330</v>
      </c>
      <c r="B70" t="s">
        <v>331</v>
      </c>
      <c r="C70">
        <v>40.81</v>
      </c>
      <c r="D70">
        <v>40.81</v>
      </c>
    </row>
    <row r="71" spans="1:4">
      <c r="A71" t="s">
        <v>332</v>
      </c>
      <c r="B71" t="s">
        <v>333</v>
      </c>
      <c r="C71">
        <v>93.29</v>
      </c>
      <c r="D71">
        <v>93.29</v>
      </c>
    </row>
    <row r="72" spans="1:4">
      <c r="A72" t="s">
        <v>334</v>
      </c>
      <c r="B72" t="s">
        <v>333</v>
      </c>
      <c r="C72">
        <v>4.75</v>
      </c>
      <c r="D72">
        <v>4.75</v>
      </c>
    </row>
    <row r="73" spans="1:4">
      <c r="A73" t="s">
        <v>338</v>
      </c>
      <c r="B73" t="s">
        <v>339</v>
      </c>
      <c r="C73">
        <v>4.6900000000000004</v>
      </c>
      <c r="D73">
        <v>4.6900000000000004</v>
      </c>
    </row>
    <row r="74" spans="1:4">
      <c r="A74">
        <v>2340650280</v>
      </c>
      <c r="B74" t="s">
        <v>464</v>
      </c>
      <c r="C74">
        <v>5.57</v>
      </c>
      <c r="D74">
        <v>5.57</v>
      </c>
    </row>
    <row r="75" spans="1:4">
      <c r="A75" t="s">
        <v>341</v>
      </c>
      <c r="B75" t="s">
        <v>342</v>
      </c>
      <c r="C75">
        <v>725.34</v>
      </c>
      <c r="D75">
        <v>725.25</v>
      </c>
    </row>
    <row r="76" spans="1:4">
      <c r="A76" t="s">
        <v>346</v>
      </c>
      <c r="B76" t="s">
        <v>347</v>
      </c>
      <c r="C76">
        <v>18.36</v>
      </c>
      <c r="D76">
        <v>18.260000000000002</v>
      </c>
    </row>
    <row r="77" spans="1:4">
      <c r="A77" t="s">
        <v>348</v>
      </c>
      <c r="B77" t="s">
        <v>349</v>
      </c>
      <c r="C77">
        <v>1.3</v>
      </c>
      <c r="D77">
        <v>1.1499999999999999</v>
      </c>
    </row>
    <row r="78" spans="1:4">
      <c r="A78" t="s">
        <v>353</v>
      </c>
      <c r="B78" t="s">
        <v>354</v>
      </c>
      <c r="C78">
        <v>108.76</v>
      </c>
      <c r="D78">
        <v>108.76</v>
      </c>
    </row>
    <row r="79" spans="1:4">
      <c r="A79" t="s">
        <v>355</v>
      </c>
      <c r="B79" t="s">
        <v>356</v>
      </c>
      <c r="C79">
        <v>96.39</v>
      </c>
      <c r="D79">
        <v>96.39</v>
      </c>
    </row>
    <row r="80" spans="1:4">
      <c r="A80" t="s">
        <v>492</v>
      </c>
      <c r="B80" t="s">
        <v>493</v>
      </c>
      <c r="D80">
        <v>-1.05</v>
      </c>
    </row>
    <row r="81" spans="1:4">
      <c r="A81" t="s">
        <v>440</v>
      </c>
      <c r="B81" t="s">
        <v>441</v>
      </c>
      <c r="D81">
        <v>-0.05</v>
      </c>
    </row>
    <row r="82" spans="1:4">
      <c r="A82" t="s">
        <v>444</v>
      </c>
      <c r="B82" t="s">
        <v>445</v>
      </c>
      <c r="D82">
        <v>-0.56999999999999995</v>
      </c>
    </row>
    <row r="83" spans="1:4">
      <c r="A83" t="s">
        <v>358</v>
      </c>
      <c r="B83" t="s">
        <v>359</v>
      </c>
      <c r="C83">
        <v>14.78</v>
      </c>
      <c r="D83">
        <v>14.78</v>
      </c>
    </row>
    <row r="84" spans="1:4">
      <c r="A84">
        <v>2820451280</v>
      </c>
      <c r="B84" t="s">
        <v>360</v>
      </c>
      <c r="C84">
        <v>13.47</v>
      </c>
      <c r="D84">
        <v>13.47</v>
      </c>
    </row>
    <row r="85" spans="1:4">
      <c r="A85">
        <v>2869950160</v>
      </c>
      <c r="B85" t="s">
        <v>361</v>
      </c>
    </row>
    <row r="86" spans="1:4">
      <c r="A86">
        <v>2910551290</v>
      </c>
      <c r="B86" t="s">
        <v>362</v>
      </c>
      <c r="C86">
        <v>409.68</v>
      </c>
      <c r="D86">
        <v>409.49</v>
      </c>
    </row>
    <row r="87" spans="1:4">
      <c r="A87" t="s">
        <v>363</v>
      </c>
      <c r="B87" t="s">
        <v>364</v>
      </c>
      <c r="C87">
        <v>12.7</v>
      </c>
      <c r="D87">
        <v>12.7</v>
      </c>
    </row>
    <row r="88" spans="1:4">
      <c r="A88" t="s">
        <v>365</v>
      </c>
      <c r="B88" t="s">
        <v>366</v>
      </c>
      <c r="C88">
        <v>8.3000000000000007</v>
      </c>
      <c r="D88">
        <v>8.27</v>
      </c>
    </row>
    <row r="89" spans="1:4">
      <c r="A89" t="s">
        <v>369</v>
      </c>
      <c r="B89" t="s">
        <v>370</v>
      </c>
      <c r="C89">
        <v>25.96</v>
      </c>
      <c r="D89">
        <v>25.96</v>
      </c>
    </row>
    <row r="90" spans="1:4">
      <c r="A90">
        <v>3110251180</v>
      </c>
      <c r="B90" t="s">
        <v>371</v>
      </c>
      <c r="C90">
        <v>15.84</v>
      </c>
      <c r="D90">
        <v>15.84</v>
      </c>
    </row>
    <row r="91" spans="1:4">
      <c r="A91">
        <v>3180052990</v>
      </c>
      <c r="B91" t="s">
        <v>372</v>
      </c>
      <c r="C91">
        <v>8.2100000000000009</v>
      </c>
      <c r="D91">
        <v>8.2100000000000009</v>
      </c>
    </row>
    <row r="92" spans="1:4">
      <c r="A92">
        <v>3610459000</v>
      </c>
      <c r="B92" t="s">
        <v>375</v>
      </c>
      <c r="C92">
        <v>83.92</v>
      </c>
      <c r="D92">
        <v>83.91</v>
      </c>
    </row>
    <row r="93" spans="1:4">
      <c r="A93">
        <v>4620155160</v>
      </c>
      <c r="B93" t="s">
        <v>376</v>
      </c>
      <c r="C93">
        <v>2.37</v>
      </c>
      <c r="D93">
        <v>2.37</v>
      </c>
    </row>
    <row r="94" spans="1:4">
      <c r="A94" t="s">
        <v>377</v>
      </c>
      <c r="B94" t="s">
        <v>378</v>
      </c>
      <c r="C94">
        <v>7.04</v>
      </c>
      <c r="D94">
        <v>7.04</v>
      </c>
    </row>
    <row r="95" spans="1:4">
      <c r="A95" t="s">
        <v>379</v>
      </c>
      <c r="B95" t="s">
        <v>378</v>
      </c>
      <c r="C95">
        <v>1.39</v>
      </c>
      <c r="D95">
        <v>1.39</v>
      </c>
    </row>
    <row r="96" spans="1:4">
      <c r="A96" t="s">
        <v>380</v>
      </c>
      <c r="B96" t="s">
        <v>381</v>
      </c>
      <c r="C96">
        <v>152.12</v>
      </c>
      <c r="D96">
        <v>152.12</v>
      </c>
    </row>
    <row r="97" spans="1:4">
      <c r="A97" t="s">
        <v>382</v>
      </c>
      <c r="B97" t="s">
        <v>378</v>
      </c>
      <c r="C97">
        <v>18.32</v>
      </c>
      <c r="D97">
        <v>18.32</v>
      </c>
    </row>
    <row r="98" spans="1:4">
      <c r="A98">
        <v>9090051200</v>
      </c>
      <c r="B98" t="s">
        <v>448</v>
      </c>
      <c r="C98">
        <v>0.01</v>
      </c>
      <c r="D98">
        <v>0.01</v>
      </c>
    </row>
    <row r="99" spans="1:4">
      <c r="A99">
        <v>9520051420</v>
      </c>
      <c r="B99" t="s">
        <v>383</v>
      </c>
      <c r="C99">
        <v>5.52</v>
      </c>
      <c r="D99">
        <v>5.52</v>
      </c>
    </row>
    <row r="100" spans="1:4">
      <c r="A100">
        <v>9620051410</v>
      </c>
      <c r="B100" t="s">
        <v>384</v>
      </c>
      <c r="C100">
        <v>2.67</v>
      </c>
      <c r="D100">
        <v>2.67</v>
      </c>
    </row>
    <row r="101" spans="1:4">
      <c r="A101">
        <v>170558300</v>
      </c>
      <c r="B101" t="s">
        <v>95</v>
      </c>
      <c r="C101">
        <v>84.64</v>
      </c>
      <c r="D101">
        <v>84.63</v>
      </c>
    </row>
    <row r="102" spans="1:4">
      <c r="A102">
        <v>170558330</v>
      </c>
      <c r="B102" t="s">
        <v>96</v>
      </c>
      <c r="C102">
        <v>206.75</v>
      </c>
      <c r="D102">
        <v>206.27</v>
      </c>
    </row>
    <row r="103" spans="1:4">
      <c r="A103">
        <v>320558340</v>
      </c>
      <c r="B103" t="s">
        <v>97</v>
      </c>
      <c r="C103">
        <v>121.33</v>
      </c>
      <c r="D103">
        <v>121.33</v>
      </c>
    </row>
    <row r="104" spans="1:4">
      <c r="A104">
        <v>330153020</v>
      </c>
      <c r="B104" t="s">
        <v>385</v>
      </c>
      <c r="C104">
        <v>460.91</v>
      </c>
      <c r="D104">
        <v>460.91</v>
      </c>
    </row>
    <row r="105" spans="1:4">
      <c r="A105" t="s">
        <v>386</v>
      </c>
      <c r="B105" t="s">
        <v>387</v>
      </c>
      <c r="C105">
        <v>1.25</v>
      </c>
      <c r="D105">
        <v>1.25</v>
      </c>
    </row>
    <row r="106" spans="1:4">
      <c r="A106" t="s">
        <v>388</v>
      </c>
      <c r="B106" t="s">
        <v>389</v>
      </c>
      <c r="C106">
        <v>671.54</v>
      </c>
      <c r="D106">
        <v>671.43</v>
      </c>
    </row>
    <row r="107" spans="1:4">
      <c r="A107">
        <v>1520158310</v>
      </c>
      <c r="B107" t="s">
        <v>100</v>
      </c>
      <c r="C107">
        <v>25.36</v>
      </c>
      <c r="D107">
        <v>25.36</v>
      </c>
    </row>
    <row r="108" spans="1:4">
      <c r="A108" t="s">
        <v>390</v>
      </c>
      <c r="B108" t="s">
        <v>391</v>
      </c>
      <c r="C108">
        <v>77.930000000000007</v>
      </c>
      <c r="D108">
        <v>77.930000000000007</v>
      </c>
    </row>
    <row r="109" spans="1:4">
      <c r="A109">
        <v>3620258320</v>
      </c>
      <c r="B109" t="s">
        <v>101</v>
      </c>
      <c r="C109">
        <v>253.6</v>
      </c>
      <c r="D109">
        <v>253.58</v>
      </c>
    </row>
    <row r="110" spans="1:4">
      <c r="A110">
        <v>3620258530</v>
      </c>
      <c r="B110" t="s">
        <v>392</v>
      </c>
      <c r="C110">
        <v>53.76</v>
      </c>
      <c r="D110">
        <v>53.76</v>
      </c>
    </row>
    <row r="111" spans="1:4">
      <c r="A111" t="s">
        <v>393</v>
      </c>
      <c r="B111" t="s">
        <v>394</v>
      </c>
      <c r="C111">
        <v>26.61</v>
      </c>
      <c r="D111">
        <v>26.61</v>
      </c>
    </row>
    <row r="112" spans="1:4">
      <c r="A112">
        <v>240153060</v>
      </c>
      <c r="B112" t="s">
        <v>397</v>
      </c>
      <c r="C112">
        <v>18.170000000000002</v>
      </c>
      <c r="D112">
        <v>18.170000000000002</v>
      </c>
    </row>
    <row r="113" spans="1:4">
      <c r="A113">
        <v>220252560</v>
      </c>
      <c r="B113" t="s">
        <v>400</v>
      </c>
      <c r="C113">
        <v>6.65</v>
      </c>
      <c r="D113">
        <v>6.65</v>
      </c>
    </row>
    <row r="114" spans="1:4">
      <c r="A114">
        <v>170558360</v>
      </c>
      <c r="B114" t="s">
        <v>401</v>
      </c>
      <c r="C114">
        <v>15.06</v>
      </c>
      <c r="D114">
        <v>15.06</v>
      </c>
    </row>
    <row r="115" spans="1:4">
      <c r="A115">
        <v>220253030</v>
      </c>
      <c r="B115" t="s">
        <v>402</v>
      </c>
      <c r="C115">
        <v>93.71</v>
      </c>
      <c r="D115">
        <v>92.92</v>
      </c>
    </row>
    <row r="116" spans="1:4">
      <c r="A116">
        <v>220253040</v>
      </c>
      <c r="B116" t="s">
        <v>403</v>
      </c>
      <c r="C116">
        <v>125.54</v>
      </c>
      <c r="D116">
        <v>125.54</v>
      </c>
    </row>
    <row r="117" spans="1:4">
      <c r="A117">
        <v>320558370</v>
      </c>
      <c r="B117" t="s">
        <v>404</v>
      </c>
      <c r="C117">
        <v>5.38</v>
      </c>
      <c r="D117">
        <v>5.38</v>
      </c>
    </row>
    <row r="118" spans="1:4">
      <c r="A118" t="s">
        <v>405</v>
      </c>
      <c r="B118" t="s">
        <v>406</v>
      </c>
      <c r="C118">
        <v>736.67</v>
      </c>
      <c r="D118">
        <v>736.66</v>
      </c>
    </row>
    <row r="119" spans="1:4">
      <c r="A119" t="s">
        <v>407</v>
      </c>
      <c r="B119" t="s">
        <v>408</v>
      </c>
      <c r="C119">
        <v>61.17</v>
      </c>
      <c r="D119">
        <v>61.17</v>
      </c>
    </row>
    <row r="120" spans="1:4">
      <c r="A120" t="s">
        <v>468</v>
      </c>
      <c r="B120" t="s">
        <v>469</v>
      </c>
      <c r="C120">
        <v>3.88</v>
      </c>
      <c r="D120">
        <v>3.88</v>
      </c>
    </row>
    <row r="121" spans="1:4">
      <c r="A121">
        <v>3620258570</v>
      </c>
      <c r="B121" t="s">
        <v>409</v>
      </c>
      <c r="C121">
        <v>23.71</v>
      </c>
      <c r="D121">
        <v>23.71</v>
      </c>
    </row>
    <row r="122" spans="1:4">
      <c r="A122" t="s">
        <v>410</v>
      </c>
      <c r="B122" t="s">
        <v>411</v>
      </c>
      <c r="C122">
        <v>252</v>
      </c>
      <c r="D122">
        <v>252</v>
      </c>
    </row>
    <row r="123" spans="1:4">
      <c r="A123">
        <v>710258520</v>
      </c>
      <c r="B123" t="s">
        <v>413</v>
      </c>
      <c r="C123">
        <v>24.26</v>
      </c>
      <c r="D123">
        <v>24.26</v>
      </c>
    </row>
    <row r="124" spans="1:4">
      <c r="A124" t="s">
        <v>496</v>
      </c>
      <c r="B124" t="s">
        <v>497</v>
      </c>
      <c r="C124">
        <v>34.53</v>
      </c>
      <c r="D124">
        <v>34.53</v>
      </c>
    </row>
    <row r="125" spans="1:4">
      <c r="A125" t="s">
        <v>416</v>
      </c>
      <c r="B125" t="s">
        <v>417</v>
      </c>
      <c r="C125">
        <v>52.12</v>
      </c>
      <c r="D125">
        <v>52.12</v>
      </c>
    </row>
    <row r="126" spans="1:4">
      <c r="A126" t="s">
        <v>418</v>
      </c>
      <c r="B126" t="s">
        <v>419</v>
      </c>
      <c r="C126">
        <v>34.090000000000003</v>
      </c>
      <c r="D126">
        <v>34.090000000000003</v>
      </c>
    </row>
    <row r="127" spans="1:4">
      <c r="A127" t="s">
        <v>420</v>
      </c>
      <c r="B127" t="s">
        <v>421</v>
      </c>
      <c r="C127">
        <v>5.61</v>
      </c>
      <c r="D127">
        <v>5.61</v>
      </c>
    </row>
    <row r="128" spans="1:4">
      <c r="A128" t="s">
        <v>534</v>
      </c>
      <c r="B128" t="s">
        <v>535</v>
      </c>
      <c r="C128">
        <v>40</v>
      </c>
      <c r="D128">
        <v>39.979999999999997</v>
      </c>
    </row>
    <row r="129" spans="1:4">
      <c r="A129" t="s">
        <v>103</v>
      </c>
      <c r="B129" t="s">
        <v>102</v>
      </c>
      <c r="C129">
        <v>5.72</v>
      </c>
      <c r="D129">
        <v>5.72</v>
      </c>
    </row>
    <row r="130" spans="1:4">
      <c r="A130" t="s">
        <v>105</v>
      </c>
      <c r="B130" t="s">
        <v>104</v>
      </c>
      <c r="C130">
        <v>36.99</v>
      </c>
      <c r="D130">
        <v>36.99</v>
      </c>
    </row>
    <row r="131" spans="1:4">
      <c r="A131">
        <v>2340758790</v>
      </c>
      <c r="B131" t="s">
        <v>426</v>
      </c>
      <c r="C131">
        <v>2.79</v>
      </c>
      <c r="D131">
        <v>2.79</v>
      </c>
    </row>
    <row r="132" spans="1:4">
      <c r="A132">
        <v>3620258440</v>
      </c>
      <c r="B132" t="s">
        <v>106</v>
      </c>
      <c r="C132">
        <v>95.38</v>
      </c>
      <c r="D132">
        <v>79.459999999999994</v>
      </c>
    </row>
    <row r="133" spans="1:4">
      <c r="A133">
        <v>3620258480</v>
      </c>
      <c r="B133" t="s">
        <v>107</v>
      </c>
      <c r="C133">
        <v>15.04</v>
      </c>
      <c r="D133">
        <v>15.04</v>
      </c>
    </row>
    <row r="134" spans="1:4">
      <c r="A134" t="s">
        <v>536</v>
      </c>
      <c r="B134" t="s">
        <v>537</v>
      </c>
      <c r="C134">
        <v>13.97</v>
      </c>
      <c r="D134">
        <v>13.97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118" workbookViewId="0">
      <selection sqref="A1:D139"/>
    </sheetView>
  </sheetViews>
  <sheetFormatPr defaultRowHeight="15"/>
  <cols>
    <col min="1" max="1" width="11.5703125" bestFit="1" customWidth="1"/>
  </cols>
  <sheetData>
    <row r="1" spans="1:4">
      <c r="A1">
        <v>58000</v>
      </c>
      <c r="B1" t="s">
        <v>217</v>
      </c>
      <c r="D1">
        <v>-2.56</v>
      </c>
    </row>
    <row r="2" spans="1:4">
      <c r="A2">
        <v>170551380</v>
      </c>
      <c r="B2" t="s">
        <v>218</v>
      </c>
      <c r="C2">
        <v>8.9700000000000006</v>
      </c>
      <c r="D2">
        <v>8.9700000000000006</v>
      </c>
    </row>
    <row r="3" spans="1:4">
      <c r="A3" t="s">
        <v>219</v>
      </c>
      <c r="B3" t="s">
        <v>220</v>
      </c>
      <c r="C3">
        <v>278.97000000000003</v>
      </c>
      <c r="D3">
        <v>278.97000000000003</v>
      </c>
    </row>
    <row r="4" spans="1:4">
      <c r="A4" t="s">
        <v>221</v>
      </c>
      <c r="B4" t="s">
        <v>222</v>
      </c>
      <c r="C4">
        <v>1.1399999999999999</v>
      </c>
      <c r="D4">
        <v>1.1399999999999999</v>
      </c>
    </row>
    <row r="5" spans="1:4">
      <c r="A5" t="s">
        <v>225</v>
      </c>
      <c r="B5" t="s">
        <v>226</v>
      </c>
      <c r="C5">
        <v>31.14</v>
      </c>
      <c r="D5">
        <v>31.14</v>
      </c>
    </row>
    <row r="6" spans="1:4">
      <c r="A6" t="s">
        <v>213</v>
      </c>
      <c r="B6" t="s">
        <v>214</v>
      </c>
      <c r="C6">
        <v>8.44</v>
      </c>
      <c r="D6">
        <v>8.44</v>
      </c>
    </row>
    <row r="7" spans="1:4">
      <c r="A7" t="s">
        <v>216</v>
      </c>
      <c r="B7" t="s">
        <v>215</v>
      </c>
      <c r="C7">
        <v>4.0199999999999996</v>
      </c>
      <c r="D7">
        <v>4.0199999999999996</v>
      </c>
    </row>
    <row r="8" spans="1:4">
      <c r="A8" t="s">
        <v>227</v>
      </c>
      <c r="B8" t="s">
        <v>228</v>
      </c>
      <c r="C8">
        <v>13.97</v>
      </c>
      <c r="D8">
        <v>13.17</v>
      </c>
    </row>
    <row r="9" spans="1:4">
      <c r="A9" t="s">
        <v>229</v>
      </c>
      <c r="B9" t="s">
        <v>230</v>
      </c>
      <c r="C9">
        <v>94.64</v>
      </c>
      <c r="D9">
        <v>94.64</v>
      </c>
    </row>
    <row r="10" spans="1:4">
      <c r="A10" t="s">
        <v>231</v>
      </c>
      <c r="B10" t="s">
        <v>232</v>
      </c>
      <c r="C10">
        <v>3.02</v>
      </c>
      <c r="D10">
        <v>3.02</v>
      </c>
    </row>
    <row r="11" spans="1:4">
      <c r="A11" t="s">
        <v>233</v>
      </c>
      <c r="B11" t="s">
        <v>234</v>
      </c>
      <c r="C11">
        <v>274.54000000000002</v>
      </c>
      <c r="D11">
        <v>274.54000000000002</v>
      </c>
    </row>
    <row r="12" spans="1:4">
      <c r="A12" t="s">
        <v>235</v>
      </c>
      <c r="B12" t="s">
        <v>236</v>
      </c>
      <c r="C12">
        <v>150.34</v>
      </c>
      <c r="D12">
        <v>150.16</v>
      </c>
    </row>
    <row r="13" spans="1:4">
      <c r="A13" t="s">
        <v>237</v>
      </c>
      <c r="B13" t="s">
        <v>238</v>
      </c>
      <c r="C13">
        <v>14.97</v>
      </c>
      <c r="D13">
        <v>14.97</v>
      </c>
    </row>
    <row r="14" spans="1:4">
      <c r="A14" t="s">
        <v>239</v>
      </c>
      <c r="B14" t="s">
        <v>240</v>
      </c>
      <c r="C14">
        <v>94.28</v>
      </c>
      <c r="D14">
        <v>94.28</v>
      </c>
    </row>
    <row r="15" spans="1:4">
      <c r="A15" t="s">
        <v>241</v>
      </c>
      <c r="B15" t="s">
        <v>242</v>
      </c>
      <c r="C15">
        <v>51.28</v>
      </c>
      <c r="D15">
        <v>51.28</v>
      </c>
    </row>
    <row r="16" spans="1:4">
      <c r="A16" t="s">
        <v>243</v>
      </c>
      <c r="B16" t="s">
        <v>244</v>
      </c>
      <c r="C16">
        <v>320.52</v>
      </c>
      <c r="D16">
        <v>320.52</v>
      </c>
    </row>
    <row r="17" spans="1:4">
      <c r="A17" t="s">
        <v>245</v>
      </c>
      <c r="B17" t="s">
        <v>246</v>
      </c>
      <c r="C17">
        <v>57.08</v>
      </c>
      <c r="D17">
        <v>56.91</v>
      </c>
    </row>
    <row r="18" spans="1:4">
      <c r="A18" t="s">
        <v>475</v>
      </c>
      <c r="B18" t="s">
        <v>476</v>
      </c>
      <c r="C18">
        <v>90.8</v>
      </c>
      <c r="D18">
        <v>90.8</v>
      </c>
    </row>
    <row r="19" spans="1:4">
      <c r="A19" t="s">
        <v>247</v>
      </c>
      <c r="B19" t="s">
        <v>248</v>
      </c>
      <c r="C19">
        <v>0.21</v>
      </c>
      <c r="D19">
        <v>0.21</v>
      </c>
    </row>
    <row r="20" spans="1:4">
      <c r="A20">
        <v>220252550</v>
      </c>
      <c r="B20" t="s">
        <v>249</v>
      </c>
      <c r="C20">
        <v>18.57</v>
      </c>
      <c r="D20">
        <v>18.57</v>
      </c>
    </row>
    <row r="21" spans="1:4">
      <c r="A21" s="51" t="s">
        <v>250</v>
      </c>
      <c r="B21" t="s">
        <v>251</v>
      </c>
      <c r="C21">
        <v>43.44</v>
      </c>
      <c r="D21">
        <v>43.44</v>
      </c>
    </row>
    <row r="22" spans="1:4">
      <c r="A22" s="51" t="s">
        <v>252</v>
      </c>
      <c r="B22" t="s">
        <v>253</v>
      </c>
      <c r="C22">
        <v>6.72</v>
      </c>
      <c r="D22">
        <v>6.72</v>
      </c>
    </row>
    <row r="23" spans="1:4">
      <c r="A23" s="51" t="s">
        <v>256</v>
      </c>
      <c r="B23" t="s">
        <v>257</v>
      </c>
      <c r="C23">
        <v>290.32</v>
      </c>
      <c r="D23">
        <v>290.32</v>
      </c>
    </row>
    <row r="24" spans="1:4">
      <c r="A24" s="51" t="s">
        <v>258</v>
      </c>
      <c r="B24" t="s">
        <v>259</v>
      </c>
      <c r="C24">
        <v>3.73</v>
      </c>
      <c r="D24">
        <v>3.73</v>
      </c>
    </row>
    <row r="25" spans="1:4">
      <c r="A25" s="51" t="s">
        <v>260</v>
      </c>
      <c r="B25" t="s">
        <v>261</v>
      </c>
      <c r="C25">
        <v>67.23</v>
      </c>
      <c r="D25">
        <v>67.23</v>
      </c>
    </row>
    <row r="26" spans="1:4">
      <c r="A26" t="s">
        <v>262</v>
      </c>
      <c r="B26" t="s">
        <v>263</v>
      </c>
      <c r="C26">
        <v>464.05</v>
      </c>
      <c r="D26">
        <v>464.05</v>
      </c>
    </row>
    <row r="27" spans="1:4">
      <c r="A27" s="51" t="s">
        <v>429</v>
      </c>
      <c r="B27" t="s">
        <v>430</v>
      </c>
      <c r="C27">
        <v>66.28</v>
      </c>
      <c r="D27">
        <v>66.28</v>
      </c>
    </row>
    <row r="28" spans="1:4">
      <c r="A28" s="51" t="s">
        <v>264</v>
      </c>
      <c r="B28" t="s">
        <v>265</v>
      </c>
      <c r="C28">
        <v>14.35</v>
      </c>
      <c r="D28">
        <v>14.35</v>
      </c>
    </row>
    <row r="29" spans="1:4">
      <c r="A29" s="51" t="s">
        <v>266</v>
      </c>
      <c r="B29" t="s">
        <v>267</v>
      </c>
      <c r="C29">
        <v>94.63</v>
      </c>
      <c r="D29">
        <v>94.63</v>
      </c>
    </row>
    <row r="30" spans="1:4">
      <c r="A30" s="51" t="s">
        <v>268</v>
      </c>
      <c r="B30" t="s">
        <v>269</v>
      </c>
      <c r="C30">
        <v>11.77</v>
      </c>
      <c r="D30">
        <v>11.77</v>
      </c>
    </row>
    <row r="31" spans="1:4">
      <c r="A31">
        <v>310151370</v>
      </c>
      <c r="B31" t="s">
        <v>272</v>
      </c>
      <c r="C31">
        <v>366.39</v>
      </c>
      <c r="D31">
        <v>365.83</v>
      </c>
    </row>
    <row r="32" spans="1:4">
      <c r="A32">
        <v>310852500</v>
      </c>
      <c r="B32" t="s">
        <v>273</v>
      </c>
      <c r="C32">
        <v>609.82000000000005</v>
      </c>
      <c r="D32">
        <v>609.59</v>
      </c>
    </row>
    <row r="33" spans="1:4">
      <c r="A33">
        <v>311152200</v>
      </c>
      <c r="B33" t="s">
        <v>276</v>
      </c>
      <c r="C33">
        <v>77.290000000000006</v>
      </c>
      <c r="D33">
        <v>77.260000000000005</v>
      </c>
    </row>
    <row r="34" spans="1:4">
      <c r="A34">
        <v>311252400</v>
      </c>
      <c r="B34" t="s">
        <v>277</v>
      </c>
      <c r="C34">
        <v>0.02</v>
      </c>
      <c r="D34">
        <v>0.02</v>
      </c>
    </row>
    <row r="35" spans="1:4">
      <c r="A35">
        <v>330152700</v>
      </c>
      <c r="B35" t="s">
        <v>278</v>
      </c>
      <c r="C35">
        <v>2.82</v>
      </c>
      <c r="D35">
        <v>2.82</v>
      </c>
    </row>
    <row r="36" spans="1:4">
      <c r="A36">
        <v>330153800</v>
      </c>
      <c r="B36" t="s">
        <v>279</v>
      </c>
      <c r="C36">
        <v>336.78</v>
      </c>
      <c r="D36">
        <v>336.58</v>
      </c>
    </row>
    <row r="37" spans="1:4">
      <c r="A37">
        <v>330750820</v>
      </c>
      <c r="B37" t="s">
        <v>280</v>
      </c>
      <c r="C37">
        <v>55.86</v>
      </c>
      <c r="D37">
        <v>55.86</v>
      </c>
    </row>
    <row r="38" spans="1:4">
      <c r="A38">
        <v>330752600</v>
      </c>
      <c r="B38" t="s">
        <v>281</v>
      </c>
      <c r="C38">
        <v>3.91</v>
      </c>
      <c r="D38">
        <v>3.91</v>
      </c>
    </row>
    <row r="39" spans="1:4">
      <c r="A39" t="s">
        <v>282</v>
      </c>
      <c r="B39" t="s">
        <v>283</v>
      </c>
      <c r="C39">
        <v>610.03</v>
      </c>
      <c r="D39">
        <v>609.92999999999995</v>
      </c>
    </row>
    <row r="40" spans="1:4">
      <c r="A40" t="s">
        <v>284</v>
      </c>
      <c r="B40" t="s">
        <v>285</v>
      </c>
      <c r="C40">
        <v>625.03</v>
      </c>
      <c r="D40">
        <v>625.03</v>
      </c>
    </row>
    <row r="41" spans="1:4">
      <c r="A41">
        <v>410250270</v>
      </c>
      <c r="B41" t="s">
        <v>286</v>
      </c>
      <c r="C41">
        <v>2.58</v>
      </c>
      <c r="D41">
        <v>2.58</v>
      </c>
    </row>
    <row r="42" spans="1:4">
      <c r="A42">
        <v>420252800</v>
      </c>
      <c r="B42" t="s">
        <v>287</v>
      </c>
      <c r="C42">
        <v>0.04</v>
      </c>
      <c r="D42">
        <v>0.04</v>
      </c>
    </row>
    <row r="43" spans="1:4">
      <c r="A43">
        <v>420655140</v>
      </c>
      <c r="B43" t="s">
        <v>288</v>
      </c>
      <c r="C43">
        <v>7.19</v>
      </c>
      <c r="D43">
        <v>7.19</v>
      </c>
    </row>
    <row r="44" spans="1:4">
      <c r="A44">
        <v>511351350</v>
      </c>
      <c r="B44" t="s">
        <v>289</v>
      </c>
      <c r="C44">
        <v>18.2</v>
      </c>
      <c r="D44">
        <v>18.2</v>
      </c>
    </row>
    <row r="45" spans="1:4">
      <c r="A45">
        <v>511351760</v>
      </c>
      <c r="B45" t="s">
        <v>290</v>
      </c>
      <c r="C45">
        <v>22.63</v>
      </c>
      <c r="D45">
        <v>22.63</v>
      </c>
    </row>
    <row r="46" spans="1:4">
      <c r="A46">
        <v>511354620</v>
      </c>
      <c r="B46" t="s">
        <v>291</v>
      </c>
      <c r="C46">
        <v>9.6199999999999992</v>
      </c>
      <c r="D46">
        <v>9.61</v>
      </c>
    </row>
    <row r="47" spans="1:4">
      <c r="A47">
        <v>511354970</v>
      </c>
      <c r="B47" t="s">
        <v>292</v>
      </c>
      <c r="C47">
        <v>19.97</v>
      </c>
      <c r="D47">
        <v>19.809999999999999</v>
      </c>
    </row>
    <row r="48" spans="1:4">
      <c r="A48" t="s">
        <v>293</v>
      </c>
      <c r="B48" t="s">
        <v>294</v>
      </c>
      <c r="C48">
        <v>996.23</v>
      </c>
      <c r="D48">
        <v>996.23</v>
      </c>
    </row>
    <row r="49" spans="1:4">
      <c r="A49" t="s">
        <v>296</v>
      </c>
      <c r="B49" t="s">
        <v>297</v>
      </c>
      <c r="C49">
        <v>172.24</v>
      </c>
      <c r="D49">
        <v>172.24</v>
      </c>
    </row>
    <row r="50" spans="1:4">
      <c r="A50" t="s">
        <v>298</v>
      </c>
      <c r="B50" t="s">
        <v>299</v>
      </c>
      <c r="C50">
        <v>271.5</v>
      </c>
      <c r="D50">
        <v>271.5</v>
      </c>
    </row>
    <row r="51" spans="1:4">
      <c r="A51">
        <v>710552900</v>
      </c>
      <c r="B51" t="s">
        <v>300</v>
      </c>
      <c r="C51">
        <v>179.78</v>
      </c>
      <c r="D51">
        <v>179.57</v>
      </c>
    </row>
    <row r="52" spans="1:4">
      <c r="A52" t="s">
        <v>301</v>
      </c>
      <c r="B52" t="s">
        <v>302</v>
      </c>
      <c r="C52">
        <v>4.67</v>
      </c>
      <c r="D52">
        <v>4.67</v>
      </c>
    </row>
    <row r="53" spans="1:4">
      <c r="A53" t="s">
        <v>303</v>
      </c>
      <c r="B53" t="s">
        <v>304</v>
      </c>
      <c r="C53">
        <v>2.23</v>
      </c>
      <c r="D53">
        <v>2.23</v>
      </c>
    </row>
    <row r="54" spans="1:4">
      <c r="A54" t="s">
        <v>305</v>
      </c>
      <c r="B54" t="s">
        <v>306</v>
      </c>
      <c r="C54">
        <v>7.37</v>
      </c>
      <c r="D54">
        <v>7.37</v>
      </c>
    </row>
    <row r="55" spans="1:4">
      <c r="A55" t="s">
        <v>307</v>
      </c>
      <c r="B55" t="s">
        <v>308</v>
      </c>
      <c r="C55">
        <v>10.17</v>
      </c>
      <c r="D55">
        <v>10.17</v>
      </c>
    </row>
    <row r="56" spans="1:4">
      <c r="A56">
        <v>860550860</v>
      </c>
      <c r="B56" t="s">
        <v>309</v>
      </c>
      <c r="C56">
        <v>3.35</v>
      </c>
      <c r="D56">
        <v>3.35</v>
      </c>
    </row>
    <row r="57" spans="1:4">
      <c r="A57" t="s">
        <v>310</v>
      </c>
      <c r="B57" t="s">
        <v>311</v>
      </c>
      <c r="C57">
        <v>15</v>
      </c>
      <c r="D57">
        <v>15</v>
      </c>
    </row>
    <row r="58" spans="1:4">
      <c r="A58">
        <v>1120555090</v>
      </c>
      <c r="B58" t="s">
        <v>523</v>
      </c>
      <c r="C58">
        <v>65.95</v>
      </c>
      <c r="D58">
        <v>65.95</v>
      </c>
    </row>
    <row r="59" spans="1:4">
      <c r="A59">
        <v>1140354670</v>
      </c>
      <c r="B59" t="s">
        <v>313</v>
      </c>
      <c r="C59">
        <v>12.37</v>
      </c>
      <c r="D59">
        <v>12.37</v>
      </c>
    </row>
    <row r="60" spans="1:4">
      <c r="A60">
        <v>1140355170</v>
      </c>
      <c r="B60" t="s">
        <v>314</v>
      </c>
      <c r="C60">
        <v>9</v>
      </c>
      <c r="D60">
        <v>9</v>
      </c>
    </row>
    <row r="61" spans="1:4">
      <c r="A61">
        <v>1140355190</v>
      </c>
      <c r="B61" t="s">
        <v>315</v>
      </c>
      <c r="C61">
        <v>1.45</v>
      </c>
      <c r="D61">
        <v>1.45</v>
      </c>
    </row>
    <row r="62" spans="1:4">
      <c r="A62" t="s">
        <v>316</v>
      </c>
      <c r="B62" t="s">
        <v>315</v>
      </c>
      <c r="C62">
        <v>77.09</v>
      </c>
      <c r="D62">
        <v>77.09</v>
      </c>
    </row>
    <row r="63" spans="1:4">
      <c r="A63" t="s">
        <v>317</v>
      </c>
      <c r="B63" t="s">
        <v>318</v>
      </c>
      <c r="C63">
        <v>1</v>
      </c>
      <c r="D63">
        <v>1</v>
      </c>
    </row>
    <row r="64" spans="1:4">
      <c r="A64" t="s">
        <v>462</v>
      </c>
      <c r="B64" t="s">
        <v>463</v>
      </c>
      <c r="C64">
        <v>234.34</v>
      </c>
      <c r="D64">
        <v>234.34</v>
      </c>
    </row>
    <row r="65" spans="1:4">
      <c r="A65" t="s">
        <v>319</v>
      </c>
      <c r="B65" t="s">
        <v>320</v>
      </c>
      <c r="C65" t="s">
        <v>524</v>
      </c>
      <c r="D65" t="s">
        <v>524</v>
      </c>
    </row>
    <row r="66" spans="1:4">
      <c r="A66" t="s">
        <v>322</v>
      </c>
      <c r="B66" t="s">
        <v>323</v>
      </c>
      <c r="C66">
        <v>10.36</v>
      </c>
      <c r="D66">
        <v>10.36</v>
      </c>
    </row>
    <row r="67" spans="1:4">
      <c r="A67" t="s">
        <v>324</v>
      </c>
      <c r="B67" t="s">
        <v>325</v>
      </c>
      <c r="C67">
        <v>9.2100000000000009</v>
      </c>
      <c r="D67">
        <v>9.2100000000000009</v>
      </c>
    </row>
    <row r="68" spans="1:4">
      <c r="A68" t="s">
        <v>326</v>
      </c>
      <c r="B68" t="s">
        <v>327</v>
      </c>
      <c r="C68">
        <v>8.17</v>
      </c>
      <c r="D68">
        <v>8.17</v>
      </c>
    </row>
    <row r="69" spans="1:4">
      <c r="A69" t="s">
        <v>525</v>
      </c>
      <c r="B69" t="s">
        <v>320</v>
      </c>
      <c r="C69">
        <v>252.08</v>
      </c>
      <c r="D69">
        <v>252.08</v>
      </c>
    </row>
    <row r="70" spans="1:4">
      <c r="A70" t="s">
        <v>328</v>
      </c>
      <c r="B70" t="s">
        <v>329</v>
      </c>
      <c r="C70">
        <v>22.73</v>
      </c>
      <c r="D70">
        <v>22.73</v>
      </c>
    </row>
    <row r="71" spans="1:4">
      <c r="A71" t="s">
        <v>330</v>
      </c>
      <c r="B71" t="s">
        <v>331</v>
      </c>
      <c r="C71">
        <v>80</v>
      </c>
      <c r="D71">
        <v>80</v>
      </c>
    </row>
    <row r="72" spans="1:4">
      <c r="A72" t="s">
        <v>332</v>
      </c>
      <c r="B72" t="s">
        <v>333</v>
      </c>
      <c r="C72">
        <v>124</v>
      </c>
      <c r="D72">
        <v>124</v>
      </c>
    </row>
    <row r="73" spans="1:4">
      <c r="A73" t="s">
        <v>334</v>
      </c>
      <c r="B73" t="s">
        <v>333</v>
      </c>
      <c r="C73">
        <v>9.34</v>
      </c>
      <c r="D73">
        <v>9.34</v>
      </c>
    </row>
    <row r="74" spans="1:4">
      <c r="A74" t="s">
        <v>335</v>
      </c>
      <c r="B74" t="s">
        <v>336</v>
      </c>
      <c r="C74">
        <v>29.68</v>
      </c>
      <c r="D74">
        <v>29.68</v>
      </c>
    </row>
    <row r="75" spans="1:4">
      <c r="A75">
        <v>1570150660</v>
      </c>
      <c r="B75" t="s">
        <v>337</v>
      </c>
      <c r="C75">
        <v>0.8</v>
      </c>
      <c r="D75">
        <v>0.8</v>
      </c>
    </row>
    <row r="76" spans="1:4">
      <c r="A76" t="s">
        <v>338</v>
      </c>
      <c r="B76" t="s">
        <v>339</v>
      </c>
      <c r="C76">
        <v>6.54</v>
      </c>
      <c r="D76">
        <v>6.54</v>
      </c>
    </row>
    <row r="77" spans="1:4">
      <c r="A77">
        <v>2340650280</v>
      </c>
      <c r="B77" t="s">
        <v>464</v>
      </c>
      <c r="C77">
        <v>7.03</v>
      </c>
      <c r="D77">
        <v>7.03</v>
      </c>
    </row>
    <row r="78" spans="1:4">
      <c r="A78" t="s">
        <v>526</v>
      </c>
      <c r="B78" t="s">
        <v>527</v>
      </c>
      <c r="C78">
        <v>3.83</v>
      </c>
      <c r="D78">
        <v>3.83</v>
      </c>
    </row>
    <row r="79" spans="1:4">
      <c r="A79">
        <v>2420453900</v>
      </c>
      <c r="B79" t="s">
        <v>340</v>
      </c>
    </row>
    <row r="80" spans="1:4">
      <c r="A80" t="s">
        <v>341</v>
      </c>
      <c r="B80" t="s">
        <v>342</v>
      </c>
      <c r="C80" t="s">
        <v>528</v>
      </c>
      <c r="D80" t="s">
        <v>528</v>
      </c>
    </row>
    <row r="81" spans="1:4">
      <c r="A81" t="s">
        <v>529</v>
      </c>
      <c r="B81" t="s">
        <v>493</v>
      </c>
      <c r="D81">
        <v>-0.03</v>
      </c>
    </row>
    <row r="82" spans="1:4">
      <c r="A82" t="s">
        <v>346</v>
      </c>
      <c r="B82" t="s">
        <v>347</v>
      </c>
      <c r="C82">
        <v>48.47</v>
      </c>
      <c r="D82">
        <v>46.55</v>
      </c>
    </row>
    <row r="83" spans="1:4">
      <c r="A83" t="s">
        <v>348</v>
      </c>
      <c r="B83" t="s">
        <v>349</v>
      </c>
      <c r="C83">
        <v>322.33</v>
      </c>
      <c r="D83">
        <v>322.33</v>
      </c>
    </row>
    <row r="84" spans="1:4">
      <c r="A84" t="s">
        <v>351</v>
      </c>
      <c r="B84" t="s">
        <v>352</v>
      </c>
      <c r="C84">
        <v>564.25</v>
      </c>
      <c r="D84">
        <v>564.25</v>
      </c>
    </row>
    <row r="85" spans="1:4">
      <c r="A85" t="s">
        <v>353</v>
      </c>
      <c r="B85" t="s">
        <v>354</v>
      </c>
      <c r="C85">
        <v>131.75</v>
      </c>
      <c r="D85">
        <v>131.75</v>
      </c>
    </row>
    <row r="86" spans="1:4">
      <c r="A86" t="s">
        <v>355</v>
      </c>
      <c r="B86" t="s">
        <v>356</v>
      </c>
      <c r="C86">
        <v>205.58</v>
      </c>
      <c r="D86">
        <v>205.58</v>
      </c>
    </row>
    <row r="87" spans="1:4">
      <c r="A87" t="s">
        <v>440</v>
      </c>
      <c r="B87" t="s">
        <v>441</v>
      </c>
      <c r="D87">
        <v>-0.37</v>
      </c>
    </row>
    <row r="88" spans="1:4">
      <c r="A88" t="s">
        <v>444</v>
      </c>
      <c r="B88" t="s">
        <v>445</v>
      </c>
      <c r="D88">
        <v>-1.35</v>
      </c>
    </row>
    <row r="89" spans="1:4">
      <c r="A89">
        <v>2820451280</v>
      </c>
      <c r="B89" t="s">
        <v>360</v>
      </c>
      <c r="C89">
        <v>2.82</v>
      </c>
      <c r="D89">
        <v>2.82</v>
      </c>
    </row>
    <row r="90" spans="1:4">
      <c r="A90" t="s">
        <v>530</v>
      </c>
      <c r="B90" t="s">
        <v>531</v>
      </c>
      <c r="C90">
        <v>130.4</v>
      </c>
      <c r="D90">
        <v>130.4</v>
      </c>
    </row>
    <row r="91" spans="1:4">
      <c r="A91" t="s">
        <v>446</v>
      </c>
      <c r="B91" t="s">
        <v>447</v>
      </c>
      <c r="C91">
        <v>1.0900000000000001</v>
      </c>
      <c r="D91">
        <v>1.0900000000000001</v>
      </c>
    </row>
    <row r="92" spans="1:4">
      <c r="A92">
        <v>2910551290</v>
      </c>
      <c r="B92" t="s">
        <v>362</v>
      </c>
      <c r="C92">
        <v>233.87</v>
      </c>
      <c r="D92">
        <v>233.5</v>
      </c>
    </row>
    <row r="93" spans="1:4">
      <c r="A93" t="s">
        <v>363</v>
      </c>
      <c r="B93" t="s">
        <v>364</v>
      </c>
      <c r="C93">
        <v>21.03</v>
      </c>
      <c r="D93">
        <v>21.03</v>
      </c>
    </row>
    <row r="94" spans="1:4">
      <c r="A94" t="s">
        <v>365</v>
      </c>
      <c r="B94" t="s">
        <v>366</v>
      </c>
      <c r="C94">
        <v>7</v>
      </c>
      <c r="D94">
        <v>7</v>
      </c>
    </row>
    <row r="95" spans="1:4">
      <c r="A95" t="s">
        <v>369</v>
      </c>
      <c r="B95" t="s">
        <v>370</v>
      </c>
      <c r="C95">
        <v>10.87</v>
      </c>
      <c r="D95">
        <v>10.87</v>
      </c>
    </row>
    <row r="96" spans="1:4">
      <c r="A96">
        <v>3110251180</v>
      </c>
      <c r="B96" t="s">
        <v>371</v>
      </c>
      <c r="C96">
        <v>27.67</v>
      </c>
      <c r="D96">
        <v>27.48</v>
      </c>
    </row>
    <row r="97" spans="1:4">
      <c r="A97">
        <v>3180052990</v>
      </c>
      <c r="B97" t="s">
        <v>372</v>
      </c>
      <c r="C97">
        <v>25.05</v>
      </c>
      <c r="D97">
        <v>25.05</v>
      </c>
    </row>
    <row r="98" spans="1:4">
      <c r="A98">
        <v>3610459000</v>
      </c>
      <c r="B98" t="s">
        <v>375</v>
      </c>
      <c r="C98">
        <v>109.61</v>
      </c>
      <c r="D98">
        <v>109.6</v>
      </c>
    </row>
    <row r="99" spans="1:4">
      <c r="A99">
        <v>4620155160</v>
      </c>
      <c r="B99" t="s">
        <v>376</v>
      </c>
      <c r="C99">
        <v>1.61</v>
      </c>
      <c r="D99">
        <v>1.61</v>
      </c>
    </row>
    <row r="100" spans="1:4">
      <c r="A100" t="s">
        <v>377</v>
      </c>
      <c r="B100" t="s">
        <v>378</v>
      </c>
      <c r="C100">
        <v>16.5</v>
      </c>
      <c r="D100">
        <v>16.5</v>
      </c>
    </row>
    <row r="101" spans="1:4">
      <c r="A101">
        <v>4840155760</v>
      </c>
      <c r="B101" t="s">
        <v>378</v>
      </c>
      <c r="C101">
        <v>134.11000000000001</v>
      </c>
      <c r="D101">
        <v>134.11000000000001</v>
      </c>
    </row>
    <row r="102" spans="1:4">
      <c r="A102" t="s">
        <v>380</v>
      </c>
      <c r="B102" t="s">
        <v>381</v>
      </c>
      <c r="C102">
        <v>215.93</v>
      </c>
      <c r="D102">
        <v>215.93</v>
      </c>
    </row>
    <row r="103" spans="1:4">
      <c r="A103" t="s">
        <v>382</v>
      </c>
      <c r="B103" t="s">
        <v>378</v>
      </c>
      <c r="C103">
        <v>79.3</v>
      </c>
      <c r="D103">
        <v>79.22</v>
      </c>
    </row>
    <row r="104" spans="1:4">
      <c r="A104">
        <v>9090051200</v>
      </c>
      <c r="B104" t="s">
        <v>448</v>
      </c>
      <c r="C104">
        <v>0.01</v>
      </c>
      <c r="D104">
        <v>0.01</v>
      </c>
    </row>
    <row r="105" spans="1:4">
      <c r="A105">
        <v>9520051420</v>
      </c>
      <c r="B105" t="s">
        <v>383</v>
      </c>
      <c r="C105">
        <v>2.59</v>
      </c>
      <c r="D105">
        <v>2.59</v>
      </c>
    </row>
    <row r="106" spans="1:4">
      <c r="A106">
        <v>9620051410</v>
      </c>
      <c r="B106" t="s">
        <v>384</v>
      </c>
      <c r="C106">
        <v>5.58</v>
      </c>
      <c r="D106">
        <v>5.58</v>
      </c>
    </row>
    <row r="107" spans="1:4">
      <c r="A107">
        <v>170558300</v>
      </c>
      <c r="B107" t="s">
        <v>95</v>
      </c>
      <c r="C107">
        <v>460.38</v>
      </c>
      <c r="D107">
        <v>460.37</v>
      </c>
    </row>
    <row r="108" spans="1:4">
      <c r="A108">
        <v>170558330</v>
      </c>
      <c r="B108" t="s">
        <v>96</v>
      </c>
      <c r="C108">
        <v>628.5</v>
      </c>
      <c r="D108">
        <v>628.5</v>
      </c>
    </row>
    <row r="109" spans="1:4">
      <c r="A109">
        <v>320558340</v>
      </c>
      <c r="B109" t="s">
        <v>97</v>
      </c>
      <c r="C109">
        <v>125.64</v>
      </c>
      <c r="D109">
        <v>125.64</v>
      </c>
    </row>
    <row r="110" spans="1:4">
      <c r="A110">
        <v>330153020</v>
      </c>
      <c r="B110" t="s">
        <v>385</v>
      </c>
      <c r="C110">
        <v>493.61</v>
      </c>
      <c r="D110">
        <v>493.61</v>
      </c>
    </row>
    <row r="111" spans="1:4">
      <c r="A111" t="s">
        <v>386</v>
      </c>
      <c r="B111" t="s">
        <v>387</v>
      </c>
      <c r="C111">
        <v>1.59</v>
      </c>
      <c r="D111">
        <v>1.59</v>
      </c>
    </row>
    <row r="112" spans="1:4">
      <c r="A112" t="s">
        <v>388</v>
      </c>
      <c r="B112" t="s">
        <v>389</v>
      </c>
      <c r="C112">
        <v>604.64</v>
      </c>
      <c r="D112">
        <v>604.24</v>
      </c>
    </row>
    <row r="113" spans="1:4">
      <c r="A113">
        <v>1520158310</v>
      </c>
      <c r="B113" t="s">
        <v>100</v>
      </c>
      <c r="C113">
        <v>13.99</v>
      </c>
      <c r="D113">
        <v>13.99</v>
      </c>
    </row>
    <row r="114" spans="1:4">
      <c r="A114" t="s">
        <v>390</v>
      </c>
      <c r="B114" t="s">
        <v>391</v>
      </c>
      <c r="C114">
        <v>117.85</v>
      </c>
      <c r="D114">
        <v>117.85</v>
      </c>
    </row>
    <row r="115" spans="1:4">
      <c r="A115">
        <v>3620258320</v>
      </c>
      <c r="B115" t="s">
        <v>101</v>
      </c>
      <c r="C115">
        <v>400</v>
      </c>
      <c r="D115">
        <v>400</v>
      </c>
    </row>
    <row r="116" spans="1:4">
      <c r="A116">
        <v>3620258530</v>
      </c>
      <c r="B116" t="s">
        <v>392</v>
      </c>
      <c r="C116">
        <v>74.180000000000007</v>
      </c>
      <c r="D116">
        <v>74.180000000000007</v>
      </c>
    </row>
    <row r="117" spans="1:4">
      <c r="A117" t="s">
        <v>393</v>
      </c>
      <c r="B117" t="s">
        <v>394</v>
      </c>
      <c r="C117">
        <v>42.27</v>
      </c>
      <c r="D117">
        <v>42.27</v>
      </c>
    </row>
    <row r="118" spans="1:4">
      <c r="A118">
        <v>4740255250</v>
      </c>
      <c r="B118" t="s">
        <v>532</v>
      </c>
      <c r="C118">
        <v>79.239999999999995</v>
      </c>
      <c r="D118">
        <v>79.239999999999995</v>
      </c>
    </row>
    <row r="119" spans="1:4">
      <c r="A119">
        <v>240153060</v>
      </c>
      <c r="B119" t="s">
        <v>397</v>
      </c>
      <c r="C119">
        <v>19</v>
      </c>
      <c r="D119">
        <v>19</v>
      </c>
    </row>
    <row r="120" spans="1:4">
      <c r="A120" t="s">
        <v>399</v>
      </c>
      <c r="B120" t="s">
        <v>320</v>
      </c>
      <c r="C120">
        <v>161.03</v>
      </c>
      <c r="D120">
        <v>161.03</v>
      </c>
    </row>
    <row r="121" spans="1:4">
      <c r="A121">
        <v>220252560</v>
      </c>
      <c r="B121" t="s">
        <v>400</v>
      </c>
      <c r="C121">
        <v>6.9</v>
      </c>
      <c r="D121">
        <v>6.9</v>
      </c>
    </row>
    <row r="122" spans="1:4">
      <c r="A122">
        <v>170558360</v>
      </c>
      <c r="B122" t="s">
        <v>401</v>
      </c>
      <c r="C122">
        <v>50.37</v>
      </c>
      <c r="D122">
        <v>50.24</v>
      </c>
    </row>
    <row r="123" spans="1:4">
      <c r="A123">
        <v>220253030</v>
      </c>
      <c r="B123" t="s">
        <v>402</v>
      </c>
      <c r="C123">
        <v>135.54</v>
      </c>
      <c r="D123">
        <v>135.52000000000001</v>
      </c>
    </row>
    <row r="124" spans="1:4">
      <c r="A124">
        <v>220253040</v>
      </c>
      <c r="B124" t="s">
        <v>403</v>
      </c>
      <c r="C124">
        <v>113.76</v>
      </c>
      <c r="D124">
        <v>113</v>
      </c>
    </row>
    <row r="125" spans="1:4">
      <c r="A125">
        <v>320558370</v>
      </c>
      <c r="B125" t="s">
        <v>404</v>
      </c>
      <c r="C125">
        <v>6.55</v>
      </c>
      <c r="D125">
        <v>6.55</v>
      </c>
    </row>
    <row r="126" spans="1:4">
      <c r="A126" t="s">
        <v>405</v>
      </c>
      <c r="B126" t="s">
        <v>406</v>
      </c>
      <c r="C126">
        <v>589.49</v>
      </c>
      <c r="D126">
        <v>589.48</v>
      </c>
    </row>
    <row r="127" spans="1:4">
      <c r="A127" t="s">
        <v>407</v>
      </c>
      <c r="B127" t="s">
        <v>408</v>
      </c>
      <c r="C127">
        <v>93</v>
      </c>
      <c r="D127">
        <v>93</v>
      </c>
    </row>
    <row r="128" spans="1:4">
      <c r="A128" t="s">
        <v>468</v>
      </c>
      <c r="B128" t="s">
        <v>469</v>
      </c>
      <c r="C128">
        <v>2.35</v>
      </c>
      <c r="D128">
        <v>2.35</v>
      </c>
    </row>
    <row r="129" spans="1:4">
      <c r="A129">
        <v>3620258570</v>
      </c>
      <c r="B129" t="s">
        <v>409</v>
      </c>
      <c r="C129">
        <v>32.92</v>
      </c>
      <c r="D129">
        <v>32.92</v>
      </c>
    </row>
    <row r="130" spans="1:4">
      <c r="A130" t="s">
        <v>410</v>
      </c>
      <c r="B130" t="s">
        <v>411</v>
      </c>
      <c r="C130" t="s">
        <v>533</v>
      </c>
      <c r="D130" t="s">
        <v>533</v>
      </c>
    </row>
    <row r="131" spans="1:4">
      <c r="A131">
        <v>710258520</v>
      </c>
      <c r="B131" t="s">
        <v>413</v>
      </c>
      <c r="C131">
        <v>15.63</v>
      </c>
      <c r="D131">
        <v>15.63</v>
      </c>
    </row>
    <row r="132" spans="1:4">
      <c r="A132" t="s">
        <v>414</v>
      </c>
      <c r="B132" t="s">
        <v>415</v>
      </c>
      <c r="C132">
        <v>3.96</v>
      </c>
      <c r="D132">
        <v>3.96</v>
      </c>
    </row>
    <row r="133" spans="1:4">
      <c r="A133" t="s">
        <v>416</v>
      </c>
      <c r="B133" t="s">
        <v>417</v>
      </c>
      <c r="C133">
        <v>210.79</v>
      </c>
      <c r="D133">
        <v>210.79</v>
      </c>
    </row>
    <row r="134" spans="1:4">
      <c r="A134" t="s">
        <v>420</v>
      </c>
      <c r="B134" t="s">
        <v>421</v>
      </c>
      <c r="C134">
        <v>6.53</v>
      </c>
      <c r="D134">
        <v>6.53</v>
      </c>
    </row>
    <row r="135" spans="1:4">
      <c r="A135" t="s">
        <v>103</v>
      </c>
      <c r="B135" t="s">
        <v>102</v>
      </c>
      <c r="C135">
        <v>15.72</v>
      </c>
      <c r="D135">
        <v>15.72</v>
      </c>
    </row>
    <row r="136" spans="1:4">
      <c r="A136" t="s">
        <v>105</v>
      </c>
      <c r="B136" t="s">
        <v>104</v>
      </c>
      <c r="C136">
        <v>58.57</v>
      </c>
      <c r="D136">
        <v>58.57</v>
      </c>
    </row>
    <row r="137" spans="1:4">
      <c r="A137">
        <v>2340758790</v>
      </c>
      <c r="B137" t="s">
        <v>426</v>
      </c>
      <c r="C137">
        <v>5.43</v>
      </c>
      <c r="D137">
        <v>5.43</v>
      </c>
    </row>
    <row r="138" spans="1:4">
      <c r="A138">
        <v>3620258440</v>
      </c>
      <c r="B138" t="s">
        <v>106</v>
      </c>
      <c r="C138">
        <v>85.11</v>
      </c>
      <c r="D138">
        <v>85.11</v>
      </c>
    </row>
    <row r="139" spans="1:4">
      <c r="A139">
        <v>3620258480</v>
      </c>
      <c r="B139" t="s">
        <v>107</v>
      </c>
      <c r="C139">
        <v>82.27</v>
      </c>
      <c r="D139">
        <v>67.75</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workbookViewId="0">
      <selection activeCell="F19" sqref="F19"/>
    </sheetView>
  </sheetViews>
  <sheetFormatPr defaultRowHeight="15"/>
  <cols>
    <col min="1" max="1" width="11.5703125" bestFit="1" customWidth="1"/>
  </cols>
  <sheetData>
    <row r="1" spans="1:4">
      <c r="A1">
        <v>58000</v>
      </c>
      <c r="B1" t="s">
        <v>217</v>
      </c>
      <c r="D1">
        <v>-0.98</v>
      </c>
    </row>
    <row r="2" spans="1:4">
      <c r="A2">
        <v>170551380</v>
      </c>
      <c r="B2" t="s">
        <v>218</v>
      </c>
      <c r="C2">
        <v>6.93</v>
      </c>
      <c r="D2">
        <v>6.93</v>
      </c>
    </row>
    <row r="3" spans="1:4">
      <c r="A3" t="s">
        <v>219</v>
      </c>
      <c r="B3" t="s">
        <v>220</v>
      </c>
      <c r="C3">
        <v>339.16</v>
      </c>
      <c r="D3">
        <v>339.16</v>
      </c>
    </row>
    <row r="4" spans="1:4">
      <c r="A4" t="s">
        <v>221</v>
      </c>
      <c r="B4" t="s">
        <v>222</v>
      </c>
      <c r="C4">
        <v>0.36</v>
      </c>
      <c r="D4">
        <v>0.36</v>
      </c>
    </row>
    <row r="5" spans="1:4">
      <c r="A5" t="s">
        <v>225</v>
      </c>
      <c r="B5" t="s">
        <v>226</v>
      </c>
      <c r="C5">
        <v>17.190000000000001</v>
      </c>
      <c r="D5">
        <v>17.190000000000001</v>
      </c>
    </row>
    <row r="6" spans="1:4">
      <c r="A6" t="s">
        <v>213</v>
      </c>
      <c r="B6" t="s">
        <v>214</v>
      </c>
      <c r="C6">
        <v>26.61</v>
      </c>
      <c r="D6">
        <v>26.61</v>
      </c>
    </row>
    <row r="7" spans="1:4">
      <c r="A7" t="s">
        <v>216</v>
      </c>
      <c r="B7" t="s">
        <v>215</v>
      </c>
      <c r="C7">
        <v>10</v>
      </c>
      <c r="D7">
        <v>10</v>
      </c>
    </row>
    <row r="8" spans="1:4">
      <c r="A8" t="s">
        <v>454</v>
      </c>
      <c r="B8" t="s">
        <v>455</v>
      </c>
      <c r="C8" t="s">
        <v>512</v>
      </c>
      <c r="D8" t="s">
        <v>512</v>
      </c>
    </row>
    <row r="9" spans="1:4">
      <c r="A9" t="s">
        <v>227</v>
      </c>
      <c r="B9" t="s">
        <v>228</v>
      </c>
      <c r="C9">
        <v>18.899999999999999</v>
      </c>
      <c r="D9">
        <v>18.899999999999999</v>
      </c>
    </row>
    <row r="10" spans="1:4">
      <c r="A10" t="s">
        <v>229</v>
      </c>
      <c r="B10" t="s">
        <v>230</v>
      </c>
      <c r="C10">
        <v>103.83</v>
      </c>
      <c r="D10">
        <v>103.83</v>
      </c>
    </row>
    <row r="11" spans="1:4">
      <c r="A11" t="s">
        <v>513</v>
      </c>
      <c r="B11" t="s">
        <v>514</v>
      </c>
      <c r="C11">
        <v>0.11</v>
      </c>
      <c r="D11">
        <v>0.11</v>
      </c>
    </row>
    <row r="12" spans="1:4">
      <c r="A12" t="s">
        <v>231</v>
      </c>
      <c r="B12" t="s">
        <v>232</v>
      </c>
      <c r="C12">
        <v>3.76</v>
      </c>
      <c r="D12">
        <v>3.76</v>
      </c>
    </row>
    <row r="13" spans="1:4">
      <c r="A13" t="s">
        <v>233</v>
      </c>
      <c r="B13" t="s">
        <v>234</v>
      </c>
      <c r="C13">
        <v>292.23</v>
      </c>
      <c r="D13">
        <v>292.23</v>
      </c>
    </row>
    <row r="14" spans="1:4">
      <c r="A14" t="s">
        <v>237</v>
      </c>
      <c r="B14" t="s">
        <v>238</v>
      </c>
      <c r="C14">
        <v>31.61</v>
      </c>
      <c r="D14">
        <v>31.61</v>
      </c>
    </row>
    <row r="15" spans="1:4">
      <c r="A15" t="s">
        <v>239</v>
      </c>
      <c r="B15" t="s">
        <v>240</v>
      </c>
      <c r="C15">
        <v>0.9</v>
      </c>
      <c r="D15">
        <v>0.9</v>
      </c>
    </row>
    <row r="16" spans="1:4">
      <c r="A16" t="s">
        <v>241</v>
      </c>
      <c r="B16" t="s">
        <v>242</v>
      </c>
      <c r="C16">
        <v>177.48</v>
      </c>
      <c r="D16">
        <v>177.48</v>
      </c>
    </row>
    <row r="17" spans="1:4">
      <c r="A17" t="s">
        <v>243</v>
      </c>
      <c r="B17" t="s">
        <v>244</v>
      </c>
      <c r="C17">
        <v>161.68</v>
      </c>
      <c r="D17">
        <v>161.68</v>
      </c>
    </row>
    <row r="18" spans="1:4">
      <c r="A18" t="s">
        <v>245</v>
      </c>
      <c r="B18" t="s">
        <v>246</v>
      </c>
      <c r="C18">
        <v>99.46</v>
      </c>
      <c r="D18">
        <v>99.46</v>
      </c>
    </row>
    <row r="19" spans="1:4">
      <c r="A19" t="s">
        <v>247</v>
      </c>
      <c r="B19" t="s">
        <v>248</v>
      </c>
      <c r="C19">
        <v>0.41</v>
      </c>
      <c r="D19">
        <v>0.41</v>
      </c>
    </row>
    <row r="20" spans="1:4">
      <c r="A20">
        <v>220252550</v>
      </c>
      <c r="B20" t="s">
        <v>249</v>
      </c>
      <c r="C20">
        <v>98.69</v>
      </c>
      <c r="D20">
        <v>98.69</v>
      </c>
    </row>
    <row r="21" spans="1:4">
      <c r="A21" s="51" t="s">
        <v>250</v>
      </c>
      <c r="B21" t="s">
        <v>251</v>
      </c>
      <c r="C21">
        <v>26.76</v>
      </c>
      <c r="D21">
        <v>26.76</v>
      </c>
    </row>
    <row r="22" spans="1:4">
      <c r="A22" s="51" t="s">
        <v>252</v>
      </c>
      <c r="B22" t="s">
        <v>253</v>
      </c>
      <c r="C22">
        <v>14.46</v>
      </c>
      <c r="D22">
        <v>14.46</v>
      </c>
    </row>
    <row r="23" spans="1:4">
      <c r="A23" s="51" t="s">
        <v>256</v>
      </c>
      <c r="B23" t="s">
        <v>257</v>
      </c>
      <c r="C23">
        <v>58.53</v>
      </c>
      <c r="D23">
        <v>58.34</v>
      </c>
    </row>
    <row r="24" spans="1:4">
      <c r="A24" s="51" t="s">
        <v>258</v>
      </c>
      <c r="B24" t="s">
        <v>259</v>
      </c>
      <c r="C24">
        <v>6.56</v>
      </c>
      <c r="D24">
        <v>6.56</v>
      </c>
    </row>
    <row r="25" spans="1:4">
      <c r="A25" s="51" t="s">
        <v>260</v>
      </c>
      <c r="B25" t="s">
        <v>261</v>
      </c>
      <c r="C25">
        <v>32.06</v>
      </c>
      <c r="D25">
        <v>32.06</v>
      </c>
    </row>
    <row r="26" spans="1:4">
      <c r="A26" t="s">
        <v>480</v>
      </c>
      <c r="B26" t="s">
        <v>481</v>
      </c>
      <c r="C26">
        <v>124.61</v>
      </c>
      <c r="D26">
        <v>124.61</v>
      </c>
    </row>
    <row r="27" spans="1:4">
      <c r="A27" t="s">
        <v>515</v>
      </c>
      <c r="B27" t="s">
        <v>516</v>
      </c>
      <c r="C27">
        <v>1.07</v>
      </c>
      <c r="D27">
        <v>1.07</v>
      </c>
    </row>
    <row r="28" spans="1:4">
      <c r="A28" t="s">
        <v>262</v>
      </c>
      <c r="B28" t="s">
        <v>263</v>
      </c>
      <c r="C28">
        <v>306.82</v>
      </c>
      <c r="D28">
        <v>306.82</v>
      </c>
    </row>
    <row r="29" spans="1:4">
      <c r="A29" s="51" t="s">
        <v>264</v>
      </c>
      <c r="B29" t="s">
        <v>265</v>
      </c>
      <c r="C29">
        <v>16.010000000000002</v>
      </c>
      <c r="D29">
        <v>16.010000000000002</v>
      </c>
    </row>
    <row r="30" spans="1:4">
      <c r="A30" s="51" t="s">
        <v>266</v>
      </c>
      <c r="B30" t="s">
        <v>267</v>
      </c>
      <c r="C30">
        <v>26.68</v>
      </c>
      <c r="D30">
        <v>26.68</v>
      </c>
    </row>
    <row r="31" spans="1:4">
      <c r="A31" s="51" t="s">
        <v>268</v>
      </c>
      <c r="B31" t="s">
        <v>269</v>
      </c>
      <c r="C31">
        <v>12.42</v>
      </c>
      <c r="D31">
        <v>12.42</v>
      </c>
    </row>
    <row r="32" spans="1:4">
      <c r="A32">
        <v>310151370</v>
      </c>
      <c r="B32" t="s">
        <v>272</v>
      </c>
      <c r="C32">
        <v>30.96</v>
      </c>
      <c r="D32">
        <v>30.96</v>
      </c>
    </row>
    <row r="33" spans="1:4">
      <c r="A33">
        <v>310852500</v>
      </c>
      <c r="B33" t="s">
        <v>273</v>
      </c>
      <c r="C33">
        <v>989.59</v>
      </c>
      <c r="D33">
        <v>983.62</v>
      </c>
    </row>
    <row r="34" spans="1:4">
      <c r="A34">
        <v>311152200</v>
      </c>
      <c r="B34" t="s">
        <v>276</v>
      </c>
      <c r="C34">
        <v>74.56</v>
      </c>
      <c r="D34">
        <v>74.510000000000005</v>
      </c>
    </row>
    <row r="35" spans="1:4">
      <c r="A35">
        <v>311252400</v>
      </c>
      <c r="B35" t="s">
        <v>277</v>
      </c>
      <c r="C35">
        <v>0.02</v>
      </c>
      <c r="D35">
        <v>0.02</v>
      </c>
    </row>
    <row r="36" spans="1:4">
      <c r="A36">
        <v>330152700</v>
      </c>
      <c r="B36" t="s">
        <v>278</v>
      </c>
      <c r="C36">
        <v>4.0199999999999996</v>
      </c>
      <c r="D36">
        <v>4.0199999999999996</v>
      </c>
    </row>
    <row r="37" spans="1:4">
      <c r="A37">
        <v>330153800</v>
      </c>
      <c r="B37" t="s">
        <v>279</v>
      </c>
      <c r="C37">
        <v>360.36</v>
      </c>
      <c r="D37">
        <v>359.75</v>
      </c>
    </row>
    <row r="38" spans="1:4">
      <c r="A38">
        <v>330750820</v>
      </c>
      <c r="B38" t="s">
        <v>280</v>
      </c>
      <c r="C38">
        <v>44.71</v>
      </c>
      <c r="D38">
        <v>44.71</v>
      </c>
    </row>
    <row r="39" spans="1:4">
      <c r="A39">
        <v>330752600</v>
      </c>
      <c r="B39" t="s">
        <v>281</v>
      </c>
      <c r="C39">
        <v>7.49</v>
      </c>
      <c r="D39">
        <v>7.49</v>
      </c>
    </row>
    <row r="40" spans="1:4">
      <c r="A40" t="s">
        <v>282</v>
      </c>
      <c r="B40" t="s">
        <v>283</v>
      </c>
      <c r="C40">
        <v>819.25</v>
      </c>
      <c r="D40">
        <v>818.81</v>
      </c>
    </row>
    <row r="41" spans="1:4">
      <c r="A41" t="s">
        <v>284</v>
      </c>
      <c r="B41" t="s">
        <v>285</v>
      </c>
      <c r="C41">
        <v>938.94</v>
      </c>
      <c r="D41">
        <v>938.93</v>
      </c>
    </row>
    <row r="42" spans="1:4">
      <c r="A42" t="s">
        <v>517</v>
      </c>
      <c r="B42" t="s">
        <v>518</v>
      </c>
      <c r="D42">
        <v>-0.04</v>
      </c>
    </row>
    <row r="43" spans="1:4">
      <c r="A43">
        <v>410250270</v>
      </c>
      <c r="B43" t="s">
        <v>286</v>
      </c>
      <c r="C43">
        <v>4.68</v>
      </c>
      <c r="D43">
        <v>4.68</v>
      </c>
    </row>
    <row r="44" spans="1:4">
      <c r="A44">
        <v>420252800</v>
      </c>
      <c r="B44" t="s">
        <v>287</v>
      </c>
      <c r="C44">
        <v>0.15</v>
      </c>
      <c r="D44">
        <v>0.15</v>
      </c>
    </row>
    <row r="45" spans="1:4">
      <c r="A45">
        <v>511351350</v>
      </c>
      <c r="B45" t="s">
        <v>289</v>
      </c>
      <c r="C45">
        <v>9.18</v>
      </c>
      <c r="D45">
        <v>9.18</v>
      </c>
    </row>
    <row r="46" spans="1:4">
      <c r="A46">
        <v>511351760</v>
      </c>
      <c r="B46" t="s">
        <v>290</v>
      </c>
      <c r="C46">
        <v>8.75</v>
      </c>
      <c r="D46">
        <v>8.75</v>
      </c>
    </row>
    <row r="47" spans="1:4">
      <c r="A47">
        <v>511354620</v>
      </c>
      <c r="B47" t="s">
        <v>291</v>
      </c>
      <c r="C47">
        <v>19.3</v>
      </c>
      <c r="D47">
        <v>19.29</v>
      </c>
    </row>
    <row r="48" spans="1:4">
      <c r="A48">
        <v>511354970</v>
      </c>
      <c r="B48" t="s">
        <v>292</v>
      </c>
      <c r="C48">
        <v>21.26</v>
      </c>
      <c r="D48">
        <v>20.97</v>
      </c>
    </row>
    <row r="49" spans="1:4">
      <c r="A49" t="s">
        <v>296</v>
      </c>
      <c r="B49" t="s">
        <v>297</v>
      </c>
      <c r="C49">
        <v>181.36</v>
      </c>
      <c r="D49">
        <v>181.36</v>
      </c>
    </row>
    <row r="50" spans="1:4">
      <c r="A50" t="s">
        <v>298</v>
      </c>
      <c r="B50" t="s">
        <v>299</v>
      </c>
      <c r="C50">
        <v>362.65</v>
      </c>
      <c r="D50">
        <v>362.65</v>
      </c>
    </row>
    <row r="51" spans="1:4">
      <c r="A51" t="s">
        <v>433</v>
      </c>
      <c r="B51" t="s">
        <v>434</v>
      </c>
      <c r="C51">
        <v>90</v>
      </c>
      <c r="D51">
        <v>90</v>
      </c>
    </row>
    <row r="52" spans="1:4">
      <c r="A52" t="s">
        <v>519</v>
      </c>
      <c r="B52" t="s">
        <v>520</v>
      </c>
      <c r="C52">
        <v>330.23</v>
      </c>
      <c r="D52">
        <v>330.23</v>
      </c>
    </row>
    <row r="53" spans="1:4">
      <c r="A53">
        <v>710552900</v>
      </c>
      <c r="B53" t="s">
        <v>300</v>
      </c>
      <c r="C53">
        <v>347.49</v>
      </c>
      <c r="D53">
        <v>347.14</v>
      </c>
    </row>
    <row r="54" spans="1:4">
      <c r="A54" t="s">
        <v>305</v>
      </c>
      <c r="B54" t="s">
        <v>306</v>
      </c>
      <c r="C54">
        <v>3.06</v>
      </c>
      <c r="D54">
        <v>3.06</v>
      </c>
    </row>
    <row r="55" spans="1:4">
      <c r="A55" t="s">
        <v>307</v>
      </c>
      <c r="B55" t="s">
        <v>308</v>
      </c>
      <c r="C55">
        <v>23.35</v>
      </c>
      <c r="D55">
        <v>23.35</v>
      </c>
    </row>
    <row r="56" spans="1:4">
      <c r="A56">
        <v>860550860</v>
      </c>
      <c r="B56" t="s">
        <v>309</v>
      </c>
      <c r="C56">
        <v>3.29</v>
      </c>
      <c r="D56">
        <v>3.29</v>
      </c>
    </row>
    <row r="57" spans="1:4">
      <c r="A57">
        <v>1130153840</v>
      </c>
      <c r="B57" t="s">
        <v>510</v>
      </c>
    </row>
    <row r="58" spans="1:4">
      <c r="A58">
        <v>1140354660</v>
      </c>
      <c r="B58" t="s">
        <v>312</v>
      </c>
      <c r="C58">
        <v>7.47</v>
      </c>
      <c r="D58">
        <v>7.47</v>
      </c>
    </row>
    <row r="59" spans="1:4">
      <c r="A59">
        <v>1140354670</v>
      </c>
      <c r="B59" t="s">
        <v>313</v>
      </c>
      <c r="C59">
        <v>27.76</v>
      </c>
      <c r="D59">
        <v>27.76</v>
      </c>
    </row>
    <row r="60" spans="1:4">
      <c r="A60">
        <v>1140355170</v>
      </c>
      <c r="B60" t="s">
        <v>314</v>
      </c>
      <c r="C60">
        <v>13.35</v>
      </c>
      <c r="D60">
        <v>13.35</v>
      </c>
    </row>
    <row r="61" spans="1:4">
      <c r="A61">
        <v>1140355190</v>
      </c>
      <c r="B61" t="s">
        <v>315</v>
      </c>
      <c r="C61">
        <v>3.08</v>
      </c>
      <c r="D61">
        <v>3.08</v>
      </c>
    </row>
    <row r="62" spans="1:4">
      <c r="A62" t="s">
        <v>316</v>
      </c>
      <c r="B62" t="s">
        <v>315</v>
      </c>
      <c r="C62">
        <v>8.41</v>
      </c>
      <c r="D62">
        <v>8.41</v>
      </c>
    </row>
    <row r="63" spans="1:4">
      <c r="A63" t="s">
        <v>317</v>
      </c>
      <c r="B63" t="s">
        <v>318</v>
      </c>
      <c r="C63">
        <v>0.3</v>
      </c>
      <c r="D63">
        <v>0.3</v>
      </c>
    </row>
    <row r="64" spans="1:4">
      <c r="A64" t="s">
        <v>322</v>
      </c>
      <c r="B64" t="s">
        <v>323</v>
      </c>
      <c r="C64">
        <v>11.02</v>
      </c>
      <c r="D64">
        <v>11.02</v>
      </c>
    </row>
    <row r="65" spans="1:4">
      <c r="A65" t="s">
        <v>324</v>
      </c>
      <c r="B65" t="s">
        <v>325</v>
      </c>
      <c r="C65">
        <v>7.57</v>
      </c>
      <c r="D65">
        <v>7.54</v>
      </c>
    </row>
    <row r="66" spans="1:4">
      <c r="A66" t="s">
        <v>435</v>
      </c>
      <c r="B66" t="s">
        <v>329</v>
      </c>
      <c r="C66">
        <v>23.86</v>
      </c>
      <c r="D66">
        <v>23.86</v>
      </c>
    </row>
    <row r="67" spans="1:4">
      <c r="A67" t="s">
        <v>326</v>
      </c>
      <c r="B67" t="s">
        <v>327</v>
      </c>
      <c r="C67">
        <v>25.79</v>
      </c>
      <c r="D67">
        <v>25.79</v>
      </c>
    </row>
    <row r="68" spans="1:4">
      <c r="A68" t="s">
        <v>328</v>
      </c>
      <c r="B68" t="s">
        <v>329</v>
      </c>
      <c r="C68">
        <v>25</v>
      </c>
      <c r="D68">
        <v>25</v>
      </c>
    </row>
    <row r="69" spans="1:4">
      <c r="A69" t="s">
        <v>436</v>
      </c>
      <c r="B69" t="s">
        <v>323</v>
      </c>
      <c r="C69">
        <v>40</v>
      </c>
      <c r="D69">
        <v>40</v>
      </c>
    </row>
    <row r="70" spans="1:4">
      <c r="A70">
        <v>1520155270</v>
      </c>
      <c r="B70" t="s">
        <v>333</v>
      </c>
      <c r="D70">
        <v>0</v>
      </c>
    </row>
    <row r="71" spans="1:4">
      <c r="A71" t="s">
        <v>330</v>
      </c>
      <c r="B71" t="s">
        <v>331</v>
      </c>
      <c r="C71">
        <v>74.39</v>
      </c>
      <c r="D71">
        <v>74.39</v>
      </c>
    </row>
    <row r="72" spans="1:4">
      <c r="A72" t="s">
        <v>332</v>
      </c>
      <c r="B72" t="s">
        <v>333</v>
      </c>
      <c r="C72">
        <v>354.14</v>
      </c>
      <c r="D72">
        <v>354.14</v>
      </c>
    </row>
    <row r="73" spans="1:4">
      <c r="A73" t="s">
        <v>334</v>
      </c>
      <c r="B73" t="s">
        <v>333</v>
      </c>
      <c r="C73">
        <v>9.84</v>
      </c>
      <c r="D73">
        <v>9.84</v>
      </c>
    </row>
    <row r="74" spans="1:4">
      <c r="A74">
        <v>1570150660</v>
      </c>
      <c r="B74" t="s">
        <v>337</v>
      </c>
      <c r="C74">
        <v>0.48</v>
      </c>
      <c r="D74">
        <v>0.48</v>
      </c>
    </row>
    <row r="75" spans="1:4">
      <c r="A75" t="s">
        <v>509</v>
      </c>
      <c r="B75" t="s">
        <v>510</v>
      </c>
      <c r="C75">
        <v>470</v>
      </c>
      <c r="D75">
        <v>470</v>
      </c>
    </row>
    <row r="76" spans="1:4">
      <c r="A76">
        <v>2420453900</v>
      </c>
      <c r="B76" t="s">
        <v>340</v>
      </c>
    </row>
    <row r="77" spans="1:4">
      <c r="A77" t="s">
        <v>341</v>
      </c>
      <c r="B77" t="s">
        <v>342</v>
      </c>
      <c r="C77">
        <v>669</v>
      </c>
      <c r="D77">
        <v>669</v>
      </c>
    </row>
    <row r="78" spans="1:4">
      <c r="A78" t="s">
        <v>344</v>
      </c>
      <c r="B78" t="s">
        <v>345</v>
      </c>
      <c r="D78">
        <v>-0.02</v>
      </c>
    </row>
    <row r="79" spans="1:4">
      <c r="A79" t="s">
        <v>346</v>
      </c>
      <c r="B79" t="s">
        <v>347</v>
      </c>
      <c r="C79">
        <v>44.58</v>
      </c>
      <c r="D79">
        <v>44.58</v>
      </c>
    </row>
    <row r="80" spans="1:4">
      <c r="A80" t="s">
        <v>348</v>
      </c>
      <c r="B80" t="s">
        <v>349</v>
      </c>
      <c r="C80">
        <v>455.96</v>
      </c>
      <c r="D80">
        <v>449.82</v>
      </c>
    </row>
    <row r="81" spans="1:4">
      <c r="A81" t="s">
        <v>353</v>
      </c>
      <c r="B81" t="s">
        <v>354</v>
      </c>
      <c r="C81">
        <v>138.13999999999999</v>
      </c>
      <c r="D81">
        <v>138.13999999999999</v>
      </c>
    </row>
    <row r="82" spans="1:4">
      <c r="A82" t="s">
        <v>355</v>
      </c>
      <c r="B82" t="s">
        <v>356</v>
      </c>
      <c r="C82">
        <v>320.45999999999998</v>
      </c>
      <c r="D82">
        <v>320.45999999999998</v>
      </c>
    </row>
    <row r="83" spans="1:4">
      <c r="A83" t="s">
        <v>492</v>
      </c>
      <c r="B83" t="s">
        <v>493</v>
      </c>
      <c r="D83">
        <v>-0.84</v>
      </c>
    </row>
    <row r="84" spans="1:4">
      <c r="A84" t="s">
        <v>442</v>
      </c>
      <c r="B84" t="s">
        <v>443</v>
      </c>
    </row>
    <row r="85" spans="1:4">
      <c r="A85" t="s">
        <v>358</v>
      </c>
      <c r="B85" t="s">
        <v>359</v>
      </c>
      <c r="C85">
        <v>99.38</v>
      </c>
      <c r="D85">
        <v>99.38</v>
      </c>
    </row>
    <row r="86" spans="1:4">
      <c r="A86">
        <v>2820451280</v>
      </c>
      <c r="B86" t="s">
        <v>360</v>
      </c>
      <c r="C86">
        <v>10.26</v>
      </c>
      <c r="D86">
        <v>10.26</v>
      </c>
    </row>
    <row r="87" spans="1:4">
      <c r="A87" t="s">
        <v>446</v>
      </c>
      <c r="B87" t="s">
        <v>447</v>
      </c>
      <c r="C87">
        <v>1.19</v>
      </c>
      <c r="D87">
        <v>1.19</v>
      </c>
    </row>
    <row r="88" spans="1:4">
      <c r="A88">
        <v>2910551290</v>
      </c>
      <c r="B88" t="s">
        <v>362</v>
      </c>
      <c r="C88">
        <v>322.2</v>
      </c>
      <c r="D88">
        <v>322.19</v>
      </c>
    </row>
    <row r="89" spans="1:4">
      <c r="A89" t="s">
        <v>363</v>
      </c>
      <c r="B89" t="s">
        <v>364</v>
      </c>
      <c r="C89">
        <v>40.47</v>
      </c>
      <c r="D89">
        <v>40.47</v>
      </c>
    </row>
    <row r="90" spans="1:4">
      <c r="A90" t="s">
        <v>365</v>
      </c>
      <c r="B90" t="s">
        <v>366</v>
      </c>
      <c r="C90">
        <v>22.77</v>
      </c>
      <c r="D90">
        <v>22.77</v>
      </c>
    </row>
    <row r="91" spans="1:4">
      <c r="A91" t="s">
        <v>369</v>
      </c>
      <c r="B91" t="s">
        <v>370</v>
      </c>
      <c r="C91">
        <v>17.02</v>
      </c>
      <c r="D91">
        <v>17.02</v>
      </c>
    </row>
    <row r="92" spans="1:4">
      <c r="A92">
        <v>3110251180</v>
      </c>
      <c r="B92" t="s">
        <v>371</v>
      </c>
      <c r="C92">
        <v>31.51</v>
      </c>
      <c r="D92">
        <v>31.46</v>
      </c>
    </row>
    <row r="93" spans="1:4">
      <c r="A93">
        <v>3180052990</v>
      </c>
      <c r="B93" t="s">
        <v>372</v>
      </c>
      <c r="C93">
        <v>4.59</v>
      </c>
      <c r="D93">
        <v>4.59</v>
      </c>
    </row>
    <row r="94" spans="1:4">
      <c r="A94" t="s">
        <v>373</v>
      </c>
      <c r="B94" t="s">
        <v>374</v>
      </c>
    </row>
    <row r="95" spans="1:4">
      <c r="A95">
        <v>3610459000</v>
      </c>
      <c r="B95" t="s">
        <v>375</v>
      </c>
      <c r="C95">
        <v>161.53</v>
      </c>
      <c r="D95">
        <v>161.31</v>
      </c>
    </row>
    <row r="96" spans="1:4">
      <c r="A96" t="s">
        <v>377</v>
      </c>
      <c r="B96" t="s">
        <v>378</v>
      </c>
      <c r="C96">
        <v>4.4800000000000004</v>
      </c>
      <c r="D96">
        <v>4.4800000000000004</v>
      </c>
    </row>
    <row r="97" spans="1:4">
      <c r="A97" t="s">
        <v>379</v>
      </c>
      <c r="B97" t="s">
        <v>378</v>
      </c>
      <c r="C97">
        <v>41.81</v>
      </c>
      <c r="D97">
        <v>41.81</v>
      </c>
    </row>
    <row r="98" spans="1:4">
      <c r="A98" t="s">
        <v>382</v>
      </c>
      <c r="B98" t="s">
        <v>378</v>
      </c>
      <c r="C98">
        <v>3.29</v>
      </c>
      <c r="D98">
        <v>3.29</v>
      </c>
    </row>
    <row r="99" spans="1:4">
      <c r="A99">
        <v>9090051200</v>
      </c>
      <c r="B99" t="s">
        <v>448</v>
      </c>
      <c r="C99">
        <v>0.71</v>
      </c>
      <c r="D99">
        <v>0.37</v>
      </c>
    </row>
    <row r="100" spans="1:4">
      <c r="A100">
        <v>9520051420</v>
      </c>
      <c r="B100" t="s">
        <v>383</v>
      </c>
      <c r="C100">
        <v>2.72</v>
      </c>
      <c r="D100">
        <v>2.72</v>
      </c>
    </row>
    <row r="101" spans="1:4">
      <c r="A101">
        <v>9620051410</v>
      </c>
      <c r="B101" t="s">
        <v>384</v>
      </c>
      <c r="C101">
        <v>11.66</v>
      </c>
      <c r="D101">
        <v>11.66</v>
      </c>
    </row>
    <row r="102" spans="1:4">
      <c r="A102">
        <v>170558300</v>
      </c>
      <c r="B102" t="s">
        <v>95</v>
      </c>
      <c r="C102">
        <v>615.09</v>
      </c>
      <c r="D102">
        <v>596.02</v>
      </c>
    </row>
    <row r="103" spans="1:4">
      <c r="A103">
        <v>170558330</v>
      </c>
      <c r="B103" t="s">
        <v>96</v>
      </c>
      <c r="C103">
        <v>670.4</v>
      </c>
      <c r="D103">
        <v>664.3</v>
      </c>
    </row>
    <row r="104" spans="1:4">
      <c r="A104">
        <v>320558340</v>
      </c>
      <c r="B104" t="s">
        <v>97</v>
      </c>
      <c r="C104">
        <v>91.7</v>
      </c>
      <c r="D104">
        <v>91.16</v>
      </c>
    </row>
    <row r="105" spans="1:4">
      <c r="A105">
        <v>330153020</v>
      </c>
      <c r="B105" t="s">
        <v>385</v>
      </c>
      <c r="C105">
        <v>809.26</v>
      </c>
      <c r="D105">
        <v>809.2</v>
      </c>
    </row>
    <row r="106" spans="1:4">
      <c r="A106" t="s">
        <v>386</v>
      </c>
      <c r="B106" t="s">
        <v>387</v>
      </c>
      <c r="C106">
        <v>29.27</v>
      </c>
      <c r="D106">
        <v>29.27</v>
      </c>
    </row>
    <row r="107" spans="1:4">
      <c r="A107" t="s">
        <v>388</v>
      </c>
      <c r="B107" t="s">
        <v>389</v>
      </c>
      <c r="C107">
        <v>864.25</v>
      </c>
      <c r="D107">
        <v>863.98</v>
      </c>
    </row>
    <row r="108" spans="1:4">
      <c r="A108">
        <v>1520158310</v>
      </c>
      <c r="B108" t="s">
        <v>100</v>
      </c>
      <c r="C108">
        <v>16.63</v>
      </c>
      <c r="D108">
        <v>16.63</v>
      </c>
    </row>
    <row r="109" spans="1:4">
      <c r="A109" t="s">
        <v>390</v>
      </c>
      <c r="B109" t="s">
        <v>391</v>
      </c>
      <c r="C109">
        <v>104.73</v>
      </c>
      <c r="D109">
        <v>104.73</v>
      </c>
    </row>
    <row r="110" spans="1:4">
      <c r="A110">
        <v>3620258320</v>
      </c>
      <c r="B110" t="s">
        <v>101</v>
      </c>
      <c r="C110">
        <v>504</v>
      </c>
      <c r="D110">
        <v>504</v>
      </c>
    </row>
    <row r="111" spans="1:4">
      <c r="A111">
        <v>3620258530</v>
      </c>
      <c r="B111" t="s">
        <v>392</v>
      </c>
      <c r="C111">
        <v>109.5</v>
      </c>
      <c r="D111">
        <v>109.5</v>
      </c>
    </row>
    <row r="112" spans="1:4">
      <c r="A112" t="s">
        <v>393</v>
      </c>
      <c r="B112" t="s">
        <v>394</v>
      </c>
      <c r="C112">
        <v>45.9</v>
      </c>
      <c r="D112">
        <v>45.9</v>
      </c>
    </row>
    <row r="113" spans="1:4">
      <c r="A113" t="s">
        <v>521</v>
      </c>
      <c r="B113" t="s">
        <v>522</v>
      </c>
      <c r="C113">
        <v>7.06</v>
      </c>
      <c r="D113">
        <v>7.06</v>
      </c>
    </row>
    <row r="114" spans="1:4">
      <c r="A114">
        <v>220252560</v>
      </c>
      <c r="B114" t="s">
        <v>400</v>
      </c>
      <c r="C114">
        <v>9.24</v>
      </c>
      <c r="D114">
        <v>9.24</v>
      </c>
    </row>
    <row r="115" spans="1:4">
      <c r="A115">
        <v>170558360</v>
      </c>
      <c r="B115" t="s">
        <v>401</v>
      </c>
      <c r="C115">
        <v>86.83</v>
      </c>
      <c r="D115">
        <v>86.83</v>
      </c>
    </row>
    <row r="116" spans="1:4">
      <c r="A116">
        <v>220253030</v>
      </c>
      <c r="B116" t="s">
        <v>402</v>
      </c>
      <c r="C116">
        <v>186.1</v>
      </c>
      <c r="D116">
        <v>185.53</v>
      </c>
    </row>
    <row r="117" spans="1:4">
      <c r="A117">
        <v>220253040</v>
      </c>
      <c r="B117" t="s">
        <v>403</v>
      </c>
      <c r="C117">
        <v>177.15</v>
      </c>
      <c r="D117">
        <v>176.52</v>
      </c>
    </row>
    <row r="118" spans="1:4">
      <c r="A118">
        <v>320558370</v>
      </c>
      <c r="B118" t="s">
        <v>404</v>
      </c>
      <c r="C118">
        <v>8.77</v>
      </c>
      <c r="D118">
        <v>8.77</v>
      </c>
    </row>
    <row r="119" spans="1:4">
      <c r="A119" t="s">
        <v>405</v>
      </c>
      <c r="B119" t="s">
        <v>406</v>
      </c>
      <c r="C119">
        <v>891.39</v>
      </c>
      <c r="D119">
        <v>891.33</v>
      </c>
    </row>
    <row r="120" spans="1:4">
      <c r="A120" t="s">
        <v>407</v>
      </c>
      <c r="B120" t="s">
        <v>408</v>
      </c>
      <c r="C120">
        <v>96.54</v>
      </c>
      <c r="D120">
        <v>96.54</v>
      </c>
    </row>
    <row r="121" spans="1:4">
      <c r="A121" t="s">
        <v>468</v>
      </c>
      <c r="B121" t="s">
        <v>469</v>
      </c>
      <c r="C121">
        <v>4.3499999999999996</v>
      </c>
      <c r="D121">
        <v>4.24</v>
      </c>
    </row>
    <row r="122" spans="1:4">
      <c r="A122">
        <v>3620258570</v>
      </c>
      <c r="B122" t="s">
        <v>409</v>
      </c>
      <c r="C122">
        <v>47.88</v>
      </c>
      <c r="D122">
        <v>47.88</v>
      </c>
    </row>
    <row r="123" spans="1:4">
      <c r="A123" t="s">
        <v>410</v>
      </c>
      <c r="B123" t="s">
        <v>411</v>
      </c>
      <c r="C123">
        <v>295.56</v>
      </c>
      <c r="D123">
        <v>295.56</v>
      </c>
    </row>
    <row r="124" spans="1:4">
      <c r="A124">
        <v>710258520</v>
      </c>
      <c r="B124" t="s">
        <v>413</v>
      </c>
      <c r="C124">
        <v>22.45</v>
      </c>
      <c r="D124">
        <v>22.45</v>
      </c>
    </row>
    <row r="125" spans="1:4">
      <c r="A125" t="s">
        <v>416</v>
      </c>
      <c r="B125" t="s">
        <v>417</v>
      </c>
      <c r="C125">
        <v>423.45</v>
      </c>
      <c r="D125">
        <v>423.45</v>
      </c>
    </row>
    <row r="126" spans="1:4">
      <c r="A126" t="s">
        <v>103</v>
      </c>
      <c r="B126" t="s">
        <v>102</v>
      </c>
      <c r="C126">
        <v>15.72</v>
      </c>
      <c r="D126">
        <v>15.72</v>
      </c>
    </row>
    <row r="127" spans="1:4">
      <c r="A127" t="s">
        <v>105</v>
      </c>
      <c r="B127" t="s">
        <v>104</v>
      </c>
      <c r="C127">
        <v>73.63</v>
      </c>
      <c r="D127">
        <v>73.63</v>
      </c>
    </row>
    <row r="128" spans="1:4">
      <c r="A128">
        <v>2340758790</v>
      </c>
      <c r="B128" t="s">
        <v>426</v>
      </c>
      <c r="C128">
        <v>5.0999999999999996</v>
      </c>
      <c r="D128">
        <v>5.0999999999999996</v>
      </c>
    </row>
    <row r="129" spans="1:4">
      <c r="A129">
        <v>3620258440</v>
      </c>
      <c r="B129" t="s">
        <v>106</v>
      </c>
      <c r="C129">
        <v>80.33</v>
      </c>
      <c r="D129">
        <v>17.18</v>
      </c>
    </row>
    <row r="130" spans="1:4">
      <c r="A130">
        <v>3620258480</v>
      </c>
      <c r="B130" t="s">
        <v>107</v>
      </c>
      <c r="C130">
        <v>108.2</v>
      </c>
      <c r="D130">
        <v>108.2</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7"/>
  <sheetViews>
    <sheetView topLeftCell="A90" workbookViewId="0">
      <selection sqref="A1:D127"/>
    </sheetView>
  </sheetViews>
  <sheetFormatPr defaultRowHeight="15"/>
  <sheetData>
    <row r="1" spans="1:4">
      <c r="A1">
        <v>58000</v>
      </c>
      <c r="B1" t="s">
        <v>217</v>
      </c>
      <c r="D1">
        <v>-0.36</v>
      </c>
    </row>
    <row r="2" spans="1:4">
      <c r="A2">
        <v>170551380</v>
      </c>
      <c r="B2" t="s">
        <v>218</v>
      </c>
      <c r="C2">
        <v>29.7</v>
      </c>
      <c r="D2">
        <v>29.7</v>
      </c>
    </row>
    <row r="3" spans="1:4">
      <c r="A3" t="s">
        <v>219</v>
      </c>
      <c r="B3" t="s">
        <v>220</v>
      </c>
      <c r="C3">
        <v>280.43</v>
      </c>
      <c r="D3">
        <v>280.43</v>
      </c>
    </row>
    <row r="4" spans="1:4">
      <c r="A4" t="s">
        <v>225</v>
      </c>
      <c r="B4" t="s">
        <v>226</v>
      </c>
      <c r="C4">
        <v>0.36</v>
      </c>
      <c r="D4">
        <v>0.36</v>
      </c>
    </row>
    <row r="5" spans="1:4">
      <c r="A5" t="s">
        <v>213</v>
      </c>
      <c r="B5" t="s">
        <v>214</v>
      </c>
      <c r="C5">
        <v>14.86</v>
      </c>
      <c r="D5">
        <v>14.86</v>
      </c>
    </row>
    <row r="6" spans="1:4">
      <c r="A6" t="s">
        <v>216</v>
      </c>
      <c r="B6" t="s">
        <v>215</v>
      </c>
      <c r="C6">
        <v>4</v>
      </c>
      <c r="D6">
        <v>4</v>
      </c>
    </row>
    <row r="7" spans="1:4">
      <c r="A7" t="s">
        <v>548</v>
      </c>
      <c r="B7" t="s">
        <v>549</v>
      </c>
      <c r="C7">
        <v>175.88</v>
      </c>
      <c r="D7">
        <v>175.88</v>
      </c>
    </row>
    <row r="8" spans="1:4">
      <c r="A8" t="s">
        <v>227</v>
      </c>
      <c r="B8" t="s">
        <v>228</v>
      </c>
      <c r="C8">
        <v>8.6</v>
      </c>
      <c r="D8">
        <v>8.6</v>
      </c>
    </row>
    <row r="9" spans="1:4">
      <c r="A9" t="s">
        <v>229</v>
      </c>
      <c r="B9" t="s">
        <v>230</v>
      </c>
      <c r="C9">
        <v>46.21</v>
      </c>
      <c r="D9">
        <v>46.21</v>
      </c>
    </row>
    <row r="10" spans="1:4">
      <c r="A10" t="s">
        <v>231</v>
      </c>
      <c r="B10" t="s">
        <v>232</v>
      </c>
      <c r="C10">
        <v>0.56000000000000005</v>
      </c>
      <c r="D10">
        <v>0.56000000000000005</v>
      </c>
    </row>
    <row r="11" spans="1:4">
      <c r="A11" t="s">
        <v>233</v>
      </c>
      <c r="B11" t="s">
        <v>234</v>
      </c>
      <c r="C11">
        <v>145.24</v>
      </c>
      <c r="D11">
        <v>145.24</v>
      </c>
    </row>
    <row r="12" spans="1:4">
      <c r="A12" t="s">
        <v>235</v>
      </c>
      <c r="B12" t="s">
        <v>236</v>
      </c>
      <c r="C12">
        <v>144.85</v>
      </c>
      <c r="D12">
        <v>144.85</v>
      </c>
    </row>
    <row r="13" spans="1:4">
      <c r="A13" t="s">
        <v>237</v>
      </c>
      <c r="B13" t="s">
        <v>238</v>
      </c>
      <c r="C13">
        <v>148.5</v>
      </c>
      <c r="D13">
        <v>148.5</v>
      </c>
    </row>
    <row r="14" spans="1:4">
      <c r="A14" t="s">
        <v>239</v>
      </c>
      <c r="B14" t="s">
        <v>240</v>
      </c>
      <c r="C14">
        <v>28.19</v>
      </c>
      <c r="D14">
        <v>28.19</v>
      </c>
    </row>
    <row r="15" spans="1:4">
      <c r="A15" t="s">
        <v>241</v>
      </c>
      <c r="B15" t="s">
        <v>242</v>
      </c>
      <c r="C15">
        <v>16.760000000000002</v>
      </c>
      <c r="D15">
        <v>16.760000000000002</v>
      </c>
    </row>
    <row r="16" spans="1:4">
      <c r="A16" t="s">
        <v>243</v>
      </c>
      <c r="B16" t="s">
        <v>244</v>
      </c>
      <c r="C16">
        <v>144.80000000000001</v>
      </c>
      <c r="D16">
        <v>144.80000000000001</v>
      </c>
    </row>
    <row r="17" spans="1:4">
      <c r="A17" t="s">
        <v>245</v>
      </c>
      <c r="B17" t="s">
        <v>246</v>
      </c>
      <c r="C17">
        <v>61.95</v>
      </c>
      <c r="D17">
        <v>61.95</v>
      </c>
    </row>
    <row r="18" spans="1:4">
      <c r="A18" t="s">
        <v>247</v>
      </c>
      <c r="B18" t="s">
        <v>248</v>
      </c>
      <c r="C18">
        <v>0.04</v>
      </c>
      <c r="D18">
        <v>0.04</v>
      </c>
    </row>
    <row r="19" spans="1:4">
      <c r="A19">
        <v>220252550</v>
      </c>
      <c r="B19" t="s">
        <v>249</v>
      </c>
      <c r="C19">
        <v>28.02</v>
      </c>
      <c r="D19">
        <v>28.02</v>
      </c>
    </row>
    <row r="20" spans="1:4">
      <c r="A20" s="51" t="s">
        <v>250</v>
      </c>
      <c r="B20" t="s">
        <v>251</v>
      </c>
      <c r="C20">
        <v>35.479999999999997</v>
      </c>
      <c r="D20">
        <v>35.479999999999997</v>
      </c>
    </row>
    <row r="21" spans="1:4">
      <c r="A21" s="51" t="s">
        <v>252</v>
      </c>
      <c r="B21" t="s">
        <v>253</v>
      </c>
      <c r="C21">
        <v>7.16</v>
      </c>
      <c r="D21">
        <v>7.16</v>
      </c>
    </row>
    <row r="22" spans="1:4">
      <c r="A22" s="51" t="s">
        <v>256</v>
      </c>
      <c r="B22" t="s">
        <v>257</v>
      </c>
      <c r="C22">
        <v>395.63</v>
      </c>
      <c r="D22">
        <v>395.63</v>
      </c>
    </row>
    <row r="23" spans="1:4">
      <c r="A23" s="51" t="s">
        <v>258</v>
      </c>
      <c r="B23" t="s">
        <v>259</v>
      </c>
      <c r="C23">
        <v>36.770000000000003</v>
      </c>
      <c r="D23">
        <v>36.770000000000003</v>
      </c>
    </row>
    <row r="24" spans="1:4">
      <c r="A24" s="51" t="s">
        <v>260</v>
      </c>
      <c r="B24" t="s">
        <v>261</v>
      </c>
      <c r="C24">
        <v>211.56</v>
      </c>
      <c r="D24">
        <v>211.56</v>
      </c>
    </row>
    <row r="25" spans="1:4">
      <c r="A25" t="s">
        <v>262</v>
      </c>
      <c r="B25" t="s">
        <v>263</v>
      </c>
      <c r="C25">
        <v>571.07000000000005</v>
      </c>
      <c r="D25">
        <v>571.07000000000005</v>
      </c>
    </row>
    <row r="26" spans="1:4">
      <c r="A26" s="51" t="s">
        <v>429</v>
      </c>
      <c r="B26" t="s">
        <v>430</v>
      </c>
      <c r="C26">
        <v>68.59</v>
      </c>
      <c r="D26">
        <v>68.59</v>
      </c>
    </row>
    <row r="27" spans="1:4">
      <c r="A27" s="51" t="s">
        <v>264</v>
      </c>
      <c r="B27" t="s">
        <v>265</v>
      </c>
      <c r="C27">
        <v>16.75</v>
      </c>
      <c r="D27">
        <v>16.75</v>
      </c>
    </row>
    <row r="28" spans="1:4">
      <c r="A28" s="51" t="s">
        <v>266</v>
      </c>
      <c r="B28" t="s">
        <v>267</v>
      </c>
      <c r="C28">
        <v>13.23</v>
      </c>
      <c r="D28">
        <v>13.23</v>
      </c>
    </row>
    <row r="29" spans="1:4">
      <c r="A29">
        <v>310151370</v>
      </c>
      <c r="B29" t="s">
        <v>272</v>
      </c>
      <c r="C29">
        <v>0.16</v>
      </c>
      <c r="D29">
        <v>0.16</v>
      </c>
    </row>
    <row r="30" spans="1:4">
      <c r="A30">
        <v>310852500</v>
      </c>
      <c r="B30" t="s">
        <v>273</v>
      </c>
      <c r="C30">
        <v>204.69</v>
      </c>
      <c r="D30">
        <v>204.68</v>
      </c>
    </row>
    <row r="31" spans="1:4">
      <c r="A31">
        <v>311152200</v>
      </c>
      <c r="B31" t="s">
        <v>276</v>
      </c>
      <c r="C31">
        <v>4.58</v>
      </c>
      <c r="D31">
        <v>4.58</v>
      </c>
    </row>
    <row r="32" spans="1:4">
      <c r="A32">
        <v>312154040</v>
      </c>
      <c r="B32" t="s">
        <v>505</v>
      </c>
      <c r="C32">
        <v>268.39</v>
      </c>
      <c r="D32">
        <v>268.33999999999997</v>
      </c>
    </row>
    <row r="33" spans="1:4">
      <c r="A33">
        <v>330152700</v>
      </c>
      <c r="B33" t="s">
        <v>278</v>
      </c>
      <c r="C33">
        <v>30.51</v>
      </c>
      <c r="D33">
        <v>30.51</v>
      </c>
    </row>
    <row r="34" spans="1:4">
      <c r="A34">
        <v>330153800</v>
      </c>
      <c r="B34" t="s">
        <v>279</v>
      </c>
      <c r="C34">
        <v>610.22</v>
      </c>
      <c r="D34">
        <v>608.47</v>
      </c>
    </row>
    <row r="35" spans="1:4">
      <c r="A35">
        <v>330750820</v>
      </c>
      <c r="B35" t="s">
        <v>280</v>
      </c>
      <c r="C35">
        <v>426.44</v>
      </c>
      <c r="D35">
        <v>424.24</v>
      </c>
    </row>
    <row r="36" spans="1:4">
      <c r="A36">
        <v>330752600</v>
      </c>
      <c r="B36" t="s">
        <v>281</v>
      </c>
      <c r="C36">
        <v>17.73</v>
      </c>
      <c r="D36">
        <v>17.73</v>
      </c>
    </row>
    <row r="37" spans="1:4">
      <c r="A37" t="s">
        <v>282</v>
      </c>
      <c r="B37" t="s">
        <v>283</v>
      </c>
      <c r="C37">
        <v>180.37</v>
      </c>
      <c r="D37">
        <v>180.37</v>
      </c>
    </row>
    <row r="38" spans="1:4">
      <c r="A38" t="s">
        <v>284</v>
      </c>
      <c r="B38" t="s">
        <v>285</v>
      </c>
      <c r="C38">
        <v>508.72</v>
      </c>
      <c r="D38">
        <v>508.45</v>
      </c>
    </row>
    <row r="39" spans="1:4">
      <c r="A39" t="s">
        <v>482</v>
      </c>
      <c r="B39" t="s">
        <v>483</v>
      </c>
      <c r="C39">
        <v>156.26</v>
      </c>
      <c r="D39">
        <v>156.26</v>
      </c>
    </row>
    <row r="40" spans="1:4">
      <c r="A40">
        <v>410250270</v>
      </c>
      <c r="B40" t="s">
        <v>286</v>
      </c>
      <c r="C40">
        <v>6.41</v>
      </c>
      <c r="D40">
        <v>6.41</v>
      </c>
    </row>
    <row r="41" spans="1:4">
      <c r="A41">
        <v>420252800</v>
      </c>
      <c r="B41" t="s">
        <v>287</v>
      </c>
      <c r="C41">
        <v>0.04</v>
      </c>
      <c r="D41">
        <v>0.04</v>
      </c>
    </row>
    <row r="42" spans="1:4">
      <c r="A42">
        <v>511351350</v>
      </c>
      <c r="B42" t="s">
        <v>289</v>
      </c>
      <c r="C42">
        <v>8.94</v>
      </c>
      <c r="D42">
        <v>8.94</v>
      </c>
    </row>
    <row r="43" spans="1:4">
      <c r="A43">
        <v>511351760</v>
      </c>
      <c r="B43" t="s">
        <v>290</v>
      </c>
      <c r="C43">
        <v>24.63</v>
      </c>
      <c r="D43">
        <v>24.63</v>
      </c>
    </row>
    <row r="44" spans="1:4">
      <c r="A44">
        <v>511354620</v>
      </c>
      <c r="B44" t="s">
        <v>291</v>
      </c>
      <c r="C44">
        <v>0.32</v>
      </c>
      <c r="D44">
        <v>0.32</v>
      </c>
    </row>
    <row r="45" spans="1:4">
      <c r="A45">
        <v>511354970</v>
      </c>
      <c r="B45" t="s">
        <v>292</v>
      </c>
      <c r="C45">
        <v>53.33</v>
      </c>
      <c r="D45">
        <v>52.37</v>
      </c>
    </row>
    <row r="46" spans="1:4">
      <c r="A46" t="s">
        <v>298</v>
      </c>
      <c r="B46" t="s">
        <v>299</v>
      </c>
      <c r="C46">
        <v>89.99</v>
      </c>
      <c r="D46">
        <v>89.99</v>
      </c>
    </row>
    <row r="47" spans="1:4">
      <c r="A47" t="s">
        <v>433</v>
      </c>
      <c r="B47" t="s">
        <v>434</v>
      </c>
      <c r="C47">
        <v>73.739999999999995</v>
      </c>
      <c r="D47">
        <v>73.739999999999995</v>
      </c>
    </row>
    <row r="48" spans="1:4">
      <c r="A48">
        <v>710552900</v>
      </c>
      <c r="B48" t="s">
        <v>300</v>
      </c>
      <c r="C48">
        <v>344.21</v>
      </c>
      <c r="D48">
        <v>343.69</v>
      </c>
    </row>
    <row r="49" spans="1:4">
      <c r="A49" t="s">
        <v>301</v>
      </c>
      <c r="B49" t="s">
        <v>302</v>
      </c>
      <c r="C49">
        <v>9.5</v>
      </c>
      <c r="D49">
        <v>9.5</v>
      </c>
    </row>
    <row r="50" spans="1:4">
      <c r="A50" t="s">
        <v>303</v>
      </c>
      <c r="B50" t="s">
        <v>304</v>
      </c>
      <c r="C50">
        <v>0.21</v>
      </c>
      <c r="D50">
        <v>0.21</v>
      </c>
    </row>
    <row r="51" spans="1:4">
      <c r="A51" t="s">
        <v>305</v>
      </c>
      <c r="B51" t="s">
        <v>306</v>
      </c>
      <c r="C51">
        <v>4.12</v>
      </c>
      <c r="D51">
        <v>4.12</v>
      </c>
    </row>
    <row r="52" spans="1:4">
      <c r="A52" t="s">
        <v>307</v>
      </c>
      <c r="B52" t="s">
        <v>308</v>
      </c>
      <c r="C52">
        <v>3.89</v>
      </c>
      <c r="D52">
        <v>3.89</v>
      </c>
    </row>
    <row r="53" spans="1:4">
      <c r="A53">
        <v>860550860</v>
      </c>
      <c r="B53" t="s">
        <v>309</v>
      </c>
      <c r="C53">
        <v>0.01</v>
      </c>
      <c r="D53">
        <v>0.01</v>
      </c>
    </row>
    <row r="54" spans="1:4">
      <c r="A54" t="s">
        <v>310</v>
      </c>
      <c r="B54" t="s">
        <v>311</v>
      </c>
      <c r="C54">
        <v>10</v>
      </c>
      <c r="D54">
        <v>10</v>
      </c>
    </row>
    <row r="55" spans="1:4">
      <c r="A55">
        <v>1120551110</v>
      </c>
      <c r="B55" t="s">
        <v>455</v>
      </c>
      <c r="C55">
        <v>26.48</v>
      </c>
      <c r="D55">
        <v>26.48</v>
      </c>
    </row>
    <row r="56" spans="1:4">
      <c r="A56">
        <v>1140354660</v>
      </c>
      <c r="B56" t="s">
        <v>312</v>
      </c>
      <c r="C56">
        <v>22.29</v>
      </c>
      <c r="D56">
        <v>22.29</v>
      </c>
    </row>
    <row r="57" spans="1:4">
      <c r="A57">
        <v>1140354670</v>
      </c>
      <c r="B57" t="s">
        <v>313</v>
      </c>
      <c r="C57">
        <v>6.97</v>
      </c>
      <c r="D57">
        <v>6.97</v>
      </c>
    </row>
    <row r="58" spans="1:4">
      <c r="A58">
        <v>1140355170</v>
      </c>
      <c r="B58" t="s">
        <v>314</v>
      </c>
      <c r="C58">
        <v>9.7899999999999991</v>
      </c>
      <c r="D58">
        <v>9.7899999999999991</v>
      </c>
    </row>
    <row r="59" spans="1:4">
      <c r="A59">
        <v>1140355190</v>
      </c>
      <c r="B59" t="s">
        <v>315</v>
      </c>
      <c r="C59">
        <v>0.97</v>
      </c>
      <c r="D59">
        <v>0.97</v>
      </c>
    </row>
    <row r="60" spans="1:4">
      <c r="A60" t="s">
        <v>316</v>
      </c>
      <c r="B60" t="s">
        <v>315</v>
      </c>
      <c r="C60">
        <v>59.33</v>
      </c>
      <c r="D60">
        <v>59.33</v>
      </c>
    </row>
    <row r="61" spans="1:4">
      <c r="A61" t="s">
        <v>322</v>
      </c>
      <c r="B61" t="s">
        <v>323</v>
      </c>
      <c r="C61">
        <v>6.84</v>
      </c>
      <c r="D61">
        <v>6.84</v>
      </c>
    </row>
    <row r="62" spans="1:4">
      <c r="A62" t="s">
        <v>324</v>
      </c>
      <c r="B62" t="s">
        <v>325</v>
      </c>
      <c r="C62">
        <v>3.8</v>
      </c>
      <c r="D62">
        <v>3.8</v>
      </c>
    </row>
    <row r="63" spans="1:4">
      <c r="A63" t="s">
        <v>435</v>
      </c>
      <c r="B63" t="s">
        <v>329</v>
      </c>
      <c r="C63">
        <v>32.65</v>
      </c>
      <c r="D63">
        <v>32.65</v>
      </c>
    </row>
    <row r="64" spans="1:4">
      <c r="A64" t="s">
        <v>326</v>
      </c>
      <c r="B64" t="s">
        <v>327</v>
      </c>
      <c r="C64">
        <v>85.52</v>
      </c>
      <c r="D64">
        <v>85.52</v>
      </c>
    </row>
    <row r="65" spans="1:4">
      <c r="A65" t="s">
        <v>332</v>
      </c>
      <c r="B65" t="s">
        <v>333</v>
      </c>
      <c r="C65">
        <v>290.32</v>
      </c>
      <c r="D65">
        <v>290.32</v>
      </c>
    </row>
    <row r="66" spans="1:4">
      <c r="A66" t="s">
        <v>334</v>
      </c>
      <c r="B66" t="s">
        <v>333</v>
      </c>
      <c r="C66">
        <v>2.52</v>
      </c>
      <c r="D66">
        <v>2.52</v>
      </c>
    </row>
    <row r="67" spans="1:4">
      <c r="A67" t="s">
        <v>335</v>
      </c>
      <c r="B67" t="s">
        <v>336</v>
      </c>
      <c r="C67">
        <v>7.2</v>
      </c>
      <c r="D67">
        <v>7.2</v>
      </c>
    </row>
    <row r="68" spans="1:4">
      <c r="A68" t="s">
        <v>338</v>
      </c>
      <c r="B68" t="s">
        <v>339</v>
      </c>
      <c r="C68">
        <v>21.44</v>
      </c>
      <c r="D68">
        <v>21.44</v>
      </c>
    </row>
    <row r="69" spans="1:4">
      <c r="A69" t="s">
        <v>341</v>
      </c>
      <c r="B69" t="s">
        <v>342</v>
      </c>
      <c r="C69">
        <v>706</v>
      </c>
      <c r="D69">
        <v>706</v>
      </c>
    </row>
    <row r="70" spans="1:4">
      <c r="A70" t="s">
        <v>346</v>
      </c>
      <c r="B70" t="s">
        <v>347</v>
      </c>
      <c r="C70">
        <v>52.88</v>
      </c>
      <c r="D70">
        <v>52.26</v>
      </c>
    </row>
    <row r="71" spans="1:4">
      <c r="A71" t="s">
        <v>353</v>
      </c>
      <c r="B71" t="s">
        <v>354</v>
      </c>
      <c r="C71">
        <v>166.08</v>
      </c>
      <c r="D71">
        <v>166.08</v>
      </c>
    </row>
    <row r="72" spans="1:4">
      <c r="A72" t="s">
        <v>355</v>
      </c>
      <c r="B72" t="s">
        <v>356</v>
      </c>
      <c r="C72">
        <v>111.01</v>
      </c>
      <c r="D72">
        <v>111.01</v>
      </c>
    </row>
    <row r="73" spans="1:4">
      <c r="A73" t="s">
        <v>442</v>
      </c>
      <c r="B73" t="s">
        <v>443</v>
      </c>
      <c r="D73">
        <v>-0.01</v>
      </c>
    </row>
    <row r="74" spans="1:4">
      <c r="A74" t="s">
        <v>358</v>
      </c>
      <c r="B74" t="s">
        <v>359</v>
      </c>
      <c r="C74">
        <v>95.51</v>
      </c>
      <c r="D74">
        <v>95.51</v>
      </c>
    </row>
    <row r="75" spans="1:4">
      <c r="A75">
        <v>2820451280</v>
      </c>
      <c r="B75" t="s">
        <v>360</v>
      </c>
      <c r="C75">
        <v>7.68</v>
      </c>
      <c r="D75">
        <v>7.68</v>
      </c>
    </row>
    <row r="76" spans="1:4">
      <c r="A76">
        <v>2869950160</v>
      </c>
      <c r="B76" t="s">
        <v>361</v>
      </c>
      <c r="C76">
        <v>13.78</v>
      </c>
      <c r="D76">
        <v>13.78</v>
      </c>
    </row>
    <row r="77" spans="1:4">
      <c r="A77">
        <v>2910551290</v>
      </c>
      <c r="B77" t="s">
        <v>362</v>
      </c>
      <c r="C77">
        <v>345.96</v>
      </c>
      <c r="D77">
        <v>345.91</v>
      </c>
    </row>
    <row r="78" spans="1:4">
      <c r="A78" t="s">
        <v>689</v>
      </c>
      <c r="B78" t="s">
        <v>690</v>
      </c>
      <c r="C78">
        <v>53.92</v>
      </c>
      <c r="D78">
        <v>53.92</v>
      </c>
    </row>
    <row r="79" spans="1:4">
      <c r="A79" t="s">
        <v>363</v>
      </c>
      <c r="B79" t="s">
        <v>364</v>
      </c>
      <c r="C79">
        <v>29.58</v>
      </c>
      <c r="D79">
        <v>29.58</v>
      </c>
    </row>
    <row r="80" spans="1:4">
      <c r="A80" t="s">
        <v>365</v>
      </c>
      <c r="B80" t="s">
        <v>366</v>
      </c>
      <c r="C80">
        <v>8.68</v>
      </c>
      <c r="D80">
        <v>8.68</v>
      </c>
    </row>
    <row r="81" spans="1:4">
      <c r="A81" t="s">
        <v>367</v>
      </c>
      <c r="B81" t="s">
        <v>368</v>
      </c>
      <c r="C81">
        <v>0.28000000000000003</v>
      </c>
      <c r="D81">
        <v>0.28000000000000003</v>
      </c>
    </row>
    <row r="82" spans="1:4">
      <c r="A82" t="s">
        <v>369</v>
      </c>
      <c r="B82" t="s">
        <v>370</v>
      </c>
      <c r="C82">
        <v>87.29</v>
      </c>
      <c r="D82">
        <v>87.29</v>
      </c>
    </row>
    <row r="83" spans="1:4">
      <c r="A83">
        <v>3110251180</v>
      </c>
      <c r="B83" t="s">
        <v>371</v>
      </c>
      <c r="C83">
        <v>19.95</v>
      </c>
      <c r="D83">
        <v>19.79</v>
      </c>
    </row>
    <row r="84" spans="1:4">
      <c r="A84">
        <v>3180052990</v>
      </c>
      <c r="B84" t="s">
        <v>372</v>
      </c>
      <c r="C84">
        <v>0.68</v>
      </c>
      <c r="D84">
        <v>0.68</v>
      </c>
    </row>
    <row r="85" spans="1:4">
      <c r="A85">
        <v>3610459000</v>
      </c>
      <c r="B85" t="s">
        <v>375</v>
      </c>
      <c r="C85">
        <v>65.06</v>
      </c>
      <c r="D85">
        <v>65.03</v>
      </c>
    </row>
    <row r="86" spans="1:4">
      <c r="A86">
        <v>4620155160</v>
      </c>
      <c r="B86" t="s">
        <v>376</v>
      </c>
      <c r="C86">
        <v>9.0299999999999994</v>
      </c>
      <c r="D86">
        <v>9.0299999999999994</v>
      </c>
    </row>
    <row r="87" spans="1:4">
      <c r="A87">
        <v>4640355150</v>
      </c>
      <c r="B87" t="s">
        <v>590</v>
      </c>
      <c r="C87">
        <v>1.91</v>
      </c>
      <c r="D87">
        <v>1.91</v>
      </c>
    </row>
    <row r="88" spans="1:4">
      <c r="A88" t="s">
        <v>377</v>
      </c>
      <c r="B88" t="s">
        <v>378</v>
      </c>
      <c r="C88">
        <v>113.08</v>
      </c>
      <c r="D88">
        <v>113.06</v>
      </c>
    </row>
    <row r="89" spans="1:4">
      <c r="A89">
        <v>4840155760</v>
      </c>
      <c r="B89" t="s">
        <v>378</v>
      </c>
      <c r="C89">
        <v>110.1</v>
      </c>
      <c r="D89">
        <v>110.1</v>
      </c>
    </row>
    <row r="90" spans="1:4">
      <c r="A90" t="s">
        <v>380</v>
      </c>
      <c r="B90" t="s">
        <v>381</v>
      </c>
      <c r="C90">
        <v>140.1</v>
      </c>
      <c r="D90">
        <v>140.1</v>
      </c>
    </row>
    <row r="91" spans="1:4">
      <c r="A91" t="s">
        <v>382</v>
      </c>
      <c r="B91" t="s">
        <v>378</v>
      </c>
      <c r="C91">
        <v>116.11</v>
      </c>
      <c r="D91">
        <v>116.11</v>
      </c>
    </row>
    <row r="92" spans="1:4">
      <c r="A92">
        <v>9090051200</v>
      </c>
      <c r="B92" t="s">
        <v>448</v>
      </c>
      <c r="C92">
        <v>0.6</v>
      </c>
      <c r="D92">
        <v>0.6</v>
      </c>
    </row>
    <row r="93" spans="1:4">
      <c r="A93">
        <v>9520051420</v>
      </c>
      <c r="B93" t="s">
        <v>383</v>
      </c>
      <c r="C93">
        <v>7.78</v>
      </c>
      <c r="D93">
        <v>7.78</v>
      </c>
    </row>
    <row r="94" spans="1:4">
      <c r="A94">
        <v>9620051410</v>
      </c>
      <c r="B94" t="s">
        <v>384</v>
      </c>
      <c r="C94">
        <v>4.76</v>
      </c>
      <c r="D94">
        <v>4.76</v>
      </c>
    </row>
    <row r="95" spans="1:4">
      <c r="A95">
        <v>170558300</v>
      </c>
      <c r="B95" t="s">
        <v>95</v>
      </c>
      <c r="C95">
        <v>792.06</v>
      </c>
      <c r="D95">
        <v>791.64</v>
      </c>
    </row>
    <row r="96" spans="1:4">
      <c r="A96">
        <v>170558330</v>
      </c>
      <c r="B96" t="s">
        <v>96</v>
      </c>
      <c r="C96">
        <v>984.73</v>
      </c>
      <c r="D96">
        <v>984.73</v>
      </c>
    </row>
    <row r="97" spans="1:4">
      <c r="A97">
        <v>320558340</v>
      </c>
      <c r="B97" t="s">
        <v>97</v>
      </c>
      <c r="C97">
        <v>137.22</v>
      </c>
      <c r="D97">
        <v>137.22</v>
      </c>
    </row>
    <row r="98" spans="1:4">
      <c r="A98">
        <v>330153020</v>
      </c>
      <c r="B98" t="s">
        <v>385</v>
      </c>
      <c r="C98">
        <v>962.32</v>
      </c>
      <c r="D98">
        <v>962.32</v>
      </c>
    </row>
    <row r="99" spans="1:4">
      <c r="A99" t="s">
        <v>388</v>
      </c>
      <c r="B99" t="s">
        <v>389</v>
      </c>
      <c r="C99">
        <v>949.77</v>
      </c>
      <c r="D99">
        <v>949.77</v>
      </c>
    </row>
    <row r="100" spans="1:4">
      <c r="A100">
        <v>1520158310</v>
      </c>
      <c r="B100" t="s">
        <v>100</v>
      </c>
      <c r="C100">
        <v>31.54</v>
      </c>
      <c r="D100">
        <v>31.54</v>
      </c>
    </row>
    <row r="101" spans="1:4">
      <c r="A101" t="s">
        <v>390</v>
      </c>
      <c r="B101" t="s">
        <v>391</v>
      </c>
      <c r="C101">
        <v>45.63</v>
      </c>
      <c r="D101">
        <v>45.63</v>
      </c>
    </row>
    <row r="102" spans="1:4">
      <c r="A102">
        <v>3620258320</v>
      </c>
      <c r="B102" t="s">
        <v>101</v>
      </c>
      <c r="C102">
        <v>131.19999999999999</v>
      </c>
      <c r="D102">
        <v>131.19999999999999</v>
      </c>
    </row>
    <row r="103" spans="1:4">
      <c r="A103">
        <v>3620258530</v>
      </c>
      <c r="B103" t="s">
        <v>392</v>
      </c>
      <c r="C103">
        <v>17.95</v>
      </c>
      <c r="D103">
        <v>17.95</v>
      </c>
    </row>
    <row r="104" spans="1:4">
      <c r="A104" t="s">
        <v>393</v>
      </c>
      <c r="B104" t="s">
        <v>394</v>
      </c>
      <c r="C104">
        <v>65.86</v>
      </c>
      <c r="D104">
        <v>65.17</v>
      </c>
    </row>
    <row r="105" spans="1:4">
      <c r="A105" t="s">
        <v>521</v>
      </c>
      <c r="B105" t="s">
        <v>522</v>
      </c>
      <c r="C105">
        <v>7.06</v>
      </c>
      <c r="D105">
        <v>7.06</v>
      </c>
    </row>
    <row r="106" spans="1:4">
      <c r="A106" t="s">
        <v>395</v>
      </c>
      <c r="B106" t="s">
        <v>396</v>
      </c>
      <c r="C106">
        <v>20.45</v>
      </c>
      <c r="D106">
        <v>20.45</v>
      </c>
    </row>
    <row r="107" spans="1:4">
      <c r="A107">
        <v>240153060</v>
      </c>
      <c r="B107" t="s">
        <v>397</v>
      </c>
      <c r="C107">
        <v>45.25</v>
      </c>
      <c r="D107">
        <v>45.25</v>
      </c>
    </row>
    <row r="108" spans="1:4">
      <c r="A108">
        <v>220252560</v>
      </c>
      <c r="B108" t="s">
        <v>400</v>
      </c>
      <c r="C108">
        <v>22.77</v>
      </c>
      <c r="D108">
        <v>22.77</v>
      </c>
    </row>
    <row r="109" spans="1:4">
      <c r="A109">
        <v>170558360</v>
      </c>
      <c r="B109" t="s">
        <v>401</v>
      </c>
      <c r="C109">
        <v>178.56</v>
      </c>
      <c r="D109">
        <v>118.61</v>
      </c>
    </row>
    <row r="110" spans="1:4">
      <c r="A110">
        <v>220253030</v>
      </c>
      <c r="B110" t="s">
        <v>402</v>
      </c>
      <c r="C110">
        <v>171.87</v>
      </c>
      <c r="D110">
        <v>171.84</v>
      </c>
    </row>
    <row r="111" spans="1:4">
      <c r="A111">
        <v>220253040</v>
      </c>
      <c r="B111" t="s">
        <v>403</v>
      </c>
      <c r="C111">
        <v>153.72</v>
      </c>
      <c r="D111">
        <v>153.72</v>
      </c>
    </row>
    <row r="112" spans="1:4">
      <c r="A112">
        <v>320558370</v>
      </c>
      <c r="B112" t="s">
        <v>404</v>
      </c>
      <c r="C112">
        <v>8.2899999999999991</v>
      </c>
      <c r="D112">
        <v>8.2899999999999991</v>
      </c>
    </row>
    <row r="113" spans="1:4">
      <c r="A113" t="s">
        <v>405</v>
      </c>
      <c r="B113" t="s">
        <v>406</v>
      </c>
      <c r="C113" t="s">
        <v>806</v>
      </c>
      <c r="D113" t="s">
        <v>807</v>
      </c>
    </row>
    <row r="114" spans="1:4">
      <c r="A114" t="s">
        <v>468</v>
      </c>
      <c r="B114" t="s">
        <v>469</v>
      </c>
      <c r="C114">
        <v>0.59</v>
      </c>
      <c r="D114">
        <v>0.59</v>
      </c>
    </row>
    <row r="115" spans="1:4">
      <c r="A115">
        <v>3620258570</v>
      </c>
      <c r="B115" t="s">
        <v>409</v>
      </c>
      <c r="C115">
        <v>6.5</v>
      </c>
      <c r="D115">
        <v>6.5</v>
      </c>
    </row>
    <row r="116" spans="1:4">
      <c r="A116" t="s">
        <v>410</v>
      </c>
      <c r="B116" t="s">
        <v>411</v>
      </c>
      <c r="C116">
        <v>216</v>
      </c>
      <c r="D116">
        <v>216</v>
      </c>
    </row>
    <row r="117" spans="1:4">
      <c r="A117">
        <v>710258520</v>
      </c>
      <c r="B117" t="s">
        <v>413</v>
      </c>
      <c r="C117">
        <v>33.869999999999997</v>
      </c>
      <c r="D117">
        <v>33.869999999999997</v>
      </c>
    </row>
    <row r="118" spans="1:4">
      <c r="A118">
        <v>1511253210</v>
      </c>
      <c r="B118" t="s">
        <v>598</v>
      </c>
      <c r="C118" t="s">
        <v>321</v>
      </c>
      <c r="D118" t="s">
        <v>321</v>
      </c>
    </row>
    <row r="119" spans="1:4">
      <c r="A119">
        <v>1670255810</v>
      </c>
      <c r="B119" t="s">
        <v>808</v>
      </c>
      <c r="C119" t="s">
        <v>809</v>
      </c>
      <c r="D119" t="s">
        <v>809</v>
      </c>
    </row>
    <row r="120" spans="1:4">
      <c r="A120" t="s">
        <v>416</v>
      </c>
      <c r="B120" t="s">
        <v>417</v>
      </c>
      <c r="C120">
        <v>416.44</v>
      </c>
      <c r="D120">
        <v>416.44</v>
      </c>
    </row>
    <row r="121" spans="1:4">
      <c r="A121" t="s">
        <v>420</v>
      </c>
      <c r="B121" t="s">
        <v>421</v>
      </c>
      <c r="C121">
        <v>4.42</v>
      </c>
      <c r="D121">
        <v>4.42</v>
      </c>
    </row>
    <row r="122" spans="1:4">
      <c r="A122" t="s">
        <v>452</v>
      </c>
      <c r="B122" t="s">
        <v>453</v>
      </c>
      <c r="C122">
        <v>2.82</v>
      </c>
      <c r="D122">
        <v>2.82</v>
      </c>
    </row>
    <row r="123" spans="1:4">
      <c r="A123" t="s">
        <v>103</v>
      </c>
      <c r="B123" t="s">
        <v>102</v>
      </c>
      <c r="C123">
        <v>0.26</v>
      </c>
      <c r="D123">
        <v>0.26</v>
      </c>
    </row>
    <row r="124" spans="1:4">
      <c r="A124" t="s">
        <v>105</v>
      </c>
      <c r="B124" t="s">
        <v>104</v>
      </c>
      <c r="C124">
        <v>19.12</v>
      </c>
      <c r="D124">
        <v>19.12</v>
      </c>
    </row>
    <row r="125" spans="1:4">
      <c r="A125">
        <v>2340758790</v>
      </c>
      <c r="B125" t="s">
        <v>426</v>
      </c>
      <c r="C125">
        <v>2.31</v>
      </c>
      <c r="D125">
        <v>2.31</v>
      </c>
    </row>
    <row r="126" spans="1:4">
      <c r="A126">
        <v>3620258440</v>
      </c>
      <c r="B126" t="s">
        <v>106</v>
      </c>
      <c r="C126">
        <v>187.35</v>
      </c>
      <c r="D126">
        <v>92.09</v>
      </c>
    </row>
    <row r="127" spans="1:4">
      <c r="A127">
        <v>3620258480</v>
      </c>
      <c r="B127" t="s">
        <v>107</v>
      </c>
      <c r="C127">
        <v>117.02</v>
      </c>
      <c r="D127">
        <v>95.57</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5"/>
  <sheetViews>
    <sheetView workbookViewId="0">
      <selection activeCell="U55" sqref="U55"/>
    </sheetView>
  </sheetViews>
  <sheetFormatPr defaultRowHeight="15"/>
  <sheetData>
    <row r="1" spans="1:4">
      <c r="A1">
        <v>58000</v>
      </c>
      <c r="B1" t="s">
        <v>217</v>
      </c>
      <c r="D1">
        <v>-13.7</v>
      </c>
    </row>
    <row r="2" spans="1:4">
      <c r="A2">
        <v>170551380</v>
      </c>
      <c r="B2" t="s">
        <v>218</v>
      </c>
      <c r="C2">
        <v>133.16</v>
      </c>
      <c r="D2">
        <v>132.18</v>
      </c>
    </row>
    <row r="3" spans="1:4">
      <c r="A3" t="s">
        <v>219</v>
      </c>
      <c r="B3" t="s">
        <v>220</v>
      </c>
      <c r="C3">
        <v>602.79</v>
      </c>
      <c r="D3">
        <v>602.79</v>
      </c>
    </row>
    <row r="4" spans="1:4">
      <c r="A4" t="s">
        <v>223</v>
      </c>
      <c r="B4" t="s">
        <v>224</v>
      </c>
      <c r="C4">
        <v>1.88</v>
      </c>
      <c r="D4">
        <v>1.88</v>
      </c>
    </row>
    <row r="5" spans="1:4">
      <c r="A5" t="s">
        <v>225</v>
      </c>
      <c r="B5" t="s">
        <v>226</v>
      </c>
      <c r="C5">
        <v>37.909999999999997</v>
      </c>
      <c r="D5">
        <v>37.909999999999997</v>
      </c>
    </row>
    <row r="6" spans="1:4">
      <c r="A6" t="s">
        <v>470</v>
      </c>
      <c r="B6" t="s">
        <v>455</v>
      </c>
      <c r="C6">
        <v>152.28</v>
      </c>
      <c r="D6">
        <v>152.28</v>
      </c>
    </row>
    <row r="7" spans="1:4">
      <c r="A7" t="s">
        <v>213</v>
      </c>
      <c r="B7" t="s">
        <v>214</v>
      </c>
      <c r="C7">
        <v>104.24</v>
      </c>
      <c r="D7">
        <v>104.24</v>
      </c>
    </row>
    <row r="8" spans="1:4">
      <c r="A8" t="s">
        <v>216</v>
      </c>
      <c r="B8" t="s">
        <v>215</v>
      </c>
      <c r="C8">
        <v>20.100000000000001</v>
      </c>
      <c r="D8">
        <v>20.100000000000001</v>
      </c>
    </row>
    <row r="9" spans="1:4">
      <c r="A9" t="s">
        <v>227</v>
      </c>
      <c r="B9" t="s">
        <v>228</v>
      </c>
      <c r="C9">
        <v>100.55</v>
      </c>
      <c r="D9">
        <v>100.55</v>
      </c>
    </row>
    <row r="10" spans="1:4">
      <c r="A10" t="s">
        <v>229</v>
      </c>
      <c r="B10" t="s">
        <v>230</v>
      </c>
      <c r="C10">
        <v>206.87</v>
      </c>
      <c r="D10">
        <v>206.87</v>
      </c>
    </row>
    <row r="11" spans="1:4">
      <c r="A11" t="s">
        <v>231</v>
      </c>
      <c r="B11" t="s">
        <v>232</v>
      </c>
      <c r="C11">
        <v>6.34</v>
      </c>
      <c r="D11">
        <v>6.34</v>
      </c>
    </row>
    <row r="12" spans="1:4">
      <c r="A12" t="s">
        <v>233</v>
      </c>
      <c r="B12" t="s">
        <v>234</v>
      </c>
      <c r="C12">
        <v>570.55999999999995</v>
      </c>
      <c r="D12">
        <v>570.55999999999995</v>
      </c>
    </row>
    <row r="13" spans="1:4">
      <c r="A13" t="s">
        <v>471</v>
      </c>
      <c r="B13" t="s">
        <v>472</v>
      </c>
      <c r="C13">
        <v>148.19999999999999</v>
      </c>
      <c r="D13">
        <v>148.19999999999999</v>
      </c>
    </row>
    <row r="14" spans="1:4">
      <c r="A14" t="s">
        <v>235</v>
      </c>
      <c r="B14" t="s">
        <v>236</v>
      </c>
      <c r="C14">
        <v>80.94</v>
      </c>
      <c r="D14">
        <v>80.94</v>
      </c>
    </row>
    <row r="15" spans="1:4">
      <c r="A15" t="s">
        <v>237</v>
      </c>
      <c r="B15" t="s">
        <v>238</v>
      </c>
      <c r="C15">
        <v>119.22</v>
      </c>
      <c r="D15">
        <v>119.22</v>
      </c>
    </row>
    <row r="16" spans="1:4">
      <c r="A16" t="s">
        <v>239</v>
      </c>
      <c r="B16" t="s">
        <v>240</v>
      </c>
      <c r="C16">
        <v>262.87</v>
      </c>
      <c r="D16">
        <v>262.87</v>
      </c>
    </row>
    <row r="17" spans="1:4">
      <c r="A17" t="s">
        <v>241</v>
      </c>
      <c r="B17" t="s">
        <v>242</v>
      </c>
      <c r="C17">
        <v>210.83</v>
      </c>
      <c r="D17">
        <v>210.83</v>
      </c>
    </row>
    <row r="18" spans="1:4">
      <c r="A18" t="s">
        <v>243</v>
      </c>
      <c r="B18" t="s">
        <v>244</v>
      </c>
      <c r="C18">
        <v>1178.7</v>
      </c>
      <c r="D18">
        <v>1178.7</v>
      </c>
    </row>
    <row r="19" spans="1:4">
      <c r="A19" t="s">
        <v>245</v>
      </c>
      <c r="B19" t="s">
        <v>246</v>
      </c>
      <c r="C19">
        <v>274.45</v>
      </c>
      <c r="D19">
        <v>274.45</v>
      </c>
    </row>
    <row r="20" spans="1:4">
      <c r="A20" t="s">
        <v>247</v>
      </c>
      <c r="B20" t="s">
        <v>248</v>
      </c>
      <c r="C20">
        <v>0.18</v>
      </c>
      <c r="D20">
        <v>0.18</v>
      </c>
    </row>
    <row r="21" spans="1:4">
      <c r="A21" s="51" t="s">
        <v>637</v>
      </c>
      <c r="B21" t="s">
        <v>638</v>
      </c>
      <c r="C21">
        <v>48.55</v>
      </c>
      <c r="D21">
        <v>48.55</v>
      </c>
    </row>
    <row r="22" spans="1:4">
      <c r="A22">
        <v>220252550</v>
      </c>
      <c r="B22" t="s">
        <v>249</v>
      </c>
      <c r="C22">
        <v>50.2</v>
      </c>
      <c r="D22">
        <v>50.2</v>
      </c>
    </row>
    <row r="23" spans="1:4">
      <c r="A23">
        <v>220255380</v>
      </c>
      <c r="B23" t="s">
        <v>542</v>
      </c>
      <c r="C23">
        <v>16.77</v>
      </c>
      <c r="D23">
        <v>16.77</v>
      </c>
    </row>
    <row r="24" spans="1:4">
      <c r="A24">
        <v>220255390</v>
      </c>
      <c r="B24" t="s">
        <v>477</v>
      </c>
      <c r="C24">
        <v>25.68</v>
      </c>
      <c r="D24">
        <v>25.68</v>
      </c>
    </row>
    <row r="25" spans="1:4">
      <c r="A25" s="51" t="s">
        <v>250</v>
      </c>
      <c r="B25" t="s">
        <v>251</v>
      </c>
      <c r="C25">
        <v>41.8</v>
      </c>
      <c r="D25">
        <v>41.8</v>
      </c>
    </row>
    <row r="26" spans="1:4">
      <c r="A26" s="51" t="s">
        <v>252</v>
      </c>
      <c r="B26" t="s">
        <v>253</v>
      </c>
      <c r="C26">
        <v>14.82</v>
      </c>
      <c r="D26">
        <v>14.82</v>
      </c>
    </row>
    <row r="27" spans="1:4">
      <c r="A27" s="51" t="s">
        <v>254</v>
      </c>
      <c r="B27" t="s">
        <v>255</v>
      </c>
      <c r="D27">
        <v>-61.49</v>
      </c>
    </row>
    <row r="28" spans="1:4">
      <c r="A28" s="51" t="s">
        <v>256</v>
      </c>
      <c r="B28" t="s">
        <v>257</v>
      </c>
      <c r="C28">
        <v>240.36</v>
      </c>
      <c r="D28">
        <v>240.36</v>
      </c>
    </row>
    <row r="29" spans="1:4">
      <c r="A29" s="51" t="s">
        <v>258</v>
      </c>
      <c r="B29" t="s">
        <v>259</v>
      </c>
      <c r="C29">
        <v>36.18</v>
      </c>
      <c r="D29">
        <v>36.18</v>
      </c>
    </row>
    <row r="30" spans="1:4">
      <c r="A30" s="51" t="s">
        <v>260</v>
      </c>
      <c r="B30" t="s">
        <v>261</v>
      </c>
      <c r="C30">
        <v>60.08</v>
      </c>
      <c r="D30">
        <v>60.08</v>
      </c>
    </row>
    <row r="31" spans="1:4">
      <c r="A31" t="s">
        <v>262</v>
      </c>
      <c r="B31" t="s">
        <v>263</v>
      </c>
      <c r="C31">
        <v>851.82</v>
      </c>
      <c r="D31">
        <v>851.82</v>
      </c>
    </row>
    <row r="32" spans="1:4">
      <c r="A32" t="s">
        <v>570</v>
      </c>
      <c r="B32" t="s">
        <v>481</v>
      </c>
    </row>
    <row r="33" spans="1:4">
      <c r="A33" s="51" t="s">
        <v>429</v>
      </c>
      <c r="B33" t="s">
        <v>430</v>
      </c>
      <c r="C33">
        <v>69.86</v>
      </c>
      <c r="D33">
        <v>69.86</v>
      </c>
    </row>
    <row r="34" spans="1:4">
      <c r="A34" s="51" t="s">
        <v>550</v>
      </c>
      <c r="B34" t="s">
        <v>551</v>
      </c>
      <c r="C34">
        <v>10.47</v>
      </c>
      <c r="D34">
        <v>10.47</v>
      </c>
    </row>
    <row r="35" spans="1:4">
      <c r="A35" s="51" t="s">
        <v>639</v>
      </c>
      <c r="B35" t="s">
        <v>640</v>
      </c>
      <c r="C35">
        <v>325.02999999999997</v>
      </c>
      <c r="D35">
        <v>290.94</v>
      </c>
    </row>
    <row r="36" spans="1:4">
      <c r="A36" s="51" t="s">
        <v>264</v>
      </c>
      <c r="B36" t="s">
        <v>265</v>
      </c>
      <c r="C36">
        <v>15.36</v>
      </c>
      <c r="D36">
        <v>15.36</v>
      </c>
    </row>
    <row r="37" spans="1:4">
      <c r="A37" s="51" t="s">
        <v>268</v>
      </c>
      <c r="B37" t="s">
        <v>269</v>
      </c>
      <c r="C37">
        <v>12.16</v>
      </c>
      <c r="D37">
        <v>12.16</v>
      </c>
    </row>
    <row r="38" spans="1:4">
      <c r="A38">
        <v>250855320</v>
      </c>
      <c r="B38" t="s">
        <v>504</v>
      </c>
      <c r="C38">
        <v>13.41</v>
      </c>
      <c r="D38">
        <v>13.41</v>
      </c>
    </row>
    <row r="39" spans="1:4">
      <c r="A39">
        <v>310151370</v>
      </c>
      <c r="B39" t="s">
        <v>272</v>
      </c>
      <c r="C39">
        <v>80.430000000000007</v>
      </c>
      <c r="D39">
        <v>80.39</v>
      </c>
    </row>
    <row r="40" spans="1:4">
      <c r="A40">
        <v>310852500</v>
      </c>
      <c r="B40" t="s">
        <v>273</v>
      </c>
      <c r="C40">
        <v>1192.45</v>
      </c>
      <c r="D40">
        <v>1190.19</v>
      </c>
    </row>
    <row r="41" spans="1:4">
      <c r="A41">
        <v>311152200</v>
      </c>
      <c r="B41" t="s">
        <v>276</v>
      </c>
      <c r="C41">
        <v>200.77</v>
      </c>
      <c r="D41">
        <v>200.76</v>
      </c>
    </row>
    <row r="42" spans="1:4">
      <c r="A42">
        <v>311252400</v>
      </c>
      <c r="B42" t="s">
        <v>277</v>
      </c>
      <c r="C42">
        <v>0.1</v>
      </c>
      <c r="D42">
        <v>0.1</v>
      </c>
    </row>
    <row r="43" spans="1:4">
      <c r="A43">
        <v>312154040</v>
      </c>
      <c r="B43" t="s">
        <v>505</v>
      </c>
      <c r="C43">
        <v>243.97</v>
      </c>
      <c r="D43">
        <v>243.97</v>
      </c>
    </row>
    <row r="44" spans="1:4">
      <c r="A44">
        <v>330152700</v>
      </c>
      <c r="B44" t="s">
        <v>278</v>
      </c>
      <c r="C44">
        <v>17.23</v>
      </c>
      <c r="D44">
        <v>17.12</v>
      </c>
    </row>
    <row r="45" spans="1:4">
      <c r="A45">
        <v>330153800</v>
      </c>
      <c r="B45" t="s">
        <v>279</v>
      </c>
      <c r="C45">
        <v>1175.99</v>
      </c>
      <c r="D45">
        <v>1174.58</v>
      </c>
    </row>
    <row r="46" spans="1:4">
      <c r="A46">
        <v>330750820</v>
      </c>
      <c r="B46" t="s">
        <v>280</v>
      </c>
      <c r="C46">
        <v>229.39</v>
      </c>
      <c r="D46">
        <v>229.39</v>
      </c>
    </row>
    <row r="47" spans="1:4">
      <c r="A47">
        <v>330752600</v>
      </c>
      <c r="B47" t="s">
        <v>281</v>
      </c>
      <c r="C47">
        <v>21.44</v>
      </c>
      <c r="D47">
        <v>21.44</v>
      </c>
    </row>
    <row r="48" spans="1:4">
      <c r="A48" t="s">
        <v>282</v>
      </c>
      <c r="B48" t="s">
        <v>283</v>
      </c>
      <c r="C48">
        <v>2044.11</v>
      </c>
      <c r="D48">
        <v>2043.29</v>
      </c>
    </row>
    <row r="49" spans="1:4">
      <c r="A49" t="s">
        <v>284</v>
      </c>
      <c r="B49" t="s">
        <v>285</v>
      </c>
      <c r="C49">
        <v>1759.05</v>
      </c>
      <c r="D49">
        <v>1758.74</v>
      </c>
    </row>
    <row r="50" spans="1:4">
      <c r="A50" t="s">
        <v>484</v>
      </c>
      <c r="B50" t="s">
        <v>485</v>
      </c>
      <c r="C50">
        <v>79.58</v>
      </c>
      <c r="D50">
        <v>79.58</v>
      </c>
    </row>
    <row r="51" spans="1:4">
      <c r="A51" t="s">
        <v>517</v>
      </c>
      <c r="B51" t="s">
        <v>518</v>
      </c>
    </row>
    <row r="52" spans="1:4">
      <c r="A52">
        <v>410250270</v>
      </c>
      <c r="B52" t="s">
        <v>286</v>
      </c>
      <c r="C52">
        <v>11.2</v>
      </c>
      <c r="D52">
        <v>11.2</v>
      </c>
    </row>
    <row r="53" spans="1:4">
      <c r="A53">
        <v>420252800</v>
      </c>
      <c r="B53" t="s">
        <v>287</v>
      </c>
      <c r="C53">
        <v>0.83</v>
      </c>
      <c r="D53">
        <v>0.83</v>
      </c>
    </row>
    <row r="54" spans="1:4">
      <c r="A54">
        <v>420655140</v>
      </c>
      <c r="B54" t="s">
        <v>288</v>
      </c>
      <c r="C54">
        <v>21.9</v>
      </c>
      <c r="D54">
        <v>21.9</v>
      </c>
    </row>
    <row r="55" spans="1:4">
      <c r="A55">
        <v>511351350</v>
      </c>
      <c r="B55" t="s">
        <v>289</v>
      </c>
      <c r="C55">
        <v>13.87</v>
      </c>
      <c r="D55">
        <v>13.87</v>
      </c>
    </row>
    <row r="56" spans="1:4">
      <c r="A56">
        <v>511351760</v>
      </c>
      <c r="B56" t="s">
        <v>290</v>
      </c>
      <c r="C56">
        <v>11.84</v>
      </c>
      <c r="D56">
        <v>11.82</v>
      </c>
    </row>
    <row r="57" spans="1:4">
      <c r="A57">
        <v>511354620</v>
      </c>
      <c r="B57" t="s">
        <v>291</v>
      </c>
      <c r="C57">
        <v>9.6</v>
      </c>
      <c r="D57">
        <v>9.57</v>
      </c>
    </row>
    <row r="58" spans="1:4">
      <c r="A58">
        <v>511354970</v>
      </c>
      <c r="B58" t="s">
        <v>292</v>
      </c>
      <c r="C58">
        <v>129.1</v>
      </c>
      <c r="D58">
        <v>128.88999999999999</v>
      </c>
    </row>
    <row r="59" spans="1:4">
      <c r="A59">
        <v>511358180</v>
      </c>
      <c r="B59" t="s">
        <v>555</v>
      </c>
      <c r="C59">
        <v>3.28</v>
      </c>
      <c r="D59">
        <v>3.28</v>
      </c>
    </row>
    <row r="60" spans="1:4">
      <c r="A60" t="s">
        <v>298</v>
      </c>
      <c r="B60" t="s">
        <v>299</v>
      </c>
      <c r="C60">
        <v>620.74</v>
      </c>
      <c r="D60">
        <v>619.72</v>
      </c>
    </row>
    <row r="61" spans="1:4">
      <c r="A61" t="s">
        <v>433</v>
      </c>
      <c r="B61" t="s">
        <v>434</v>
      </c>
      <c r="C61">
        <v>115.6</v>
      </c>
      <c r="D61">
        <v>115.6</v>
      </c>
    </row>
    <row r="62" spans="1:4">
      <c r="A62">
        <v>710552900</v>
      </c>
      <c r="B62" t="s">
        <v>300</v>
      </c>
      <c r="C62">
        <v>1419.83</v>
      </c>
      <c r="D62">
        <v>1418.14</v>
      </c>
    </row>
    <row r="63" spans="1:4">
      <c r="A63" t="s">
        <v>301</v>
      </c>
      <c r="B63" t="s">
        <v>302</v>
      </c>
      <c r="C63">
        <v>9.5</v>
      </c>
      <c r="D63">
        <v>9.5</v>
      </c>
    </row>
    <row r="64" spans="1:4">
      <c r="A64" t="s">
        <v>303</v>
      </c>
      <c r="B64" t="s">
        <v>304</v>
      </c>
      <c r="C64">
        <v>2.1</v>
      </c>
      <c r="D64">
        <v>2.1</v>
      </c>
    </row>
    <row r="65" spans="1:4">
      <c r="A65" t="s">
        <v>305</v>
      </c>
      <c r="B65" t="s">
        <v>306</v>
      </c>
      <c r="C65">
        <v>15.91</v>
      </c>
      <c r="D65">
        <v>15.91</v>
      </c>
    </row>
    <row r="66" spans="1:4">
      <c r="A66" t="s">
        <v>307</v>
      </c>
      <c r="B66" t="s">
        <v>308</v>
      </c>
      <c r="C66">
        <v>30.61</v>
      </c>
      <c r="D66">
        <v>30.6</v>
      </c>
    </row>
    <row r="67" spans="1:4">
      <c r="A67">
        <v>860550860</v>
      </c>
      <c r="B67" t="s">
        <v>309</v>
      </c>
      <c r="C67">
        <v>2.4500000000000002</v>
      </c>
      <c r="D67">
        <v>2.4500000000000002</v>
      </c>
    </row>
    <row r="68" spans="1:4">
      <c r="A68">
        <v>1010151040</v>
      </c>
      <c r="B68" t="s">
        <v>810</v>
      </c>
      <c r="D68">
        <v>-0.26</v>
      </c>
    </row>
    <row r="69" spans="1:4">
      <c r="A69" t="s">
        <v>310</v>
      </c>
      <c r="B69" t="s">
        <v>311</v>
      </c>
      <c r="C69">
        <v>15</v>
      </c>
      <c r="D69">
        <v>15</v>
      </c>
    </row>
    <row r="70" spans="1:4">
      <c r="A70">
        <v>1140354660</v>
      </c>
      <c r="B70" t="s">
        <v>312</v>
      </c>
      <c r="C70">
        <v>9.36</v>
      </c>
      <c r="D70">
        <v>9.36</v>
      </c>
    </row>
    <row r="71" spans="1:4">
      <c r="A71">
        <v>1140354670</v>
      </c>
      <c r="B71" t="s">
        <v>313</v>
      </c>
      <c r="C71">
        <v>19.68</v>
      </c>
      <c r="D71">
        <v>19.68</v>
      </c>
    </row>
    <row r="72" spans="1:4">
      <c r="A72">
        <v>1140355170</v>
      </c>
      <c r="B72" t="s">
        <v>314</v>
      </c>
      <c r="C72">
        <v>19.91</v>
      </c>
      <c r="D72">
        <v>19.91</v>
      </c>
    </row>
    <row r="73" spans="1:4">
      <c r="A73">
        <v>1140355190</v>
      </c>
      <c r="B73" t="s">
        <v>315</v>
      </c>
      <c r="C73">
        <v>4.54</v>
      </c>
      <c r="D73">
        <v>4.54</v>
      </c>
    </row>
    <row r="74" spans="1:4">
      <c r="A74" t="s">
        <v>316</v>
      </c>
      <c r="B74" t="s">
        <v>315</v>
      </c>
      <c r="C74">
        <v>85.1</v>
      </c>
      <c r="D74">
        <v>85.1</v>
      </c>
    </row>
    <row r="75" spans="1:4">
      <c r="A75" t="s">
        <v>317</v>
      </c>
      <c r="B75" t="s">
        <v>318</v>
      </c>
      <c r="C75">
        <v>1.3</v>
      </c>
      <c r="D75">
        <v>1.3</v>
      </c>
    </row>
    <row r="76" spans="1:4">
      <c r="A76" t="s">
        <v>322</v>
      </c>
      <c r="B76" t="s">
        <v>323</v>
      </c>
      <c r="C76">
        <v>36.54</v>
      </c>
      <c r="D76">
        <v>36.54</v>
      </c>
    </row>
    <row r="77" spans="1:4">
      <c r="A77" t="s">
        <v>324</v>
      </c>
      <c r="B77" t="s">
        <v>325</v>
      </c>
      <c r="C77">
        <v>12.38</v>
      </c>
      <c r="D77">
        <v>12.38</v>
      </c>
    </row>
    <row r="78" spans="1:4">
      <c r="A78" t="s">
        <v>326</v>
      </c>
      <c r="B78" t="s">
        <v>327</v>
      </c>
      <c r="C78">
        <v>11.32</v>
      </c>
      <c r="D78">
        <v>11.32</v>
      </c>
    </row>
    <row r="79" spans="1:4">
      <c r="A79" t="s">
        <v>436</v>
      </c>
      <c r="B79" t="s">
        <v>323</v>
      </c>
      <c r="C79">
        <v>39.799999999999997</v>
      </c>
      <c r="D79">
        <v>39.799999999999997</v>
      </c>
    </row>
    <row r="80" spans="1:4">
      <c r="A80" t="s">
        <v>330</v>
      </c>
      <c r="B80" t="s">
        <v>331</v>
      </c>
      <c r="C80">
        <v>6.49</v>
      </c>
      <c r="D80">
        <v>6.49</v>
      </c>
    </row>
    <row r="81" spans="1:4">
      <c r="A81" t="s">
        <v>332</v>
      </c>
      <c r="B81" t="s">
        <v>333</v>
      </c>
      <c r="C81">
        <v>641.14</v>
      </c>
      <c r="D81">
        <v>641.14</v>
      </c>
    </row>
    <row r="82" spans="1:4">
      <c r="A82" t="s">
        <v>334</v>
      </c>
      <c r="B82" t="s">
        <v>333</v>
      </c>
      <c r="C82">
        <v>18.510000000000002</v>
      </c>
      <c r="D82">
        <v>18.510000000000002</v>
      </c>
    </row>
    <row r="83" spans="1:4">
      <c r="A83" t="s">
        <v>335</v>
      </c>
      <c r="B83" t="s">
        <v>336</v>
      </c>
      <c r="C83">
        <v>37.78</v>
      </c>
      <c r="D83">
        <v>29.81</v>
      </c>
    </row>
    <row r="84" spans="1:4">
      <c r="A84">
        <v>1570150660</v>
      </c>
      <c r="B84" t="s">
        <v>337</v>
      </c>
      <c r="C84">
        <v>1.75</v>
      </c>
      <c r="D84">
        <v>1.75</v>
      </c>
    </row>
    <row r="85" spans="1:4">
      <c r="A85" t="s">
        <v>509</v>
      </c>
      <c r="B85" t="s">
        <v>510</v>
      </c>
      <c r="C85">
        <v>74.02</v>
      </c>
      <c r="D85">
        <v>74.02</v>
      </c>
    </row>
    <row r="86" spans="1:4">
      <c r="A86" t="s">
        <v>526</v>
      </c>
      <c r="B86" t="s">
        <v>527</v>
      </c>
      <c r="C86">
        <v>511.05</v>
      </c>
      <c r="D86">
        <v>511.05</v>
      </c>
    </row>
    <row r="87" spans="1:4">
      <c r="A87">
        <v>2420453900</v>
      </c>
      <c r="B87" t="s">
        <v>340</v>
      </c>
      <c r="C87">
        <v>200</v>
      </c>
      <c r="D87">
        <v>200</v>
      </c>
    </row>
    <row r="88" spans="1:4">
      <c r="A88" t="s">
        <v>341</v>
      </c>
      <c r="B88" t="s">
        <v>342</v>
      </c>
      <c r="C88">
        <v>1539</v>
      </c>
      <c r="D88">
        <v>1538.46</v>
      </c>
    </row>
    <row r="89" spans="1:4">
      <c r="A89" t="s">
        <v>529</v>
      </c>
      <c r="B89" t="s">
        <v>493</v>
      </c>
      <c r="D89">
        <v>-0.19</v>
      </c>
    </row>
    <row r="90" spans="1:4">
      <c r="A90" t="s">
        <v>344</v>
      </c>
      <c r="B90" t="s">
        <v>345</v>
      </c>
      <c r="D90">
        <v>-0.01</v>
      </c>
    </row>
    <row r="91" spans="1:4">
      <c r="A91" t="s">
        <v>346</v>
      </c>
      <c r="B91" t="s">
        <v>347</v>
      </c>
      <c r="C91">
        <v>50.34</v>
      </c>
      <c r="D91">
        <v>50.34</v>
      </c>
    </row>
    <row r="92" spans="1:4">
      <c r="A92" t="s">
        <v>348</v>
      </c>
      <c r="B92" t="s">
        <v>349</v>
      </c>
      <c r="C92">
        <v>33</v>
      </c>
      <c r="D92">
        <v>33</v>
      </c>
    </row>
    <row r="93" spans="1:4">
      <c r="A93" t="s">
        <v>353</v>
      </c>
      <c r="B93" t="s">
        <v>354</v>
      </c>
      <c r="C93">
        <v>918.57</v>
      </c>
      <c r="D93">
        <v>918.57</v>
      </c>
    </row>
    <row r="94" spans="1:4">
      <c r="A94" t="s">
        <v>355</v>
      </c>
      <c r="B94" t="s">
        <v>356</v>
      </c>
      <c r="C94">
        <v>1241.73</v>
      </c>
      <c r="D94">
        <v>1241.73</v>
      </c>
    </row>
    <row r="95" spans="1:4">
      <c r="A95" t="s">
        <v>492</v>
      </c>
      <c r="B95" t="s">
        <v>493</v>
      </c>
      <c r="D95">
        <v>0</v>
      </c>
    </row>
    <row r="96" spans="1:4">
      <c r="A96" t="s">
        <v>442</v>
      </c>
      <c r="B96" t="s">
        <v>443</v>
      </c>
      <c r="D96">
        <v>-8.3699999999999992</v>
      </c>
    </row>
    <row r="97" spans="1:4">
      <c r="A97" t="s">
        <v>444</v>
      </c>
      <c r="B97" t="s">
        <v>445</v>
      </c>
      <c r="D97">
        <v>-2.75</v>
      </c>
    </row>
    <row r="98" spans="1:4">
      <c r="A98" t="s">
        <v>358</v>
      </c>
      <c r="B98" t="s">
        <v>359</v>
      </c>
      <c r="C98">
        <v>25.75</v>
      </c>
      <c r="D98">
        <v>25.75</v>
      </c>
    </row>
    <row r="99" spans="1:4">
      <c r="A99">
        <v>2820451280</v>
      </c>
      <c r="B99" t="s">
        <v>360</v>
      </c>
      <c r="C99">
        <v>11.91</v>
      </c>
      <c r="D99">
        <v>11.91</v>
      </c>
    </row>
    <row r="100" spans="1:4">
      <c r="A100" t="s">
        <v>446</v>
      </c>
      <c r="B100" t="s">
        <v>447</v>
      </c>
      <c r="C100">
        <v>1.05</v>
      </c>
      <c r="D100">
        <v>1.05</v>
      </c>
    </row>
    <row r="101" spans="1:4">
      <c r="A101">
        <v>2910551290</v>
      </c>
      <c r="B101" t="s">
        <v>362</v>
      </c>
      <c r="C101">
        <v>227.93</v>
      </c>
      <c r="D101">
        <v>227.92</v>
      </c>
    </row>
    <row r="102" spans="1:4">
      <c r="A102" t="s">
        <v>363</v>
      </c>
      <c r="B102" t="s">
        <v>364</v>
      </c>
      <c r="C102">
        <v>47.03</v>
      </c>
      <c r="D102">
        <v>47.03</v>
      </c>
    </row>
    <row r="103" spans="1:4">
      <c r="A103" t="s">
        <v>365</v>
      </c>
      <c r="B103" t="s">
        <v>366</v>
      </c>
      <c r="C103">
        <v>17.61</v>
      </c>
      <c r="D103">
        <v>17.61</v>
      </c>
    </row>
    <row r="104" spans="1:4">
      <c r="A104" t="s">
        <v>369</v>
      </c>
      <c r="B104" t="s">
        <v>370</v>
      </c>
      <c r="C104">
        <v>27.27</v>
      </c>
      <c r="D104">
        <v>27.27</v>
      </c>
    </row>
    <row r="105" spans="1:4">
      <c r="A105">
        <v>3110251180</v>
      </c>
      <c r="B105" t="s">
        <v>371</v>
      </c>
      <c r="C105">
        <v>75.53</v>
      </c>
      <c r="D105">
        <v>75.53</v>
      </c>
    </row>
    <row r="106" spans="1:4">
      <c r="A106">
        <v>3610459000</v>
      </c>
      <c r="B106" t="s">
        <v>375</v>
      </c>
      <c r="C106">
        <v>266.11</v>
      </c>
      <c r="D106">
        <v>266.11</v>
      </c>
    </row>
    <row r="107" spans="1:4">
      <c r="A107">
        <v>4620155160</v>
      </c>
      <c r="B107" t="s">
        <v>376</v>
      </c>
      <c r="C107">
        <v>5.41</v>
      </c>
      <c r="D107">
        <v>5.41</v>
      </c>
    </row>
    <row r="108" spans="1:4">
      <c r="A108" t="s">
        <v>377</v>
      </c>
      <c r="B108" t="s">
        <v>378</v>
      </c>
      <c r="C108">
        <v>69.959999999999994</v>
      </c>
      <c r="D108">
        <v>69.959999999999994</v>
      </c>
    </row>
    <row r="109" spans="1:4">
      <c r="A109">
        <v>4840155760</v>
      </c>
      <c r="B109" t="s">
        <v>378</v>
      </c>
      <c r="C109">
        <v>231.64</v>
      </c>
      <c r="D109">
        <v>231.64</v>
      </c>
    </row>
    <row r="110" spans="1:4">
      <c r="A110" t="s">
        <v>379</v>
      </c>
      <c r="B110" t="s">
        <v>378</v>
      </c>
      <c r="C110">
        <v>31.73</v>
      </c>
      <c r="D110">
        <v>31.73</v>
      </c>
    </row>
    <row r="111" spans="1:4">
      <c r="A111" t="s">
        <v>380</v>
      </c>
      <c r="B111" t="s">
        <v>381</v>
      </c>
      <c r="C111">
        <v>179.42</v>
      </c>
      <c r="D111">
        <v>179.42</v>
      </c>
    </row>
    <row r="112" spans="1:4">
      <c r="A112" t="s">
        <v>382</v>
      </c>
      <c r="B112" t="s">
        <v>378</v>
      </c>
      <c r="C112">
        <v>141.22999999999999</v>
      </c>
      <c r="D112">
        <v>141.21</v>
      </c>
    </row>
    <row r="113" spans="1:4">
      <c r="A113">
        <v>9520051420</v>
      </c>
      <c r="B113" t="s">
        <v>383</v>
      </c>
      <c r="C113">
        <v>5.65</v>
      </c>
      <c r="D113">
        <v>5.65</v>
      </c>
    </row>
    <row r="114" spans="1:4">
      <c r="A114">
        <v>9620051410</v>
      </c>
      <c r="B114" t="s">
        <v>384</v>
      </c>
      <c r="C114">
        <v>25.67</v>
      </c>
      <c r="D114">
        <v>25.67</v>
      </c>
    </row>
    <row r="115" spans="1:4">
      <c r="A115">
        <v>170558300</v>
      </c>
      <c r="B115" t="s">
        <v>95</v>
      </c>
      <c r="C115">
        <v>792.19</v>
      </c>
      <c r="D115">
        <v>788.93</v>
      </c>
    </row>
    <row r="116" spans="1:4">
      <c r="A116">
        <v>170558330</v>
      </c>
      <c r="B116" t="s">
        <v>96</v>
      </c>
      <c r="C116">
        <v>1350.3</v>
      </c>
      <c r="D116">
        <v>1345.45</v>
      </c>
    </row>
    <row r="117" spans="1:4">
      <c r="A117">
        <v>320558340</v>
      </c>
      <c r="B117" t="s">
        <v>97</v>
      </c>
      <c r="C117">
        <v>203.35</v>
      </c>
      <c r="D117">
        <v>203.35</v>
      </c>
    </row>
    <row r="118" spans="1:4">
      <c r="A118">
        <v>330153020</v>
      </c>
      <c r="B118" t="s">
        <v>385</v>
      </c>
      <c r="C118">
        <v>3575.74</v>
      </c>
      <c r="D118">
        <v>3575.73</v>
      </c>
    </row>
    <row r="119" spans="1:4">
      <c r="A119" t="s">
        <v>386</v>
      </c>
      <c r="B119" t="s">
        <v>387</v>
      </c>
      <c r="C119">
        <v>38.9</v>
      </c>
      <c r="D119">
        <v>38.9</v>
      </c>
    </row>
    <row r="120" spans="1:4">
      <c r="A120" t="s">
        <v>388</v>
      </c>
      <c r="B120" t="s">
        <v>389</v>
      </c>
      <c r="C120">
        <v>1627.93</v>
      </c>
      <c r="D120">
        <v>1627.93</v>
      </c>
    </row>
    <row r="121" spans="1:4">
      <c r="A121">
        <v>1520158310</v>
      </c>
      <c r="B121" t="s">
        <v>100</v>
      </c>
      <c r="C121">
        <v>15.41</v>
      </c>
      <c r="D121">
        <v>15.41</v>
      </c>
    </row>
    <row r="122" spans="1:4">
      <c r="A122" t="s">
        <v>390</v>
      </c>
      <c r="B122" t="s">
        <v>391</v>
      </c>
      <c r="C122">
        <v>143.11000000000001</v>
      </c>
      <c r="D122">
        <v>143.11000000000001</v>
      </c>
    </row>
    <row r="123" spans="1:4">
      <c r="A123">
        <v>3620258320</v>
      </c>
      <c r="B123" t="s">
        <v>101</v>
      </c>
      <c r="C123">
        <v>927.2</v>
      </c>
      <c r="D123">
        <v>927.2</v>
      </c>
    </row>
    <row r="124" spans="1:4">
      <c r="A124">
        <v>3620258530</v>
      </c>
      <c r="B124" t="s">
        <v>392</v>
      </c>
      <c r="C124">
        <v>174.93</v>
      </c>
      <c r="D124">
        <v>174.93</v>
      </c>
    </row>
    <row r="125" spans="1:4">
      <c r="A125" t="s">
        <v>393</v>
      </c>
      <c r="B125" t="s">
        <v>394</v>
      </c>
      <c r="C125">
        <v>134.34</v>
      </c>
      <c r="D125">
        <v>134.34</v>
      </c>
    </row>
    <row r="126" spans="1:4">
      <c r="A126">
        <v>4740255250</v>
      </c>
      <c r="B126" t="s">
        <v>532</v>
      </c>
      <c r="C126">
        <v>73.959999999999994</v>
      </c>
      <c r="D126">
        <v>73.959999999999994</v>
      </c>
    </row>
    <row r="127" spans="1:4">
      <c r="A127">
        <v>220252560</v>
      </c>
      <c r="B127" t="s">
        <v>400</v>
      </c>
      <c r="C127">
        <v>43.56</v>
      </c>
      <c r="D127">
        <v>43.56</v>
      </c>
    </row>
    <row r="128" spans="1:4">
      <c r="A128">
        <v>170558360</v>
      </c>
      <c r="B128" t="s">
        <v>401</v>
      </c>
      <c r="C128">
        <v>128.69</v>
      </c>
      <c r="D128">
        <v>87.35</v>
      </c>
    </row>
    <row r="129" spans="1:4">
      <c r="A129">
        <v>220253030</v>
      </c>
      <c r="B129" t="s">
        <v>402</v>
      </c>
      <c r="C129">
        <v>448.65</v>
      </c>
      <c r="D129">
        <v>443.67</v>
      </c>
    </row>
    <row r="130" spans="1:4">
      <c r="A130">
        <v>220253040</v>
      </c>
      <c r="B130" t="s">
        <v>403</v>
      </c>
      <c r="C130">
        <v>333.48</v>
      </c>
      <c r="D130">
        <v>308.33999999999997</v>
      </c>
    </row>
    <row r="131" spans="1:4">
      <c r="A131">
        <v>320558370</v>
      </c>
      <c r="B131" t="s">
        <v>404</v>
      </c>
      <c r="C131">
        <v>5.77</v>
      </c>
      <c r="D131">
        <v>5.77</v>
      </c>
    </row>
    <row r="132" spans="1:4">
      <c r="A132" t="s">
        <v>405</v>
      </c>
      <c r="B132" t="s">
        <v>406</v>
      </c>
      <c r="C132">
        <v>1878.78</v>
      </c>
      <c r="D132">
        <v>1878.78</v>
      </c>
    </row>
    <row r="133" spans="1:4">
      <c r="A133" t="s">
        <v>407</v>
      </c>
      <c r="B133" t="s">
        <v>408</v>
      </c>
      <c r="C133">
        <v>104.3</v>
      </c>
      <c r="D133">
        <v>104.3</v>
      </c>
    </row>
    <row r="134" spans="1:4">
      <c r="A134" t="s">
        <v>468</v>
      </c>
      <c r="B134" t="s">
        <v>469</v>
      </c>
      <c r="C134">
        <v>4.8899999999999997</v>
      </c>
      <c r="D134">
        <v>4.8899999999999997</v>
      </c>
    </row>
    <row r="135" spans="1:4">
      <c r="A135">
        <v>3620258570</v>
      </c>
      <c r="B135" t="s">
        <v>409</v>
      </c>
      <c r="C135">
        <v>73.75</v>
      </c>
      <c r="D135">
        <v>73.75</v>
      </c>
    </row>
    <row r="136" spans="1:4">
      <c r="A136" t="s">
        <v>410</v>
      </c>
      <c r="B136" t="s">
        <v>411</v>
      </c>
      <c r="C136">
        <v>1430.5</v>
      </c>
      <c r="D136">
        <v>1430.5</v>
      </c>
    </row>
    <row r="137" spans="1:4">
      <c r="A137" t="s">
        <v>494</v>
      </c>
      <c r="B137" t="s">
        <v>495</v>
      </c>
      <c r="C137">
        <v>56.7</v>
      </c>
      <c r="D137">
        <v>56.7</v>
      </c>
    </row>
    <row r="138" spans="1:4">
      <c r="A138">
        <v>710258520</v>
      </c>
      <c r="B138" t="s">
        <v>413</v>
      </c>
      <c r="C138">
        <v>11.97</v>
      </c>
      <c r="D138">
        <v>11.97</v>
      </c>
    </row>
    <row r="139" spans="1:4">
      <c r="A139">
        <v>1670253240</v>
      </c>
      <c r="B139" t="s">
        <v>698</v>
      </c>
      <c r="C139">
        <v>100</v>
      </c>
      <c r="D139">
        <v>100</v>
      </c>
    </row>
    <row r="140" spans="1:4">
      <c r="A140" t="s">
        <v>496</v>
      </c>
      <c r="B140" t="s">
        <v>497</v>
      </c>
      <c r="C140">
        <v>37.619999999999997</v>
      </c>
      <c r="D140">
        <v>37.619999999999997</v>
      </c>
    </row>
    <row r="141" spans="1:4">
      <c r="A141" t="s">
        <v>414</v>
      </c>
      <c r="B141" t="s">
        <v>415</v>
      </c>
      <c r="C141">
        <v>190.78</v>
      </c>
      <c r="D141">
        <v>190.78</v>
      </c>
    </row>
    <row r="142" spans="1:4">
      <c r="A142">
        <v>1511253260</v>
      </c>
      <c r="B142" t="s">
        <v>634</v>
      </c>
      <c r="C142">
        <v>500.5</v>
      </c>
      <c r="D142">
        <v>500.5</v>
      </c>
    </row>
    <row r="143" spans="1:4">
      <c r="A143" t="s">
        <v>416</v>
      </c>
      <c r="B143" t="s">
        <v>417</v>
      </c>
      <c r="C143">
        <v>251.32</v>
      </c>
      <c r="D143">
        <v>251.32</v>
      </c>
    </row>
    <row r="144" spans="1:4">
      <c r="A144" t="s">
        <v>498</v>
      </c>
      <c r="B144" t="s">
        <v>378</v>
      </c>
      <c r="C144">
        <v>0.37</v>
      </c>
      <c r="D144">
        <v>0.37</v>
      </c>
    </row>
    <row r="145" spans="1:4">
      <c r="A145" t="s">
        <v>420</v>
      </c>
      <c r="B145" t="s">
        <v>421</v>
      </c>
      <c r="C145">
        <v>2.19</v>
      </c>
      <c r="D145">
        <v>2.19</v>
      </c>
    </row>
    <row r="146" spans="1:4">
      <c r="A146" t="s">
        <v>422</v>
      </c>
      <c r="B146" t="s">
        <v>423</v>
      </c>
      <c r="C146">
        <v>30</v>
      </c>
      <c r="D146">
        <v>30</v>
      </c>
    </row>
    <row r="147" spans="1:4">
      <c r="A147">
        <v>521253230</v>
      </c>
      <c r="B147" t="s">
        <v>646</v>
      </c>
      <c r="C147">
        <v>99.5</v>
      </c>
      <c r="D147">
        <v>99.5</v>
      </c>
    </row>
    <row r="148" spans="1:4">
      <c r="A148" t="s">
        <v>103</v>
      </c>
      <c r="B148" t="s">
        <v>102</v>
      </c>
      <c r="C148">
        <v>15.69</v>
      </c>
      <c r="D148">
        <v>15.69</v>
      </c>
    </row>
    <row r="149" spans="1:4">
      <c r="A149" t="s">
        <v>105</v>
      </c>
      <c r="B149" t="s">
        <v>104</v>
      </c>
      <c r="C149">
        <v>135.36000000000001</v>
      </c>
      <c r="D149">
        <v>135.36000000000001</v>
      </c>
    </row>
    <row r="150" spans="1:4">
      <c r="A150">
        <v>2340758790</v>
      </c>
      <c r="B150" t="s">
        <v>426</v>
      </c>
      <c r="C150">
        <v>11.89</v>
      </c>
      <c r="D150">
        <v>11.89</v>
      </c>
    </row>
    <row r="151" spans="1:4">
      <c r="A151">
        <v>3620258440</v>
      </c>
      <c r="B151" t="s">
        <v>106</v>
      </c>
      <c r="C151">
        <v>264.64999999999998</v>
      </c>
      <c r="D151">
        <v>264.64999999999998</v>
      </c>
    </row>
    <row r="152" spans="1:4">
      <c r="A152">
        <v>3620258480</v>
      </c>
      <c r="B152" t="s">
        <v>107</v>
      </c>
      <c r="C152">
        <v>134.96</v>
      </c>
      <c r="D152">
        <v>83.95</v>
      </c>
    </row>
    <row r="153" spans="1:4">
      <c r="A153">
        <v>521258660</v>
      </c>
      <c r="B153" t="s">
        <v>584</v>
      </c>
      <c r="C153">
        <v>64.78</v>
      </c>
      <c r="D153">
        <v>64.78</v>
      </c>
    </row>
    <row r="154" spans="1:4">
      <c r="A154" t="s">
        <v>662</v>
      </c>
      <c r="B154" t="s">
        <v>663</v>
      </c>
      <c r="C154">
        <v>45.63</v>
      </c>
      <c r="D154">
        <v>45.63</v>
      </c>
    </row>
    <row r="155" spans="1:4">
      <c r="A155">
        <v>2420453270</v>
      </c>
      <c r="B155" t="s">
        <v>811</v>
      </c>
      <c r="C155">
        <v>300</v>
      </c>
      <c r="D155">
        <v>300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topLeftCell="A96" workbookViewId="0">
      <selection activeCell="D41" sqref="D41"/>
    </sheetView>
  </sheetViews>
  <sheetFormatPr defaultRowHeight="15"/>
  <sheetData>
    <row r="1" spans="1:4">
      <c r="A1">
        <v>58000</v>
      </c>
      <c r="B1" t="s">
        <v>217</v>
      </c>
      <c r="D1">
        <v>-2.56</v>
      </c>
    </row>
    <row r="2" spans="1:4">
      <c r="A2">
        <v>170551380</v>
      </c>
      <c r="B2" t="s">
        <v>218</v>
      </c>
      <c r="C2">
        <v>41.71</v>
      </c>
      <c r="D2">
        <v>39.68</v>
      </c>
    </row>
    <row r="3" spans="1:4">
      <c r="A3" t="s">
        <v>219</v>
      </c>
      <c r="B3" t="s">
        <v>220</v>
      </c>
      <c r="C3">
        <v>43.56</v>
      </c>
      <c r="D3">
        <v>43.56</v>
      </c>
    </row>
    <row r="4" spans="1:4">
      <c r="A4" t="s">
        <v>223</v>
      </c>
      <c r="B4" t="s">
        <v>224</v>
      </c>
      <c r="C4">
        <v>0.6</v>
      </c>
      <c r="D4">
        <v>0.6</v>
      </c>
    </row>
    <row r="5" spans="1:4">
      <c r="A5" t="s">
        <v>225</v>
      </c>
      <c r="B5" t="s">
        <v>226</v>
      </c>
      <c r="C5">
        <v>189.42</v>
      </c>
      <c r="D5">
        <v>189.42</v>
      </c>
    </row>
    <row r="6" spans="1:4">
      <c r="A6" t="s">
        <v>213</v>
      </c>
      <c r="B6" t="s">
        <v>214</v>
      </c>
      <c r="C6">
        <v>17.3</v>
      </c>
      <c r="D6">
        <v>17.3</v>
      </c>
    </row>
    <row r="7" spans="1:4">
      <c r="A7" t="s">
        <v>216</v>
      </c>
      <c r="B7" t="s">
        <v>215</v>
      </c>
      <c r="C7">
        <v>22.11</v>
      </c>
      <c r="D7">
        <v>22.11</v>
      </c>
    </row>
    <row r="8" spans="1:4">
      <c r="A8" t="s">
        <v>227</v>
      </c>
      <c r="B8" t="s">
        <v>228</v>
      </c>
      <c r="C8">
        <v>10.01</v>
      </c>
      <c r="D8">
        <v>10.01</v>
      </c>
    </row>
    <row r="9" spans="1:4">
      <c r="A9" t="s">
        <v>229</v>
      </c>
      <c r="B9" t="s">
        <v>230</v>
      </c>
      <c r="C9">
        <v>137.16</v>
      </c>
      <c r="D9">
        <v>137.16</v>
      </c>
    </row>
    <row r="10" spans="1:4">
      <c r="A10" t="s">
        <v>231</v>
      </c>
      <c r="B10" t="s">
        <v>232</v>
      </c>
      <c r="C10">
        <v>5.89</v>
      </c>
      <c r="D10">
        <v>5.89</v>
      </c>
    </row>
    <row r="11" spans="1:4">
      <c r="A11" t="s">
        <v>233</v>
      </c>
      <c r="B11" t="s">
        <v>234</v>
      </c>
      <c r="C11">
        <v>385.65</v>
      </c>
      <c r="D11">
        <v>385.65</v>
      </c>
    </row>
    <row r="12" spans="1:4">
      <c r="A12" t="s">
        <v>235</v>
      </c>
      <c r="B12" t="s">
        <v>236</v>
      </c>
      <c r="C12">
        <v>1.81</v>
      </c>
      <c r="D12">
        <v>1.81</v>
      </c>
    </row>
    <row r="13" spans="1:4">
      <c r="A13" t="s">
        <v>237</v>
      </c>
      <c r="B13" t="s">
        <v>238</v>
      </c>
      <c r="C13">
        <v>38.770000000000003</v>
      </c>
      <c r="D13">
        <v>38.770000000000003</v>
      </c>
    </row>
    <row r="14" spans="1:4">
      <c r="A14" t="s">
        <v>239</v>
      </c>
      <c r="B14" t="s">
        <v>240</v>
      </c>
      <c r="C14">
        <v>65.19</v>
      </c>
      <c r="D14">
        <v>65.19</v>
      </c>
    </row>
    <row r="15" spans="1:4">
      <c r="A15" t="s">
        <v>241</v>
      </c>
      <c r="B15" t="s">
        <v>242</v>
      </c>
      <c r="C15">
        <v>46.32</v>
      </c>
      <c r="D15">
        <v>46.32</v>
      </c>
    </row>
    <row r="16" spans="1:4">
      <c r="A16" t="s">
        <v>243</v>
      </c>
      <c r="B16" t="s">
        <v>244</v>
      </c>
      <c r="C16">
        <v>188.93</v>
      </c>
      <c r="D16">
        <v>188.93</v>
      </c>
    </row>
    <row r="17" spans="1:4">
      <c r="A17" t="s">
        <v>245</v>
      </c>
      <c r="B17" t="s">
        <v>246</v>
      </c>
      <c r="C17">
        <v>51.89</v>
      </c>
      <c r="D17">
        <v>51.89</v>
      </c>
    </row>
    <row r="18" spans="1:4">
      <c r="A18" t="s">
        <v>247</v>
      </c>
      <c r="B18" t="s">
        <v>248</v>
      </c>
      <c r="C18">
        <v>0.11</v>
      </c>
      <c r="D18">
        <v>0.11</v>
      </c>
    </row>
    <row r="19" spans="1:4">
      <c r="A19" s="51" t="s">
        <v>250</v>
      </c>
      <c r="B19" t="s">
        <v>251</v>
      </c>
      <c r="C19">
        <v>16.59</v>
      </c>
      <c r="D19">
        <v>16.59</v>
      </c>
    </row>
    <row r="20" spans="1:4">
      <c r="A20" s="51" t="s">
        <v>252</v>
      </c>
      <c r="B20" t="s">
        <v>253</v>
      </c>
      <c r="C20">
        <v>3.03</v>
      </c>
      <c r="D20">
        <v>3.03</v>
      </c>
    </row>
    <row r="21" spans="1:4">
      <c r="A21" s="51" t="s">
        <v>256</v>
      </c>
      <c r="B21" t="s">
        <v>257</v>
      </c>
      <c r="C21">
        <v>335.89</v>
      </c>
      <c r="D21">
        <v>335.89</v>
      </c>
    </row>
    <row r="22" spans="1:4">
      <c r="A22" s="51" t="s">
        <v>258</v>
      </c>
      <c r="B22" t="s">
        <v>259</v>
      </c>
      <c r="C22">
        <v>2.23</v>
      </c>
      <c r="D22">
        <v>2.23</v>
      </c>
    </row>
    <row r="23" spans="1:4">
      <c r="A23" s="51" t="s">
        <v>260</v>
      </c>
      <c r="B23" t="s">
        <v>261</v>
      </c>
      <c r="C23">
        <v>88.54</v>
      </c>
      <c r="D23">
        <v>88.54</v>
      </c>
    </row>
    <row r="24" spans="1:4">
      <c r="A24" t="s">
        <v>262</v>
      </c>
      <c r="B24" t="s">
        <v>263</v>
      </c>
      <c r="C24">
        <v>128.69</v>
      </c>
      <c r="D24">
        <v>128.69</v>
      </c>
    </row>
    <row r="25" spans="1:4">
      <c r="A25" s="51" t="s">
        <v>264</v>
      </c>
      <c r="B25" t="s">
        <v>265</v>
      </c>
      <c r="C25">
        <v>6.6</v>
      </c>
      <c r="D25">
        <v>6.6</v>
      </c>
    </row>
    <row r="26" spans="1:4">
      <c r="A26" s="51" t="s">
        <v>266</v>
      </c>
      <c r="B26" t="s">
        <v>267</v>
      </c>
      <c r="C26">
        <v>11.16</v>
      </c>
      <c r="D26">
        <v>11.16</v>
      </c>
    </row>
    <row r="27" spans="1:4">
      <c r="A27" s="51" t="s">
        <v>268</v>
      </c>
      <c r="B27" t="s">
        <v>269</v>
      </c>
      <c r="C27">
        <v>4.84</v>
      </c>
      <c r="D27">
        <v>4.84</v>
      </c>
    </row>
    <row r="28" spans="1:4">
      <c r="A28" s="51" t="s">
        <v>270</v>
      </c>
      <c r="B28" t="s">
        <v>271</v>
      </c>
      <c r="C28">
        <v>3.83</v>
      </c>
      <c r="D28">
        <v>3.83</v>
      </c>
    </row>
    <row r="29" spans="1:4">
      <c r="A29">
        <v>310151370</v>
      </c>
      <c r="B29" t="s">
        <v>272</v>
      </c>
      <c r="C29">
        <v>21.05</v>
      </c>
      <c r="D29">
        <v>21.05</v>
      </c>
    </row>
    <row r="30" spans="1:4">
      <c r="A30">
        <v>310750070</v>
      </c>
      <c r="B30" t="s">
        <v>553</v>
      </c>
      <c r="C30">
        <v>239.89</v>
      </c>
      <c r="D30">
        <v>239.79</v>
      </c>
    </row>
    <row r="31" spans="1:4">
      <c r="A31">
        <v>310751530</v>
      </c>
      <c r="B31" t="s">
        <v>554</v>
      </c>
    </row>
    <row r="32" spans="1:4">
      <c r="A32">
        <v>310852500</v>
      </c>
      <c r="B32" t="s">
        <v>273</v>
      </c>
      <c r="C32">
        <v>701.31</v>
      </c>
      <c r="D32">
        <v>699.85</v>
      </c>
    </row>
    <row r="33" spans="1:4">
      <c r="A33">
        <v>311152200</v>
      </c>
      <c r="B33" t="s">
        <v>276</v>
      </c>
      <c r="C33">
        <v>141.72</v>
      </c>
      <c r="D33">
        <v>141.69999999999999</v>
      </c>
    </row>
    <row r="34" spans="1:4">
      <c r="A34">
        <v>311252400</v>
      </c>
      <c r="B34" t="s">
        <v>277</v>
      </c>
      <c r="C34">
        <v>0.34</v>
      </c>
      <c r="D34">
        <v>0.34</v>
      </c>
    </row>
    <row r="35" spans="1:4">
      <c r="A35">
        <v>330152700</v>
      </c>
      <c r="B35" t="s">
        <v>278</v>
      </c>
      <c r="C35">
        <v>9.4</v>
      </c>
      <c r="D35">
        <v>9.4</v>
      </c>
    </row>
    <row r="36" spans="1:4">
      <c r="A36">
        <v>330153800</v>
      </c>
      <c r="B36" t="s">
        <v>279</v>
      </c>
      <c r="C36">
        <v>995.73</v>
      </c>
      <c r="D36">
        <v>993.74</v>
      </c>
    </row>
    <row r="37" spans="1:4">
      <c r="A37">
        <v>330750820</v>
      </c>
      <c r="B37" t="s">
        <v>280</v>
      </c>
      <c r="C37">
        <v>6.19</v>
      </c>
      <c r="D37">
        <v>6.19</v>
      </c>
    </row>
    <row r="38" spans="1:4">
      <c r="A38">
        <v>330752600</v>
      </c>
      <c r="B38" t="s">
        <v>281</v>
      </c>
      <c r="C38">
        <v>19.899999999999999</v>
      </c>
      <c r="D38">
        <v>19.899999999999999</v>
      </c>
    </row>
    <row r="39" spans="1:4">
      <c r="A39" t="s">
        <v>282</v>
      </c>
      <c r="B39" t="s">
        <v>283</v>
      </c>
      <c r="C39">
        <v>65.5</v>
      </c>
      <c r="D39">
        <v>65.5</v>
      </c>
    </row>
    <row r="40" spans="1:4">
      <c r="A40" t="s">
        <v>284</v>
      </c>
      <c r="B40" t="s">
        <v>285</v>
      </c>
      <c r="C40">
        <v>1521.19</v>
      </c>
      <c r="D40">
        <v>1521.1</v>
      </c>
    </row>
    <row r="41" spans="1:4">
      <c r="A41">
        <v>410250270</v>
      </c>
      <c r="B41" t="s">
        <v>286</v>
      </c>
      <c r="C41">
        <v>2.54</v>
      </c>
      <c r="D41">
        <v>2.54</v>
      </c>
    </row>
    <row r="42" spans="1:4">
      <c r="A42">
        <v>420252800</v>
      </c>
      <c r="B42" t="s">
        <v>287</v>
      </c>
      <c r="C42">
        <v>0.34</v>
      </c>
      <c r="D42">
        <v>0.34</v>
      </c>
    </row>
    <row r="43" spans="1:4">
      <c r="A43">
        <v>420655140</v>
      </c>
      <c r="B43" t="s">
        <v>288</v>
      </c>
      <c r="C43">
        <v>2.25</v>
      </c>
      <c r="D43">
        <v>2.25</v>
      </c>
    </row>
    <row r="44" spans="1:4">
      <c r="A44">
        <v>511351350</v>
      </c>
      <c r="B44" t="s">
        <v>289</v>
      </c>
      <c r="C44">
        <v>53.87</v>
      </c>
      <c r="D44">
        <v>53.87</v>
      </c>
    </row>
    <row r="45" spans="1:4">
      <c r="A45">
        <v>511351760</v>
      </c>
      <c r="B45" t="s">
        <v>290</v>
      </c>
      <c r="C45">
        <v>22.68</v>
      </c>
      <c r="D45">
        <v>22.68</v>
      </c>
    </row>
    <row r="46" spans="1:4">
      <c r="A46">
        <v>511354620</v>
      </c>
      <c r="B46" t="s">
        <v>291</v>
      </c>
      <c r="C46">
        <v>4.2300000000000004</v>
      </c>
      <c r="D46">
        <v>4.22</v>
      </c>
    </row>
    <row r="47" spans="1:4">
      <c r="A47">
        <v>511354970</v>
      </c>
      <c r="B47" t="s">
        <v>292</v>
      </c>
      <c r="C47">
        <v>139.35</v>
      </c>
      <c r="D47">
        <v>139.35</v>
      </c>
    </row>
    <row r="48" spans="1:4">
      <c r="A48" t="s">
        <v>293</v>
      </c>
      <c r="B48" t="s">
        <v>294</v>
      </c>
      <c r="C48">
        <v>95.55</v>
      </c>
      <c r="D48">
        <v>95.55</v>
      </c>
    </row>
    <row r="49" spans="1:4">
      <c r="A49" t="s">
        <v>296</v>
      </c>
      <c r="B49" t="s">
        <v>297</v>
      </c>
      <c r="C49">
        <v>55.89</v>
      </c>
      <c r="D49">
        <v>55.89</v>
      </c>
    </row>
    <row r="50" spans="1:4">
      <c r="A50" t="s">
        <v>298</v>
      </c>
      <c r="B50" t="s">
        <v>299</v>
      </c>
      <c r="C50">
        <v>181.8</v>
      </c>
      <c r="D50">
        <v>180.94</v>
      </c>
    </row>
    <row r="51" spans="1:4">
      <c r="A51" t="s">
        <v>433</v>
      </c>
      <c r="B51" t="s">
        <v>434</v>
      </c>
      <c r="C51">
        <v>59.5</v>
      </c>
      <c r="D51">
        <v>59.5</v>
      </c>
    </row>
    <row r="52" spans="1:4">
      <c r="A52" t="s">
        <v>506</v>
      </c>
      <c r="B52" t="s">
        <v>299</v>
      </c>
      <c r="D52">
        <v>-0.05</v>
      </c>
    </row>
    <row r="53" spans="1:4">
      <c r="A53">
        <v>710552900</v>
      </c>
      <c r="B53" t="s">
        <v>300</v>
      </c>
      <c r="C53">
        <v>486.85</v>
      </c>
      <c r="D53">
        <v>485.76</v>
      </c>
    </row>
    <row r="54" spans="1:4">
      <c r="A54" t="s">
        <v>303</v>
      </c>
      <c r="B54" t="s">
        <v>304</v>
      </c>
      <c r="C54">
        <v>0.43</v>
      </c>
      <c r="D54">
        <v>0.43</v>
      </c>
    </row>
    <row r="55" spans="1:4">
      <c r="A55" t="s">
        <v>305</v>
      </c>
      <c r="B55" t="s">
        <v>306</v>
      </c>
      <c r="C55">
        <v>5.1100000000000003</v>
      </c>
      <c r="D55">
        <v>5.1100000000000003</v>
      </c>
    </row>
    <row r="56" spans="1:4">
      <c r="A56" t="s">
        <v>307</v>
      </c>
      <c r="B56" t="s">
        <v>308</v>
      </c>
      <c r="C56">
        <v>4.55</v>
      </c>
      <c r="D56">
        <v>4.55</v>
      </c>
    </row>
    <row r="57" spans="1:4">
      <c r="A57">
        <v>860550860</v>
      </c>
      <c r="B57" t="s">
        <v>309</v>
      </c>
      <c r="C57">
        <v>0.28000000000000003</v>
      </c>
      <c r="D57">
        <v>0.28000000000000003</v>
      </c>
    </row>
    <row r="58" spans="1:4">
      <c r="A58" t="s">
        <v>310</v>
      </c>
      <c r="B58" t="s">
        <v>311</v>
      </c>
      <c r="C58">
        <v>25</v>
      </c>
      <c r="D58">
        <v>25</v>
      </c>
    </row>
    <row r="59" spans="1:4">
      <c r="A59">
        <v>1140354660</v>
      </c>
      <c r="B59" t="s">
        <v>312</v>
      </c>
      <c r="C59">
        <v>5.67</v>
      </c>
      <c r="D59">
        <v>5.67</v>
      </c>
    </row>
    <row r="60" spans="1:4">
      <c r="A60">
        <v>1140355170</v>
      </c>
      <c r="B60" t="s">
        <v>314</v>
      </c>
      <c r="C60">
        <v>4.24</v>
      </c>
      <c r="D60">
        <v>4.24</v>
      </c>
    </row>
    <row r="61" spans="1:4">
      <c r="A61">
        <v>1140355190</v>
      </c>
      <c r="B61" t="s">
        <v>315</v>
      </c>
      <c r="C61">
        <v>0.6</v>
      </c>
      <c r="D61">
        <v>0.6</v>
      </c>
    </row>
    <row r="62" spans="1:4">
      <c r="A62" t="s">
        <v>322</v>
      </c>
      <c r="B62" t="s">
        <v>323</v>
      </c>
      <c r="C62">
        <v>2.13</v>
      </c>
      <c r="D62">
        <v>2.13</v>
      </c>
    </row>
    <row r="63" spans="1:4">
      <c r="A63" t="s">
        <v>324</v>
      </c>
      <c r="B63" t="s">
        <v>325</v>
      </c>
      <c r="C63">
        <v>3.08</v>
      </c>
      <c r="D63">
        <v>3.08</v>
      </c>
    </row>
    <row r="64" spans="1:4">
      <c r="A64" t="s">
        <v>330</v>
      </c>
      <c r="B64" t="s">
        <v>331</v>
      </c>
      <c r="C64">
        <v>17.920000000000002</v>
      </c>
      <c r="D64">
        <v>17.920000000000002</v>
      </c>
    </row>
    <row r="65" spans="1:4">
      <c r="A65" t="s">
        <v>332</v>
      </c>
      <c r="B65" t="s">
        <v>333</v>
      </c>
      <c r="C65">
        <v>100.46</v>
      </c>
      <c r="D65">
        <v>100.41</v>
      </c>
    </row>
    <row r="66" spans="1:4">
      <c r="A66" t="s">
        <v>334</v>
      </c>
      <c r="B66" t="s">
        <v>333</v>
      </c>
      <c r="C66">
        <v>4.46</v>
      </c>
      <c r="D66">
        <v>4.46</v>
      </c>
    </row>
    <row r="67" spans="1:4">
      <c r="A67" t="s">
        <v>335</v>
      </c>
      <c r="B67" t="s">
        <v>336</v>
      </c>
      <c r="C67">
        <v>19.91</v>
      </c>
      <c r="D67">
        <v>19.91</v>
      </c>
    </row>
    <row r="68" spans="1:4">
      <c r="A68">
        <v>1570150660</v>
      </c>
      <c r="B68" t="s">
        <v>337</v>
      </c>
      <c r="C68">
        <v>0.18</v>
      </c>
      <c r="D68">
        <v>0.18</v>
      </c>
    </row>
    <row r="69" spans="1:4">
      <c r="A69" t="s">
        <v>341</v>
      </c>
      <c r="B69" t="s">
        <v>342</v>
      </c>
      <c r="C69">
        <v>1279</v>
      </c>
      <c r="D69">
        <v>1279</v>
      </c>
    </row>
    <row r="70" spans="1:4">
      <c r="A70" t="s">
        <v>346</v>
      </c>
      <c r="B70" t="s">
        <v>347</v>
      </c>
      <c r="C70">
        <v>12.17</v>
      </c>
      <c r="D70">
        <v>12.17</v>
      </c>
    </row>
    <row r="71" spans="1:4">
      <c r="A71" t="s">
        <v>353</v>
      </c>
      <c r="B71" t="s">
        <v>354</v>
      </c>
      <c r="C71">
        <v>8</v>
      </c>
      <c r="D71">
        <v>8</v>
      </c>
    </row>
    <row r="72" spans="1:4">
      <c r="A72" t="s">
        <v>355</v>
      </c>
      <c r="B72" t="s">
        <v>356</v>
      </c>
      <c r="C72">
        <v>11.47</v>
      </c>
      <c r="D72">
        <v>11.47</v>
      </c>
    </row>
    <row r="73" spans="1:4">
      <c r="A73">
        <v>2820451280</v>
      </c>
      <c r="B73" t="s">
        <v>360</v>
      </c>
      <c r="C73">
        <v>7.81</v>
      </c>
      <c r="D73">
        <v>7.81</v>
      </c>
    </row>
    <row r="74" spans="1:4">
      <c r="A74">
        <v>2910551290</v>
      </c>
      <c r="B74" t="s">
        <v>362</v>
      </c>
      <c r="C74">
        <v>735.05</v>
      </c>
      <c r="D74">
        <v>734.53</v>
      </c>
    </row>
    <row r="75" spans="1:4">
      <c r="A75" t="s">
        <v>363</v>
      </c>
      <c r="B75" t="s">
        <v>364</v>
      </c>
      <c r="C75">
        <v>34.51</v>
      </c>
      <c r="D75">
        <v>34.51</v>
      </c>
    </row>
    <row r="76" spans="1:4">
      <c r="A76" t="s">
        <v>365</v>
      </c>
      <c r="B76" t="s">
        <v>366</v>
      </c>
      <c r="C76">
        <v>3.2</v>
      </c>
      <c r="D76">
        <v>3.2</v>
      </c>
    </row>
    <row r="77" spans="1:4">
      <c r="A77" t="s">
        <v>367</v>
      </c>
      <c r="B77" t="s">
        <v>368</v>
      </c>
      <c r="C77">
        <v>0.26</v>
      </c>
      <c r="D77">
        <v>0.26</v>
      </c>
    </row>
    <row r="78" spans="1:4">
      <c r="A78" t="s">
        <v>369</v>
      </c>
      <c r="B78" t="s">
        <v>370</v>
      </c>
      <c r="C78">
        <v>36.61</v>
      </c>
      <c r="D78">
        <v>36.61</v>
      </c>
    </row>
    <row r="79" spans="1:4">
      <c r="A79">
        <v>3110251180</v>
      </c>
      <c r="B79" t="s">
        <v>371</v>
      </c>
      <c r="C79">
        <v>53.62</v>
      </c>
      <c r="D79">
        <v>53.52</v>
      </c>
    </row>
    <row r="80" spans="1:4">
      <c r="A80">
        <v>3610459000</v>
      </c>
      <c r="B80" t="s">
        <v>375</v>
      </c>
      <c r="C80">
        <v>196.55</v>
      </c>
      <c r="D80">
        <v>196.13</v>
      </c>
    </row>
    <row r="81" spans="1:4">
      <c r="A81">
        <v>4640355150</v>
      </c>
      <c r="B81" t="s">
        <v>590</v>
      </c>
      <c r="C81">
        <v>8.77</v>
      </c>
      <c r="D81">
        <v>8.77</v>
      </c>
    </row>
    <row r="82" spans="1:4">
      <c r="A82" t="s">
        <v>377</v>
      </c>
      <c r="B82" t="s">
        <v>378</v>
      </c>
      <c r="C82">
        <v>1.1399999999999999</v>
      </c>
      <c r="D82">
        <v>1.1399999999999999</v>
      </c>
    </row>
    <row r="83" spans="1:4">
      <c r="A83">
        <v>9090051200</v>
      </c>
      <c r="B83" t="s">
        <v>448</v>
      </c>
      <c r="C83">
        <v>1.29</v>
      </c>
      <c r="D83">
        <v>1.29</v>
      </c>
    </row>
    <row r="84" spans="1:4">
      <c r="A84">
        <v>9520051420</v>
      </c>
      <c r="B84" t="s">
        <v>383</v>
      </c>
      <c r="C84">
        <v>7.96</v>
      </c>
      <c r="D84">
        <v>7.96</v>
      </c>
    </row>
    <row r="85" spans="1:4">
      <c r="A85">
        <v>9620051410</v>
      </c>
      <c r="B85" t="s">
        <v>384</v>
      </c>
      <c r="C85">
        <v>13.24</v>
      </c>
      <c r="D85">
        <v>13.24</v>
      </c>
    </row>
    <row r="86" spans="1:4">
      <c r="A86">
        <v>170558300</v>
      </c>
      <c r="B86" t="s">
        <v>95</v>
      </c>
      <c r="C86">
        <v>1399.9</v>
      </c>
      <c r="D86">
        <v>1399.9</v>
      </c>
    </row>
    <row r="87" spans="1:4">
      <c r="A87">
        <v>170558330</v>
      </c>
      <c r="B87" t="s">
        <v>96</v>
      </c>
      <c r="C87">
        <v>1371.19</v>
      </c>
      <c r="D87">
        <v>1371.19</v>
      </c>
    </row>
    <row r="88" spans="1:4">
      <c r="A88">
        <v>320558340</v>
      </c>
      <c r="B88" t="s">
        <v>97</v>
      </c>
      <c r="C88">
        <v>251.62</v>
      </c>
      <c r="D88">
        <v>251.62</v>
      </c>
    </row>
    <row r="89" spans="1:4">
      <c r="A89">
        <v>330153020</v>
      </c>
      <c r="B89" t="s">
        <v>385</v>
      </c>
      <c r="C89">
        <v>514.99</v>
      </c>
      <c r="D89">
        <v>514.99</v>
      </c>
    </row>
    <row r="90" spans="1:4">
      <c r="A90" t="s">
        <v>386</v>
      </c>
      <c r="B90" t="s">
        <v>387</v>
      </c>
      <c r="C90">
        <v>1.92</v>
      </c>
      <c r="D90">
        <v>1.92</v>
      </c>
    </row>
    <row r="91" spans="1:4">
      <c r="A91" t="s">
        <v>388</v>
      </c>
      <c r="B91" t="s">
        <v>389</v>
      </c>
      <c r="C91">
        <v>1510.61</v>
      </c>
      <c r="D91">
        <v>1510.43</v>
      </c>
    </row>
    <row r="92" spans="1:4">
      <c r="A92">
        <v>1520158310</v>
      </c>
      <c r="B92" t="s">
        <v>100</v>
      </c>
      <c r="C92">
        <v>1.52</v>
      </c>
      <c r="D92">
        <v>1.52</v>
      </c>
    </row>
    <row r="93" spans="1:4">
      <c r="A93" t="s">
        <v>390</v>
      </c>
      <c r="B93" t="s">
        <v>391</v>
      </c>
      <c r="C93">
        <v>61.66</v>
      </c>
      <c r="D93">
        <v>61.66</v>
      </c>
    </row>
    <row r="94" spans="1:4">
      <c r="A94">
        <v>3620258320</v>
      </c>
      <c r="B94" t="s">
        <v>101</v>
      </c>
      <c r="C94">
        <v>669.6</v>
      </c>
      <c r="D94">
        <v>669.6</v>
      </c>
    </row>
    <row r="95" spans="1:4">
      <c r="A95">
        <v>3620258530</v>
      </c>
      <c r="B95" t="s">
        <v>392</v>
      </c>
      <c r="C95">
        <v>85.57</v>
      </c>
      <c r="D95">
        <v>85.57</v>
      </c>
    </row>
    <row r="96" spans="1:4">
      <c r="A96" t="s">
        <v>393</v>
      </c>
      <c r="B96" t="s">
        <v>394</v>
      </c>
      <c r="C96">
        <v>124.22</v>
      </c>
      <c r="D96">
        <v>124.22</v>
      </c>
    </row>
    <row r="97" spans="1:4">
      <c r="A97" t="s">
        <v>395</v>
      </c>
      <c r="B97" t="s">
        <v>396</v>
      </c>
      <c r="C97">
        <v>21.08</v>
      </c>
      <c r="D97">
        <v>21.08</v>
      </c>
    </row>
    <row r="98" spans="1:4">
      <c r="A98">
        <v>511351780</v>
      </c>
      <c r="B98" t="s">
        <v>779</v>
      </c>
      <c r="C98">
        <v>2.74</v>
      </c>
      <c r="D98">
        <v>2.74</v>
      </c>
    </row>
    <row r="99" spans="1:4">
      <c r="A99">
        <v>220252560</v>
      </c>
      <c r="B99" t="s">
        <v>400</v>
      </c>
      <c r="C99">
        <v>3.3</v>
      </c>
      <c r="D99">
        <v>3.3</v>
      </c>
    </row>
    <row r="100" spans="1:4">
      <c r="A100">
        <v>170558360</v>
      </c>
      <c r="B100" t="s">
        <v>401</v>
      </c>
      <c r="C100">
        <v>205.43</v>
      </c>
      <c r="D100">
        <v>205.43</v>
      </c>
    </row>
    <row r="101" spans="1:4">
      <c r="A101">
        <v>220253030</v>
      </c>
      <c r="B101" t="s">
        <v>402</v>
      </c>
      <c r="C101">
        <v>465.59</v>
      </c>
      <c r="D101">
        <v>465.59</v>
      </c>
    </row>
    <row r="102" spans="1:4">
      <c r="A102">
        <v>220253040</v>
      </c>
      <c r="B102" t="s">
        <v>403</v>
      </c>
      <c r="C102">
        <v>63.86</v>
      </c>
      <c r="D102">
        <v>63.86</v>
      </c>
    </row>
    <row r="103" spans="1:4">
      <c r="A103">
        <v>320558370</v>
      </c>
      <c r="B103" t="s">
        <v>404</v>
      </c>
      <c r="C103">
        <v>20.37</v>
      </c>
      <c r="D103">
        <v>20.37</v>
      </c>
    </row>
    <row r="104" spans="1:4">
      <c r="A104" t="s">
        <v>405</v>
      </c>
      <c r="B104" t="s">
        <v>406</v>
      </c>
      <c r="C104">
        <v>398.92</v>
      </c>
      <c r="D104">
        <v>398.83</v>
      </c>
    </row>
    <row r="105" spans="1:4">
      <c r="A105" t="s">
        <v>468</v>
      </c>
      <c r="B105" t="s">
        <v>469</v>
      </c>
      <c r="C105">
        <v>3.17</v>
      </c>
      <c r="D105">
        <v>3.17</v>
      </c>
    </row>
    <row r="106" spans="1:4">
      <c r="A106">
        <v>3620258570</v>
      </c>
      <c r="B106" t="s">
        <v>409</v>
      </c>
      <c r="C106">
        <v>38.299999999999997</v>
      </c>
      <c r="D106">
        <v>38.299999999999997</v>
      </c>
    </row>
    <row r="107" spans="1:4">
      <c r="A107" t="s">
        <v>410</v>
      </c>
      <c r="B107" t="s">
        <v>411</v>
      </c>
      <c r="C107">
        <v>1000</v>
      </c>
      <c r="D107">
        <v>1000</v>
      </c>
    </row>
    <row r="108" spans="1:4">
      <c r="A108">
        <v>710258520</v>
      </c>
      <c r="B108" t="s">
        <v>413</v>
      </c>
      <c r="C108">
        <v>49.42</v>
      </c>
      <c r="D108">
        <v>49.42</v>
      </c>
    </row>
    <row r="109" spans="1:4">
      <c r="A109" t="s">
        <v>416</v>
      </c>
      <c r="B109" t="s">
        <v>417</v>
      </c>
      <c r="C109">
        <v>594.88</v>
      </c>
      <c r="D109">
        <v>594.88</v>
      </c>
    </row>
    <row r="110" spans="1:4">
      <c r="A110" t="s">
        <v>418</v>
      </c>
      <c r="B110" t="s">
        <v>419</v>
      </c>
      <c r="C110">
        <v>71.52</v>
      </c>
      <c r="D110">
        <v>71.52</v>
      </c>
    </row>
    <row r="111" spans="1:4">
      <c r="A111" t="s">
        <v>420</v>
      </c>
      <c r="B111" t="s">
        <v>421</v>
      </c>
      <c r="C111">
        <v>1.55</v>
      </c>
      <c r="D111">
        <v>1.55</v>
      </c>
    </row>
    <row r="112" spans="1:4">
      <c r="A112" t="s">
        <v>422</v>
      </c>
      <c r="B112" t="s">
        <v>423</v>
      </c>
      <c r="C112">
        <v>76.41</v>
      </c>
      <c r="D112">
        <v>76.41</v>
      </c>
    </row>
    <row r="113" spans="1:4">
      <c r="A113" t="s">
        <v>103</v>
      </c>
      <c r="B113" t="s">
        <v>102</v>
      </c>
      <c r="C113">
        <v>5.39</v>
      </c>
      <c r="D113">
        <v>5.39</v>
      </c>
    </row>
    <row r="114" spans="1:4">
      <c r="A114" t="s">
        <v>105</v>
      </c>
      <c r="B114" t="s">
        <v>104</v>
      </c>
      <c r="C114">
        <v>97.82</v>
      </c>
      <c r="D114">
        <v>97.82</v>
      </c>
    </row>
    <row r="115" spans="1:4">
      <c r="A115">
        <v>2340758790</v>
      </c>
      <c r="B115" t="s">
        <v>426</v>
      </c>
      <c r="C115">
        <v>7.19</v>
      </c>
      <c r="D115">
        <v>7.06</v>
      </c>
    </row>
    <row r="116" spans="1:4">
      <c r="A116">
        <v>3620258440</v>
      </c>
      <c r="B116" t="s">
        <v>106</v>
      </c>
      <c r="C116">
        <v>71.05</v>
      </c>
      <c r="D116">
        <v>71.05</v>
      </c>
    </row>
    <row r="117" spans="1:4">
      <c r="A117">
        <v>3620258480</v>
      </c>
      <c r="B117" t="s">
        <v>107</v>
      </c>
      <c r="C117">
        <v>216.61</v>
      </c>
      <c r="D117">
        <v>216.26</v>
      </c>
    </row>
  </sheetData>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2"/>
  <sheetViews>
    <sheetView topLeftCell="A105" workbookViewId="0">
      <selection activeCell="I133" sqref="I133"/>
    </sheetView>
  </sheetViews>
  <sheetFormatPr defaultRowHeight="15"/>
  <sheetData>
    <row r="1" spans="1:4">
      <c r="A1">
        <v>58000</v>
      </c>
      <c r="B1" t="s">
        <v>217</v>
      </c>
      <c r="D1">
        <v>-2.98</v>
      </c>
    </row>
    <row r="2" spans="1:4">
      <c r="A2">
        <v>170551380</v>
      </c>
      <c r="B2" t="s">
        <v>218</v>
      </c>
      <c r="C2">
        <v>57.42</v>
      </c>
      <c r="D2">
        <v>56.28</v>
      </c>
    </row>
    <row r="3" spans="1:4">
      <c r="A3" t="s">
        <v>219</v>
      </c>
      <c r="B3" t="s">
        <v>220</v>
      </c>
      <c r="C3">
        <v>279.08999999999997</v>
      </c>
      <c r="D3">
        <v>279.08999999999997</v>
      </c>
    </row>
    <row r="4" spans="1:4">
      <c r="A4" t="s">
        <v>225</v>
      </c>
      <c r="B4" t="s">
        <v>226</v>
      </c>
      <c r="C4">
        <v>0.34</v>
      </c>
      <c r="D4">
        <v>0.34</v>
      </c>
    </row>
    <row r="5" spans="1:4">
      <c r="A5" t="s">
        <v>213</v>
      </c>
      <c r="B5" t="s">
        <v>214</v>
      </c>
      <c r="C5">
        <v>29.74</v>
      </c>
      <c r="D5">
        <v>29.74</v>
      </c>
    </row>
    <row r="6" spans="1:4">
      <c r="A6" t="s">
        <v>216</v>
      </c>
      <c r="B6" t="s">
        <v>215</v>
      </c>
      <c r="C6">
        <v>5.92</v>
      </c>
      <c r="D6">
        <v>5.92</v>
      </c>
    </row>
    <row r="7" spans="1:4">
      <c r="A7" t="s">
        <v>454</v>
      </c>
      <c r="B7" t="s">
        <v>455</v>
      </c>
    </row>
    <row r="8" spans="1:4">
      <c r="A8" t="s">
        <v>548</v>
      </c>
      <c r="B8" t="s">
        <v>549</v>
      </c>
      <c r="C8">
        <v>96.95</v>
      </c>
      <c r="D8">
        <v>96.95</v>
      </c>
    </row>
    <row r="9" spans="1:4">
      <c r="A9" t="s">
        <v>227</v>
      </c>
      <c r="B9" t="s">
        <v>228</v>
      </c>
      <c r="C9">
        <v>35.76</v>
      </c>
      <c r="D9">
        <v>35.76</v>
      </c>
    </row>
    <row r="10" spans="1:4">
      <c r="A10" t="s">
        <v>229</v>
      </c>
      <c r="B10" t="s">
        <v>230</v>
      </c>
      <c r="C10">
        <v>83.03</v>
      </c>
      <c r="D10">
        <v>83.03</v>
      </c>
    </row>
    <row r="11" spans="1:4">
      <c r="A11" t="s">
        <v>231</v>
      </c>
      <c r="B11" t="s">
        <v>232</v>
      </c>
      <c r="C11">
        <v>0.67</v>
      </c>
      <c r="D11">
        <v>0.67</v>
      </c>
    </row>
    <row r="12" spans="1:4">
      <c r="A12" t="s">
        <v>233</v>
      </c>
      <c r="B12" t="s">
        <v>234</v>
      </c>
      <c r="C12">
        <v>245.02</v>
      </c>
      <c r="D12">
        <v>245.02</v>
      </c>
    </row>
    <row r="13" spans="1:4">
      <c r="A13" t="s">
        <v>471</v>
      </c>
      <c r="B13" t="s">
        <v>472</v>
      </c>
    </row>
    <row r="14" spans="1:4">
      <c r="A14" t="s">
        <v>235</v>
      </c>
      <c r="B14" t="s">
        <v>236</v>
      </c>
      <c r="C14">
        <v>72.92</v>
      </c>
      <c r="D14">
        <v>72.92</v>
      </c>
    </row>
    <row r="15" spans="1:4">
      <c r="A15" t="s">
        <v>237</v>
      </c>
      <c r="B15" t="s">
        <v>238</v>
      </c>
      <c r="C15">
        <v>69.08</v>
      </c>
      <c r="D15">
        <v>68.930000000000007</v>
      </c>
    </row>
    <row r="16" spans="1:4">
      <c r="A16" t="s">
        <v>239</v>
      </c>
      <c r="B16" t="s">
        <v>240</v>
      </c>
      <c r="C16">
        <v>98.18</v>
      </c>
      <c r="D16">
        <v>98.18</v>
      </c>
    </row>
    <row r="17" spans="1:4">
      <c r="A17" t="s">
        <v>241</v>
      </c>
      <c r="B17" t="s">
        <v>242</v>
      </c>
      <c r="C17">
        <v>97.72</v>
      </c>
      <c r="D17">
        <v>97.72</v>
      </c>
    </row>
    <row r="18" spans="1:4">
      <c r="A18" t="s">
        <v>243</v>
      </c>
      <c r="B18" t="s">
        <v>244</v>
      </c>
      <c r="C18">
        <v>412.85</v>
      </c>
      <c r="D18">
        <v>412.85</v>
      </c>
    </row>
    <row r="19" spans="1:4">
      <c r="A19" t="s">
        <v>245</v>
      </c>
      <c r="B19" t="s">
        <v>246</v>
      </c>
      <c r="C19">
        <v>88.63</v>
      </c>
      <c r="D19">
        <v>88.63</v>
      </c>
    </row>
    <row r="20" spans="1:4">
      <c r="A20" t="s">
        <v>247</v>
      </c>
      <c r="B20" t="s">
        <v>248</v>
      </c>
      <c r="C20">
        <v>0.3</v>
      </c>
      <c r="D20">
        <v>0.3</v>
      </c>
    </row>
    <row r="21" spans="1:4">
      <c r="A21">
        <v>210255340</v>
      </c>
      <c r="B21" t="s">
        <v>456</v>
      </c>
      <c r="C21">
        <v>4.51</v>
      </c>
      <c r="D21">
        <v>4.51</v>
      </c>
    </row>
    <row r="22" spans="1:4">
      <c r="A22">
        <v>220252550</v>
      </c>
      <c r="B22" t="s">
        <v>249</v>
      </c>
      <c r="C22">
        <v>55.11</v>
      </c>
      <c r="D22">
        <v>55.11</v>
      </c>
    </row>
    <row r="23" spans="1:4">
      <c r="A23">
        <v>220256800</v>
      </c>
      <c r="B23" t="s">
        <v>762</v>
      </c>
      <c r="C23">
        <v>10.48</v>
      </c>
      <c r="D23">
        <v>10.48</v>
      </c>
    </row>
    <row r="24" spans="1:4">
      <c r="A24" s="51" t="s">
        <v>250</v>
      </c>
      <c r="B24" t="s">
        <v>251</v>
      </c>
      <c r="C24">
        <v>26.27</v>
      </c>
      <c r="D24">
        <v>26.27</v>
      </c>
    </row>
    <row r="25" spans="1:4">
      <c r="A25" s="51" t="s">
        <v>252</v>
      </c>
      <c r="B25" t="s">
        <v>253</v>
      </c>
      <c r="C25">
        <v>13.27</v>
      </c>
      <c r="D25">
        <v>13.27</v>
      </c>
    </row>
    <row r="26" spans="1:4">
      <c r="A26" s="51" t="s">
        <v>254</v>
      </c>
      <c r="B26" t="s">
        <v>255</v>
      </c>
      <c r="C26">
        <v>90.52</v>
      </c>
      <c r="D26">
        <v>90.52</v>
      </c>
    </row>
    <row r="27" spans="1:4">
      <c r="A27" s="51" t="s">
        <v>256</v>
      </c>
      <c r="B27" t="s">
        <v>257</v>
      </c>
      <c r="D27">
        <v>0</v>
      </c>
    </row>
    <row r="28" spans="1:4">
      <c r="A28" s="51" t="s">
        <v>258</v>
      </c>
      <c r="B28" t="s">
        <v>259</v>
      </c>
      <c r="C28">
        <v>24.1</v>
      </c>
      <c r="D28">
        <v>24.1</v>
      </c>
    </row>
    <row r="29" spans="1:4">
      <c r="A29" s="51" t="s">
        <v>260</v>
      </c>
      <c r="B29" t="s">
        <v>261</v>
      </c>
      <c r="C29">
        <v>128.24</v>
      </c>
      <c r="D29">
        <v>128.24</v>
      </c>
    </row>
    <row r="30" spans="1:4">
      <c r="A30" t="s">
        <v>480</v>
      </c>
      <c r="B30" t="s">
        <v>481</v>
      </c>
      <c r="C30">
        <v>41.47</v>
      </c>
      <c r="D30">
        <v>41.47</v>
      </c>
    </row>
    <row r="31" spans="1:4">
      <c r="A31" t="s">
        <v>262</v>
      </c>
      <c r="B31" t="s">
        <v>263</v>
      </c>
      <c r="C31">
        <v>337.07</v>
      </c>
      <c r="D31">
        <v>337.07</v>
      </c>
    </row>
    <row r="32" spans="1:4">
      <c r="A32" s="51" t="s">
        <v>429</v>
      </c>
      <c r="B32" t="s">
        <v>430</v>
      </c>
      <c r="C32">
        <v>71.89</v>
      </c>
      <c r="D32">
        <v>71.89</v>
      </c>
    </row>
    <row r="33" spans="1:4">
      <c r="A33" s="51" t="s">
        <v>270</v>
      </c>
      <c r="B33" t="s">
        <v>271</v>
      </c>
      <c r="C33">
        <v>7.78</v>
      </c>
      <c r="D33">
        <v>7.78</v>
      </c>
    </row>
    <row r="34" spans="1:4">
      <c r="A34">
        <v>310151370</v>
      </c>
      <c r="B34" t="s">
        <v>272</v>
      </c>
      <c r="C34">
        <v>51.07</v>
      </c>
      <c r="D34">
        <v>51.07</v>
      </c>
    </row>
    <row r="35" spans="1:4">
      <c r="A35">
        <v>310852500</v>
      </c>
      <c r="B35" t="s">
        <v>273</v>
      </c>
      <c r="C35">
        <v>372.32</v>
      </c>
      <c r="D35">
        <v>371.44</v>
      </c>
    </row>
    <row r="36" spans="1:4">
      <c r="A36">
        <v>311152200</v>
      </c>
      <c r="B36" t="s">
        <v>276</v>
      </c>
      <c r="C36">
        <v>111.13</v>
      </c>
      <c r="D36">
        <v>111.13</v>
      </c>
    </row>
    <row r="37" spans="1:4">
      <c r="A37">
        <v>312154040</v>
      </c>
      <c r="B37" t="s">
        <v>505</v>
      </c>
      <c r="C37">
        <v>162.77000000000001</v>
      </c>
      <c r="D37">
        <v>162.76</v>
      </c>
    </row>
    <row r="38" spans="1:4">
      <c r="A38">
        <v>330152700</v>
      </c>
      <c r="B38" t="s">
        <v>278</v>
      </c>
      <c r="C38">
        <v>6.72</v>
      </c>
      <c r="D38">
        <v>6.72</v>
      </c>
    </row>
    <row r="39" spans="1:4">
      <c r="A39">
        <v>330153800</v>
      </c>
      <c r="B39" t="s">
        <v>279</v>
      </c>
      <c r="C39">
        <v>370.79</v>
      </c>
      <c r="D39">
        <v>370.27</v>
      </c>
    </row>
    <row r="40" spans="1:4">
      <c r="A40">
        <v>330750820</v>
      </c>
      <c r="B40" t="s">
        <v>280</v>
      </c>
      <c r="C40">
        <v>232.44</v>
      </c>
      <c r="D40">
        <v>232.44</v>
      </c>
    </row>
    <row r="41" spans="1:4">
      <c r="A41">
        <v>330752600</v>
      </c>
      <c r="B41" t="s">
        <v>281</v>
      </c>
      <c r="C41">
        <v>8.41</v>
      </c>
      <c r="D41">
        <v>8.39</v>
      </c>
    </row>
    <row r="42" spans="1:4">
      <c r="A42" t="s">
        <v>282</v>
      </c>
      <c r="B42" t="s">
        <v>283</v>
      </c>
      <c r="C42">
        <v>878.89</v>
      </c>
      <c r="D42">
        <v>878.79</v>
      </c>
    </row>
    <row r="43" spans="1:4">
      <c r="A43" t="s">
        <v>284</v>
      </c>
      <c r="B43" t="s">
        <v>285</v>
      </c>
      <c r="C43">
        <v>656.92</v>
      </c>
      <c r="D43">
        <v>656.86</v>
      </c>
    </row>
    <row r="44" spans="1:4">
      <c r="A44">
        <v>410250270</v>
      </c>
      <c r="B44" t="s">
        <v>286</v>
      </c>
      <c r="C44">
        <v>5.21</v>
      </c>
      <c r="D44">
        <v>5.21</v>
      </c>
    </row>
    <row r="45" spans="1:4">
      <c r="A45">
        <v>420250270</v>
      </c>
      <c r="B45" t="s">
        <v>286</v>
      </c>
      <c r="C45">
        <v>4.97</v>
      </c>
      <c r="D45">
        <v>4.97</v>
      </c>
    </row>
    <row r="46" spans="1:4">
      <c r="A46">
        <v>420252800</v>
      </c>
      <c r="B46" t="s">
        <v>287</v>
      </c>
      <c r="C46">
        <v>0.11</v>
      </c>
      <c r="D46">
        <v>0.11</v>
      </c>
    </row>
    <row r="47" spans="1:4">
      <c r="A47">
        <v>420655140</v>
      </c>
      <c r="B47" t="s">
        <v>288</v>
      </c>
      <c r="C47">
        <v>9.68</v>
      </c>
      <c r="D47">
        <v>9.68</v>
      </c>
    </row>
    <row r="48" spans="1:4">
      <c r="A48">
        <v>511351350</v>
      </c>
      <c r="B48" t="s">
        <v>289</v>
      </c>
      <c r="C48">
        <v>18.010000000000002</v>
      </c>
      <c r="D48">
        <v>18.010000000000002</v>
      </c>
    </row>
    <row r="49" spans="1:4">
      <c r="A49">
        <v>511351760</v>
      </c>
      <c r="B49" t="s">
        <v>290</v>
      </c>
      <c r="C49">
        <v>11.83</v>
      </c>
      <c r="D49">
        <v>11.83</v>
      </c>
    </row>
    <row r="50" spans="1:4">
      <c r="A50">
        <v>511354620</v>
      </c>
      <c r="B50" t="s">
        <v>291</v>
      </c>
      <c r="C50">
        <v>8.24</v>
      </c>
      <c r="D50">
        <v>8.23</v>
      </c>
    </row>
    <row r="51" spans="1:4">
      <c r="A51">
        <v>511354970</v>
      </c>
      <c r="B51" t="s">
        <v>292</v>
      </c>
      <c r="C51">
        <v>25.56</v>
      </c>
      <c r="D51">
        <v>25.56</v>
      </c>
    </row>
    <row r="52" spans="1:4">
      <c r="A52" t="s">
        <v>293</v>
      </c>
      <c r="B52" t="s">
        <v>294</v>
      </c>
      <c r="C52">
        <v>207.02</v>
      </c>
      <c r="D52">
        <v>207.02</v>
      </c>
    </row>
    <row r="53" spans="1:4">
      <c r="A53" t="s">
        <v>296</v>
      </c>
      <c r="B53" t="s">
        <v>297</v>
      </c>
      <c r="C53">
        <v>82.86</v>
      </c>
      <c r="D53">
        <v>82.86</v>
      </c>
    </row>
    <row r="54" spans="1:4">
      <c r="A54" t="s">
        <v>298</v>
      </c>
      <c r="B54" t="s">
        <v>299</v>
      </c>
      <c r="C54">
        <v>351.92</v>
      </c>
      <c r="D54">
        <v>351.92</v>
      </c>
    </row>
    <row r="55" spans="1:4">
      <c r="A55" t="s">
        <v>433</v>
      </c>
      <c r="B55" t="s">
        <v>434</v>
      </c>
      <c r="C55">
        <v>187.07</v>
      </c>
      <c r="D55">
        <v>187.07</v>
      </c>
    </row>
    <row r="56" spans="1:4">
      <c r="A56">
        <v>710552900</v>
      </c>
      <c r="B56" t="s">
        <v>300</v>
      </c>
      <c r="C56">
        <v>449.22</v>
      </c>
      <c r="D56">
        <v>448.91</v>
      </c>
    </row>
    <row r="57" spans="1:4">
      <c r="A57" t="s">
        <v>305</v>
      </c>
      <c r="B57" t="s">
        <v>306</v>
      </c>
      <c r="C57">
        <v>5.62</v>
      </c>
      <c r="D57">
        <v>5.62</v>
      </c>
    </row>
    <row r="58" spans="1:4">
      <c r="A58" t="s">
        <v>307</v>
      </c>
      <c r="B58" t="s">
        <v>308</v>
      </c>
      <c r="C58">
        <v>11.41</v>
      </c>
      <c r="D58">
        <v>11.41</v>
      </c>
    </row>
    <row r="59" spans="1:4">
      <c r="A59">
        <v>860550860</v>
      </c>
      <c r="B59" t="s">
        <v>309</v>
      </c>
      <c r="C59">
        <v>5.62</v>
      </c>
      <c r="D59">
        <v>5.57</v>
      </c>
    </row>
    <row r="60" spans="1:4">
      <c r="A60" t="s">
        <v>310</v>
      </c>
      <c r="B60" t="s">
        <v>311</v>
      </c>
      <c r="C60">
        <v>20</v>
      </c>
      <c r="D60">
        <v>20</v>
      </c>
    </row>
    <row r="61" spans="1:4">
      <c r="A61">
        <v>1140354660</v>
      </c>
      <c r="B61" t="s">
        <v>312</v>
      </c>
      <c r="C61">
        <v>5.61</v>
      </c>
      <c r="D61">
        <v>5.61</v>
      </c>
    </row>
    <row r="62" spans="1:4">
      <c r="A62">
        <v>1140354670</v>
      </c>
      <c r="B62" t="s">
        <v>313</v>
      </c>
      <c r="C62">
        <v>33.89</v>
      </c>
      <c r="D62">
        <v>33.89</v>
      </c>
    </row>
    <row r="63" spans="1:4">
      <c r="A63">
        <v>1140355170</v>
      </c>
      <c r="B63" t="s">
        <v>314</v>
      </c>
      <c r="C63">
        <v>4.3899999999999997</v>
      </c>
      <c r="D63">
        <v>4.3899999999999997</v>
      </c>
    </row>
    <row r="64" spans="1:4">
      <c r="A64">
        <v>1140355190</v>
      </c>
      <c r="B64" t="s">
        <v>315</v>
      </c>
      <c r="C64">
        <v>2.25</v>
      </c>
      <c r="D64">
        <v>2.25</v>
      </c>
    </row>
    <row r="65" spans="1:4">
      <c r="A65" t="s">
        <v>316</v>
      </c>
      <c r="B65" t="s">
        <v>315</v>
      </c>
      <c r="C65">
        <v>136.52000000000001</v>
      </c>
      <c r="D65">
        <v>108.27</v>
      </c>
    </row>
    <row r="66" spans="1:4">
      <c r="A66" t="s">
        <v>488</v>
      </c>
      <c r="B66" t="s">
        <v>445</v>
      </c>
      <c r="C66">
        <v>50.73</v>
      </c>
      <c r="D66">
        <v>50.73</v>
      </c>
    </row>
    <row r="67" spans="1:4">
      <c r="A67" t="s">
        <v>319</v>
      </c>
      <c r="B67" t="s">
        <v>320</v>
      </c>
      <c r="C67">
        <v>30.7</v>
      </c>
      <c r="D67">
        <v>30.7</v>
      </c>
    </row>
    <row r="68" spans="1:4">
      <c r="A68" t="s">
        <v>322</v>
      </c>
      <c r="B68" t="s">
        <v>323</v>
      </c>
      <c r="C68">
        <v>38.35</v>
      </c>
      <c r="D68">
        <v>38.35</v>
      </c>
    </row>
    <row r="69" spans="1:4">
      <c r="A69" t="s">
        <v>324</v>
      </c>
      <c r="B69" t="s">
        <v>325</v>
      </c>
      <c r="C69">
        <v>1.1599999999999999</v>
      </c>
      <c r="D69">
        <v>1.1599999999999999</v>
      </c>
    </row>
    <row r="70" spans="1:4">
      <c r="A70" t="s">
        <v>328</v>
      </c>
      <c r="B70" t="s">
        <v>329</v>
      </c>
      <c r="C70">
        <v>24.75</v>
      </c>
      <c r="D70">
        <v>24.75</v>
      </c>
    </row>
    <row r="71" spans="1:4">
      <c r="A71" t="s">
        <v>436</v>
      </c>
      <c r="B71" t="s">
        <v>323</v>
      </c>
      <c r="C71">
        <v>39.4</v>
      </c>
      <c r="D71">
        <v>39.4</v>
      </c>
    </row>
    <row r="72" spans="1:4">
      <c r="A72" t="s">
        <v>330</v>
      </c>
      <c r="B72" t="s">
        <v>331</v>
      </c>
      <c r="C72">
        <v>33.06</v>
      </c>
      <c r="D72">
        <v>33.06</v>
      </c>
    </row>
    <row r="73" spans="1:4">
      <c r="A73" t="s">
        <v>332</v>
      </c>
      <c r="B73" t="s">
        <v>333</v>
      </c>
      <c r="C73">
        <v>324.7</v>
      </c>
      <c r="D73">
        <v>324.7</v>
      </c>
    </row>
    <row r="74" spans="1:4">
      <c r="A74" t="s">
        <v>334</v>
      </c>
      <c r="B74" t="s">
        <v>333</v>
      </c>
      <c r="C74">
        <v>6.7</v>
      </c>
      <c r="D74">
        <v>6.7</v>
      </c>
    </row>
    <row r="75" spans="1:4">
      <c r="A75" t="s">
        <v>335</v>
      </c>
      <c r="B75" t="s">
        <v>336</v>
      </c>
      <c r="C75">
        <v>4.5</v>
      </c>
      <c r="D75">
        <v>4.5</v>
      </c>
    </row>
    <row r="76" spans="1:4">
      <c r="A76">
        <v>1570150660</v>
      </c>
      <c r="B76" t="s">
        <v>337</v>
      </c>
      <c r="C76">
        <v>0.35</v>
      </c>
      <c r="D76">
        <v>0.35</v>
      </c>
    </row>
    <row r="77" spans="1:4">
      <c r="A77" t="s">
        <v>341</v>
      </c>
      <c r="B77" t="s">
        <v>342</v>
      </c>
      <c r="C77" t="s">
        <v>763</v>
      </c>
      <c r="D77" t="s">
        <v>763</v>
      </c>
    </row>
    <row r="78" spans="1:4">
      <c r="A78" t="s">
        <v>344</v>
      </c>
      <c r="B78" t="s">
        <v>345</v>
      </c>
      <c r="D78">
        <v>-0.01</v>
      </c>
    </row>
    <row r="79" spans="1:4">
      <c r="A79" t="s">
        <v>346</v>
      </c>
      <c r="B79" t="s">
        <v>347</v>
      </c>
      <c r="C79">
        <v>34.49</v>
      </c>
      <c r="D79">
        <v>34.49</v>
      </c>
    </row>
    <row r="80" spans="1:4">
      <c r="A80" t="s">
        <v>348</v>
      </c>
      <c r="B80" t="s">
        <v>349</v>
      </c>
      <c r="C80">
        <v>8.8000000000000007</v>
      </c>
      <c r="D80">
        <v>8.8000000000000007</v>
      </c>
    </row>
    <row r="81" spans="1:4">
      <c r="A81" t="s">
        <v>353</v>
      </c>
      <c r="B81" t="s">
        <v>354</v>
      </c>
      <c r="C81">
        <v>414.66</v>
      </c>
      <c r="D81">
        <v>414.66</v>
      </c>
    </row>
    <row r="82" spans="1:4">
      <c r="A82" t="s">
        <v>355</v>
      </c>
      <c r="B82" t="s">
        <v>356</v>
      </c>
      <c r="C82">
        <v>307.58</v>
      </c>
      <c r="D82">
        <v>307.58</v>
      </c>
    </row>
    <row r="83" spans="1:4">
      <c r="A83" t="s">
        <v>492</v>
      </c>
      <c r="B83" t="s">
        <v>493</v>
      </c>
      <c r="D83">
        <v>-1.99</v>
      </c>
    </row>
    <row r="84" spans="1:4">
      <c r="A84" t="s">
        <v>440</v>
      </c>
      <c r="B84" t="s">
        <v>441</v>
      </c>
      <c r="D84">
        <v>-0.23</v>
      </c>
    </row>
    <row r="85" spans="1:4">
      <c r="A85" t="s">
        <v>442</v>
      </c>
      <c r="B85" t="s">
        <v>443</v>
      </c>
      <c r="D85">
        <v>-1.85</v>
      </c>
    </row>
    <row r="86" spans="1:4">
      <c r="A86" t="s">
        <v>444</v>
      </c>
      <c r="B86" t="s">
        <v>445</v>
      </c>
      <c r="D86">
        <v>-0.02</v>
      </c>
    </row>
    <row r="87" spans="1:4">
      <c r="A87" t="s">
        <v>358</v>
      </c>
      <c r="B87" t="s">
        <v>359</v>
      </c>
      <c r="C87">
        <v>173.46</v>
      </c>
      <c r="D87">
        <v>173.46</v>
      </c>
    </row>
    <row r="88" spans="1:4">
      <c r="A88">
        <v>2820451280</v>
      </c>
      <c r="B88" t="s">
        <v>360</v>
      </c>
      <c r="C88">
        <v>16.87</v>
      </c>
      <c r="D88">
        <v>16.87</v>
      </c>
    </row>
    <row r="89" spans="1:4">
      <c r="A89">
        <v>2869950160</v>
      </c>
      <c r="B89" t="s">
        <v>361</v>
      </c>
      <c r="C89">
        <v>37.35</v>
      </c>
      <c r="D89">
        <v>37.35</v>
      </c>
    </row>
    <row r="90" spans="1:4">
      <c r="A90">
        <v>2910551290</v>
      </c>
      <c r="B90" t="s">
        <v>362</v>
      </c>
      <c r="C90">
        <v>216.85</v>
      </c>
      <c r="D90">
        <v>216.8</v>
      </c>
    </row>
    <row r="91" spans="1:4">
      <c r="A91" t="s">
        <v>363</v>
      </c>
      <c r="B91" t="s">
        <v>364</v>
      </c>
      <c r="C91">
        <v>6.14</v>
      </c>
      <c r="D91">
        <v>6.14</v>
      </c>
    </row>
    <row r="92" spans="1:4">
      <c r="A92" t="s">
        <v>365</v>
      </c>
      <c r="B92" t="s">
        <v>366</v>
      </c>
      <c r="C92">
        <v>2.2000000000000002</v>
      </c>
      <c r="D92">
        <v>2.2000000000000002</v>
      </c>
    </row>
    <row r="93" spans="1:4">
      <c r="A93" t="s">
        <v>369</v>
      </c>
      <c r="B93" t="s">
        <v>370</v>
      </c>
      <c r="C93">
        <v>35.69</v>
      </c>
      <c r="D93">
        <v>35.69</v>
      </c>
    </row>
    <row r="94" spans="1:4">
      <c r="A94">
        <v>3110251180</v>
      </c>
      <c r="B94" t="s">
        <v>371</v>
      </c>
      <c r="C94">
        <v>34.29</v>
      </c>
      <c r="D94">
        <v>34.270000000000003</v>
      </c>
    </row>
    <row r="95" spans="1:4">
      <c r="A95">
        <v>3610459000</v>
      </c>
      <c r="B95" t="s">
        <v>375</v>
      </c>
      <c r="C95">
        <v>114.2</v>
      </c>
      <c r="D95">
        <v>114.2</v>
      </c>
    </row>
    <row r="96" spans="1:4">
      <c r="A96">
        <v>3620255500</v>
      </c>
      <c r="B96" t="s">
        <v>511</v>
      </c>
      <c r="D96">
        <v>0.01</v>
      </c>
    </row>
    <row r="97" spans="1:4">
      <c r="A97">
        <v>4620155160</v>
      </c>
      <c r="B97" t="s">
        <v>376</v>
      </c>
      <c r="C97">
        <v>1.72</v>
      </c>
      <c r="D97">
        <v>1.72</v>
      </c>
    </row>
    <row r="98" spans="1:4">
      <c r="A98" t="s">
        <v>377</v>
      </c>
      <c r="B98" t="s">
        <v>378</v>
      </c>
      <c r="C98">
        <v>11.15</v>
      </c>
      <c r="D98">
        <v>11.15</v>
      </c>
    </row>
    <row r="99" spans="1:4">
      <c r="A99">
        <v>4840155760</v>
      </c>
      <c r="B99" t="s">
        <v>378</v>
      </c>
      <c r="C99">
        <v>143.72999999999999</v>
      </c>
      <c r="D99">
        <v>143.72999999999999</v>
      </c>
    </row>
    <row r="100" spans="1:4">
      <c r="A100" t="s">
        <v>379</v>
      </c>
      <c r="B100" t="s">
        <v>378</v>
      </c>
      <c r="C100">
        <v>50.49</v>
      </c>
      <c r="D100">
        <v>50.49</v>
      </c>
    </row>
    <row r="101" spans="1:4">
      <c r="A101" t="s">
        <v>380</v>
      </c>
      <c r="B101" t="s">
        <v>381</v>
      </c>
      <c r="C101">
        <v>12.78</v>
      </c>
      <c r="D101">
        <v>12.78</v>
      </c>
    </row>
    <row r="102" spans="1:4">
      <c r="A102" t="s">
        <v>382</v>
      </c>
      <c r="B102" t="s">
        <v>378</v>
      </c>
      <c r="C102">
        <v>8.7100000000000009</v>
      </c>
      <c r="D102">
        <v>8.7100000000000009</v>
      </c>
    </row>
    <row r="103" spans="1:4">
      <c r="A103">
        <v>9090051200</v>
      </c>
      <c r="B103" t="s">
        <v>448</v>
      </c>
      <c r="C103">
        <v>7.0000000000000007E-2</v>
      </c>
      <c r="D103">
        <v>7.0000000000000007E-2</v>
      </c>
    </row>
    <row r="104" spans="1:4">
      <c r="A104">
        <v>9520051420</v>
      </c>
      <c r="B104" t="s">
        <v>383</v>
      </c>
      <c r="C104">
        <v>1.82</v>
      </c>
      <c r="D104">
        <v>1.82</v>
      </c>
    </row>
    <row r="105" spans="1:4">
      <c r="A105">
        <v>9620051410</v>
      </c>
      <c r="B105" t="s">
        <v>384</v>
      </c>
      <c r="C105">
        <v>7.04</v>
      </c>
      <c r="D105">
        <v>7.04</v>
      </c>
    </row>
    <row r="106" spans="1:4">
      <c r="A106">
        <v>170558300</v>
      </c>
      <c r="B106" t="s">
        <v>95</v>
      </c>
      <c r="C106">
        <v>197.38</v>
      </c>
      <c r="D106">
        <v>197.27</v>
      </c>
    </row>
    <row r="107" spans="1:4">
      <c r="A107">
        <v>170558330</v>
      </c>
      <c r="B107" t="s">
        <v>96</v>
      </c>
      <c r="C107">
        <v>253.75</v>
      </c>
      <c r="D107">
        <v>253.4</v>
      </c>
    </row>
    <row r="108" spans="1:4">
      <c r="A108">
        <v>320558340</v>
      </c>
      <c r="B108" t="s">
        <v>97</v>
      </c>
      <c r="C108">
        <v>49.94</v>
      </c>
      <c r="D108">
        <v>49.94</v>
      </c>
    </row>
    <row r="109" spans="1:4">
      <c r="A109">
        <v>330153020</v>
      </c>
      <c r="B109" t="s">
        <v>385</v>
      </c>
      <c r="C109" t="s">
        <v>764</v>
      </c>
      <c r="D109" t="s">
        <v>764</v>
      </c>
    </row>
    <row r="110" spans="1:4">
      <c r="A110" t="s">
        <v>386</v>
      </c>
      <c r="B110" t="s">
        <v>387</v>
      </c>
      <c r="C110">
        <v>5.94</v>
      </c>
      <c r="D110">
        <v>5.94</v>
      </c>
    </row>
    <row r="111" spans="1:4">
      <c r="A111" t="s">
        <v>388</v>
      </c>
      <c r="B111" t="s">
        <v>389</v>
      </c>
      <c r="C111" t="s">
        <v>765</v>
      </c>
      <c r="D111" t="s">
        <v>766</v>
      </c>
    </row>
    <row r="112" spans="1:4">
      <c r="A112">
        <v>1520158310</v>
      </c>
      <c r="B112" t="s">
        <v>100</v>
      </c>
      <c r="C112">
        <v>11.78</v>
      </c>
      <c r="D112">
        <v>11.78</v>
      </c>
    </row>
    <row r="113" spans="1:4">
      <c r="A113" t="s">
        <v>390</v>
      </c>
      <c r="B113" t="s">
        <v>391</v>
      </c>
      <c r="C113">
        <v>36.909999999999997</v>
      </c>
      <c r="D113">
        <v>36.909999999999997</v>
      </c>
    </row>
    <row r="114" spans="1:4">
      <c r="A114">
        <v>3620258320</v>
      </c>
      <c r="B114" t="s">
        <v>101</v>
      </c>
      <c r="C114">
        <v>330.4</v>
      </c>
      <c r="D114">
        <v>330.4</v>
      </c>
    </row>
    <row r="115" spans="1:4">
      <c r="A115">
        <v>3620258530</v>
      </c>
      <c r="B115" t="s">
        <v>392</v>
      </c>
      <c r="C115">
        <v>84.64</v>
      </c>
      <c r="D115">
        <v>84.64</v>
      </c>
    </row>
    <row r="116" spans="1:4">
      <c r="A116" s="51" t="s">
        <v>450</v>
      </c>
      <c r="B116" t="s">
        <v>451</v>
      </c>
      <c r="C116">
        <v>14.22</v>
      </c>
      <c r="D116">
        <v>14.22</v>
      </c>
    </row>
    <row r="117" spans="1:4">
      <c r="A117" t="s">
        <v>393</v>
      </c>
      <c r="B117" t="s">
        <v>394</v>
      </c>
      <c r="C117">
        <v>58.89</v>
      </c>
      <c r="D117">
        <v>58.86</v>
      </c>
    </row>
    <row r="118" spans="1:4">
      <c r="A118" t="s">
        <v>521</v>
      </c>
      <c r="B118" t="s">
        <v>522</v>
      </c>
      <c r="C118">
        <v>4.95</v>
      </c>
      <c r="D118">
        <v>4.95</v>
      </c>
    </row>
    <row r="119" spans="1:4">
      <c r="A119" t="s">
        <v>751</v>
      </c>
      <c r="B119" t="s">
        <v>752</v>
      </c>
      <c r="C119">
        <v>0.77</v>
      </c>
      <c r="D119">
        <v>0.77</v>
      </c>
    </row>
    <row r="120" spans="1:4">
      <c r="A120">
        <v>220252560</v>
      </c>
      <c r="B120" t="s">
        <v>400</v>
      </c>
      <c r="C120">
        <v>22.77</v>
      </c>
      <c r="D120">
        <v>22.77</v>
      </c>
    </row>
    <row r="121" spans="1:4">
      <c r="A121">
        <v>170558360</v>
      </c>
      <c r="B121" t="s">
        <v>401</v>
      </c>
      <c r="C121">
        <v>10.62</v>
      </c>
      <c r="D121">
        <v>10.6</v>
      </c>
    </row>
    <row r="122" spans="1:4">
      <c r="A122">
        <v>220253030</v>
      </c>
      <c r="B122" t="s">
        <v>402</v>
      </c>
      <c r="C122">
        <v>167.02</v>
      </c>
      <c r="D122">
        <v>166.96</v>
      </c>
    </row>
    <row r="123" spans="1:4">
      <c r="A123">
        <v>220253040</v>
      </c>
      <c r="B123" t="s">
        <v>403</v>
      </c>
      <c r="C123">
        <v>150.09</v>
      </c>
      <c r="D123">
        <v>149.87</v>
      </c>
    </row>
    <row r="124" spans="1:4">
      <c r="A124">
        <v>320558370</v>
      </c>
      <c r="B124" t="s">
        <v>404</v>
      </c>
      <c r="C124">
        <v>0.84</v>
      </c>
      <c r="D124">
        <v>0.84</v>
      </c>
    </row>
    <row r="125" spans="1:4">
      <c r="A125" t="s">
        <v>405</v>
      </c>
      <c r="B125" t="s">
        <v>406</v>
      </c>
      <c r="C125">
        <v>654.83000000000004</v>
      </c>
      <c r="D125">
        <v>654.83000000000004</v>
      </c>
    </row>
    <row r="126" spans="1:4">
      <c r="A126" t="s">
        <v>407</v>
      </c>
      <c r="B126" t="s">
        <v>408</v>
      </c>
      <c r="C126">
        <v>47.92</v>
      </c>
      <c r="D126">
        <v>47.92</v>
      </c>
    </row>
    <row r="127" spans="1:4">
      <c r="A127">
        <v>3620258570</v>
      </c>
      <c r="B127" t="s">
        <v>409</v>
      </c>
      <c r="C127">
        <v>36.71</v>
      </c>
      <c r="D127">
        <v>36.71</v>
      </c>
    </row>
    <row r="128" spans="1:4">
      <c r="A128" t="s">
        <v>410</v>
      </c>
      <c r="B128" t="s">
        <v>411</v>
      </c>
      <c r="C128">
        <v>260</v>
      </c>
      <c r="D128">
        <v>260</v>
      </c>
    </row>
    <row r="129" spans="1:4">
      <c r="A129">
        <v>710258520</v>
      </c>
      <c r="B129" t="s">
        <v>413</v>
      </c>
      <c r="C129">
        <v>26.23</v>
      </c>
      <c r="D129">
        <v>26.23</v>
      </c>
    </row>
    <row r="130" spans="1:4">
      <c r="A130">
        <v>1670253240</v>
      </c>
      <c r="B130" t="s">
        <v>698</v>
      </c>
      <c r="C130">
        <v>300</v>
      </c>
      <c r="D130">
        <v>300</v>
      </c>
    </row>
    <row r="131" spans="1:4">
      <c r="A131" t="s">
        <v>414</v>
      </c>
      <c r="B131" t="s">
        <v>415</v>
      </c>
      <c r="C131">
        <v>6.14</v>
      </c>
      <c r="D131">
        <v>6.14</v>
      </c>
    </row>
    <row r="132" spans="1:4">
      <c r="A132">
        <v>1511253260</v>
      </c>
      <c r="B132" t="s">
        <v>634</v>
      </c>
      <c r="C132">
        <v>450</v>
      </c>
      <c r="D132">
        <v>450</v>
      </c>
    </row>
    <row r="133" spans="1:4">
      <c r="A133" t="s">
        <v>416</v>
      </c>
      <c r="B133" t="s">
        <v>417</v>
      </c>
      <c r="C133">
        <v>42.17</v>
      </c>
      <c r="D133">
        <v>42.17</v>
      </c>
    </row>
    <row r="134" spans="1:4">
      <c r="A134" t="s">
        <v>420</v>
      </c>
      <c r="B134" t="s">
        <v>421</v>
      </c>
      <c r="C134">
        <v>1.33</v>
      </c>
      <c r="D134">
        <v>1.33</v>
      </c>
    </row>
    <row r="135" spans="1:4">
      <c r="A135" t="s">
        <v>767</v>
      </c>
      <c r="B135" t="s">
        <v>768</v>
      </c>
      <c r="C135">
        <v>104.42</v>
      </c>
      <c r="D135">
        <v>104.42</v>
      </c>
    </row>
    <row r="136" spans="1:4">
      <c r="A136" t="s">
        <v>769</v>
      </c>
      <c r="B136" t="s">
        <v>770</v>
      </c>
      <c r="C136">
        <v>23.03</v>
      </c>
      <c r="D136">
        <v>23.03</v>
      </c>
    </row>
    <row r="137" spans="1:4">
      <c r="A137">
        <v>521253230</v>
      </c>
      <c r="B137" t="s">
        <v>646</v>
      </c>
      <c r="C137">
        <v>250</v>
      </c>
      <c r="D137">
        <v>250</v>
      </c>
    </row>
    <row r="138" spans="1:4">
      <c r="A138" t="s">
        <v>103</v>
      </c>
      <c r="B138" t="s">
        <v>102</v>
      </c>
      <c r="C138">
        <v>5.68</v>
      </c>
      <c r="D138">
        <v>5.68</v>
      </c>
    </row>
    <row r="139" spans="1:4">
      <c r="A139" t="s">
        <v>105</v>
      </c>
      <c r="B139" t="s">
        <v>104</v>
      </c>
      <c r="C139">
        <v>31.11</v>
      </c>
      <c r="D139">
        <v>31.11</v>
      </c>
    </row>
    <row r="140" spans="1:4">
      <c r="A140">
        <v>2340758790</v>
      </c>
      <c r="B140" t="s">
        <v>426</v>
      </c>
      <c r="C140">
        <v>5.36</v>
      </c>
      <c r="D140">
        <v>5.36</v>
      </c>
    </row>
    <row r="141" spans="1:4">
      <c r="A141">
        <v>3620258440</v>
      </c>
      <c r="B141" t="s">
        <v>106</v>
      </c>
      <c r="C141">
        <v>107.55</v>
      </c>
      <c r="D141">
        <v>91.24</v>
      </c>
    </row>
    <row r="142" spans="1:4">
      <c r="A142">
        <v>3620258480</v>
      </c>
      <c r="B142" t="s">
        <v>107</v>
      </c>
      <c r="C142">
        <v>30.62</v>
      </c>
      <c r="D142">
        <v>30.59</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topLeftCell="A11" workbookViewId="0">
      <selection activeCell="G22" sqref="G22"/>
    </sheetView>
  </sheetViews>
  <sheetFormatPr defaultRowHeight="15"/>
  <sheetData>
    <row r="1" spans="1:4">
      <c r="A1">
        <v>58000</v>
      </c>
      <c r="B1" t="s">
        <v>217</v>
      </c>
      <c r="D1">
        <v>-8.9700000000000006</v>
      </c>
    </row>
    <row r="2" spans="1:4">
      <c r="A2">
        <v>170551380</v>
      </c>
      <c r="B2" t="s">
        <v>218</v>
      </c>
      <c r="C2">
        <v>79.75</v>
      </c>
      <c r="D2">
        <v>79.75</v>
      </c>
    </row>
    <row r="3" spans="1:4">
      <c r="A3" t="s">
        <v>219</v>
      </c>
      <c r="B3" t="s">
        <v>220</v>
      </c>
      <c r="C3">
        <v>557.92999999999995</v>
      </c>
      <c r="D3">
        <v>557.92999999999995</v>
      </c>
    </row>
    <row r="4" spans="1:4">
      <c r="A4" t="s">
        <v>223</v>
      </c>
      <c r="B4" t="s">
        <v>224</v>
      </c>
      <c r="C4">
        <v>0.3</v>
      </c>
      <c r="D4">
        <v>0.3</v>
      </c>
    </row>
    <row r="5" spans="1:4">
      <c r="A5" t="s">
        <v>225</v>
      </c>
      <c r="B5" t="s">
        <v>226</v>
      </c>
      <c r="C5">
        <v>83.65</v>
      </c>
      <c r="D5">
        <v>83.65</v>
      </c>
    </row>
    <row r="6" spans="1:4">
      <c r="A6" t="s">
        <v>213</v>
      </c>
      <c r="B6" t="s">
        <v>214</v>
      </c>
      <c r="C6">
        <v>75.319999999999993</v>
      </c>
      <c r="D6">
        <v>75.319999999999993</v>
      </c>
    </row>
    <row r="7" spans="1:4">
      <c r="A7" t="s">
        <v>216</v>
      </c>
      <c r="B7" t="s">
        <v>215</v>
      </c>
      <c r="C7">
        <v>20.100000000000001</v>
      </c>
      <c r="D7">
        <v>20.100000000000001</v>
      </c>
    </row>
    <row r="8" spans="1:4">
      <c r="A8" t="s">
        <v>227</v>
      </c>
      <c r="B8" t="s">
        <v>228</v>
      </c>
      <c r="C8">
        <v>81.87</v>
      </c>
      <c r="D8">
        <v>81.87</v>
      </c>
    </row>
    <row r="9" spans="1:4">
      <c r="A9" t="s">
        <v>229</v>
      </c>
      <c r="B9" t="s">
        <v>230</v>
      </c>
      <c r="C9">
        <v>238.86</v>
      </c>
      <c r="D9">
        <v>238.86</v>
      </c>
    </row>
    <row r="10" spans="1:4">
      <c r="A10" t="s">
        <v>231</v>
      </c>
      <c r="B10" t="s">
        <v>232</v>
      </c>
      <c r="C10">
        <v>6.57</v>
      </c>
      <c r="D10">
        <v>6.57</v>
      </c>
    </row>
    <row r="11" spans="1:4">
      <c r="A11" t="s">
        <v>233</v>
      </c>
      <c r="B11" t="s">
        <v>234</v>
      </c>
      <c r="C11">
        <v>661.65</v>
      </c>
      <c r="D11">
        <v>660.78</v>
      </c>
    </row>
    <row r="12" spans="1:4">
      <c r="A12" t="s">
        <v>471</v>
      </c>
      <c r="B12" t="s">
        <v>472</v>
      </c>
      <c r="D12">
        <v>-0.6</v>
      </c>
    </row>
    <row r="13" spans="1:4">
      <c r="A13" t="s">
        <v>235</v>
      </c>
      <c r="B13" t="s">
        <v>236</v>
      </c>
      <c r="C13">
        <v>10.86</v>
      </c>
      <c r="D13">
        <v>10.86</v>
      </c>
    </row>
    <row r="14" spans="1:4">
      <c r="A14" t="s">
        <v>237</v>
      </c>
      <c r="B14" t="s">
        <v>238</v>
      </c>
      <c r="C14">
        <v>77.22</v>
      </c>
      <c r="D14">
        <v>77.22</v>
      </c>
    </row>
    <row r="15" spans="1:4">
      <c r="A15" t="s">
        <v>239</v>
      </c>
      <c r="B15" t="s">
        <v>240</v>
      </c>
      <c r="C15">
        <v>321.94</v>
      </c>
      <c r="D15">
        <v>321.94</v>
      </c>
    </row>
    <row r="16" spans="1:4">
      <c r="A16" t="s">
        <v>241</v>
      </c>
      <c r="B16" t="s">
        <v>242</v>
      </c>
      <c r="C16">
        <v>289.3</v>
      </c>
      <c r="D16">
        <v>289.3</v>
      </c>
    </row>
    <row r="17" spans="1:4">
      <c r="A17" t="s">
        <v>243</v>
      </c>
      <c r="B17" t="s">
        <v>244</v>
      </c>
      <c r="C17">
        <v>686.2</v>
      </c>
      <c r="D17">
        <v>686.2</v>
      </c>
    </row>
    <row r="18" spans="1:4">
      <c r="A18" t="s">
        <v>245</v>
      </c>
      <c r="B18" t="s">
        <v>246</v>
      </c>
      <c r="C18">
        <v>214.14</v>
      </c>
      <c r="D18">
        <v>214.14</v>
      </c>
    </row>
    <row r="19" spans="1:4">
      <c r="A19" t="s">
        <v>247</v>
      </c>
      <c r="B19" t="s">
        <v>248</v>
      </c>
      <c r="C19">
        <v>0.59</v>
      </c>
      <c r="D19">
        <v>0.59</v>
      </c>
    </row>
    <row r="20" spans="1:4">
      <c r="A20" s="51" t="s">
        <v>637</v>
      </c>
      <c r="B20" t="s">
        <v>638</v>
      </c>
      <c r="C20">
        <v>49.52</v>
      </c>
      <c r="D20">
        <v>49.52</v>
      </c>
    </row>
    <row r="21" spans="1:4">
      <c r="A21">
        <v>220252550</v>
      </c>
      <c r="B21" t="s">
        <v>249</v>
      </c>
      <c r="C21">
        <v>46.65</v>
      </c>
      <c r="D21">
        <v>46.65</v>
      </c>
    </row>
    <row r="22" spans="1:4">
      <c r="A22" s="51" t="s">
        <v>250</v>
      </c>
      <c r="B22" t="s">
        <v>251</v>
      </c>
      <c r="C22">
        <v>19.55</v>
      </c>
      <c r="D22">
        <v>19.55</v>
      </c>
    </row>
    <row r="23" spans="1:4">
      <c r="A23" s="51" t="s">
        <v>252</v>
      </c>
      <c r="B23" t="s">
        <v>253</v>
      </c>
      <c r="C23">
        <v>14.85</v>
      </c>
      <c r="D23">
        <v>14.85</v>
      </c>
    </row>
    <row r="24" spans="1:4">
      <c r="A24" s="51" t="s">
        <v>256</v>
      </c>
      <c r="B24" t="s">
        <v>257</v>
      </c>
      <c r="C24">
        <v>269.39999999999998</v>
      </c>
      <c r="D24">
        <v>269.39999999999998</v>
      </c>
    </row>
    <row r="25" spans="1:4">
      <c r="A25" s="51" t="s">
        <v>258</v>
      </c>
      <c r="B25" t="s">
        <v>259</v>
      </c>
      <c r="C25">
        <v>8.2100000000000009</v>
      </c>
      <c r="D25">
        <v>8.17</v>
      </c>
    </row>
    <row r="26" spans="1:4">
      <c r="A26" s="51" t="s">
        <v>260</v>
      </c>
      <c r="B26" t="s">
        <v>261</v>
      </c>
      <c r="C26">
        <v>215.33</v>
      </c>
      <c r="D26">
        <v>215.33</v>
      </c>
    </row>
    <row r="27" spans="1:4">
      <c r="A27" s="51" t="s">
        <v>478</v>
      </c>
      <c r="B27" t="s">
        <v>479</v>
      </c>
      <c r="C27">
        <v>62.63</v>
      </c>
      <c r="D27">
        <v>62.63</v>
      </c>
    </row>
    <row r="28" spans="1:4">
      <c r="A28" t="s">
        <v>480</v>
      </c>
      <c r="B28" t="s">
        <v>481</v>
      </c>
      <c r="C28">
        <v>54.97</v>
      </c>
      <c r="D28">
        <v>54.97</v>
      </c>
    </row>
    <row r="29" spans="1:4">
      <c r="A29" t="s">
        <v>262</v>
      </c>
      <c r="B29" t="s">
        <v>263</v>
      </c>
      <c r="C29">
        <v>1063.8499999999999</v>
      </c>
      <c r="D29">
        <v>1063.8499999999999</v>
      </c>
    </row>
    <row r="30" spans="1:4">
      <c r="A30" s="51" t="s">
        <v>550</v>
      </c>
      <c r="B30" t="s">
        <v>551</v>
      </c>
      <c r="C30">
        <v>10.050000000000001</v>
      </c>
      <c r="D30">
        <v>10.050000000000001</v>
      </c>
    </row>
    <row r="31" spans="1:4">
      <c r="A31" s="51" t="s">
        <v>639</v>
      </c>
      <c r="B31" t="s">
        <v>640</v>
      </c>
      <c r="C31">
        <v>311.14</v>
      </c>
      <c r="D31">
        <v>311.14</v>
      </c>
    </row>
    <row r="32" spans="1:4">
      <c r="A32" s="51" t="s">
        <v>264</v>
      </c>
      <c r="B32" t="s">
        <v>265</v>
      </c>
      <c r="C32">
        <v>16.09</v>
      </c>
      <c r="D32">
        <v>16.09</v>
      </c>
    </row>
    <row r="33" spans="1:4">
      <c r="A33" s="51" t="s">
        <v>268</v>
      </c>
      <c r="B33" t="s">
        <v>269</v>
      </c>
      <c r="C33">
        <v>12.6</v>
      </c>
      <c r="D33">
        <v>12.6</v>
      </c>
    </row>
    <row r="34" spans="1:4">
      <c r="A34">
        <v>310151370</v>
      </c>
      <c r="B34" t="s">
        <v>272</v>
      </c>
      <c r="C34">
        <v>21.92</v>
      </c>
      <c r="D34">
        <v>21.9</v>
      </c>
    </row>
    <row r="35" spans="1:4">
      <c r="A35">
        <v>310852500</v>
      </c>
      <c r="B35" t="s">
        <v>273</v>
      </c>
      <c r="C35">
        <v>1171.56</v>
      </c>
      <c r="D35">
        <v>1171.52</v>
      </c>
    </row>
    <row r="36" spans="1:4">
      <c r="A36">
        <v>311152200</v>
      </c>
      <c r="B36" t="s">
        <v>276</v>
      </c>
      <c r="C36">
        <v>111.83</v>
      </c>
      <c r="D36">
        <v>111.77</v>
      </c>
    </row>
    <row r="37" spans="1:4">
      <c r="A37">
        <v>311252400</v>
      </c>
      <c r="B37" t="s">
        <v>277</v>
      </c>
      <c r="C37">
        <v>0.08</v>
      </c>
      <c r="D37">
        <v>0.08</v>
      </c>
    </row>
    <row r="38" spans="1:4">
      <c r="A38">
        <v>312154040</v>
      </c>
      <c r="B38" t="s">
        <v>505</v>
      </c>
      <c r="C38">
        <v>208.48</v>
      </c>
      <c r="D38">
        <v>208.48</v>
      </c>
    </row>
    <row r="39" spans="1:4">
      <c r="A39">
        <v>330152700</v>
      </c>
      <c r="B39" t="s">
        <v>278</v>
      </c>
      <c r="C39">
        <v>20.61</v>
      </c>
      <c r="D39">
        <v>20.61</v>
      </c>
    </row>
    <row r="40" spans="1:4">
      <c r="A40">
        <v>330153800</v>
      </c>
      <c r="B40" t="s">
        <v>279</v>
      </c>
      <c r="C40">
        <v>1186.0999999999999</v>
      </c>
      <c r="D40">
        <v>1185.94</v>
      </c>
    </row>
    <row r="41" spans="1:4">
      <c r="A41">
        <v>330750820</v>
      </c>
      <c r="B41" t="s">
        <v>280</v>
      </c>
      <c r="C41">
        <v>156.86000000000001</v>
      </c>
      <c r="D41">
        <v>156.86000000000001</v>
      </c>
    </row>
    <row r="42" spans="1:4">
      <c r="A42">
        <v>330752600</v>
      </c>
      <c r="B42" t="s">
        <v>281</v>
      </c>
      <c r="C42">
        <v>31.93</v>
      </c>
      <c r="D42">
        <v>31.93</v>
      </c>
    </row>
    <row r="43" spans="1:4">
      <c r="A43" t="s">
        <v>282</v>
      </c>
      <c r="B43" t="s">
        <v>283</v>
      </c>
      <c r="C43">
        <v>798.62</v>
      </c>
      <c r="D43">
        <v>798.6</v>
      </c>
    </row>
    <row r="44" spans="1:4">
      <c r="A44" t="s">
        <v>284</v>
      </c>
      <c r="B44" t="s">
        <v>285</v>
      </c>
      <c r="C44">
        <v>2143.7399999999998</v>
      </c>
      <c r="D44">
        <v>2143.71</v>
      </c>
    </row>
    <row r="45" spans="1:4">
      <c r="A45">
        <v>410250270</v>
      </c>
      <c r="B45" t="s">
        <v>286</v>
      </c>
      <c r="C45">
        <v>7.48</v>
      </c>
      <c r="D45">
        <v>7.48</v>
      </c>
    </row>
    <row r="46" spans="1:4">
      <c r="A46">
        <v>420252800</v>
      </c>
      <c r="B46" t="s">
        <v>287</v>
      </c>
      <c r="C46">
        <v>0.83</v>
      </c>
      <c r="D46">
        <v>0.82</v>
      </c>
    </row>
    <row r="47" spans="1:4">
      <c r="A47">
        <v>511351340</v>
      </c>
      <c r="B47" t="s">
        <v>587</v>
      </c>
    </row>
    <row r="48" spans="1:4">
      <c r="A48">
        <v>511351350</v>
      </c>
      <c r="B48" t="s">
        <v>289</v>
      </c>
      <c r="C48">
        <v>53.85</v>
      </c>
      <c r="D48">
        <v>53.85</v>
      </c>
    </row>
    <row r="49" spans="1:4">
      <c r="A49">
        <v>511351760</v>
      </c>
      <c r="B49" t="s">
        <v>290</v>
      </c>
      <c r="C49">
        <v>65.34</v>
      </c>
      <c r="D49">
        <v>65.34</v>
      </c>
    </row>
    <row r="50" spans="1:4">
      <c r="A50">
        <v>511354620</v>
      </c>
      <c r="B50" t="s">
        <v>291</v>
      </c>
      <c r="C50">
        <v>40.380000000000003</v>
      </c>
      <c r="D50">
        <v>40.380000000000003</v>
      </c>
    </row>
    <row r="51" spans="1:4">
      <c r="A51">
        <v>511354970</v>
      </c>
      <c r="B51" t="s">
        <v>292</v>
      </c>
      <c r="C51">
        <v>377.46</v>
      </c>
      <c r="D51">
        <v>376.28</v>
      </c>
    </row>
    <row r="52" spans="1:4">
      <c r="A52" t="s">
        <v>293</v>
      </c>
      <c r="B52" t="s">
        <v>294</v>
      </c>
      <c r="C52">
        <v>282.77</v>
      </c>
      <c r="D52">
        <v>282.77</v>
      </c>
    </row>
    <row r="53" spans="1:4">
      <c r="A53">
        <v>520855600</v>
      </c>
      <c r="B53" t="s">
        <v>739</v>
      </c>
    </row>
    <row r="54" spans="1:4">
      <c r="A54" t="s">
        <v>296</v>
      </c>
      <c r="B54" t="s">
        <v>297</v>
      </c>
      <c r="C54">
        <v>230.61</v>
      </c>
      <c r="D54">
        <v>230.61</v>
      </c>
    </row>
    <row r="55" spans="1:4">
      <c r="A55" t="s">
        <v>298</v>
      </c>
      <c r="B55" t="s">
        <v>299</v>
      </c>
      <c r="C55">
        <v>749.16</v>
      </c>
      <c r="D55">
        <v>749.12</v>
      </c>
    </row>
    <row r="56" spans="1:4">
      <c r="A56" t="s">
        <v>433</v>
      </c>
      <c r="B56" t="s">
        <v>434</v>
      </c>
      <c r="C56">
        <v>184.6</v>
      </c>
      <c r="D56">
        <v>184.6</v>
      </c>
    </row>
    <row r="57" spans="1:4">
      <c r="A57" t="s">
        <v>506</v>
      </c>
      <c r="B57" t="s">
        <v>299</v>
      </c>
      <c r="D57">
        <v>-1.35</v>
      </c>
    </row>
    <row r="58" spans="1:4">
      <c r="A58">
        <v>710552900</v>
      </c>
      <c r="B58" t="s">
        <v>300</v>
      </c>
      <c r="C58">
        <v>1231.23</v>
      </c>
      <c r="D58">
        <v>1229.79</v>
      </c>
    </row>
    <row r="59" spans="1:4">
      <c r="A59" t="s">
        <v>301</v>
      </c>
      <c r="B59" t="s">
        <v>302</v>
      </c>
      <c r="C59">
        <v>2.86</v>
      </c>
      <c r="D59">
        <v>2.86</v>
      </c>
    </row>
    <row r="60" spans="1:4">
      <c r="A60" t="s">
        <v>303</v>
      </c>
      <c r="B60" t="s">
        <v>304</v>
      </c>
      <c r="C60">
        <v>11.08</v>
      </c>
      <c r="D60">
        <v>11.08</v>
      </c>
    </row>
    <row r="61" spans="1:4">
      <c r="A61" t="s">
        <v>305</v>
      </c>
      <c r="B61" t="s">
        <v>306</v>
      </c>
      <c r="C61">
        <v>18.23</v>
      </c>
      <c r="D61">
        <v>18.23</v>
      </c>
    </row>
    <row r="62" spans="1:4">
      <c r="A62" t="s">
        <v>307</v>
      </c>
      <c r="B62" t="s">
        <v>308</v>
      </c>
      <c r="C62">
        <v>27.75</v>
      </c>
      <c r="D62">
        <v>27.74</v>
      </c>
    </row>
    <row r="63" spans="1:4">
      <c r="A63">
        <v>860550860</v>
      </c>
      <c r="B63" t="s">
        <v>309</v>
      </c>
      <c r="C63">
        <v>0.5</v>
      </c>
      <c r="D63">
        <v>0.5</v>
      </c>
    </row>
    <row r="64" spans="1:4">
      <c r="A64" t="s">
        <v>310</v>
      </c>
      <c r="B64" t="s">
        <v>311</v>
      </c>
      <c r="C64">
        <v>40</v>
      </c>
      <c r="D64">
        <v>40</v>
      </c>
    </row>
    <row r="65" spans="1:4">
      <c r="A65">
        <v>1140354660</v>
      </c>
      <c r="B65" t="s">
        <v>312</v>
      </c>
      <c r="C65">
        <v>22.46</v>
      </c>
      <c r="D65">
        <v>21.78</v>
      </c>
    </row>
    <row r="66" spans="1:4">
      <c r="A66">
        <v>1140354670</v>
      </c>
      <c r="B66" t="s">
        <v>313</v>
      </c>
      <c r="C66">
        <v>24.61</v>
      </c>
      <c r="D66">
        <v>24.54</v>
      </c>
    </row>
    <row r="67" spans="1:4">
      <c r="A67">
        <v>1140355170</v>
      </c>
      <c r="B67" t="s">
        <v>314</v>
      </c>
      <c r="C67">
        <v>10.1</v>
      </c>
      <c r="D67">
        <v>10.1</v>
      </c>
    </row>
    <row r="68" spans="1:4">
      <c r="A68">
        <v>1140355190</v>
      </c>
      <c r="B68" t="s">
        <v>315</v>
      </c>
      <c r="C68">
        <v>2.65</v>
      </c>
      <c r="D68">
        <v>2.65</v>
      </c>
    </row>
    <row r="69" spans="1:4">
      <c r="A69" t="s">
        <v>316</v>
      </c>
      <c r="B69" t="s">
        <v>315</v>
      </c>
      <c r="C69">
        <v>48.32</v>
      </c>
      <c r="D69">
        <v>48.32</v>
      </c>
    </row>
    <row r="70" spans="1:4">
      <c r="A70" t="s">
        <v>317</v>
      </c>
      <c r="B70" t="s">
        <v>318</v>
      </c>
      <c r="C70">
        <v>2</v>
      </c>
      <c r="D70">
        <v>2</v>
      </c>
    </row>
    <row r="71" spans="1:4">
      <c r="A71" t="s">
        <v>322</v>
      </c>
      <c r="B71" t="s">
        <v>323</v>
      </c>
      <c r="C71">
        <v>19.57</v>
      </c>
      <c r="D71">
        <v>19.55</v>
      </c>
    </row>
    <row r="72" spans="1:4">
      <c r="A72" t="s">
        <v>324</v>
      </c>
      <c r="B72" t="s">
        <v>325</v>
      </c>
      <c r="C72">
        <v>7.99</v>
      </c>
      <c r="D72">
        <v>7.99</v>
      </c>
    </row>
    <row r="73" spans="1:4">
      <c r="A73" t="s">
        <v>328</v>
      </c>
      <c r="B73" t="s">
        <v>329</v>
      </c>
      <c r="C73">
        <v>25</v>
      </c>
      <c r="D73">
        <v>23.3</v>
      </c>
    </row>
    <row r="74" spans="1:4">
      <c r="A74" t="s">
        <v>330</v>
      </c>
      <c r="B74" t="s">
        <v>331</v>
      </c>
      <c r="C74">
        <v>82.76</v>
      </c>
      <c r="D74">
        <v>82.76</v>
      </c>
    </row>
    <row r="75" spans="1:4">
      <c r="A75" t="s">
        <v>332</v>
      </c>
      <c r="B75" t="s">
        <v>333</v>
      </c>
      <c r="C75">
        <v>153.94</v>
      </c>
      <c r="D75">
        <v>147.41999999999999</v>
      </c>
    </row>
    <row r="76" spans="1:4">
      <c r="A76" t="s">
        <v>334</v>
      </c>
      <c r="B76" t="s">
        <v>333</v>
      </c>
      <c r="C76">
        <v>18.899999999999999</v>
      </c>
      <c r="D76">
        <v>18.899999999999999</v>
      </c>
    </row>
    <row r="77" spans="1:4">
      <c r="A77" t="s">
        <v>335</v>
      </c>
      <c r="B77" t="s">
        <v>336</v>
      </c>
      <c r="C77">
        <v>37.78</v>
      </c>
      <c r="D77">
        <v>-21.49</v>
      </c>
    </row>
    <row r="78" spans="1:4">
      <c r="A78">
        <v>1570150660</v>
      </c>
      <c r="B78" t="s">
        <v>337</v>
      </c>
      <c r="C78">
        <v>1.04</v>
      </c>
      <c r="D78">
        <v>1.04</v>
      </c>
    </row>
    <row r="79" spans="1:4">
      <c r="A79" t="s">
        <v>338</v>
      </c>
      <c r="B79" t="s">
        <v>339</v>
      </c>
      <c r="C79">
        <v>14.41</v>
      </c>
      <c r="D79">
        <v>14.41</v>
      </c>
    </row>
    <row r="80" spans="1:4">
      <c r="A80" t="s">
        <v>526</v>
      </c>
      <c r="B80" t="s">
        <v>527</v>
      </c>
      <c r="C80">
        <v>189.16</v>
      </c>
      <c r="D80">
        <v>189.16</v>
      </c>
    </row>
    <row r="81" spans="1:4">
      <c r="A81" t="s">
        <v>341</v>
      </c>
      <c r="B81" t="s">
        <v>342</v>
      </c>
      <c r="C81">
        <v>1000</v>
      </c>
      <c r="D81">
        <v>1000</v>
      </c>
    </row>
    <row r="82" spans="1:4">
      <c r="A82" t="s">
        <v>529</v>
      </c>
      <c r="B82" t="s">
        <v>493</v>
      </c>
      <c r="D82">
        <v>-7.0000000000000007E-2</v>
      </c>
    </row>
    <row r="83" spans="1:4">
      <c r="A83" t="s">
        <v>491</v>
      </c>
      <c r="B83" t="s">
        <v>441</v>
      </c>
      <c r="D83">
        <v>-1.62</v>
      </c>
    </row>
    <row r="84" spans="1:4">
      <c r="A84" t="s">
        <v>346</v>
      </c>
      <c r="B84" t="s">
        <v>347</v>
      </c>
      <c r="C84">
        <v>51.51</v>
      </c>
      <c r="D84">
        <v>51.51</v>
      </c>
    </row>
    <row r="85" spans="1:4">
      <c r="A85" t="s">
        <v>348</v>
      </c>
      <c r="B85" t="s">
        <v>349</v>
      </c>
      <c r="C85">
        <v>21.2</v>
      </c>
      <c r="D85">
        <v>21.04</v>
      </c>
    </row>
    <row r="86" spans="1:4">
      <c r="A86" t="s">
        <v>351</v>
      </c>
      <c r="B86" t="s">
        <v>352</v>
      </c>
      <c r="C86">
        <v>106.98</v>
      </c>
      <c r="D86">
        <v>106.98</v>
      </c>
    </row>
    <row r="87" spans="1:4">
      <c r="A87" t="s">
        <v>353</v>
      </c>
      <c r="B87" t="s">
        <v>354</v>
      </c>
      <c r="C87">
        <v>264.56</v>
      </c>
      <c r="D87">
        <v>264.56</v>
      </c>
    </row>
    <row r="88" spans="1:4">
      <c r="A88" t="s">
        <v>355</v>
      </c>
      <c r="B88" t="s">
        <v>356</v>
      </c>
      <c r="C88">
        <v>452.7</v>
      </c>
      <c r="D88">
        <v>452.7</v>
      </c>
    </row>
    <row r="89" spans="1:4">
      <c r="A89" t="s">
        <v>440</v>
      </c>
      <c r="B89" t="s">
        <v>441</v>
      </c>
      <c r="D89">
        <v>-0.08</v>
      </c>
    </row>
    <row r="90" spans="1:4">
      <c r="A90" t="s">
        <v>442</v>
      </c>
      <c r="B90" t="s">
        <v>443</v>
      </c>
      <c r="D90">
        <v>0</v>
      </c>
    </row>
    <row r="91" spans="1:4">
      <c r="A91" t="s">
        <v>444</v>
      </c>
      <c r="B91" t="s">
        <v>445</v>
      </c>
    </row>
    <row r="92" spans="1:4">
      <c r="A92" t="s">
        <v>358</v>
      </c>
      <c r="B92" t="s">
        <v>359</v>
      </c>
      <c r="C92">
        <v>21.28</v>
      </c>
      <c r="D92">
        <v>21.28</v>
      </c>
    </row>
    <row r="93" spans="1:4">
      <c r="A93">
        <v>2820451280</v>
      </c>
      <c r="B93" t="s">
        <v>360</v>
      </c>
      <c r="C93">
        <v>38.86</v>
      </c>
      <c r="D93">
        <v>38.86</v>
      </c>
    </row>
    <row r="94" spans="1:4">
      <c r="A94" t="s">
        <v>446</v>
      </c>
      <c r="B94" t="s">
        <v>447</v>
      </c>
      <c r="C94">
        <v>2.83</v>
      </c>
      <c r="D94">
        <v>2.83</v>
      </c>
    </row>
    <row r="95" spans="1:4">
      <c r="A95">
        <v>2869950160</v>
      </c>
      <c r="B95" t="s">
        <v>361</v>
      </c>
      <c r="C95">
        <v>34.17</v>
      </c>
      <c r="D95">
        <v>34.17</v>
      </c>
    </row>
    <row r="96" spans="1:4">
      <c r="A96">
        <v>2910551290</v>
      </c>
      <c r="B96" t="s">
        <v>362</v>
      </c>
      <c r="C96">
        <v>469.27</v>
      </c>
      <c r="D96">
        <v>466.97</v>
      </c>
    </row>
    <row r="97" spans="1:4">
      <c r="A97" t="s">
        <v>363</v>
      </c>
      <c r="B97" t="s">
        <v>364</v>
      </c>
      <c r="C97">
        <v>108.2</v>
      </c>
      <c r="D97">
        <v>108.2</v>
      </c>
    </row>
    <row r="98" spans="1:4">
      <c r="A98" t="s">
        <v>365</v>
      </c>
      <c r="B98" t="s">
        <v>366</v>
      </c>
      <c r="C98">
        <v>26.82</v>
      </c>
      <c r="D98">
        <v>26.82</v>
      </c>
    </row>
    <row r="99" spans="1:4">
      <c r="A99" t="s">
        <v>367</v>
      </c>
      <c r="B99" t="s">
        <v>368</v>
      </c>
      <c r="C99">
        <v>0.23</v>
      </c>
      <c r="D99">
        <v>0.23</v>
      </c>
    </row>
    <row r="100" spans="1:4">
      <c r="A100" t="s">
        <v>369</v>
      </c>
      <c r="B100" t="s">
        <v>370</v>
      </c>
      <c r="C100">
        <v>45</v>
      </c>
      <c r="D100">
        <v>45</v>
      </c>
    </row>
    <row r="101" spans="1:4">
      <c r="A101">
        <v>3050751560</v>
      </c>
      <c r="B101" t="s">
        <v>599</v>
      </c>
      <c r="C101">
        <v>31.93</v>
      </c>
      <c r="D101">
        <v>31.93</v>
      </c>
    </row>
    <row r="102" spans="1:4">
      <c r="A102">
        <v>3110251180</v>
      </c>
      <c r="B102" t="s">
        <v>371</v>
      </c>
      <c r="C102">
        <v>31.71</v>
      </c>
      <c r="D102">
        <v>31.69</v>
      </c>
    </row>
    <row r="103" spans="1:4">
      <c r="A103" t="s">
        <v>373</v>
      </c>
      <c r="B103" t="s">
        <v>374</v>
      </c>
      <c r="D103">
        <v>-0.76</v>
      </c>
    </row>
    <row r="104" spans="1:4">
      <c r="A104">
        <v>3610459000</v>
      </c>
      <c r="B104" t="s">
        <v>375</v>
      </c>
      <c r="C104">
        <v>298.64999999999998</v>
      </c>
      <c r="D104">
        <v>298.49</v>
      </c>
    </row>
    <row r="105" spans="1:4">
      <c r="A105">
        <v>4620155160</v>
      </c>
      <c r="B105" t="s">
        <v>376</v>
      </c>
      <c r="C105">
        <v>5.08</v>
      </c>
      <c r="D105">
        <v>5.08</v>
      </c>
    </row>
    <row r="106" spans="1:4">
      <c r="A106" t="s">
        <v>377</v>
      </c>
      <c r="B106" t="s">
        <v>378</v>
      </c>
      <c r="C106">
        <v>62.05</v>
      </c>
      <c r="D106">
        <v>62.05</v>
      </c>
    </row>
    <row r="107" spans="1:4">
      <c r="A107" t="s">
        <v>379</v>
      </c>
      <c r="B107" t="s">
        <v>378</v>
      </c>
      <c r="C107">
        <v>14.52</v>
      </c>
      <c r="D107">
        <v>14.49</v>
      </c>
    </row>
    <row r="108" spans="1:4">
      <c r="A108" t="s">
        <v>380</v>
      </c>
      <c r="B108" t="s">
        <v>381</v>
      </c>
      <c r="C108">
        <v>298.75</v>
      </c>
      <c r="D108">
        <v>298.75</v>
      </c>
    </row>
    <row r="109" spans="1:4">
      <c r="A109" t="s">
        <v>382</v>
      </c>
      <c r="B109" t="s">
        <v>378</v>
      </c>
      <c r="C109">
        <v>260.97000000000003</v>
      </c>
      <c r="D109">
        <v>260.97000000000003</v>
      </c>
    </row>
    <row r="110" spans="1:4">
      <c r="A110">
        <v>9090051200</v>
      </c>
      <c r="B110" t="s">
        <v>448</v>
      </c>
      <c r="C110">
        <v>0.59</v>
      </c>
      <c r="D110">
        <v>0.59</v>
      </c>
    </row>
    <row r="111" spans="1:4">
      <c r="A111">
        <v>9520051420</v>
      </c>
      <c r="B111" t="s">
        <v>383</v>
      </c>
      <c r="C111">
        <v>3.16</v>
      </c>
      <c r="D111">
        <v>3.16</v>
      </c>
    </row>
    <row r="112" spans="1:4">
      <c r="A112">
        <v>9620051410</v>
      </c>
      <c r="B112" t="s">
        <v>384</v>
      </c>
      <c r="C112">
        <v>20.25</v>
      </c>
      <c r="D112">
        <v>20.25</v>
      </c>
    </row>
    <row r="113" spans="1:4">
      <c r="A113">
        <v>170558300</v>
      </c>
      <c r="B113" t="s">
        <v>95</v>
      </c>
      <c r="C113">
        <v>1326.1</v>
      </c>
      <c r="D113">
        <v>1326.1</v>
      </c>
    </row>
    <row r="114" spans="1:4">
      <c r="A114">
        <v>170558330</v>
      </c>
      <c r="B114" t="s">
        <v>96</v>
      </c>
      <c r="C114">
        <v>1545.49</v>
      </c>
      <c r="D114">
        <v>1545.49</v>
      </c>
    </row>
    <row r="115" spans="1:4">
      <c r="A115">
        <v>320558340</v>
      </c>
      <c r="B115" t="s">
        <v>97</v>
      </c>
      <c r="C115">
        <v>350.33</v>
      </c>
      <c r="D115">
        <v>350.33</v>
      </c>
    </row>
    <row r="116" spans="1:4">
      <c r="A116">
        <v>330153020</v>
      </c>
      <c r="B116" t="s">
        <v>385</v>
      </c>
      <c r="C116">
        <v>2353.4699999999998</v>
      </c>
      <c r="D116">
        <v>2353.4699999999998</v>
      </c>
    </row>
    <row r="117" spans="1:4">
      <c r="A117" t="s">
        <v>386</v>
      </c>
      <c r="B117" t="s">
        <v>387</v>
      </c>
      <c r="C117">
        <v>26.55</v>
      </c>
      <c r="D117">
        <v>26.55</v>
      </c>
    </row>
    <row r="118" spans="1:4">
      <c r="A118" t="s">
        <v>388</v>
      </c>
      <c r="B118" t="s">
        <v>389</v>
      </c>
      <c r="C118">
        <v>2831.91</v>
      </c>
      <c r="D118">
        <v>2831.46</v>
      </c>
    </row>
    <row r="119" spans="1:4">
      <c r="A119" t="s">
        <v>390</v>
      </c>
      <c r="B119" t="s">
        <v>391</v>
      </c>
      <c r="C119">
        <v>107.08</v>
      </c>
      <c r="D119">
        <v>107.08</v>
      </c>
    </row>
    <row r="120" spans="1:4">
      <c r="A120">
        <v>3620258320</v>
      </c>
      <c r="B120" t="s">
        <v>101</v>
      </c>
      <c r="C120">
        <v>1461.6</v>
      </c>
      <c r="D120">
        <v>1457.38</v>
      </c>
    </row>
    <row r="121" spans="1:4">
      <c r="A121">
        <v>3620258530</v>
      </c>
      <c r="B121" t="s">
        <v>392</v>
      </c>
      <c r="C121">
        <v>180.8</v>
      </c>
      <c r="D121">
        <v>180.8</v>
      </c>
    </row>
    <row r="122" spans="1:4">
      <c r="A122" t="s">
        <v>393</v>
      </c>
      <c r="B122" t="s">
        <v>394</v>
      </c>
      <c r="C122">
        <v>136.33000000000001</v>
      </c>
      <c r="D122">
        <v>136.33000000000001</v>
      </c>
    </row>
    <row r="123" spans="1:4">
      <c r="A123" t="s">
        <v>395</v>
      </c>
      <c r="B123" t="s">
        <v>396</v>
      </c>
      <c r="C123">
        <v>10.9</v>
      </c>
      <c r="D123">
        <v>10.9</v>
      </c>
    </row>
    <row r="124" spans="1:4">
      <c r="A124">
        <v>3080452610</v>
      </c>
      <c r="B124" t="s">
        <v>398</v>
      </c>
      <c r="C124">
        <v>31.79</v>
      </c>
      <c r="D124">
        <v>31.79</v>
      </c>
    </row>
    <row r="125" spans="1:4">
      <c r="A125">
        <v>3080152610</v>
      </c>
      <c r="B125" t="s">
        <v>398</v>
      </c>
      <c r="C125">
        <v>116.8</v>
      </c>
      <c r="D125">
        <v>116.8</v>
      </c>
    </row>
    <row r="126" spans="1:4">
      <c r="A126">
        <v>220252560</v>
      </c>
      <c r="B126" t="s">
        <v>400</v>
      </c>
      <c r="C126">
        <v>27.01</v>
      </c>
      <c r="D126">
        <v>27.01</v>
      </c>
    </row>
    <row r="127" spans="1:4">
      <c r="A127">
        <v>170558360</v>
      </c>
      <c r="B127" t="s">
        <v>401</v>
      </c>
      <c r="C127">
        <v>157.63</v>
      </c>
      <c r="D127">
        <v>157.63</v>
      </c>
    </row>
    <row r="128" spans="1:4">
      <c r="A128">
        <v>220253030</v>
      </c>
      <c r="B128" t="s">
        <v>402</v>
      </c>
      <c r="C128">
        <v>465.58</v>
      </c>
      <c r="D128">
        <v>462.03</v>
      </c>
    </row>
    <row r="129" spans="1:4">
      <c r="A129">
        <v>220253040</v>
      </c>
      <c r="B129" t="s">
        <v>403</v>
      </c>
      <c r="C129">
        <v>448.62</v>
      </c>
      <c r="D129">
        <v>441.03</v>
      </c>
    </row>
    <row r="130" spans="1:4">
      <c r="A130">
        <v>320558370</v>
      </c>
      <c r="B130" t="s">
        <v>404</v>
      </c>
      <c r="C130">
        <v>26.57</v>
      </c>
      <c r="D130">
        <v>26.57</v>
      </c>
    </row>
    <row r="131" spans="1:4">
      <c r="A131" t="s">
        <v>405</v>
      </c>
      <c r="B131" t="s">
        <v>406</v>
      </c>
      <c r="C131">
        <v>1853.77</v>
      </c>
      <c r="D131">
        <v>1853.67</v>
      </c>
    </row>
    <row r="132" spans="1:4">
      <c r="A132" t="s">
        <v>407</v>
      </c>
      <c r="B132" t="s">
        <v>408</v>
      </c>
      <c r="C132">
        <v>159.82</v>
      </c>
      <c r="D132">
        <v>159.82</v>
      </c>
    </row>
    <row r="133" spans="1:4">
      <c r="A133" t="s">
        <v>468</v>
      </c>
      <c r="B133" t="s">
        <v>469</v>
      </c>
      <c r="C133">
        <v>2.2999999999999998</v>
      </c>
      <c r="D133">
        <v>2.2999999999999998</v>
      </c>
    </row>
    <row r="134" spans="1:4">
      <c r="A134">
        <v>3620258570</v>
      </c>
      <c r="B134" t="s">
        <v>409</v>
      </c>
      <c r="C134">
        <v>77.36</v>
      </c>
      <c r="D134">
        <v>77.36</v>
      </c>
    </row>
    <row r="135" spans="1:4">
      <c r="A135">
        <v>710258520</v>
      </c>
      <c r="B135" t="s">
        <v>413</v>
      </c>
      <c r="C135">
        <v>32.1</v>
      </c>
      <c r="D135">
        <v>32.1</v>
      </c>
    </row>
    <row r="136" spans="1:4">
      <c r="A136" t="s">
        <v>416</v>
      </c>
      <c r="B136" t="s">
        <v>417</v>
      </c>
      <c r="C136">
        <v>280.81</v>
      </c>
      <c r="D136">
        <v>280.81</v>
      </c>
    </row>
    <row r="137" spans="1:4">
      <c r="A137" t="s">
        <v>418</v>
      </c>
      <c r="B137" t="s">
        <v>419</v>
      </c>
      <c r="C137">
        <v>400</v>
      </c>
      <c r="D137">
        <v>400</v>
      </c>
    </row>
    <row r="138" spans="1:4">
      <c r="A138" t="s">
        <v>498</v>
      </c>
      <c r="B138" t="s">
        <v>378</v>
      </c>
      <c r="C138">
        <v>0.13</v>
      </c>
      <c r="D138">
        <v>0.13</v>
      </c>
    </row>
    <row r="139" spans="1:4">
      <c r="A139" t="s">
        <v>420</v>
      </c>
      <c r="B139" t="s">
        <v>421</v>
      </c>
      <c r="C139">
        <v>2.74</v>
      </c>
      <c r="D139">
        <v>2.74</v>
      </c>
    </row>
    <row r="140" spans="1:4">
      <c r="A140" t="s">
        <v>103</v>
      </c>
      <c r="B140" t="s">
        <v>102</v>
      </c>
      <c r="C140">
        <v>15.72</v>
      </c>
      <c r="D140">
        <v>15.72</v>
      </c>
    </row>
    <row r="141" spans="1:4">
      <c r="A141" t="s">
        <v>105</v>
      </c>
      <c r="B141" t="s">
        <v>104</v>
      </c>
      <c r="C141">
        <v>151.26</v>
      </c>
      <c r="D141">
        <v>151.26</v>
      </c>
    </row>
    <row r="142" spans="1:4">
      <c r="A142">
        <v>2340758790</v>
      </c>
      <c r="B142" t="s">
        <v>426</v>
      </c>
      <c r="C142">
        <v>15.03</v>
      </c>
      <c r="D142">
        <v>15.03</v>
      </c>
    </row>
    <row r="143" spans="1:4">
      <c r="A143">
        <v>3620258440</v>
      </c>
      <c r="B143" t="s">
        <v>106</v>
      </c>
      <c r="C143">
        <v>102.89</v>
      </c>
    </row>
    <row r="144" spans="1:4">
      <c r="A144">
        <v>3620258480</v>
      </c>
      <c r="B144" t="s">
        <v>107</v>
      </c>
      <c r="C144">
        <v>185.41</v>
      </c>
      <c r="D144">
        <v>134.1</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4"/>
  <sheetViews>
    <sheetView topLeftCell="A117" workbookViewId="0">
      <selection activeCell="D117" sqref="C1:D1048576"/>
    </sheetView>
  </sheetViews>
  <sheetFormatPr defaultRowHeight="15"/>
  <sheetData>
    <row r="1" spans="1:4">
      <c r="A1">
        <v>58000</v>
      </c>
      <c r="B1" t="s">
        <v>217</v>
      </c>
      <c r="D1">
        <v>-28.83</v>
      </c>
    </row>
    <row r="2" spans="1:4">
      <c r="A2">
        <v>170551380</v>
      </c>
      <c r="B2" t="s">
        <v>218</v>
      </c>
      <c r="C2">
        <v>72.83</v>
      </c>
      <c r="D2">
        <v>71.39</v>
      </c>
    </row>
    <row r="3" spans="1:4">
      <c r="A3" t="s">
        <v>219</v>
      </c>
      <c r="B3" t="s">
        <v>220</v>
      </c>
      <c r="C3">
        <v>755.87</v>
      </c>
      <c r="D3">
        <v>755.87</v>
      </c>
    </row>
    <row r="4" spans="1:4">
      <c r="A4" t="s">
        <v>223</v>
      </c>
      <c r="B4" t="s">
        <v>224</v>
      </c>
      <c r="C4">
        <v>3.15</v>
      </c>
      <c r="D4">
        <v>2.64</v>
      </c>
    </row>
    <row r="5" spans="1:4">
      <c r="A5" t="s">
        <v>225</v>
      </c>
      <c r="B5" t="s">
        <v>226</v>
      </c>
      <c r="C5">
        <v>147.75</v>
      </c>
      <c r="D5">
        <v>147.74</v>
      </c>
    </row>
    <row r="6" spans="1:4">
      <c r="A6" t="s">
        <v>470</v>
      </c>
      <c r="B6" t="s">
        <v>455</v>
      </c>
      <c r="C6">
        <v>213.72</v>
      </c>
      <c r="D6">
        <v>213.72</v>
      </c>
    </row>
    <row r="7" spans="1:4">
      <c r="A7" t="s">
        <v>213</v>
      </c>
      <c r="B7" t="s">
        <v>214</v>
      </c>
      <c r="C7">
        <v>86.29</v>
      </c>
      <c r="D7">
        <v>86.29</v>
      </c>
    </row>
    <row r="8" spans="1:4">
      <c r="A8" t="s">
        <v>216</v>
      </c>
      <c r="B8" t="s">
        <v>215</v>
      </c>
      <c r="C8">
        <v>18.62</v>
      </c>
      <c r="D8">
        <v>18.62</v>
      </c>
    </row>
    <row r="9" spans="1:4">
      <c r="A9" t="s">
        <v>227</v>
      </c>
      <c r="B9" t="s">
        <v>228</v>
      </c>
      <c r="C9">
        <v>84.89</v>
      </c>
      <c r="D9">
        <v>84.89</v>
      </c>
    </row>
    <row r="10" spans="1:4">
      <c r="A10" t="s">
        <v>229</v>
      </c>
      <c r="B10" t="s">
        <v>230</v>
      </c>
      <c r="C10">
        <v>265.74</v>
      </c>
      <c r="D10">
        <v>265.74</v>
      </c>
    </row>
    <row r="11" spans="1:4">
      <c r="A11" t="s">
        <v>231</v>
      </c>
      <c r="B11" t="s">
        <v>232</v>
      </c>
      <c r="C11">
        <v>1.72</v>
      </c>
      <c r="D11">
        <v>1.72</v>
      </c>
    </row>
    <row r="12" spans="1:4">
      <c r="A12" t="s">
        <v>233</v>
      </c>
      <c r="B12" t="s">
        <v>234</v>
      </c>
      <c r="C12">
        <v>693.9</v>
      </c>
      <c r="D12">
        <v>693.9</v>
      </c>
    </row>
    <row r="13" spans="1:4">
      <c r="A13" t="s">
        <v>471</v>
      </c>
      <c r="B13" t="s">
        <v>472</v>
      </c>
      <c r="C13">
        <v>177.09</v>
      </c>
      <c r="D13">
        <v>177.09</v>
      </c>
    </row>
    <row r="14" spans="1:4">
      <c r="A14" t="s">
        <v>235</v>
      </c>
      <c r="B14" t="s">
        <v>236</v>
      </c>
      <c r="C14">
        <v>98.61</v>
      </c>
      <c r="D14">
        <v>98.61</v>
      </c>
    </row>
    <row r="15" spans="1:4">
      <c r="A15" t="s">
        <v>237</v>
      </c>
      <c r="B15" t="s">
        <v>238</v>
      </c>
      <c r="C15">
        <v>27.64</v>
      </c>
      <c r="D15">
        <v>27.64</v>
      </c>
    </row>
    <row r="16" spans="1:4">
      <c r="A16" t="s">
        <v>239</v>
      </c>
      <c r="B16" t="s">
        <v>240</v>
      </c>
      <c r="C16">
        <v>248.43</v>
      </c>
      <c r="D16">
        <v>248.43</v>
      </c>
    </row>
    <row r="17" spans="1:4">
      <c r="A17" t="s">
        <v>241</v>
      </c>
      <c r="B17" t="s">
        <v>242</v>
      </c>
      <c r="C17">
        <v>241.17</v>
      </c>
      <c r="D17">
        <v>241.17</v>
      </c>
    </row>
    <row r="18" spans="1:4">
      <c r="A18" t="s">
        <v>243</v>
      </c>
      <c r="B18" t="s">
        <v>244</v>
      </c>
      <c r="C18">
        <v>1007.8</v>
      </c>
      <c r="D18">
        <v>1007.8</v>
      </c>
    </row>
    <row r="19" spans="1:4">
      <c r="A19" t="s">
        <v>245</v>
      </c>
      <c r="B19" t="s">
        <v>246</v>
      </c>
      <c r="C19">
        <v>189.38</v>
      </c>
      <c r="D19">
        <v>189.38</v>
      </c>
    </row>
    <row r="20" spans="1:4">
      <c r="A20" t="s">
        <v>247</v>
      </c>
      <c r="B20" t="s">
        <v>248</v>
      </c>
      <c r="C20">
        <v>0.14000000000000001</v>
      </c>
      <c r="D20">
        <v>0.14000000000000001</v>
      </c>
    </row>
    <row r="21" spans="1:4">
      <c r="A21" s="51" t="s">
        <v>637</v>
      </c>
      <c r="B21" t="s">
        <v>638</v>
      </c>
      <c r="C21">
        <v>44.83</v>
      </c>
      <c r="D21">
        <v>44.83</v>
      </c>
    </row>
    <row r="22" spans="1:4">
      <c r="A22">
        <v>220252550</v>
      </c>
      <c r="B22" t="s">
        <v>249</v>
      </c>
      <c r="C22">
        <v>31.99</v>
      </c>
      <c r="D22">
        <v>31.99</v>
      </c>
    </row>
    <row r="23" spans="1:4">
      <c r="A23" s="51" t="s">
        <v>250</v>
      </c>
      <c r="B23" t="s">
        <v>251</v>
      </c>
      <c r="C23">
        <v>37.93</v>
      </c>
      <c r="D23">
        <v>37.93</v>
      </c>
    </row>
    <row r="24" spans="1:4">
      <c r="A24" s="51" t="s">
        <v>252</v>
      </c>
      <c r="B24" t="s">
        <v>253</v>
      </c>
      <c r="C24">
        <v>12.5</v>
      </c>
      <c r="D24">
        <v>12.5</v>
      </c>
    </row>
    <row r="25" spans="1:4">
      <c r="A25" s="51" t="s">
        <v>502</v>
      </c>
      <c r="B25" t="s">
        <v>503</v>
      </c>
      <c r="C25">
        <v>95.02</v>
      </c>
      <c r="D25">
        <v>95.02</v>
      </c>
    </row>
    <row r="26" spans="1:4">
      <c r="A26" s="51" t="s">
        <v>256</v>
      </c>
      <c r="B26" t="s">
        <v>257</v>
      </c>
      <c r="C26">
        <v>296.79000000000002</v>
      </c>
      <c r="D26">
        <v>296.44</v>
      </c>
    </row>
    <row r="27" spans="1:4">
      <c r="A27" s="51" t="s">
        <v>258</v>
      </c>
      <c r="B27" t="s">
        <v>259</v>
      </c>
      <c r="C27">
        <v>5.66</v>
      </c>
      <c r="D27">
        <v>5.66</v>
      </c>
    </row>
    <row r="28" spans="1:4">
      <c r="A28" s="51" t="s">
        <v>260</v>
      </c>
      <c r="B28" t="s">
        <v>261</v>
      </c>
      <c r="C28">
        <v>188.7</v>
      </c>
      <c r="D28">
        <v>188.7</v>
      </c>
    </row>
    <row r="29" spans="1:4">
      <c r="A29" s="51" t="s">
        <v>478</v>
      </c>
      <c r="B29" t="s">
        <v>479</v>
      </c>
      <c r="C29">
        <v>67.44</v>
      </c>
      <c r="D29">
        <v>67.44</v>
      </c>
    </row>
    <row r="30" spans="1:4">
      <c r="A30" t="s">
        <v>480</v>
      </c>
      <c r="B30" t="s">
        <v>481</v>
      </c>
      <c r="C30">
        <v>6.45</v>
      </c>
      <c r="D30">
        <v>5.29</v>
      </c>
    </row>
    <row r="31" spans="1:4">
      <c r="A31" t="s">
        <v>262</v>
      </c>
      <c r="B31" t="s">
        <v>263</v>
      </c>
      <c r="C31">
        <v>696.74</v>
      </c>
      <c r="D31">
        <v>696.74</v>
      </c>
    </row>
    <row r="32" spans="1:4">
      <c r="A32" t="s">
        <v>570</v>
      </c>
      <c r="B32" t="s">
        <v>481</v>
      </c>
      <c r="D32">
        <v>-0.46</v>
      </c>
    </row>
    <row r="33" spans="1:4">
      <c r="A33" t="s">
        <v>543</v>
      </c>
      <c r="B33" t="s">
        <v>257</v>
      </c>
    </row>
    <row r="34" spans="1:4">
      <c r="A34" s="51" t="s">
        <v>639</v>
      </c>
      <c r="B34" t="s">
        <v>640</v>
      </c>
      <c r="C34">
        <v>263.83999999999997</v>
      </c>
      <c r="D34">
        <v>263.83999999999997</v>
      </c>
    </row>
    <row r="35" spans="1:4">
      <c r="A35" s="51" t="s">
        <v>264</v>
      </c>
      <c r="B35" t="s">
        <v>265</v>
      </c>
      <c r="C35">
        <v>14.24</v>
      </c>
      <c r="D35">
        <v>14.24</v>
      </c>
    </row>
    <row r="36" spans="1:4">
      <c r="A36" s="51" t="s">
        <v>268</v>
      </c>
      <c r="B36" t="s">
        <v>269</v>
      </c>
      <c r="C36">
        <v>11.37</v>
      </c>
      <c r="D36">
        <v>11.37</v>
      </c>
    </row>
    <row r="37" spans="1:4">
      <c r="A37" s="51" t="s">
        <v>270</v>
      </c>
      <c r="B37" t="s">
        <v>271</v>
      </c>
      <c r="C37">
        <v>8.4</v>
      </c>
      <c r="D37">
        <v>8.4</v>
      </c>
    </row>
    <row r="38" spans="1:4">
      <c r="A38">
        <v>310151370</v>
      </c>
      <c r="B38" t="s">
        <v>272</v>
      </c>
      <c r="C38">
        <v>28.6</v>
      </c>
      <c r="D38">
        <v>28.11</v>
      </c>
    </row>
    <row r="39" spans="1:4">
      <c r="A39">
        <v>310852500</v>
      </c>
      <c r="B39" t="s">
        <v>273</v>
      </c>
      <c r="C39">
        <v>1674.09</v>
      </c>
      <c r="D39">
        <v>1673.37</v>
      </c>
    </row>
    <row r="40" spans="1:4">
      <c r="A40">
        <v>311152200</v>
      </c>
      <c r="B40" t="s">
        <v>276</v>
      </c>
      <c r="C40">
        <v>176.25</v>
      </c>
      <c r="D40">
        <v>176.24</v>
      </c>
    </row>
    <row r="41" spans="1:4">
      <c r="A41">
        <v>311252400</v>
      </c>
      <c r="B41" t="s">
        <v>277</v>
      </c>
      <c r="C41">
        <v>0.17</v>
      </c>
      <c r="D41">
        <v>0.17</v>
      </c>
    </row>
    <row r="42" spans="1:4">
      <c r="A42">
        <v>330152700</v>
      </c>
      <c r="B42" t="s">
        <v>278</v>
      </c>
      <c r="C42">
        <v>7.38</v>
      </c>
      <c r="D42">
        <v>7.38</v>
      </c>
    </row>
    <row r="43" spans="1:4">
      <c r="A43">
        <v>330153800</v>
      </c>
      <c r="B43" t="s">
        <v>279</v>
      </c>
      <c r="C43">
        <v>1004.95</v>
      </c>
      <c r="D43">
        <v>1004.1</v>
      </c>
    </row>
    <row r="44" spans="1:4">
      <c r="A44">
        <v>330750820</v>
      </c>
      <c r="B44" t="s">
        <v>280</v>
      </c>
      <c r="C44">
        <v>74.92</v>
      </c>
      <c r="D44">
        <v>74.92</v>
      </c>
    </row>
    <row r="45" spans="1:4">
      <c r="A45">
        <v>330752600</v>
      </c>
      <c r="B45" t="s">
        <v>281</v>
      </c>
      <c r="C45">
        <v>18.89</v>
      </c>
      <c r="D45">
        <v>18.89</v>
      </c>
    </row>
    <row r="46" spans="1:4">
      <c r="A46" t="s">
        <v>282</v>
      </c>
      <c r="B46" t="s">
        <v>283</v>
      </c>
      <c r="C46">
        <v>1392.33</v>
      </c>
      <c r="D46">
        <v>1372.18</v>
      </c>
    </row>
    <row r="47" spans="1:4">
      <c r="A47" t="s">
        <v>284</v>
      </c>
      <c r="B47" t="s">
        <v>285</v>
      </c>
      <c r="C47">
        <v>2589.09</v>
      </c>
      <c r="D47">
        <v>2588.86</v>
      </c>
    </row>
    <row r="48" spans="1:4">
      <c r="A48" t="s">
        <v>482</v>
      </c>
      <c r="B48" t="s">
        <v>483</v>
      </c>
      <c r="C48">
        <v>43.01</v>
      </c>
      <c r="D48">
        <v>43.01</v>
      </c>
    </row>
    <row r="49" spans="1:4">
      <c r="A49">
        <v>410250270</v>
      </c>
      <c r="B49" t="s">
        <v>286</v>
      </c>
      <c r="C49">
        <v>6.86</v>
      </c>
      <c r="D49">
        <v>6.86</v>
      </c>
    </row>
    <row r="50" spans="1:4">
      <c r="A50">
        <v>420252800</v>
      </c>
      <c r="B50" t="s">
        <v>287</v>
      </c>
      <c r="C50">
        <v>1.53</v>
      </c>
      <c r="D50">
        <v>1.53</v>
      </c>
    </row>
    <row r="51" spans="1:4">
      <c r="A51">
        <v>420655140</v>
      </c>
      <c r="B51" t="s">
        <v>288</v>
      </c>
      <c r="C51">
        <v>16.34</v>
      </c>
      <c r="D51">
        <v>16.34</v>
      </c>
    </row>
    <row r="52" spans="1:4">
      <c r="A52">
        <v>511351350</v>
      </c>
      <c r="B52" t="s">
        <v>289</v>
      </c>
      <c r="C52">
        <v>18.48</v>
      </c>
      <c r="D52">
        <v>18.48</v>
      </c>
    </row>
    <row r="53" spans="1:4">
      <c r="A53">
        <v>511351760</v>
      </c>
      <c r="B53" t="s">
        <v>290</v>
      </c>
      <c r="C53">
        <v>20.46</v>
      </c>
      <c r="D53">
        <v>20.46</v>
      </c>
    </row>
    <row r="54" spans="1:4">
      <c r="A54">
        <v>511354620</v>
      </c>
      <c r="B54" t="s">
        <v>291</v>
      </c>
      <c r="C54">
        <v>30.21</v>
      </c>
      <c r="D54">
        <v>30.21</v>
      </c>
    </row>
    <row r="55" spans="1:4">
      <c r="A55">
        <v>511354970</v>
      </c>
      <c r="B55" t="s">
        <v>292</v>
      </c>
      <c r="C55">
        <v>480.84</v>
      </c>
      <c r="D55">
        <v>480.4</v>
      </c>
    </row>
    <row r="56" spans="1:4">
      <c r="A56" t="s">
        <v>293</v>
      </c>
      <c r="B56" t="s">
        <v>294</v>
      </c>
      <c r="C56">
        <v>1313.44</v>
      </c>
      <c r="D56">
        <v>1316.9</v>
      </c>
    </row>
    <row r="57" spans="1:4">
      <c r="A57" t="s">
        <v>296</v>
      </c>
      <c r="B57" t="s">
        <v>297</v>
      </c>
      <c r="C57">
        <v>334</v>
      </c>
      <c r="D57">
        <v>334</v>
      </c>
    </row>
    <row r="58" spans="1:4">
      <c r="A58" t="s">
        <v>298</v>
      </c>
      <c r="B58" t="s">
        <v>299</v>
      </c>
      <c r="C58">
        <v>1037.03</v>
      </c>
      <c r="D58">
        <v>1037.03</v>
      </c>
    </row>
    <row r="59" spans="1:4">
      <c r="A59" t="s">
        <v>433</v>
      </c>
      <c r="B59" t="s">
        <v>434</v>
      </c>
      <c r="C59">
        <v>252.9</v>
      </c>
      <c r="D59">
        <v>252.9</v>
      </c>
    </row>
    <row r="60" spans="1:4">
      <c r="A60" t="s">
        <v>519</v>
      </c>
      <c r="B60" t="s">
        <v>520</v>
      </c>
      <c r="C60">
        <v>399.97</v>
      </c>
      <c r="D60">
        <v>399.97</v>
      </c>
    </row>
    <row r="61" spans="1:4">
      <c r="A61">
        <v>710254700</v>
      </c>
      <c r="B61" t="s">
        <v>696</v>
      </c>
      <c r="D61">
        <v>-2.35</v>
      </c>
    </row>
    <row r="62" spans="1:4">
      <c r="A62">
        <v>710552900</v>
      </c>
      <c r="B62" t="s">
        <v>300</v>
      </c>
      <c r="C62">
        <v>1091.31</v>
      </c>
      <c r="D62">
        <v>1088.8900000000001</v>
      </c>
    </row>
    <row r="63" spans="1:4">
      <c r="A63" t="s">
        <v>301</v>
      </c>
      <c r="B63" t="s">
        <v>302</v>
      </c>
      <c r="C63">
        <v>3.26</v>
      </c>
      <c r="D63">
        <v>3.26</v>
      </c>
    </row>
    <row r="64" spans="1:4">
      <c r="A64" t="s">
        <v>303</v>
      </c>
      <c r="B64" t="s">
        <v>304</v>
      </c>
      <c r="C64">
        <v>9.8699999999999992</v>
      </c>
      <c r="D64">
        <v>9.39</v>
      </c>
    </row>
    <row r="65" spans="1:4">
      <c r="A65" t="s">
        <v>305</v>
      </c>
      <c r="B65" t="s">
        <v>306</v>
      </c>
      <c r="C65">
        <v>19.649999999999999</v>
      </c>
      <c r="D65">
        <v>19.649999999999999</v>
      </c>
    </row>
    <row r="66" spans="1:4">
      <c r="A66" t="s">
        <v>307</v>
      </c>
      <c r="B66" t="s">
        <v>308</v>
      </c>
      <c r="C66">
        <v>53.47</v>
      </c>
      <c r="D66">
        <v>53.47</v>
      </c>
    </row>
    <row r="67" spans="1:4">
      <c r="A67">
        <v>860550860</v>
      </c>
      <c r="B67" t="s">
        <v>309</v>
      </c>
      <c r="C67">
        <v>1.63</v>
      </c>
      <c r="D67">
        <v>1.62</v>
      </c>
    </row>
    <row r="68" spans="1:4">
      <c r="A68" t="s">
        <v>310</v>
      </c>
      <c r="B68" t="s">
        <v>311</v>
      </c>
      <c r="C68">
        <v>10</v>
      </c>
      <c r="D68">
        <v>9.99</v>
      </c>
    </row>
    <row r="69" spans="1:4">
      <c r="A69">
        <v>1140354660</v>
      </c>
      <c r="B69" t="s">
        <v>312</v>
      </c>
      <c r="C69">
        <v>10.79</v>
      </c>
      <c r="D69">
        <v>10.79</v>
      </c>
    </row>
    <row r="70" spans="1:4">
      <c r="A70">
        <v>1140355170</v>
      </c>
      <c r="B70" t="s">
        <v>314</v>
      </c>
      <c r="C70">
        <v>26.52</v>
      </c>
      <c r="D70">
        <v>26.52</v>
      </c>
    </row>
    <row r="71" spans="1:4">
      <c r="A71">
        <v>1140355190</v>
      </c>
      <c r="B71" t="s">
        <v>315</v>
      </c>
      <c r="C71">
        <v>2.5</v>
      </c>
      <c r="D71">
        <v>2.5</v>
      </c>
    </row>
    <row r="72" spans="1:4">
      <c r="A72" t="s">
        <v>486</v>
      </c>
      <c r="B72" t="s">
        <v>487</v>
      </c>
      <c r="C72">
        <v>20.350000000000001</v>
      </c>
      <c r="D72">
        <v>20.350000000000001</v>
      </c>
    </row>
    <row r="73" spans="1:4">
      <c r="A73" t="s">
        <v>316</v>
      </c>
      <c r="B73" t="s">
        <v>315</v>
      </c>
      <c r="C73">
        <v>116.97</v>
      </c>
      <c r="D73">
        <v>117.88</v>
      </c>
    </row>
    <row r="74" spans="1:4">
      <c r="A74" t="s">
        <v>488</v>
      </c>
      <c r="B74" t="s">
        <v>445</v>
      </c>
      <c r="C74">
        <v>8.41</v>
      </c>
      <c r="D74">
        <v>8.41</v>
      </c>
    </row>
    <row r="75" spans="1:4">
      <c r="A75" t="s">
        <v>317</v>
      </c>
      <c r="B75" t="s">
        <v>318</v>
      </c>
      <c r="C75">
        <v>1</v>
      </c>
      <c r="D75">
        <v>1</v>
      </c>
    </row>
    <row r="76" spans="1:4">
      <c r="A76" t="s">
        <v>319</v>
      </c>
      <c r="B76" t="s">
        <v>320</v>
      </c>
      <c r="C76">
        <v>121.99</v>
      </c>
      <c r="D76">
        <v>104.85</v>
      </c>
    </row>
    <row r="77" spans="1:4">
      <c r="A77" t="s">
        <v>322</v>
      </c>
      <c r="B77" t="s">
        <v>323</v>
      </c>
      <c r="C77">
        <v>39.75</v>
      </c>
      <c r="D77">
        <v>39.75</v>
      </c>
    </row>
    <row r="78" spans="1:4">
      <c r="A78" t="s">
        <v>324</v>
      </c>
      <c r="B78" t="s">
        <v>325</v>
      </c>
      <c r="C78">
        <v>4.62</v>
      </c>
      <c r="D78">
        <v>4.62</v>
      </c>
    </row>
    <row r="79" spans="1:4">
      <c r="A79" t="s">
        <v>326</v>
      </c>
      <c r="B79" t="s">
        <v>327</v>
      </c>
      <c r="D79">
        <v>-0.08</v>
      </c>
    </row>
    <row r="80" spans="1:4">
      <c r="A80" t="s">
        <v>525</v>
      </c>
      <c r="B80" t="s">
        <v>320</v>
      </c>
      <c r="C80">
        <v>365.99</v>
      </c>
      <c r="D80">
        <v>360.49</v>
      </c>
    </row>
    <row r="81" spans="1:4">
      <c r="A81">
        <v>1380153790</v>
      </c>
      <c r="B81" t="s">
        <v>613</v>
      </c>
      <c r="C81">
        <v>236.5</v>
      </c>
      <c r="D81">
        <v>236.5</v>
      </c>
    </row>
    <row r="82" spans="1:4">
      <c r="A82">
        <v>1380154260</v>
      </c>
      <c r="B82" t="s">
        <v>556</v>
      </c>
    </row>
    <row r="83" spans="1:4">
      <c r="A83" t="s">
        <v>436</v>
      </c>
      <c r="B83" t="s">
        <v>323</v>
      </c>
      <c r="C83">
        <v>40</v>
      </c>
      <c r="D83">
        <v>40</v>
      </c>
    </row>
    <row r="84" spans="1:4">
      <c r="A84" t="s">
        <v>330</v>
      </c>
      <c r="B84" t="s">
        <v>331</v>
      </c>
      <c r="C84">
        <v>4.57</v>
      </c>
      <c r="D84">
        <v>4.57</v>
      </c>
    </row>
    <row r="85" spans="1:4">
      <c r="A85" t="s">
        <v>332</v>
      </c>
      <c r="B85" t="s">
        <v>333</v>
      </c>
      <c r="C85">
        <v>180.18</v>
      </c>
      <c r="D85">
        <v>180.03</v>
      </c>
    </row>
    <row r="86" spans="1:4">
      <c r="A86" t="s">
        <v>334</v>
      </c>
      <c r="B86" t="s">
        <v>333</v>
      </c>
      <c r="C86">
        <v>19.45</v>
      </c>
      <c r="D86">
        <v>19.45</v>
      </c>
    </row>
    <row r="87" spans="1:4">
      <c r="A87" t="s">
        <v>335</v>
      </c>
      <c r="B87" t="s">
        <v>336</v>
      </c>
      <c r="C87">
        <v>56.41</v>
      </c>
      <c r="D87">
        <v>56.41</v>
      </c>
    </row>
    <row r="88" spans="1:4">
      <c r="A88">
        <v>1570150660</v>
      </c>
      <c r="B88" t="s">
        <v>337</v>
      </c>
      <c r="C88">
        <v>1.86</v>
      </c>
      <c r="D88">
        <v>1.86</v>
      </c>
    </row>
    <row r="89" spans="1:4">
      <c r="A89">
        <v>2420453900</v>
      </c>
      <c r="B89" t="s">
        <v>340</v>
      </c>
      <c r="C89">
        <v>140.37</v>
      </c>
      <c r="D89">
        <v>140.37</v>
      </c>
    </row>
    <row r="90" spans="1:4">
      <c r="A90" t="s">
        <v>341</v>
      </c>
      <c r="B90" t="s">
        <v>342</v>
      </c>
      <c r="C90">
        <v>2391.3200000000002</v>
      </c>
      <c r="D90">
        <v>2390.9299999999998</v>
      </c>
    </row>
    <row r="91" spans="1:4">
      <c r="A91">
        <v>2450150670</v>
      </c>
      <c r="B91" t="s">
        <v>708</v>
      </c>
      <c r="C91">
        <v>0.51</v>
      </c>
      <c r="D91">
        <v>0.51</v>
      </c>
    </row>
    <row r="92" spans="1:4">
      <c r="A92" t="s">
        <v>529</v>
      </c>
      <c r="B92" t="s">
        <v>493</v>
      </c>
      <c r="D92">
        <v>-0.09</v>
      </c>
    </row>
    <row r="93" spans="1:4">
      <c r="A93" t="s">
        <v>346</v>
      </c>
      <c r="B93" t="s">
        <v>347</v>
      </c>
      <c r="C93">
        <v>37.590000000000003</v>
      </c>
      <c r="D93">
        <v>37.590000000000003</v>
      </c>
    </row>
    <row r="94" spans="1:4">
      <c r="A94" t="s">
        <v>627</v>
      </c>
      <c r="B94" t="s">
        <v>359</v>
      </c>
      <c r="C94">
        <v>188.17</v>
      </c>
      <c r="D94">
        <v>188.17</v>
      </c>
    </row>
    <row r="95" spans="1:4">
      <c r="A95" t="s">
        <v>348</v>
      </c>
      <c r="B95" t="s">
        <v>349</v>
      </c>
      <c r="C95">
        <v>9.57</v>
      </c>
      <c r="D95">
        <v>9.57</v>
      </c>
    </row>
    <row r="96" spans="1:4">
      <c r="A96" t="s">
        <v>353</v>
      </c>
      <c r="B96" t="s">
        <v>354</v>
      </c>
      <c r="C96">
        <v>310.47000000000003</v>
      </c>
      <c r="D96">
        <v>310.47000000000003</v>
      </c>
    </row>
    <row r="97" spans="1:4">
      <c r="A97" t="s">
        <v>355</v>
      </c>
      <c r="B97" t="s">
        <v>356</v>
      </c>
      <c r="C97">
        <v>459.46</v>
      </c>
      <c r="D97">
        <v>459.46</v>
      </c>
    </row>
    <row r="98" spans="1:4">
      <c r="A98" t="s">
        <v>492</v>
      </c>
      <c r="B98" t="s">
        <v>493</v>
      </c>
      <c r="D98">
        <v>-2.4900000000000002</v>
      </c>
    </row>
    <row r="99" spans="1:4">
      <c r="A99" t="s">
        <v>442</v>
      </c>
      <c r="B99" t="s">
        <v>443</v>
      </c>
      <c r="D99">
        <v>-0.86</v>
      </c>
    </row>
    <row r="100" spans="1:4">
      <c r="A100" t="s">
        <v>444</v>
      </c>
      <c r="B100" t="s">
        <v>445</v>
      </c>
      <c r="D100">
        <v>-1.28</v>
      </c>
    </row>
    <row r="101" spans="1:4">
      <c r="A101" t="s">
        <v>358</v>
      </c>
      <c r="B101" t="s">
        <v>359</v>
      </c>
      <c r="C101">
        <v>23.6</v>
      </c>
      <c r="D101">
        <v>23.6</v>
      </c>
    </row>
    <row r="102" spans="1:4">
      <c r="A102">
        <v>2820451280</v>
      </c>
      <c r="B102" t="s">
        <v>360</v>
      </c>
      <c r="C102">
        <v>11.7</v>
      </c>
      <c r="D102">
        <v>11.7</v>
      </c>
    </row>
    <row r="103" spans="1:4">
      <c r="A103">
        <v>2910551290</v>
      </c>
      <c r="B103" t="s">
        <v>362</v>
      </c>
      <c r="C103">
        <v>138.19999999999999</v>
      </c>
      <c r="D103">
        <v>138.19999999999999</v>
      </c>
    </row>
    <row r="104" spans="1:4">
      <c r="A104" t="s">
        <v>363</v>
      </c>
      <c r="B104" t="s">
        <v>364</v>
      </c>
      <c r="C104">
        <v>22.85</v>
      </c>
      <c r="D104">
        <v>22.85</v>
      </c>
    </row>
    <row r="105" spans="1:4">
      <c r="A105" t="s">
        <v>365</v>
      </c>
      <c r="B105" t="s">
        <v>366</v>
      </c>
      <c r="C105">
        <v>1.18</v>
      </c>
      <c r="D105">
        <v>1.18</v>
      </c>
    </row>
    <row r="106" spans="1:4">
      <c r="A106" t="s">
        <v>369</v>
      </c>
      <c r="B106" t="s">
        <v>370</v>
      </c>
      <c r="C106">
        <v>54.24</v>
      </c>
      <c r="D106">
        <v>54.24</v>
      </c>
    </row>
    <row r="107" spans="1:4">
      <c r="A107">
        <v>3110251180</v>
      </c>
      <c r="B107" t="s">
        <v>371</v>
      </c>
      <c r="C107">
        <v>46.49</v>
      </c>
      <c r="D107">
        <v>46.48</v>
      </c>
    </row>
    <row r="108" spans="1:4">
      <c r="A108">
        <v>3180052990</v>
      </c>
      <c r="B108" t="s">
        <v>372</v>
      </c>
      <c r="C108">
        <v>3.22</v>
      </c>
      <c r="D108">
        <v>3.22</v>
      </c>
    </row>
    <row r="109" spans="1:4">
      <c r="A109">
        <v>3610459000</v>
      </c>
      <c r="B109" t="s">
        <v>375</v>
      </c>
      <c r="C109">
        <v>261.57</v>
      </c>
      <c r="D109">
        <v>261.56</v>
      </c>
    </row>
    <row r="110" spans="1:4">
      <c r="A110">
        <v>3620255500</v>
      </c>
      <c r="B110" t="s">
        <v>511</v>
      </c>
      <c r="D110">
        <v>-0.01</v>
      </c>
    </row>
    <row r="111" spans="1:4">
      <c r="A111">
        <v>4620155160</v>
      </c>
      <c r="B111" t="s">
        <v>376</v>
      </c>
      <c r="C111">
        <v>2.11</v>
      </c>
      <c r="D111">
        <v>2.11</v>
      </c>
    </row>
    <row r="112" spans="1:4">
      <c r="A112" t="s">
        <v>377</v>
      </c>
      <c r="B112" t="s">
        <v>378</v>
      </c>
      <c r="C112">
        <v>308.33999999999997</v>
      </c>
      <c r="D112">
        <v>318.55</v>
      </c>
    </row>
    <row r="113" spans="1:4">
      <c r="A113">
        <v>4840155760</v>
      </c>
      <c r="B113" t="s">
        <v>378</v>
      </c>
      <c r="C113">
        <v>119.74</v>
      </c>
      <c r="D113">
        <v>119.74</v>
      </c>
    </row>
    <row r="114" spans="1:4">
      <c r="A114" t="s">
        <v>379</v>
      </c>
      <c r="B114" t="s">
        <v>378</v>
      </c>
      <c r="C114">
        <v>15.2</v>
      </c>
      <c r="D114">
        <v>15.57</v>
      </c>
    </row>
    <row r="115" spans="1:4">
      <c r="A115" t="s">
        <v>380</v>
      </c>
      <c r="B115" t="s">
        <v>381</v>
      </c>
      <c r="C115">
        <v>167.71</v>
      </c>
      <c r="D115">
        <v>167.71</v>
      </c>
    </row>
    <row r="116" spans="1:4">
      <c r="A116" t="s">
        <v>382</v>
      </c>
      <c r="B116" t="s">
        <v>378</v>
      </c>
      <c r="C116">
        <v>351.68</v>
      </c>
      <c r="D116">
        <v>368.98</v>
      </c>
    </row>
    <row r="117" spans="1:4">
      <c r="A117">
        <v>9090051200</v>
      </c>
      <c r="B117" t="s">
        <v>448</v>
      </c>
      <c r="C117">
        <v>0.25</v>
      </c>
      <c r="D117">
        <v>0.26</v>
      </c>
    </row>
    <row r="118" spans="1:4">
      <c r="A118">
        <v>9520051420</v>
      </c>
      <c r="B118" t="s">
        <v>383</v>
      </c>
      <c r="C118">
        <v>4.8099999999999996</v>
      </c>
      <c r="D118">
        <v>4.8099999999999996</v>
      </c>
    </row>
    <row r="119" spans="1:4">
      <c r="A119">
        <v>9620051410</v>
      </c>
      <c r="B119" t="s">
        <v>384</v>
      </c>
      <c r="C119">
        <v>25.77</v>
      </c>
      <c r="D119">
        <v>25.77</v>
      </c>
    </row>
    <row r="120" spans="1:4">
      <c r="A120">
        <v>170558300</v>
      </c>
      <c r="B120" t="s">
        <v>95</v>
      </c>
      <c r="C120">
        <v>1103.3800000000001</v>
      </c>
      <c r="D120">
        <v>1103.3699999999999</v>
      </c>
    </row>
    <row r="121" spans="1:4">
      <c r="A121">
        <v>170558330</v>
      </c>
      <c r="B121" t="s">
        <v>96</v>
      </c>
      <c r="C121">
        <v>2074.89</v>
      </c>
      <c r="D121">
        <v>2074.86</v>
      </c>
    </row>
    <row r="122" spans="1:4">
      <c r="A122">
        <v>320558340</v>
      </c>
      <c r="B122" t="s">
        <v>97</v>
      </c>
      <c r="C122">
        <v>505.69</v>
      </c>
      <c r="D122">
        <v>505.69</v>
      </c>
    </row>
    <row r="123" spans="1:4">
      <c r="A123">
        <v>330153020</v>
      </c>
      <c r="B123" t="s">
        <v>385</v>
      </c>
      <c r="C123">
        <v>2178.31</v>
      </c>
      <c r="D123">
        <v>2178.2600000000002</v>
      </c>
    </row>
    <row r="124" spans="1:4">
      <c r="A124" t="s">
        <v>386</v>
      </c>
      <c r="B124" t="s">
        <v>387</v>
      </c>
      <c r="C124">
        <v>6.6</v>
      </c>
      <c r="D124">
        <v>6.6</v>
      </c>
    </row>
    <row r="125" spans="1:4">
      <c r="A125" t="s">
        <v>388</v>
      </c>
      <c r="B125" t="s">
        <v>389</v>
      </c>
      <c r="C125">
        <v>2723.2</v>
      </c>
      <c r="D125">
        <v>2723.18</v>
      </c>
    </row>
    <row r="126" spans="1:4">
      <c r="A126">
        <v>1520158310</v>
      </c>
      <c r="B126" t="s">
        <v>100</v>
      </c>
      <c r="C126">
        <v>20.52</v>
      </c>
      <c r="D126">
        <v>20.52</v>
      </c>
    </row>
    <row r="127" spans="1:4">
      <c r="A127" t="s">
        <v>390</v>
      </c>
      <c r="B127" t="s">
        <v>391</v>
      </c>
      <c r="C127">
        <v>155.91999999999999</v>
      </c>
      <c r="D127">
        <v>155.91999999999999</v>
      </c>
    </row>
    <row r="128" spans="1:4">
      <c r="A128">
        <v>3620258320</v>
      </c>
      <c r="B128" t="s">
        <v>101</v>
      </c>
      <c r="C128">
        <v>1734.4</v>
      </c>
      <c r="D128">
        <v>1733.9</v>
      </c>
    </row>
    <row r="129" spans="1:4">
      <c r="A129">
        <v>3620258530</v>
      </c>
      <c r="B129" t="s">
        <v>392</v>
      </c>
      <c r="C129">
        <v>198.92</v>
      </c>
      <c r="D129">
        <v>198.91</v>
      </c>
    </row>
    <row r="130" spans="1:4">
      <c r="A130" t="s">
        <v>393</v>
      </c>
      <c r="B130" t="s">
        <v>394</v>
      </c>
      <c r="C130">
        <v>124.03</v>
      </c>
      <c r="D130">
        <v>124.03</v>
      </c>
    </row>
    <row r="131" spans="1:4">
      <c r="A131" t="s">
        <v>395</v>
      </c>
      <c r="B131" t="s">
        <v>396</v>
      </c>
      <c r="C131">
        <v>69.819999999999993</v>
      </c>
      <c r="D131">
        <v>69.819999999999993</v>
      </c>
    </row>
    <row r="132" spans="1:4">
      <c r="A132" t="s">
        <v>399</v>
      </c>
      <c r="B132" t="s">
        <v>320</v>
      </c>
      <c r="C132">
        <v>144.26</v>
      </c>
      <c r="D132">
        <v>144.26</v>
      </c>
    </row>
    <row r="133" spans="1:4">
      <c r="A133">
        <v>220252560</v>
      </c>
      <c r="B133" t="s">
        <v>400</v>
      </c>
      <c r="C133">
        <v>3.25</v>
      </c>
      <c r="D133">
        <v>3.25</v>
      </c>
    </row>
    <row r="134" spans="1:4">
      <c r="A134">
        <v>170558360</v>
      </c>
      <c r="B134" t="s">
        <v>401</v>
      </c>
      <c r="C134">
        <v>105.79</v>
      </c>
      <c r="D134">
        <v>105.79</v>
      </c>
    </row>
    <row r="135" spans="1:4">
      <c r="A135">
        <v>220253030</v>
      </c>
      <c r="B135" t="s">
        <v>402</v>
      </c>
      <c r="C135">
        <v>385.64</v>
      </c>
      <c r="D135">
        <v>384.72</v>
      </c>
    </row>
    <row r="136" spans="1:4">
      <c r="A136">
        <v>220253040</v>
      </c>
      <c r="B136" t="s">
        <v>403</v>
      </c>
      <c r="C136">
        <v>375.38</v>
      </c>
      <c r="D136">
        <v>375.28</v>
      </c>
    </row>
    <row r="137" spans="1:4">
      <c r="A137">
        <v>320558370</v>
      </c>
      <c r="B137" t="s">
        <v>404</v>
      </c>
      <c r="C137">
        <v>28.75</v>
      </c>
      <c r="D137">
        <v>28.75</v>
      </c>
    </row>
    <row r="138" spans="1:4">
      <c r="A138" t="s">
        <v>405</v>
      </c>
      <c r="B138" t="s">
        <v>406</v>
      </c>
      <c r="C138">
        <v>1549.5</v>
      </c>
      <c r="D138">
        <v>1548.06</v>
      </c>
    </row>
    <row r="139" spans="1:4">
      <c r="A139" t="s">
        <v>407</v>
      </c>
      <c r="B139" t="s">
        <v>408</v>
      </c>
      <c r="C139">
        <v>298.8</v>
      </c>
      <c r="D139">
        <v>298.8</v>
      </c>
    </row>
    <row r="140" spans="1:4">
      <c r="A140" t="s">
        <v>468</v>
      </c>
      <c r="B140" t="s">
        <v>469</v>
      </c>
      <c r="C140">
        <v>0.49</v>
      </c>
      <c r="D140">
        <v>0.49</v>
      </c>
    </row>
    <row r="141" spans="1:4">
      <c r="A141">
        <v>3620258570</v>
      </c>
      <c r="B141" t="s">
        <v>409</v>
      </c>
      <c r="C141">
        <v>90.31</v>
      </c>
      <c r="D141">
        <v>90.31</v>
      </c>
    </row>
    <row r="142" spans="1:4">
      <c r="A142" t="s">
        <v>410</v>
      </c>
      <c r="B142" t="s">
        <v>411</v>
      </c>
      <c r="C142">
        <v>2841.84</v>
      </c>
      <c r="D142">
        <v>2841.84</v>
      </c>
    </row>
    <row r="143" spans="1:4">
      <c r="A143">
        <v>710258520</v>
      </c>
      <c r="B143" t="s">
        <v>413</v>
      </c>
      <c r="C143">
        <v>105.43</v>
      </c>
      <c r="D143">
        <v>105.43</v>
      </c>
    </row>
    <row r="144" spans="1:4">
      <c r="A144" t="s">
        <v>414</v>
      </c>
      <c r="B144" t="s">
        <v>415</v>
      </c>
      <c r="C144">
        <v>20.53</v>
      </c>
      <c r="D144">
        <v>20.53</v>
      </c>
    </row>
    <row r="145" spans="1:4">
      <c r="A145" t="s">
        <v>416</v>
      </c>
      <c r="B145" t="s">
        <v>417</v>
      </c>
      <c r="C145">
        <v>606.85</v>
      </c>
      <c r="D145">
        <v>606.85</v>
      </c>
    </row>
    <row r="146" spans="1:4">
      <c r="A146" t="s">
        <v>418</v>
      </c>
      <c r="B146" t="s">
        <v>419</v>
      </c>
      <c r="C146">
        <v>368.46</v>
      </c>
      <c r="D146">
        <v>371.63</v>
      </c>
    </row>
    <row r="147" spans="1:4">
      <c r="A147" t="s">
        <v>498</v>
      </c>
      <c r="B147" t="s">
        <v>378</v>
      </c>
      <c r="C147">
        <v>0.5</v>
      </c>
      <c r="D147">
        <v>0.5</v>
      </c>
    </row>
    <row r="148" spans="1:4">
      <c r="A148" t="s">
        <v>420</v>
      </c>
      <c r="B148" t="s">
        <v>421</v>
      </c>
      <c r="C148">
        <v>0.15</v>
      </c>
      <c r="D148">
        <v>0.15</v>
      </c>
    </row>
    <row r="149" spans="1:4">
      <c r="A149" t="s">
        <v>734</v>
      </c>
      <c r="B149" t="s">
        <v>735</v>
      </c>
      <c r="C149">
        <v>14544.97</v>
      </c>
      <c r="D149">
        <v>14544.97</v>
      </c>
    </row>
    <row r="150" spans="1:4">
      <c r="A150" t="s">
        <v>103</v>
      </c>
      <c r="B150" t="s">
        <v>102</v>
      </c>
      <c r="C150">
        <v>15.72</v>
      </c>
      <c r="D150">
        <v>15.72</v>
      </c>
    </row>
    <row r="151" spans="1:4">
      <c r="A151" t="s">
        <v>105</v>
      </c>
      <c r="B151" t="s">
        <v>104</v>
      </c>
      <c r="C151">
        <v>185.74</v>
      </c>
      <c r="D151">
        <v>185.74</v>
      </c>
    </row>
    <row r="152" spans="1:4">
      <c r="A152">
        <v>2340758790</v>
      </c>
      <c r="B152" t="s">
        <v>426</v>
      </c>
      <c r="C152">
        <v>10.62</v>
      </c>
      <c r="D152">
        <v>10.62</v>
      </c>
    </row>
    <row r="153" spans="1:4">
      <c r="A153">
        <v>3620258440</v>
      </c>
      <c r="B153" t="s">
        <v>106</v>
      </c>
      <c r="C153">
        <v>142.12</v>
      </c>
      <c r="D153">
        <v>142.12</v>
      </c>
    </row>
    <row r="154" spans="1:4">
      <c r="A154">
        <v>3620258480</v>
      </c>
      <c r="B154" t="s">
        <v>107</v>
      </c>
      <c r="C154">
        <v>156.16</v>
      </c>
      <c r="D154">
        <v>156.07</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2"/>
  <sheetViews>
    <sheetView topLeftCell="A125" workbookViewId="0">
      <selection activeCell="C125" sqref="C1:D1048576"/>
    </sheetView>
  </sheetViews>
  <sheetFormatPr defaultRowHeight="15"/>
  <cols>
    <col min="3" max="3" width="8.85546875" customWidth="1"/>
  </cols>
  <sheetData>
    <row r="1" spans="1:4">
      <c r="A1">
        <v>58000</v>
      </c>
      <c r="B1" t="s">
        <v>217</v>
      </c>
      <c r="D1">
        <v>-52.42</v>
      </c>
    </row>
    <row r="2" spans="1:4">
      <c r="A2">
        <v>170551380</v>
      </c>
      <c r="B2" t="s">
        <v>218</v>
      </c>
      <c r="C2">
        <v>75.42</v>
      </c>
      <c r="D2">
        <v>74.2</v>
      </c>
    </row>
    <row r="3" spans="1:4">
      <c r="A3" t="s">
        <v>219</v>
      </c>
      <c r="B3" t="s">
        <v>220</v>
      </c>
      <c r="C3">
        <v>428.6</v>
      </c>
      <c r="D3">
        <v>428.6</v>
      </c>
    </row>
    <row r="4" spans="1:4">
      <c r="A4" t="s">
        <v>223</v>
      </c>
      <c r="B4" t="s">
        <v>224</v>
      </c>
      <c r="C4">
        <v>2.33</v>
      </c>
      <c r="D4">
        <v>2.33</v>
      </c>
    </row>
    <row r="5" spans="1:4">
      <c r="A5" t="s">
        <v>225</v>
      </c>
      <c r="B5" t="s">
        <v>226</v>
      </c>
      <c r="C5">
        <v>461.47</v>
      </c>
      <c r="D5">
        <v>461.47</v>
      </c>
    </row>
    <row r="6" spans="1:4">
      <c r="A6" t="s">
        <v>213</v>
      </c>
      <c r="B6" t="s">
        <v>214</v>
      </c>
      <c r="C6">
        <v>39.93</v>
      </c>
      <c r="D6">
        <v>39.93</v>
      </c>
    </row>
    <row r="7" spans="1:4">
      <c r="A7" t="s">
        <v>216</v>
      </c>
      <c r="B7" t="s">
        <v>215</v>
      </c>
      <c r="C7">
        <v>18.09</v>
      </c>
      <c r="D7">
        <v>18.09</v>
      </c>
    </row>
    <row r="8" spans="1:4">
      <c r="A8" t="s">
        <v>454</v>
      </c>
      <c r="B8" t="s">
        <v>455</v>
      </c>
      <c r="C8">
        <v>646.70000000000005</v>
      </c>
      <c r="D8">
        <v>646.70000000000005</v>
      </c>
    </row>
    <row r="9" spans="1:4">
      <c r="A9" t="s">
        <v>227</v>
      </c>
      <c r="B9" t="s">
        <v>228</v>
      </c>
      <c r="C9">
        <v>79</v>
      </c>
      <c r="D9">
        <v>79</v>
      </c>
    </row>
    <row r="10" spans="1:4">
      <c r="A10" t="s">
        <v>229</v>
      </c>
      <c r="B10" t="s">
        <v>230</v>
      </c>
      <c r="C10">
        <v>447.69</v>
      </c>
      <c r="D10">
        <v>447.69</v>
      </c>
    </row>
    <row r="11" spans="1:4">
      <c r="A11" t="s">
        <v>231</v>
      </c>
      <c r="B11" t="s">
        <v>232</v>
      </c>
      <c r="C11">
        <v>10.49</v>
      </c>
      <c r="D11">
        <v>10.49</v>
      </c>
    </row>
    <row r="12" spans="1:4">
      <c r="A12" t="s">
        <v>233</v>
      </c>
      <c r="B12" t="s">
        <v>234</v>
      </c>
      <c r="C12">
        <v>1266.55</v>
      </c>
      <c r="D12">
        <v>1266.55</v>
      </c>
    </row>
    <row r="13" spans="1:4">
      <c r="A13" t="s">
        <v>235</v>
      </c>
      <c r="B13" t="s">
        <v>236</v>
      </c>
      <c r="C13">
        <v>26.11</v>
      </c>
      <c r="D13">
        <v>26.11</v>
      </c>
    </row>
    <row r="14" spans="1:4">
      <c r="A14" t="s">
        <v>237</v>
      </c>
      <c r="B14" t="s">
        <v>238</v>
      </c>
      <c r="C14">
        <v>45.75</v>
      </c>
      <c r="D14">
        <v>45.75</v>
      </c>
    </row>
    <row r="15" spans="1:4">
      <c r="A15" t="s">
        <v>239</v>
      </c>
      <c r="B15" t="s">
        <v>240</v>
      </c>
      <c r="C15">
        <v>257.92</v>
      </c>
      <c r="D15">
        <v>257.92</v>
      </c>
    </row>
    <row r="16" spans="1:4">
      <c r="A16" t="s">
        <v>241</v>
      </c>
      <c r="B16" t="s">
        <v>242</v>
      </c>
      <c r="C16">
        <v>200.71</v>
      </c>
      <c r="D16">
        <v>200.71</v>
      </c>
    </row>
    <row r="17" spans="1:4">
      <c r="A17" t="s">
        <v>243</v>
      </c>
      <c r="B17" t="s">
        <v>244</v>
      </c>
      <c r="C17">
        <v>871.28</v>
      </c>
      <c r="D17">
        <v>871.28</v>
      </c>
    </row>
    <row r="18" spans="1:4">
      <c r="A18" t="s">
        <v>245</v>
      </c>
      <c r="B18" t="s">
        <v>246</v>
      </c>
      <c r="C18">
        <v>185.58</v>
      </c>
      <c r="D18">
        <v>185.58</v>
      </c>
    </row>
    <row r="19" spans="1:4">
      <c r="A19" t="s">
        <v>475</v>
      </c>
      <c r="B19" t="s">
        <v>476</v>
      </c>
      <c r="C19">
        <v>590.12</v>
      </c>
      <c r="D19">
        <v>590.12</v>
      </c>
    </row>
    <row r="20" spans="1:4">
      <c r="A20" t="s">
        <v>247</v>
      </c>
      <c r="B20" t="s">
        <v>248</v>
      </c>
      <c r="C20">
        <v>0.47</v>
      </c>
      <c r="D20">
        <v>0.47</v>
      </c>
    </row>
    <row r="21" spans="1:4">
      <c r="A21" s="51" t="s">
        <v>706</v>
      </c>
      <c r="B21" t="s">
        <v>707</v>
      </c>
      <c r="D21">
        <v>-89.63</v>
      </c>
    </row>
    <row r="22" spans="1:4">
      <c r="A22">
        <v>220255380</v>
      </c>
      <c r="B22" t="s">
        <v>542</v>
      </c>
      <c r="C22">
        <v>12.53</v>
      </c>
      <c r="D22">
        <v>12.53</v>
      </c>
    </row>
    <row r="23" spans="1:4">
      <c r="A23">
        <v>220255390</v>
      </c>
      <c r="B23" t="s">
        <v>477</v>
      </c>
      <c r="C23">
        <v>20.61</v>
      </c>
      <c r="D23">
        <v>20.61</v>
      </c>
    </row>
    <row r="24" spans="1:4">
      <c r="A24" s="51" t="s">
        <v>250</v>
      </c>
      <c r="B24" t="s">
        <v>251</v>
      </c>
      <c r="C24">
        <v>32.18</v>
      </c>
      <c r="D24">
        <v>32.18</v>
      </c>
    </row>
    <row r="25" spans="1:4">
      <c r="A25" s="51" t="s">
        <v>252</v>
      </c>
      <c r="B25" t="s">
        <v>253</v>
      </c>
      <c r="C25">
        <v>11.14</v>
      </c>
      <c r="D25">
        <v>11.14</v>
      </c>
    </row>
    <row r="26" spans="1:4">
      <c r="A26" s="51" t="s">
        <v>502</v>
      </c>
      <c r="B26" t="s">
        <v>503</v>
      </c>
      <c r="C26">
        <v>343.28</v>
      </c>
      <c r="D26">
        <v>343.28</v>
      </c>
    </row>
    <row r="27" spans="1:4">
      <c r="A27" s="51" t="s">
        <v>256</v>
      </c>
      <c r="B27" t="s">
        <v>257</v>
      </c>
      <c r="C27">
        <v>285.02999999999997</v>
      </c>
      <c r="D27">
        <v>285.02999999999997</v>
      </c>
    </row>
    <row r="28" spans="1:4">
      <c r="A28" s="51" t="s">
        <v>258</v>
      </c>
      <c r="B28" t="s">
        <v>259</v>
      </c>
      <c r="C28">
        <v>4.97</v>
      </c>
      <c r="D28">
        <v>4.97</v>
      </c>
    </row>
    <row r="29" spans="1:4">
      <c r="A29" s="51" t="s">
        <v>260</v>
      </c>
      <c r="B29" t="s">
        <v>261</v>
      </c>
      <c r="C29">
        <v>112.09</v>
      </c>
      <c r="D29">
        <v>112.09</v>
      </c>
    </row>
    <row r="30" spans="1:4">
      <c r="A30" s="51" t="s">
        <v>478</v>
      </c>
      <c r="B30" t="s">
        <v>479</v>
      </c>
      <c r="C30">
        <v>58.25</v>
      </c>
      <c r="D30">
        <v>58.25</v>
      </c>
    </row>
    <row r="31" spans="1:4">
      <c r="A31" t="s">
        <v>262</v>
      </c>
      <c r="B31" t="s">
        <v>263</v>
      </c>
      <c r="C31">
        <v>1243.02</v>
      </c>
      <c r="D31">
        <v>1243.02</v>
      </c>
    </row>
    <row r="32" spans="1:4">
      <c r="A32" s="51" t="s">
        <v>550</v>
      </c>
      <c r="B32" t="s">
        <v>551</v>
      </c>
      <c r="C32">
        <v>8.57</v>
      </c>
      <c r="D32">
        <v>8.57</v>
      </c>
    </row>
    <row r="33" spans="1:4">
      <c r="A33" s="51" t="s">
        <v>639</v>
      </c>
      <c r="B33" t="s">
        <v>640</v>
      </c>
      <c r="C33">
        <v>264.5</v>
      </c>
      <c r="D33">
        <v>264.5</v>
      </c>
    </row>
    <row r="34" spans="1:4">
      <c r="A34" s="51" t="s">
        <v>264</v>
      </c>
      <c r="B34" t="s">
        <v>265</v>
      </c>
      <c r="C34">
        <v>13.6</v>
      </c>
      <c r="D34">
        <v>13.6</v>
      </c>
    </row>
    <row r="35" spans="1:4">
      <c r="A35" s="51" t="s">
        <v>268</v>
      </c>
      <c r="B35" t="s">
        <v>269</v>
      </c>
      <c r="C35">
        <v>10.4</v>
      </c>
      <c r="D35">
        <v>10.4</v>
      </c>
    </row>
    <row r="36" spans="1:4">
      <c r="A36" s="51" t="s">
        <v>270</v>
      </c>
      <c r="B36" t="s">
        <v>271</v>
      </c>
      <c r="C36">
        <v>8.3699999999999992</v>
      </c>
      <c r="D36">
        <v>8.3699999999999992</v>
      </c>
    </row>
    <row r="37" spans="1:4">
      <c r="A37">
        <v>310151370</v>
      </c>
      <c r="B37" t="s">
        <v>272</v>
      </c>
      <c r="C37">
        <v>56.05</v>
      </c>
      <c r="D37">
        <v>55.76</v>
      </c>
    </row>
    <row r="38" spans="1:4">
      <c r="A38">
        <v>310852500</v>
      </c>
      <c r="B38" t="s">
        <v>273</v>
      </c>
      <c r="C38">
        <v>2062.11</v>
      </c>
      <c r="D38">
        <v>2059.81</v>
      </c>
    </row>
    <row r="39" spans="1:4">
      <c r="A39">
        <v>311152200</v>
      </c>
      <c r="B39" t="s">
        <v>276</v>
      </c>
      <c r="C39">
        <v>163.36000000000001</v>
      </c>
      <c r="D39">
        <v>163.32</v>
      </c>
    </row>
    <row r="40" spans="1:4">
      <c r="A40">
        <v>311252400</v>
      </c>
      <c r="B40" t="s">
        <v>277</v>
      </c>
      <c r="C40">
        <v>0.18</v>
      </c>
      <c r="D40">
        <v>0.18</v>
      </c>
    </row>
    <row r="41" spans="1:4">
      <c r="A41">
        <v>312154040</v>
      </c>
      <c r="B41" t="s">
        <v>505</v>
      </c>
      <c r="C41">
        <v>245.63</v>
      </c>
      <c r="D41">
        <v>245.02</v>
      </c>
    </row>
    <row r="42" spans="1:4">
      <c r="A42">
        <v>330152700</v>
      </c>
      <c r="B42" t="s">
        <v>278</v>
      </c>
      <c r="C42">
        <v>9.1999999999999993</v>
      </c>
      <c r="D42">
        <v>9.15</v>
      </c>
    </row>
    <row r="43" spans="1:4">
      <c r="A43">
        <v>330153800</v>
      </c>
      <c r="B43" t="s">
        <v>279</v>
      </c>
      <c r="C43">
        <v>1101.21</v>
      </c>
      <c r="D43">
        <v>1100.23</v>
      </c>
    </row>
    <row r="44" spans="1:4">
      <c r="A44">
        <v>330750820</v>
      </c>
      <c r="B44" t="s">
        <v>280</v>
      </c>
      <c r="C44">
        <v>46</v>
      </c>
      <c r="D44">
        <v>46</v>
      </c>
    </row>
    <row r="45" spans="1:4">
      <c r="A45">
        <v>330752600</v>
      </c>
      <c r="B45" t="s">
        <v>281</v>
      </c>
      <c r="C45">
        <v>15.86</v>
      </c>
      <c r="D45">
        <v>15.86</v>
      </c>
    </row>
    <row r="46" spans="1:4">
      <c r="A46" t="s">
        <v>284</v>
      </c>
      <c r="B46" t="s">
        <v>285</v>
      </c>
      <c r="C46">
        <v>2865.43</v>
      </c>
      <c r="D46">
        <v>2865.01</v>
      </c>
    </row>
    <row r="47" spans="1:4">
      <c r="A47" t="s">
        <v>482</v>
      </c>
      <c r="B47" t="s">
        <v>483</v>
      </c>
      <c r="C47">
        <v>13.9</v>
      </c>
      <c r="D47">
        <v>13.9</v>
      </c>
    </row>
    <row r="48" spans="1:4">
      <c r="A48" t="s">
        <v>484</v>
      </c>
      <c r="B48" t="s">
        <v>485</v>
      </c>
      <c r="C48">
        <v>120.05</v>
      </c>
      <c r="D48">
        <v>120.05</v>
      </c>
    </row>
    <row r="49" spans="1:4">
      <c r="A49">
        <v>410250270</v>
      </c>
      <c r="B49" t="s">
        <v>286</v>
      </c>
      <c r="C49">
        <v>9.57</v>
      </c>
      <c r="D49">
        <v>9.57</v>
      </c>
    </row>
    <row r="50" spans="1:4">
      <c r="A50">
        <v>420252800</v>
      </c>
      <c r="B50" t="s">
        <v>287</v>
      </c>
      <c r="C50">
        <v>1.64</v>
      </c>
      <c r="D50">
        <v>1.63</v>
      </c>
    </row>
    <row r="51" spans="1:4">
      <c r="A51">
        <v>420655140</v>
      </c>
      <c r="B51" t="s">
        <v>288</v>
      </c>
      <c r="C51">
        <v>22.6</v>
      </c>
      <c r="D51">
        <v>22.6</v>
      </c>
    </row>
    <row r="52" spans="1:4">
      <c r="A52">
        <v>511351350</v>
      </c>
      <c r="B52" t="s">
        <v>289</v>
      </c>
      <c r="C52">
        <v>104.47</v>
      </c>
      <c r="D52">
        <v>104.47</v>
      </c>
    </row>
    <row r="53" spans="1:4">
      <c r="A53">
        <v>511351760</v>
      </c>
      <c r="B53" t="s">
        <v>290</v>
      </c>
      <c r="C53">
        <v>88.18</v>
      </c>
      <c r="D53">
        <v>88.18</v>
      </c>
    </row>
    <row r="54" spans="1:4">
      <c r="A54">
        <v>511354620</v>
      </c>
      <c r="B54" t="s">
        <v>291</v>
      </c>
      <c r="C54">
        <v>16.78</v>
      </c>
      <c r="D54">
        <v>16.78</v>
      </c>
    </row>
    <row r="55" spans="1:4">
      <c r="A55">
        <v>511354970</v>
      </c>
      <c r="B55" t="s">
        <v>292</v>
      </c>
      <c r="C55">
        <v>13.33</v>
      </c>
      <c r="D55">
        <v>13.22</v>
      </c>
    </row>
    <row r="56" spans="1:4">
      <c r="A56" t="s">
        <v>293</v>
      </c>
      <c r="B56" t="s">
        <v>294</v>
      </c>
      <c r="C56">
        <v>1488.31</v>
      </c>
      <c r="D56">
        <v>1488.31</v>
      </c>
    </row>
    <row r="57" spans="1:4">
      <c r="A57">
        <v>521251130</v>
      </c>
      <c r="B57" t="s">
        <v>461</v>
      </c>
      <c r="C57">
        <v>313.13</v>
      </c>
      <c r="D57">
        <v>313.13</v>
      </c>
    </row>
    <row r="58" spans="1:4">
      <c r="A58" t="s">
        <v>296</v>
      </c>
      <c r="B58" t="s">
        <v>297</v>
      </c>
      <c r="C58">
        <v>186.15</v>
      </c>
      <c r="D58">
        <v>186.15</v>
      </c>
    </row>
    <row r="59" spans="1:4">
      <c r="A59" t="s">
        <v>298</v>
      </c>
      <c r="B59" t="s">
        <v>299</v>
      </c>
      <c r="C59">
        <v>1231.8</v>
      </c>
      <c r="D59">
        <v>1231.8</v>
      </c>
    </row>
    <row r="60" spans="1:4">
      <c r="A60" t="s">
        <v>519</v>
      </c>
      <c r="B60" t="s">
        <v>520</v>
      </c>
      <c r="C60">
        <v>1196.6300000000001</v>
      </c>
      <c r="D60">
        <v>1196.57</v>
      </c>
    </row>
    <row r="61" spans="1:4">
      <c r="A61">
        <v>710552900</v>
      </c>
      <c r="B61" t="s">
        <v>300</v>
      </c>
      <c r="C61">
        <v>988.84</v>
      </c>
      <c r="D61">
        <v>987.07</v>
      </c>
    </row>
    <row r="62" spans="1:4">
      <c r="A62" t="s">
        <v>301</v>
      </c>
      <c r="B62" t="s">
        <v>302</v>
      </c>
      <c r="C62">
        <v>2.62</v>
      </c>
      <c r="D62">
        <v>2.62</v>
      </c>
    </row>
    <row r="63" spans="1:4">
      <c r="A63" t="s">
        <v>303</v>
      </c>
      <c r="B63" t="s">
        <v>304</v>
      </c>
      <c r="C63">
        <v>16.91</v>
      </c>
      <c r="D63">
        <v>16.899999999999999</v>
      </c>
    </row>
    <row r="64" spans="1:4">
      <c r="A64" t="s">
        <v>305</v>
      </c>
      <c r="B64" t="s">
        <v>306</v>
      </c>
      <c r="C64">
        <v>44.63</v>
      </c>
      <c r="D64">
        <v>44.63</v>
      </c>
    </row>
    <row r="65" spans="1:4">
      <c r="A65" t="s">
        <v>307</v>
      </c>
      <c r="B65" t="s">
        <v>308</v>
      </c>
      <c r="C65">
        <v>70.959999999999994</v>
      </c>
      <c r="D65">
        <v>70.95</v>
      </c>
    </row>
    <row r="66" spans="1:4">
      <c r="A66">
        <v>860550860</v>
      </c>
      <c r="B66" t="s">
        <v>309</v>
      </c>
      <c r="C66">
        <v>0.5</v>
      </c>
      <c r="D66">
        <v>0.5</v>
      </c>
    </row>
    <row r="67" spans="1:4">
      <c r="A67" t="s">
        <v>310</v>
      </c>
      <c r="B67" t="s">
        <v>311</v>
      </c>
      <c r="C67">
        <v>20</v>
      </c>
      <c r="D67">
        <v>20</v>
      </c>
    </row>
    <row r="68" spans="1:4">
      <c r="A68">
        <v>1120551110</v>
      </c>
      <c r="B68" t="s">
        <v>455</v>
      </c>
      <c r="C68">
        <v>325.35000000000002</v>
      </c>
      <c r="D68">
        <v>325.35000000000002</v>
      </c>
    </row>
    <row r="69" spans="1:4">
      <c r="A69">
        <v>1140354660</v>
      </c>
      <c r="B69" t="s">
        <v>312</v>
      </c>
      <c r="C69">
        <v>33.979999999999997</v>
      </c>
      <c r="D69">
        <v>33.979999999999997</v>
      </c>
    </row>
    <row r="70" spans="1:4">
      <c r="A70">
        <v>1140355170</v>
      </c>
      <c r="B70" t="s">
        <v>314</v>
      </c>
      <c r="C70">
        <v>23.45</v>
      </c>
      <c r="D70">
        <v>23.45</v>
      </c>
    </row>
    <row r="71" spans="1:4">
      <c r="A71">
        <v>1140355190</v>
      </c>
      <c r="B71" t="s">
        <v>315</v>
      </c>
      <c r="C71">
        <v>7.54</v>
      </c>
      <c r="D71">
        <v>7.54</v>
      </c>
    </row>
    <row r="72" spans="1:4">
      <c r="A72" t="s">
        <v>486</v>
      </c>
      <c r="B72" t="s">
        <v>487</v>
      </c>
      <c r="C72">
        <v>21.92</v>
      </c>
      <c r="D72">
        <v>21.92</v>
      </c>
    </row>
    <row r="73" spans="1:4">
      <c r="A73" t="s">
        <v>316</v>
      </c>
      <c r="B73" t="s">
        <v>315</v>
      </c>
      <c r="C73">
        <v>122.98</v>
      </c>
      <c r="D73">
        <v>122.98</v>
      </c>
    </row>
    <row r="74" spans="1:4">
      <c r="A74" t="s">
        <v>462</v>
      </c>
      <c r="B74" t="s">
        <v>463</v>
      </c>
      <c r="C74">
        <v>483.61</v>
      </c>
      <c r="D74">
        <v>483.61</v>
      </c>
    </row>
    <row r="75" spans="1:4">
      <c r="A75" t="s">
        <v>319</v>
      </c>
      <c r="B75" t="s">
        <v>320</v>
      </c>
      <c r="C75">
        <v>163.68</v>
      </c>
      <c r="D75">
        <v>163.68</v>
      </c>
    </row>
    <row r="76" spans="1:4">
      <c r="A76" t="s">
        <v>322</v>
      </c>
      <c r="B76" t="s">
        <v>323</v>
      </c>
      <c r="C76">
        <v>69.930000000000007</v>
      </c>
      <c r="D76">
        <v>69.930000000000007</v>
      </c>
    </row>
    <row r="77" spans="1:4">
      <c r="A77" t="s">
        <v>324</v>
      </c>
      <c r="B77" t="s">
        <v>325</v>
      </c>
      <c r="C77">
        <v>18.37</v>
      </c>
      <c r="D77">
        <v>18.37</v>
      </c>
    </row>
    <row r="78" spans="1:4">
      <c r="A78" t="s">
        <v>326</v>
      </c>
      <c r="B78" t="s">
        <v>327</v>
      </c>
      <c r="C78">
        <v>34.130000000000003</v>
      </c>
      <c r="D78">
        <v>34.130000000000003</v>
      </c>
    </row>
    <row r="79" spans="1:4">
      <c r="A79" t="s">
        <v>525</v>
      </c>
      <c r="B79" t="s">
        <v>320</v>
      </c>
      <c r="C79">
        <v>221.18</v>
      </c>
      <c r="D79">
        <v>221.18</v>
      </c>
    </row>
    <row r="80" spans="1:4">
      <c r="A80" t="s">
        <v>328</v>
      </c>
      <c r="B80" t="s">
        <v>329</v>
      </c>
      <c r="C80">
        <v>24.94</v>
      </c>
      <c r="D80">
        <v>24.94</v>
      </c>
    </row>
    <row r="81" spans="1:4">
      <c r="A81">
        <v>1380154260</v>
      </c>
      <c r="B81" t="s">
        <v>556</v>
      </c>
    </row>
    <row r="82" spans="1:4">
      <c r="A82" t="s">
        <v>436</v>
      </c>
      <c r="B82" t="s">
        <v>323</v>
      </c>
      <c r="C82">
        <v>39.6</v>
      </c>
      <c r="D82">
        <v>39.6</v>
      </c>
    </row>
    <row r="83" spans="1:4">
      <c r="A83">
        <v>1520155270</v>
      </c>
      <c r="B83" t="s">
        <v>333</v>
      </c>
      <c r="D83">
        <v>-0.08</v>
      </c>
    </row>
    <row r="84" spans="1:4">
      <c r="A84" t="s">
        <v>330</v>
      </c>
      <c r="B84" t="s">
        <v>331</v>
      </c>
      <c r="C84">
        <v>65.349999999999994</v>
      </c>
      <c r="D84">
        <v>65.349999999999994</v>
      </c>
    </row>
    <row r="85" spans="1:4">
      <c r="A85" t="s">
        <v>332</v>
      </c>
      <c r="B85" t="s">
        <v>333</v>
      </c>
      <c r="C85">
        <v>183.93</v>
      </c>
      <c r="D85">
        <v>183.93</v>
      </c>
    </row>
    <row r="86" spans="1:4">
      <c r="A86" t="s">
        <v>334</v>
      </c>
      <c r="B86" t="s">
        <v>333</v>
      </c>
      <c r="C86">
        <v>24.37</v>
      </c>
      <c r="D86">
        <v>24.37</v>
      </c>
    </row>
    <row r="87" spans="1:4">
      <c r="A87" t="s">
        <v>335</v>
      </c>
      <c r="B87" t="s">
        <v>336</v>
      </c>
      <c r="C87">
        <v>48.57</v>
      </c>
      <c r="D87">
        <v>47.97</v>
      </c>
    </row>
    <row r="88" spans="1:4">
      <c r="A88">
        <v>1570150660</v>
      </c>
      <c r="B88" t="s">
        <v>337</v>
      </c>
      <c r="C88">
        <v>0.94</v>
      </c>
      <c r="D88">
        <v>0.94</v>
      </c>
    </row>
    <row r="89" spans="1:4">
      <c r="A89" t="s">
        <v>509</v>
      </c>
      <c r="B89" t="s">
        <v>510</v>
      </c>
      <c r="C89">
        <v>109.48</v>
      </c>
      <c r="D89">
        <v>109.48</v>
      </c>
    </row>
    <row r="90" spans="1:4">
      <c r="A90">
        <v>2420453900</v>
      </c>
      <c r="B90" t="s">
        <v>340</v>
      </c>
      <c r="C90">
        <v>321.27999999999997</v>
      </c>
      <c r="D90">
        <v>321.27999999999997</v>
      </c>
    </row>
    <row r="91" spans="1:4">
      <c r="A91" t="s">
        <v>341</v>
      </c>
      <c r="B91" t="s">
        <v>342</v>
      </c>
      <c r="C91">
        <v>2602</v>
      </c>
      <c r="D91">
        <v>2602</v>
      </c>
    </row>
    <row r="92" spans="1:4">
      <c r="A92">
        <v>2450150670</v>
      </c>
      <c r="B92" t="s">
        <v>708</v>
      </c>
      <c r="C92">
        <v>0.33</v>
      </c>
      <c r="D92">
        <v>0.33</v>
      </c>
    </row>
    <row r="93" spans="1:4">
      <c r="A93" t="s">
        <v>529</v>
      </c>
      <c r="B93" t="s">
        <v>493</v>
      </c>
      <c r="D93">
        <v>0</v>
      </c>
    </row>
    <row r="94" spans="1:4">
      <c r="A94" t="s">
        <v>344</v>
      </c>
      <c r="B94" t="s">
        <v>345</v>
      </c>
      <c r="D94">
        <v>-0.76</v>
      </c>
    </row>
    <row r="95" spans="1:4">
      <c r="A95" t="s">
        <v>346</v>
      </c>
      <c r="B95" t="s">
        <v>347</v>
      </c>
      <c r="C95">
        <v>265.08</v>
      </c>
      <c r="D95">
        <v>264.27</v>
      </c>
    </row>
    <row r="96" spans="1:4">
      <c r="A96" t="s">
        <v>627</v>
      </c>
      <c r="B96" t="s">
        <v>359</v>
      </c>
      <c r="C96">
        <v>58.84</v>
      </c>
      <c r="D96">
        <v>58.84</v>
      </c>
    </row>
    <row r="97" spans="1:4">
      <c r="A97" t="s">
        <v>348</v>
      </c>
      <c r="B97" t="s">
        <v>349</v>
      </c>
      <c r="C97">
        <v>637</v>
      </c>
      <c r="D97">
        <v>637</v>
      </c>
    </row>
    <row r="98" spans="1:4">
      <c r="A98" t="s">
        <v>351</v>
      </c>
      <c r="B98" t="s">
        <v>352</v>
      </c>
      <c r="C98">
        <v>426.8</v>
      </c>
      <c r="D98">
        <v>426.8</v>
      </c>
    </row>
    <row r="99" spans="1:4">
      <c r="A99" t="s">
        <v>353</v>
      </c>
      <c r="B99" t="s">
        <v>354</v>
      </c>
      <c r="C99">
        <v>925.03</v>
      </c>
      <c r="D99">
        <v>925.03</v>
      </c>
    </row>
    <row r="100" spans="1:4">
      <c r="A100" t="s">
        <v>355</v>
      </c>
      <c r="B100" t="s">
        <v>356</v>
      </c>
      <c r="C100">
        <v>1423.31</v>
      </c>
      <c r="D100">
        <v>1423.31</v>
      </c>
    </row>
    <row r="101" spans="1:4">
      <c r="A101" t="s">
        <v>492</v>
      </c>
      <c r="B101" t="s">
        <v>493</v>
      </c>
      <c r="D101">
        <v>-0.08</v>
      </c>
    </row>
    <row r="102" spans="1:4">
      <c r="A102" t="s">
        <v>440</v>
      </c>
      <c r="B102" t="s">
        <v>441</v>
      </c>
      <c r="D102">
        <v>-0.28999999999999998</v>
      </c>
    </row>
    <row r="103" spans="1:4">
      <c r="A103" t="s">
        <v>442</v>
      </c>
      <c r="B103" t="s">
        <v>443</v>
      </c>
      <c r="D103">
        <v>-2.56</v>
      </c>
    </row>
    <row r="104" spans="1:4">
      <c r="A104" t="s">
        <v>444</v>
      </c>
      <c r="B104" t="s">
        <v>445</v>
      </c>
      <c r="D104">
        <v>-0.78</v>
      </c>
    </row>
    <row r="105" spans="1:4">
      <c r="A105" t="s">
        <v>358</v>
      </c>
      <c r="B105" t="s">
        <v>359</v>
      </c>
      <c r="C105">
        <v>139.78</v>
      </c>
      <c r="D105">
        <v>139.78</v>
      </c>
    </row>
    <row r="106" spans="1:4">
      <c r="A106">
        <v>2820451280</v>
      </c>
      <c r="B106" t="s">
        <v>360</v>
      </c>
      <c r="C106">
        <v>22.91</v>
      </c>
      <c r="D106">
        <v>22.91</v>
      </c>
    </row>
    <row r="107" spans="1:4">
      <c r="A107">
        <v>2869950160</v>
      </c>
      <c r="B107" t="s">
        <v>361</v>
      </c>
      <c r="C107">
        <v>584.91</v>
      </c>
      <c r="D107">
        <v>584.91</v>
      </c>
    </row>
    <row r="108" spans="1:4">
      <c r="A108">
        <v>2910551290</v>
      </c>
      <c r="B108" t="s">
        <v>362</v>
      </c>
      <c r="C108">
        <v>413.17</v>
      </c>
      <c r="D108">
        <v>412.85</v>
      </c>
    </row>
    <row r="109" spans="1:4">
      <c r="A109" t="s">
        <v>363</v>
      </c>
      <c r="B109" t="s">
        <v>364</v>
      </c>
      <c r="C109">
        <v>143.36000000000001</v>
      </c>
      <c r="D109">
        <v>143.36000000000001</v>
      </c>
    </row>
    <row r="110" spans="1:4">
      <c r="A110" t="s">
        <v>365</v>
      </c>
      <c r="B110" t="s">
        <v>366</v>
      </c>
      <c r="C110">
        <v>4.8099999999999996</v>
      </c>
      <c r="D110">
        <v>4.8099999999999996</v>
      </c>
    </row>
    <row r="111" spans="1:4">
      <c r="A111" t="s">
        <v>367</v>
      </c>
      <c r="B111" t="s">
        <v>368</v>
      </c>
      <c r="C111">
        <v>7.92</v>
      </c>
      <c r="D111">
        <v>7.92</v>
      </c>
    </row>
    <row r="112" spans="1:4">
      <c r="A112" t="s">
        <v>369</v>
      </c>
      <c r="B112" t="s">
        <v>370</v>
      </c>
      <c r="C112">
        <v>41.58</v>
      </c>
      <c r="D112">
        <v>41.58</v>
      </c>
    </row>
    <row r="113" spans="1:4">
      <c r="A113">
        <v>3110251180</v>
      </c>
      <c r="B113" t="s">
        <v>371</v>
      </c>
      <c r="C113">
        <v>99.61</v>
      </c>
      <c r="D113">
        <v>99.61</v>
      </c>
    </row>
    <row r="114" spans="1:4">
      <c r="A114">
        <v>3180052990</v>
      </c>
      <c r="B114" t="s">
        <v>372</v>
      </c>
      <c r="C114">
        <v>0.08</v>
      </c>
      <c r="D114">
        <v>0.08</v>
      </c>
    </row>
    <row r="115" spans="1:4">
      <c r="A115">
        <v>3610459000</v>
      </c>
      <c r="B115" t="s">
        <v>375</v>
      </c>
      <c r="C115">
        <v>306.22000000000003</v>
      </c>
      <c r="D115">
        <v>306.04000000000002</v>
      </c>
    </row>
    <row r="116" spans="1:4">
      <c r="A116">
        <v>3620255500</v>
      </c>
      <c r="B116" t="s">
        <v>511</v>
      </c>
      <c r="D116">
        <v>-0.2</v>
      </c>
    </row>
    <row r="117" spans="1:4">
      <c r="A117">
        <v>4620155160</v>
      </c>
      <c r="B117" t="s">
        <v>376</v>
      </c>
      <c r="C117">
        <v>10.51</v>
      </c>
      <c r="D117">
        <v>10.51</v>
      </c>
    </row>
    <row r="118" spans="1:4">
      <c r="A118" t="s">
        <v>377</v>
      </c>
      <c r="B118" t="s">
        <v>378</v>
      </c>
      <c r="C118">
        <v>423.26</v>
      </c>
      <c r="D118">
        <v>423.26</v>
      </c>
    </row>
    <row r="119" spans="1:4">
      <c r="A119">
        <v>4840155760</v>
      </c>
      <c r="B119" t="s">
        <v>378</v>
      </c>
      <c r="C119">
        <v>41.13</v>
      </c>
      <c r="D119">
        <v>41.13</v>
      </c>
    </row>
    <row r="120" spans="1:4">
      <c r="A120" t="s">
        <v>379</v>
      </c>
      <c r="B120" t="s">
        <v>378</v>
      </c>
      <c r="C120">
        <v>144.34</v>
      </c>
      <c r="D120">
        <v>144.34</v>
      </c>
    </row>
    <row r="121" spans="1:4">
      <c r="A121" t="s">
        <v>380</v>
      </c>
      <c r="B121" t="s">
        <v>381</v>
      </c>
      <c r="C121">
        <v>253.51</v>
      </c>
      <c r="D121">
        <v>253.49</v>
      </c>
    </row>
    <row r="122" spans="1:4">
      <c r="A122" t="s">
        <v>382</v>
      </c>
      <c r="B122" t="s">
        <v>378</v>
      </c>
      <c r="C122">
        <v>459.24</v>
      </c>
      <c r="D122">
        <v>459.24</v>
      </c>
    </row>
    <row r="123" spans="1:4">
      <c r="A123">
        <v>9090051200</v>
      </c>
      <c r="B123" t="s">
        <v>448</v>
      </c>
      <c r="C123">
        <v>1.74</v>
      </c>
      <c r="D123">
        <v>1.74</v>
      </c>
    </row>
    <row r="124" spans="1:4">
      <c r="A124">
        <v>9520051420</v>
      </c>
      <c r="B124" t="s">
        <v>383</v>
      </c>
      <c r="C124">
        <v>5.01</v>
      </c>
      <c r="D124">
        <v>5.01</v>
      </c>
    </row>
    <row r="125" spans="1:4">
      <c r="A125">
        <v>9620051410</v>
      </c>
      <c r="B125" t="s">
        <v>384</v>
      </c>
      <c r="C125">
        <v>49.98</v>
      </c>
      <c r="D125">
        <v>49.98</v>
      </c>
    </row>
    <row r="126" spans="1:4">
      <c r="A126">
        <v>170558300</v>
      </c>
      <c r="B126" t="s">
        <v>95</v>
      </c>
      <c r="C126">
        <v>1150.1300000000001</v>
      </c>
      <c r="D126">
        <v>1149.93</v>
      </c>
    </row>
    <row r="127" spans="1:4">
      <c r="A127">
        <v>170558330</v>
      </c>
      <c r="B127" t="s">
        <v>96</v>
      </c>
      <c r="C127">
        <v>2822.54</v>
      </c>
      <c r="D127">
        <v>2822.47</v>
      </c>
    </row>
    <row r="128" spans="1:4">
      <c r="A128">
        <v>320558340</v>
      </c>
      <c r="B128" t="s">
        <v>97</v>
      </c>
      <c r="C128">
        <v>142.82</v>
      </c>
      <c r="D128">
        <v>142.81</v>
      </c>
    </row>
    <row r="129" spans="1:4">
      <c r="A129">
        <v>330153020</v>
      </c>
      <c r="B129" t="s">
        <v>385</v>
      </c>
      <c r="C129">
        <v>597.46</v>
      </c>
      <c r="D129">
        <v>597.25</v>
      </c>
    </row>
    <row r="130" spans="1:4">
      <c r="A130" t="s">
        <v>386</v>
      </c>
      <c r="B130" t="s">
        <v>387</v>
      </c>
      <c r="C130">
        <v>25.14</v>
      </c>
      <c r="D130">
        <v>25.14</v>
      </c>
    </row>
    <row r="131" spans="1:4">
      <c r="A131" t="s">
        <v>388</v>
      </c>
      <c r="B131" t="s">
        <v>389</v>
      </c>
      <c r="C131">
        <v>3352.19</v>
      </c>
      <c r="D131">
        <v>3352.17</v>
      </c>
    </row>
    <row r="132" spans="1:4">
      <c r="A132">
        <v>1520158310</v>
      </c>
      <c r="B132" t="s">
        <v>100</v>
      </c>
      <c r="C132">
        <v>67.64</v>
      </c>
      <c r="D132">
        <v>67.64</v>
      </c>
    </row>
    <row r="133" spans="1:4">
      <c r="A133" t="s">
        <v>390</v>
      </c>
      <c r="B133" t="s">
        <v>391</v>
      </c>
      <c r="C133">
        <v>141.04</v>
      </c>
      <c r="D133">
        <v>141.04</v>
      </c>
    </row>
    <row r="134" spans="1:4">
      <c r="A134">
        <v>3620258320</v>
      </c>
      <c r="B134" t="s">
        <v>101</v>
      </c>
      <c r="C134">
        <v>2061.6</v>
      </c>
      <c r="D134">
        <v>2061.6</v>
      </c>
    </row>
    <row r="135" spans="1:4">
      <c r="A135">
        <v>3620258530</v>
      </c>
      <c r="B135" t="s">
        <v>392</v>
      </c>
      <c r="C135">
        <v>272.16000000000003</v>
      </c>
      <c r="D135">
        <v>272.16000000000003</v>
      </c>
    </row>
    <row r="136" spans="1:4">
      <c r="A136" t="s">
        <v>393</v>
      </c>
      <c r="B136" t="s">
        <v>394</v>
      </c>
      <c r="C136">
        <v>138.69999999999999</v>
      </c>
      <c r="D136">
        <v>138.69999999999999</v>
      </c>
    </row>
    <row r="137" spans="1:4">
      <c r="A137">
        <v>240153060</v>
      </c>
      <c r="B137" t="s">
        <v>397</v>
      </c>
      <c r="C137">
        <v>249.47</v>
      </c>
      <c r="D137">
        <v>249.47</v>
      </c>
    </row>
    <row r="138" spans="1:4">
      <c r="A138">
        <v>3080452610</v>
      </c>
      <c r="B138" t="s">
        <v>398</v>
      </c>
      <c r="C138">
        <v>76.34</v>
      </c>
      <c r="D138">
        <v>76.34</v>
      </c>
    </row>
    <row r="139" spans="1:4">
      <c r="A139" t="s">
        <v>399</v>
      </c>
      <c r="B139" t="s">
        <v>320</v>
      </c>
      <c r="C139">
        <v>250</v>
      </c>
      <c r="D139">
        <v>250</v>
      </c>
    </row>
    <row r="140" spans="1:4">
      <c r="A140">
        <v>3080152610</v>
      </c>
      <c r="B140" t="s">
        <v>398</v>
      </c>
      <c r="C140">
        <v>162.4</v>
      </c>
      <c r="D140">
        <v>162.4</v>
      </c>
    </row>
    <row r="141" spans="1:4">
      <c r="A141">
        <v>220252560</v>
      </c>
      <c r="B141" t="s">
        <v>400</v>
      </c>
      <c r="C141">
        <v>7.54</v>
      </c>
      <c r="D141">
        <v>7.54</v>
      </c>
    </row>
    <row r="142" spans="1:4">
      <c r="A142">
        <v>170558360</v>
      </c>
      <c r="B142" t="s">
        <v>401</v>
      </c>
      <c r="C142">
        <v>197.91</v>
      </c>
      <c r="D142">
        <v>196.22</v>
      </c>
    </row>
    <row r="143" spans="1:4">
      <c r="A143">
        <v>220253030</v>
      </c>
      <c r="B143" t="s">
        <v>402</v>
      </c>
      <c r="C143">
        <v>618.16999999999996</v>
      </c>
      <c r="D143">
        <v>618.16999999999996</v>
      </c>
    </row>
    <row r="144" spans="1:4">
      <c r="A144">
        <v>220253040</v>
      </c>
      <c r="B144" t="s">
        <v>403</v>
      </c>
      <c r="C144">
        <v>496.02</v>
      </c>
      <c r="D144">
        <v>496.02</v>
      </c>
    </row>
    <row r="145" spans="1:4">
      <c r="A145">
        <v>320558370</v>
      </c>
      <c r="B145" t="s">
        <v>404</v>
      </c>
      <c r="C145">
        <v>9.19</v>
      </c>
      <c r="D145">
        <v>7.65</v>
      </c>
    </row>
    <row r="146" spans="1:4">
      <c r="A146" t="s">
        <v>405</v>
      </c>
      <c r="B146" t="s">
        <v>406</v>
      </c>
      <c r="C146">
        <v>1125.82</v>
      </c>
      <c r="D146">
        <v>1125.76</v>
      </c>
    </row>
    <row r="147" spans="1:4">
      <c r="A147" t="s">
        <v>407</v>
      </c>
      <c r="B147" t="s">
        <v>408</v>
      </c>
      <c r="C147">
        <v>234.31</v>
      </c>
      <c r="D147">
        <v>234.31</v>
      </c>
    </row>
    <row r="148" spans="1:4">
      <c r="A148" t="s">
        <v>468</v>
      </c>
      <c r="B148" t="s">
        <v>469</v>
      </c>
      <c r="C148">
        <v>397.2</v>
      </c>
      <c r="D148">
        <v>397.2</v>
      </c>
    </row>
    <row r="149" spans="1:4">
      <c r="A149">
        <v>3620258570</v>
      </c>
      <c r="B149" t="s">
        <v>409</v>
      </c>
      <c r="C149">
        <v>107.17</v>
      </c>
      <c r="D149">
        <v>107.17</v>
      </c>
    </row>
    <row r="150" spans="1:4">
      <c r="A150" t="s">
        <v>410</v>
      </c>
      <c r="B150" t="s">
        <v>411</v>
      </c>
      <c r="C150">
        <v>3220.15</v>
      </c>
      <c r="D150">
        <v>3220.15</v>
      </c>
    </row>
    <row r="151" spans="1:4">
      <c r="A151">
        <v>710258520</v>
      </c>
      <c r="B151" t="s">
        <v>413</v>
      </c>
      <c r="C151">
        <v>110.84</v>
      </c>
      <c r="D151">
        <v>110.84</v>
      </c>
    </row>
    <row r="152" spans="1:4">
      <c r="A152" t="s">
        <v>496</v>
      </c>
      <c r="B152" t="s">
        <v>497</v>
      </c>
      <c r="C152">
        <v>31.07</v>
      </c>
      <c r="D152">
        <v>31.07</v>
      </c>
    </row>
    <row r="153" spans="1:4">
      <c r="A153" t="s">
        <v>414</v>
      </c>
      <c r="B153" t="s">
        <v>415</v>
      </c>
      <c r="C153">
        <v>59.6</v>
      </c>
      <c r="D153">
        <v>59.6</v>
      </c>
    </row>
    <row r="154" spans="1:4">
      <c r="A154" t="s">
        <v>416</v>
      </c>
      <c r="B154" t="s">
        <v>417</v>
      </c>
      <c r="C154">
        <v>789.99</v>
      </c>
      <c r="D154">
        <v>789.99</v>
      </c>
    </row>
    <row r="155" spans="1:4">
      <c r="A155" t="s">
        <v>418</v>
      </c>
      <c r="B155" t="s">
        <v>419</v>
      </c>
      <c r="C155">
        <v>967.14</v>
      </c>
      <c r="D155">
        <v>967.14</v>
      </c>
    </row>
    <row r="156" spans="1:4">
      <c r="A156" t="s">
        <v>420</v>
      </c>
      <c r="B156" t="s">
        <v>421</v>
      </c>
      <c r="C156">
        <v>4.25</v>
      </c>
      <c r="D156">
        <v>4.25</v>
      </c>
    </row>
    <row r="157" spans="1:4">
      <c r="A157" t="s">
        <v>422</v>
      </c>
      <c r="B157" t="s">
        <v>423</v>
      </c>
      <c r="C157">
        <v>370</v>
      </c>
      <c r="D157">
        <v>370</v>
      </c>
    </row>
    <row r="158" spans="1:4">
      <c r="A158" t="s">
        <v>103</v>
      </c>
      <c r="B158" t="s">
        <v>102</v>
      </c>
      <c r="C158">
        <v>4.71</v>
      </c>
      <c r="D158">
        <v>4.71</v>
      </c>
    </row>
    <row r="159" spans="1:4">
      <c r="A159" t="s">
        <v>105</v>
      </c>
      <c r="B159" t="s">
        <v>104</v>
      </c>
      <c r="C159">
        <v>228</v>
      </c>
      <c r="D159">
        <v>228</v>
      </c>
    </row>
    <row r="160" spans="1:4">
      <c r="A160">
        <v>2340758790</v>
      </c>
      <c r="B160" t="s">
        <v>426</v>
      </c>
      <c r="C160">
        <v>12.69</v>
      </c>
      <c r="D160">
        <v>12.69</v>
      </c>
    </row>
    <row r="161" spans="1:4">
      <c r="A161">
        <v>3620258440</v>
      </c>
      <c r="B161" t="s">
        <v>106</v>
      </c>
      <c r="C161">
        <v>61.82</v>
      </c>
      <c r="D161">
        <v>61.82</v>
      </c>
    </row>
    <row r="162" spans="1:4">
      <c r="A162">
        <v>3620258480</v>
      </c>
      <c r="B162" t="s">
        <v>107</v>
      </c>
      <c r="C162">
        <v>187.59</v>
      </c>
      <c r="D162">
        <v>187.1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topLeftCell="A104" workbookViewId="0">
      <selection sqref="A1:D141"/>
    </sheetView>
  </sheetViews>
  <sheetFormatPr defaultRowHeight="15"/>
  <sheetData>
    <row r="1" spans="1:4">
      <c r="A1">
        <v>58000</v>
      </c>
      <c r="B1" t="s">
        <v>217</v>
      </c>
      <c r="D1">
        <v>-44.35</v>
      </c>
    </row>
    <row r="2" spans="1:4">
      <c r="A2">
        <v>170551380</v>
      </c>
      <c r="B2" t="s">
        <v>218</v>
      </c>
      <c r="C2">
        <v>107.73</v>
      </c>
      <c r="D2">
        <v>106.74</v>
      </c>
    </row>
    <row r="3" spans="1:4">
      <c r="A3" t="s">
        <v>219</v>
      </c>
      <c r="B3" t="s">
        <v>220</v>
      </c>
      <c r="C3">
        <v>468.27</v>
      </c>
      <c r="D3">
        <v>468.27</v>
      </c>
    </row>
    <row r="4" spans="1:4">
      <c r="A4" t="s">
        <v>225</v>
      </c>
      <c r="B4" t="s">
        <v>226</v>
      </c>
      <c r="C4">
        <v>31.9</v>
      </c>
      <c r="D4">
        <v>31.9</v>
      </c>
    </row>
    <row r="5" spans="1:4">
      <c r="A5" t="s">
        <v>470</v>
      </c>
      <c r="B5" t="s">
        <v>455</v>
      </c>
      <c r="C5">
        <v>378.46</v>
      </c>
      <c r="D5">
        <v>378.46</v>
      </c>
    </row>
    <row r="6" spans="1:4">
      <c r="A6" t="s">
        <v>213</v>
      </c>
      <c r="B6" t="s">
        <v>214</v>
      </c>
      <c r="C6">
        <v>26.63</v>
      </c>
      <c r="D6">
        <v>26.63</v>
      </c>
    </row>
    <row r="7" spans="1:4">
      <c r="A7" t="s">
        <v>216</v>
      </c>
      <c r="B7" t="s">
        <v>215</v>
      </c>
      <c r="C7">
        <v>25.87</v>
      </c>
      <c r="D7">
        <v>25.87</v>
      </c>
    </row>
    <row r="8" spans="1:4">
      <c r="A8" t="s">
        <v>227</v>
      </c>
      <c r="B8" t="s">
        <v>228</v>
      </c>
      <c r="C8">
        <v>33.01</v>
      </c>
      <c r="D8">
        <v>33.01</v>
      </c>
    </row>
    <row r="9" spans="1:4">
      <c r="A9" t="s">
        <v>229</v>
      </c>
      <c r="B9" t="s">
        <v>230</v>
      </c>
      <c r="C9">
        <v>87.92</v>
      </c>
      <c r="D9">
        <v>87.92</v>
      </c>
    </row>
    <row r="10" spans="1:4">
      <c r="A10" t="s">
        <v>231</v>
      </c>
      <c r="B10" t="s">
        <v>232</v>
      </c>
      <c r="C10">
        <v>3.47</v>
      </c>
      <c r="D10">
        <v>3.47</v>
      </c>
    </row>
    <row r="11" spans="1:4">
      <c r="A11" t="s">
        <v>233</v>
      </c>
      <c r="B11" t="s">
        <v>234</v>
      </c>
      <c r="C11">
        <v>249.08</v>
      </c>
      <c r="D11">
        <v>249.08</v>
      </c>
    </row>
    <row r="12" spans="1:4">
      <c r="A12" t="s">
        <v>235</v>
      </c>
      <c r="B12" t="s">
        <v>236</v>
      </c>
      <c r="C12">
        <v>131.38999999999999</v>
      </c>
      <c r="D12">
        <v>131.38999999999999</v>
      </c>
    </row>
    <row r="13" spans="1:4">
      <c r="A13" t="s">
        <v>237</v>
      </c>
      <c r="B13" t="s">
        <v>238</v>
      </c>
      <c r="C13">
        <v>52.04</v>
      </c>
      <c r="D13">
        <v>32.79</v>
      </c>
    </row>
    <row r="14" spans="1:4">
      <c r="A14" t="s">
        <v>239</v>
      </c>
      <c r="B14" t="s">
        <v>240</v>
      </c>
      <c r="C14">
        <v>101.15</v>
      </c>
      <c r="D14">
        <v>101.15</v>
      </c>
    </row>
    <row r="15" spans="1:4">
      <c r="A15" t="s">
        <v>241</v>
      </c>
      <c r="B15" t="s">
        <v>242</v>
      </c>
      <c r="C15">
        <v>165.79</v>
      </c>
      <c r="D15">
        <v>165.79</v>
      </c>
    </row>
    <row r="16" spans="1:4">
      <c r="A16" t="s">
        <v>243</v>
      </c>
      <c r="B16" t="s">
        <v>244</v>
      </c>
      <c r="C16">
        <v>489.37</v>
      </c>
      <c r="D16">
        <v>489.37</v>
      </c>
    </row>
    <row r="17" spans="1:4">
      <c r="A17" t="s">
        <v>245</v>
      </c>
      <c r="B17" t="s">
        <v>246</v>
      </c>
      <c r="C17">
        <v>129.57</v>
      </c>
      <c r="D17">
        <v>129.57</v>
      </c>
    </row>
    <row r="18" spans="1:4">
      <c r="A18" t="s">
        <v>247</v>
      </c>
      <c r="B18" t="s">
        <v>248</v>
      </c>
      <c r="C18">
        <v>0.26</v>
      </c>
      <c r="D18">
        <v>0.26</v>
      </c>
    </row>
    <row r="19" spans="1:4">
      <c r="A19" s="51" t="s">
        <v>250</v>
      </c>
      <c r="B19" t="s">
        <v>251</v>
      </c>
      <c r="C19">
        <v>45.19</v>
      </c>
      <c r="D19">
        <v>45.19</v>
      </c>
    </row>
    <row r="20" spans="1:4">
      <c r="A20" s="51" t="s">
        <v>252</v>
      </c>
      <c r="B20" t="s">
        <v>253</v>
      </c>
      <c r="C20">
        <v>14.52</v>
      </c>
      <c r="D20">
        <v>14.52</v>
      </c>
    </row>
    <row r="21" spans="1:4">
      <c r="A21" s="51" t="s">
        <v>256</v>
      </c>
      <c r="B21" t="s">
        <v>257</v>
      </c>
      <c r="C21">
        <v>133.74</v>
      </c>
      <c r="D21">
        <v>133.74</v>
      </c>
    </row>
    <row r="22" spans="1:4">
      <c r="A22" s="51" t="s">
        <v>258</v>
      </c>
      <c r="B22" t="s">
        <v>259</v>
      </c>
      <c r="C22">
        <v>12.37</v>
      </c>
      <c r="D22">
        <v>12.37</v>
      </c>
    </row>
    <row r="23" spans="1:4">
      <c r="A23" s="51" t="s">
        <v>260</v>
      </c>
      <c r="B23" t="s">
        <v>261</v>
      </c>
      <c r="C23">
        <v>220.96</v>
      </c>
      <c r="D23">
        <v>220.96</v>
      </c>
    </row>
    <row r="24" spans="1:4">
      <c r="A24" t="s">
        <v>262</v>
      </c>
      <c r="B24" t="s">
        <v>263</v>
      </c>
      <c r="C24">
        <v>595.16</v>
      </c>
      <c r="D24">
        <v>595.16</v>
      </c>
    </row>
    <row r="25" spans="1:4">
      <c r="A25" s="51" t="s">
        <v>550</v>
      </c>
      <c r="B25" t="s">
        <v>551</v>
      </c>
      <c r="C25">
        <v>10.24</v>
      </c>
      <c r="D25">
        <v>10.24</v>
      </c>
    </row>
    <row r="26" spans="1:4">
      <c r="A26" s="51" t="s">
        <v>264</v>
      </c>
      <c r="B26" t="s">
        <v>265</v>
      </c>
      <c r="C26">
        <v>16.43</v>
      </c>
      <c r="D26">
        <v>16.43</v>
      </c>
    </row>
    <row r="27" spans="1:4">
      <c r="A27" s="51" t="s">
        <v>268</v>
      </c>
      <c r="B27" t="s">
        <v>269</v>
      </c>
      <c r="C27">
        <v>12.87</v>
      </c>
      <c r="D27">
        <v>12.87</v>
      </c>
    </row>
    <row r="28" spans="1:4">
      <c r="A28" s="51" t="s">
        <v>270</v>
      </c>
      <c r="B28" t="s">
        <v>271</v>
      </c>
      <c r="C28">
        <v>8.8699999999999992</v>
      </c>
      <c r="D28">
        <v>8.8699999999999992</v>
      </c>
    </row>
    <row r="29" spans="1:4">
      <c r="A29">
        <v>310151370</v>
      </c>
      <c r="B29" t="s">
        <v>272</v>
      </c>
      <c r="C29">
        <v>35.380000000000003</v>
      </c>
      <c r="D29">
        <v>35.369999999999997</v>
      </c>
    </row>
    <row r="30" spans="1:4">
      <c r="A30">
        <v>310852500</v>
      </c>
      <c r="B30" t="s">
        <v>273</v>
      </c>
      <c r="C30" t="s">
        <v>709</v>
      </c>
      <c r="D30" t="s">
        <v>710</v>
      </c>
    </row>
    <row r="31" spans="1:4">
      <c r="A31">
        <v>311152200</v>
      </c>
      <c r="B31" t="s">
        <v>276</v>
      </c>
      <c r="C31">
        <v>67.91</v>
      </c>
      <c r="D31">
        <v>67.78</v>
      </c>
    </row>
    <row r="32" spans="1:4">
      <c r="A32">
        <v>311252400</v>
      </c>
      <c r="B32" t="s">
        <v>277</v>
      </c>
      <c r="C32">
        <v>0.1</v>
      </c>
      <c r="D32">
        <v>0.1</v>
      </c>
    </row>
    <row r="33" spans="1:4">
      <c r="A33">
        <v>312154040</v>
      </c>
      <c r="B33" t="s">
        <v>505</v>
      </c>
      <c r="C33">
        <v>168.72</v>
      </c>
      <c r="D33">
        <v>168.72</v>
      </c>
    </row>
    <row r="34" spans="1:4">
      <c r="A34">
        <v>330152700</v>
      </c>
      <c r="B34" t="s">
        <v>278</v>
      </c>
      <c r="C34">
        <v>7.19</v>
      </c>
      <c r="D34">
        <v>7.18</v>
      </c>
    </row>
    <row r="35" spans="1:4">
      <c r="A35">
        <v>330153800</v>
      </c>
      <c r="B35" t="s">
        <v>279</v>
      </c>
      <c r="C35">
        <v>500.8</v>
      </c>
      <c r="D35">
        <v>499.99</v>
      </c>
    </row>
    <row r="36" spans="1:4">
      <c r="A36">
        <v>330750820</v>
      </c>
      <c r="B36" t="s">
        <v>280</v>
      </c>
      <c r="C36">
        <v>106.64</v>
      </c>
      <c r="D36">
        <v>106.64</v>
      </c>
    </row>
    <row r="37" spans="1:4">
      <c r="A37">
        <v>330752600</v>
      </c>
      <c r="B37" t="s">
        <v>281</v>
      </c>
      <c r="C37">
        <v>11.76</v>
      </c>
      <c r="D37">
        <v>11.76</v>
      </c>
    </row>
    <row r="38" spans="1:4">
      <c r="A38" t="s">
        <v>282</v>
      </c>
      <c r="B38" t="s">
        <v>283</v>
      </c>
      <c r="C38">
        <v>817.61</v>
      </c>
      <c r="D38">
        <v>817.6</v>
      </c>
    </row>
    <row r="39" spans="1:4">
      <c r="A39" t="s">
        <v>284</v>
      </c>
      <c r="B39" t="s">
        <v>285</v>
      </c>
      <c r="C39" t="s">
        <v>711</v>
      </c>
      <c r="D39" t="s">
        <v>712</v>
      </c>
    </row>
    <row r="40" spans="1:4">
      <c r="A40">
        <v>410250270</v>
      </c>
      <c r="B40" t="s">
        <v>286</v>
      </c>
      <c r="C40">
        <v>18.62</v>
      </c>
      <c r="D40">
        <v>18.48</v>
      </c>
    </row>
    <row r="41" spans="1:4">
      <c r="A41">
        <v>420250270</v>
      </c>
      <c r="B41" t="s">
        <v>286</v>
      </c>
      <c r="C41">
        <v>8.59</v>
      </c>
      <c r="D41">
        <v>8.59</v>
      </c>
    </row>
    <row r="42" spans="1:4">
      <c r="A42">
        <v>420252800</v>
      </c>
      <c r="B42" t="s">
        <v>287</v>
      </c>
      <c r="C42">
        <v>0.13</v>
      </c>
      <c r="D42">
        <v>0.13</v>
      </c>
    </row>
    <row r="43" spans="1:4">
      <c r="A43">
        <v>420655140</v>
      </c>
      <c r="B43" t="s">
        <v>288</v>
      </c>
      <c r="C43">
        <v>11.61</v>
      </c>
      <c r="D43">
        <v>11.61</v>
      </c>
    </row>
    <row r="44" spans="1:4">
      <c r="A44">
        <v>511351350</v>
      </c>
      <c r="B44" t="s">
        <v>289</v>
      </c>
      <c r="C44">
        <v>18.57</v>
      </c>
      <c r="D44">
        <v>18.57</v>
      </c>
    </row>
    <row r="45" spans="1:4">
      <c r="A45">
        <v>511351760</v>
      </c>
      <c r="B45" t="s">
        <v>290</v>
      </c>
      <c r="C45">
        <v>18.55</v>
      </c>
      <c r="D45">
        <v>18.55</v>
      </c>
    </row>
    <row r="46" spans="1:4">
      <c r="A46">
        <v>511354620</v>
      </c>
      <c r="B46" t="s">
        <v>291</v>
      </c>
      <c r="C46">
        <v>8.32</v>
      </c>
      <c r="D46">
        <v>8.31</v>
      </c>
    </row>
    <row r="47" spans="1:4">
      <c r="A47">
        <v>511354970</v>
      </c>
      <c r="B47" t="s">
        <v>292</v>
      </c>
      <c r="C47">
        <v>30.91</v>
      </c>
      <c r="D47">
        <v>30.79</v>
      </c>
    </row>
    <row r="48" spans="1:4">
      <c r="A48" t="s">
        <v>293</v>
      </c>
      <c r="B48" t="s">
        <v>294</v>
      </c>
      <c r="C48">
        <v>149.53</v>
      </c>
      <c r="D48">
        <v>149.53</v>
      </c>
    </row>
    <row r="49" spans="1:4">
      <c r="A49" t="s">
        <v>296</v>
      </c>
      <c r="B49" t="s">
        <v>297</v>
      </c>
      <c r="C49">
        <v>90</v>
      </c>
      <c r="D49">
        <v>90</v>
      </c>
    </row>
    <row r="50" spans="1:4">
      <c r="A50" t="s">
        <v>298</v>
      </c>
      <c r="B50" t="s">
        <v>299</v>
      </c>
      <c r="C50">
        <v>428.98</v>
      </c>
      <c r="D50">
        <v>428.98</v>
      </c>
    </row>
    <row r="51" spans="1:4">
      <c r="A51" t="s">
        <v>433</v>
      </c>
      <c r="B51" t="s">
        <v>434</v>
      </c>
      <c r="D51">
        <v>0</v>
      </c>
    </row>
    <row r="52" spans="1:4">
      <c r="A52">
        <v>710552900</v>
      </c>
      <c r="B52" t="s">
        <v>300</v>
      </c>
      <c r="C52">
        <v>594.29999999999995</v>
      </c>
      <c r="D52">
        <v>589.67999999999995</v>
      </c>
    </row>
    <row r="53" spans="1:4">
      <c r="A53" t="s">
        <v>301</v>
      </c>
      <c r="B53" t="s">
        <v>302</v>
      </c>
      <c r="C53">
        <v>9.31</v>
      </c>
      <c r="D53">
        <v>9.31</v>
      </c>
    </row>
    <row r="54" spans="1:4">
      <c r="A54" t="s">
        <v>303</v>
      </c>
      <c r="B54" t="s">
        <v>304</v>
      </c>
      <c r="C54">
        <v>9.26</v>
      </c>
      <c r="D54">
        <v>9.0399999999999991</v>
      </c>
    </row>
    <row r="55" spans="1:4">
      <c r="A55" t="s">
        <v>305</v>
      </c>
      <c r="B55" t="s">
        <v>306</v>
      </c>
      <c r="C55">
        <v>7.4</v>
      </c>
      <c r="D55">
        <v>7.4</v>
      </c>
    </row>
    <row r="56" spans="1:4">
      <c r="A56" t="s">
        <v>307</v>
      </c>
      <c r="B56" t="s">
        <v>308</v>
      </c>
      <c r="C56">
        <v>18.29</v>
      </c>
      <c r="D56">
        <v>18.260000000000002</v>
      </c>
    </row>
    <row r="57" spans="1:4">
      <c r="A57">
        <v>860550860</v>
      </c>
      <c r="B57" t="s">
        <v>309</v>
      </c>
      <c r="C57">
        <v>0.5</v>
      </c>
      <c r="D57">
        <v>0.5</v>
      </c>
    </row>
    <row r="58" spans="1:4">
      <c r="A58" t="s">
        <v>310</v>
      </c>
      <c r="B58" t="s">
        <v>311</v>
      </c>
      <c r="C58">
        <v>25</v>
      </c>
      <c r="D58">
        <v>25</v>
      </c>
    </row>
    <row r="59" spans="1:4">
      <c r="A59">
        <v>1120551110</v>
      </c>
      <c r="B59" t="s">
        <v>455</v>
      </c>
      <c r="C59">
        <v>100</v>
      </c>
      <c r="D59">
        <v>100</v>
      </c>
    </row>
    <row r="60" spans="1:4">
      <c r="A60">
        <v>1140354660</v>
      </c>
      <c r="B60" t="s">
        <v>312</v>
      </c>
      <c r="C60">
        <v>8.23</v>
      </c>
      <c r="D60">
        <v>8.23</v>
      </c>
    </row>
    <row r="61" spans="1:4">
      <c r="A61">
        <v>1140354670</v>
      </c>
      <c r="B61" t="s">
        <v>313</v>
      </c>
      <c r="C61">
        <v>22.79</v>
      </c>
      <c r="D61">
        <v>22.79</v>
      </c>
    </row>
    <row r="62" spans="1:4">
      <c r="A62">
        <v>1140355170</v>
      </c>
      <c r="B62" t="s">
        <v>314</v>
      </c>
      <c r="C62">
        <v>6.7</v>
      </c>
      <c r="D62">
        <v>6.7</v>
      </c>
    </row>
    <row r="63" spans="1:4">
      <c r="A63">
        <v>1140355190</v>
      </c>
      <c r="B63" t="s">
        <v>315</v>
      </c>
      <c r="C63">
        <v>3.86</v>
      </c>
      <c r="D63">
        <v>3.86</v>
      </c>
    </row>
    <row r="64" spans="1:4">
      <c r="A64" t="s">
        <v>486</v>
      </c>
      <c r="B64" t="s">
        <v>487</v>
      </c>
      <c r="C64">
        <v>28.5</v>
      </c>
      <c r="D64">
        <v>28.5</v>
      </c>
    </row>
    <row r="65" spans="1:4">
      <c r="A65" t="s">
        <v>316</v>
      </c>
      <c r="B65" t="s">
        <v>315</v>
      </c>
      <c r="C65">
        <v>122.8</v>
      </c>
      <c r="D65">
        <v>122.8</v>
      </c>
    </row>
    <row r="66" spans="1:4">
      <c r="A66" t="s">
        <v>317</v>
      </c>
      <c r="B66" t="s">
        <v>318</v>
      </c>
      <c r="C66">
        <v>1</v>
      </c>
      <c r="D66">
        <v>1</v>
      </c>
    </row>
    <row r="67" spans="1:4">
      <c r="A67" t="s">
        <v>462</v>
      </c>
      <c r="B67" t="s">
        <v>463</v>
      </c>
      <c r="C67">
        <v>36.47</v>
      </c>
      <c r="D67">
        <v>36.47</v>
      </c>
    </row>
    <row r="68" spans="1:4">
      <c r="A68" t="s">
        <v>322</v>
      </c>
      <c r="B68" t="s">
        <v>323</v>
      </c>
      <c r="C68">
        <v>36.159999999999997</v>
      </c>
      <c r="D68">
        <v>36.159999999999997</v>
      </c>
    </row>
    <row r="69" spans="1:4">
      <c r="A69" t="s">
        <v>324</v>
      </c>
      <c r="B69" t="s">
        <v>325</v>
      </c>
      <c r="C69">
        <v>10.91</v>
      </c>
      <c r="D69">
        <v>10.91</v>
      </c>
    </row>
    <row r="70" spans="1:4">
      <c r="A70" t="s">
        <v>326</v>
      </c>
      <c r="B70" t="s">
        <v>327</v>
      </c>
      <c r="C70">
        <v>99.94</v>
      </c>
      <c r="D70">
        <v>99.94</v>
      </c>
    </row>
    <row r="71" spans="1:4">
      <c r="A71" t="s">
        <v>525</v>
      </c>
      <c r="B71" t="s">
        <v>320</v>
      </c>
      <c r="C71">
        <v>22.2</v>
      </c>
      <c r="D71">
        <v>22.2</v>
      </c>
    </row>
    <row r="72" spans="1:4">
      <c r="A72" t="s">
        <v>328</v>
      </c>
      <c r="B72" t="s">
        <v>329</v>
      </c>
      <c r="D72">
        <v>0</v>
      </c>
    </row>
    <row r="73" spans="1:4">
      <c r="A73" t="s">
        <v>330</v>
      </c>
      <c r="B73" t="s">
        <v>331</v>
      </c>
      <c r="C73">
        <v>25.02</v>
      </c>
      <c r="D73">
        <v>25.02</v>
      </c>
    </row>
    <row r="74" spans="1:4">
      <c r="A74" t="s">
        <v>332</v>
      </c>
      <c r="B74" t="s">
        <v>333</v>
      </c>
      <c r="C74">
        <v>142.74</v>
      </c>
      <c r="D74">
        <v>142.74</v>
      </c>
    </row>
    <row r="75" spans="1:4">
      <c r="A75" t="s">
        <v>334</v>
      </c>
      <c r="B75" t="s">
        <v>333</v>
      </c>
      <c r="C75">
        <v>11.12</v>
      </c>
      <c r="D75">
        <v>11.12</v>
      </c>
    </row>
    <row r="76" spans="1:4">
      <c r="A76" t="s">
        <v>335</v>
      </c>
      <c r="B76" t="s">
        <v>336</v>
      </c>
      <c r="C76">
        <v>26.98</v>
      </c>
      <c r="D76">
        <v>26.98</v>
      </c>
    </row>
    <row r="77" spans="1:4">
      <c r="A77">
        <v>1570150660</v>
      </c>
      <c r="B77" t="s">
        <v>337</v>
      </c>
      <c r="C77">
        <v>0.38</v>
      </c>
      <c r="D77">
        <v>0.38</v>
      </c>
    </row>
    <row r="78" spans="1:4">
      <c r="A78">
        <v>2340650280</v>
      </c>
      <c r="B78" t="s">
        <v>464</v>
      </c>
      <c r="C78">
        <v>8.1300000000000008</v>
      </c>
      <c r="D78">
        <v>8.1300000000000008</v>
      </c>
    </row>
    <row r="79" spans="1:4">
      <c r="A79">
        <v>2420453900</v>
      </c>
      <c r="B79" t="s">
        <v>340</v>
      </c>
      <c r="C79">
        <v>100</v>
      </c>
      <c r="D79">
        <v>100</v>
      </c>
    </row>
    <row r="80" spans="1:4">
      <c r="A80" t="s">
        <v>341</v>
      </c>
      <c r="B80" t="s">
        <v>342</v>
      </c>
      <c r="C80">
        <v>680</v>
      </c>
      <c r="D80">
        <v>680</v>
      </c>
    </row>
    <row r="81" spans="1:4">
      <c r="A81" t="s">
        <v>346</v>
      </c>
      <c r="B81" t="s">
        <v>347</v>
      </c>
      <c r="C81">
        <v>117.06</v>
      </c>
      <c r="D81">
        <v>114.15</v>
      </c>
    </row>
    <row r="82" spans="1:4">
      <c r="A82" t="s">
        <v>348</v>
      </c>
      <c r="B82" t="s">
        <v>349</v>
      </c>
      <c r="C82">
        <v>29.93</v>
      </c>
      <c r="D82">
        <v>29.93</v>
      </c>
    </row>
    <row r="83" spans="1:4">
      <c r="A83" t="s">
        <v>351</v>
      </c>
      <c r="B83" t="s">
        <v>352</v>
      </c>
      <c r="C83">
        <v>29.23</v>
      </c>
      <c r="D83">
        <v>29.23</v>
      </c>
    </row>
    <row r="84" spans="1:4">
      <c r="A84" t="s">
        <v>353</v>
      </c>
      <c r="B84" t="s">
        <v>354</v>
      </c>
      <c r="C84">
        <v>357.12</v>
      </c>
      <c r="D84">
        <v>357.12</v>
      </c>
    </row>
    <row r="85" spans="1:4">
      <c r="A85" t="s">
        <v>355</v>
      </c>
      <c r="B85" t="s">
        <v>356</v>
      </c>
      <c r="C85">
        <v>639.25</v>
      </c>
      <c r="D85">
        <v>639.25</v>
      </c>
    </row>
    <row r="86" spans="1:4">
      <c r="A86" t="s">
        <v>444</v>
      </c>
      <c r="B86" t="s">
        <v>445</v>
      </c>
      <c r="D86">
        <v>-1.44</v>
      </c>
    </row>
    <row r="87" spans="1:4">
      <c r="A87" t="s">
        <v>358</v>
      </c>
      <c r="B87" t="s">
        <v>359</v>
      </c>
      <c r="C87">
        <v>13.91</v>
      </c>
      <c r="D87">
        <v>13.91</v>
      </c>
    </row>
    <row r="88" spans="1:4">
      <c r="A88">
        <v>2820451280</v>
      </c>
      <c r="B88" t="s">
        <v>360</v>
      </c>
      <c r="C88">
        <v>7.71</v>
      </c>
      <c r="D88">
        <v>7.71</v>
      </c>
    </row>
    <row r="89" spans="1:4">
      <c r="A89" t="s">
        <v>446</v>
      </c>
      <c r="B89" t="s">
        <v>447</v>
      </c>
      <c r="C89">
        <v>35.42</v>
      </c>
      <c r="D89">
        <v>35.42</v>
      </c>
    </row>
    <row r="90" spans="1:4">
      <c r="A90">
        <v>2869950160</v>
      </c>
      <c r="B90" t="s">
        <v>361</v>
      </c>
      <c r="C90">
        <v>14.95</v>
      </c>
      <c r="D90">
        <v>14.95</v>
      </c>
    </row>
    <row r="91" spans="1:4">
      <c r="A91">
        <v>2910551290</v>
      </c>
      <c r="B91" t="s">
        <v>362</v>
      </c>
      <c r="C91">
        <v>245.46</v>
      </c>
      <c r="D91">
        <v>245.45</v>
      </c>
    </row>
    <row r="92" spans="1:4">
      <c r="A92" t="s">
        <v>363</v>
      </c>
      <c r="B92" t="s">
        <v>364</v>
      </c>
      <c r="C92">
        <v>45.73</v>
      </c>
      <c r="D92">
        <v>45.73</v>
      </c>
    </row>
    <row r="93" spans="1:4">
      <c r="A93" t="s">
        <v>365</v>
      </c>
      <c r="B93" t="s">
        <v>366</v>
      </c>
      <c r="C93">
        <v>10.76</v>
      </c>
      <c r="D93">
        <v>10.76</v>
      </c>
    </row>
    <row r="94" spans="1:4">
      <c r="A94" t="s">
        <v>369</v>
      </c>
      <c r="B94" t="s">
        <v>370</v>
      </c>
      <c r="C94">
        <v>45.47</v>
      </c>
      <c r="D94">
        <v>45.47</v>
      </c>
    </row>
    <row r="95" spans="1:4">
      <c r="A95">
        <v>3110251180</v>
      </c>
      <c r="B95" t="s">
        <v>371</v>
      </c>
      <c r="C95">
        <v>40.799999999999997</v>
      </c>
      <c r="D95">
        <v>40.69</v>
      </c>
    </row>
    <row r="96" spans="1:4">
      <c r="A96">
        <v>3180052990</v>
      </c>
      <c r="B96" t="s">
        <v>372</v>
      </c>
      <c r="C96">
        <v>4.97</v>
      </c>
      <c r="D96">
        <v>4.97</v>
      </c>
    </row>
    <row r="97" spans="1:4">
      <c r="A97">
        <v>3610459000</v>
      </c>
      <c r="B97" t="s">
        <v>375</v>
      </c>
      <c r="C97">
        <v>130.08000000000001</v>
      </c>
      <c r="D97">
        <v>129.9</v>
      </c>
    </row>
    <row r="98" spans="1:4">
      <c r="A98">
        <v>4620155160</v>
      </c>
      <c r="B98" t="s">
        <v>376</v>
      </c>
      <c r="C98">
        <v>5.91</v>
      </c>
      <c r="D98">
        <v>5.91</v>
      </c>
    </row>
    <row r="99" spans="1:4">
      <c r="A99" t="s">
        <v>377</v>
      </c>
      <c r="B99" t="s">
        <v>378</v>
      </c>
      <c r="C99">
        <v>75.790000000000006</v>
      </c>
      <c r="D99">
        <v>75.790000000000006</v>
      </c>
    </row>
    <row r="100" spans="1:4">
      <c r="A100">
        <v>4840155760</v>
      </c>
      <c r="B100" t="s">
        <v>378</v>
      </c>
      <c r="C100">
        <v>514.76</v>
      </c>
      <c r="D100">
        <v>514.76</v>
      </c>
    </row>
    <row r="101" spans="1:4">
      <c r="A101" t="s">
        <v>379</v>
      </c>
      <c r="B101" t="s">
        <v>378</v>
      </c>
      <c r="C101">
        <v>36.14</v>
      </c>
      <c r="D101">
        <v>36.14</v>
      </c>
    </row>
    <row r="102" spans="1:4">
      <c r="A102" t="s">
        <v>380</v>
      </c>
      <c r="B102" t="s">
        <v>381</v>
      </c>
      <c r="C102">
        <v>459.9</v>
      </c>
      <c r="D102">
        <v>459.9</v>
      </c>
    </row>
    <row r="103" spans="1:4">
      <c r="A103" t="s">
        <v>382</v>
      </c>
      <c r="B103" t="s">
        <v>378</v>
      </c>
      <c r="C103">
        <v>84.43</v>
      </c>
      <c r="D103">
        <v>84.43</v>
      </c>
    </row>
    <row r="104" spans="1:4">
      <c r="A104">
        <v>9090051200</v>
      </c>
      <c r="B104" t="s">
        <v>448</v>
      </c>
      <c r="C104">
        <v>0.19</v>
      </c>
      <c r="D104">
        <v>0.19</v>
      </c>
    </row>
    <row r="105" spans="1:4">
      <c r="A105">
        <v>9520051420</v>
      </c>
      <c r="B105" t="s">
        <v>383</v>
      </c>
      <c r="C105">
        <v>3.11</v>
      </c>
      <c r="D105">
        <v>3.11</v>
      </c>
    </row>
    <row r="106" spans="1:4">
      <c r="A106">
        <v>9620051410</v>
      </c>
      <c r="B106" t="s">
        <v>384</v>
      </c>
      <c r="C106">
        <v>11.04</v>
      </c>
      <c r="D106">
        <v>11.04</v>
      </c>
    </row>
    <row r="107" spans="1:4">
      <c r="A107">
        <v>170558300</v>
      </c>
      <c r="B107" t="s">
        <v>95</v>
      </c>
      <c r="C107">
        <v>578.79999999999995</v>
      </c>
      <c r="D107">
        <v>578.79999999999995</v>
      </c>
    </row>
    <row r="108" spans="1:4">
      <c r="A108">
        <v>170558330</v>
      </c>
      <c r="B108" t="s">
        <v>96</v>
      </c>
      <c r="C108">
        <v>552.49</v>
      </c>
      <c r="D108">
        <v>552.49</v>
      </c>
    </row>
    <row r="109" spans="1:4">
      <c r="A109">
        <v>320558340</v>
      </c>
      <c r="B109" t="s">
        <v>97</v>
      </c>
      <c r="C109">
        <v>215.36</v>
      </c>
      <c r="D109">
        <v>215.36</v>
      </c>
    </row>
    <row r="110" spans="1:4">
      <c r="A110">
        <v>330153020</v>
      </c>
      <c r="B110" t="s">
        <v>385</v>
      </c>
      <c r="C110" t="s">
        <v>713</v>
      </c>
      <c r="D110" t="s">
        <v>713</v>
      </c>
    </row>
    <row r="111" spans="1:4">
      <c r="A111" t="s">
        <v>386</v>
      </c>
      <c r="B111" t="s">
        <v>387</v>
      </c>
      <c r="C111">
        <v>1.58</v>
      </c>
      <c r="D111">
        <v>1.58</v>
      </c>
    </row>
    <row r="112" spans="1:4">
      <c r="A112" t="s">
        <v>388</v>
      </c>
      <c r="B112" t="s">
        <v>389</v>
      </c>
      <c r="C112" t="s">
        <v>714</v>
      </c>
      <c r="D112" t="s">
        <v>714</v>
      </c>
    </row>
    <row r="113" spans="1:4">
      <c r="A113">
        <v>1520158310</v>
      </c>
      <c r="B113" t="s">
        <v>100</v>
      </c>
      <c r="C113">
        <v>45.26</v>
      </c>
      <c r="D113">
        <v>45.26</v>
      </c>
    </row>
    <row r="114" spans="1:4">
      <c r="A114" t="s">
        <v>390</v>
      </c>
      <c r="B114" t="s">
        <v>391</v>
      </c>
      <c r="C114">
        <v>157.29</v>
      </c>
      <c r="D114">
        <v>157.29</v>
      </c>
    </row>
    <row r="115" spans="1:4">
      <c r="A115">
        <v>3620258320</v>
      </c>
      <c r="B115" t="s">
        <v>101</v>
      </c>
      <c r="C115">
        <v>600.79999999999995</v>
      </c>
      <c r="D115">
        <v>600.79999999999995</v>
      </c>
    </row>
    <row r="116" spans="1:4">
      <c r="A116">
        <v>3620258530</v>
      </c>
      <c r="B116" t="s">
        <v>392</v>
      </c>
      <c r="C116">
        <v>116.1</v>
      </c>
      <c r="D116">
        <v>116.1</v>
      </c>
    </row>
    <row r="117" spans="1:4">
      <c r="A117" t="s">
        <v>393</v>
      </c>
      <c r="B117" t="s">
        <v>394</v>
      </c>
      <c r="C117">
        <v>63.8</v>
      </c>
      <c r="D117">
        <v>63.8</v>
      </c>
    </row>
    <row r="118" spans="1:4">
      <c r="A118">
        <v>220251120</v>
      </c>
      <c r="B118" t="s">
        <v>626</v>
      </c>
      <c r="C118">
        <v>500</v>
      </c>
      <c r="D118">
        <v>500</v>
      </c>
    </row>
    <row r="119" spans="1:4">
      <c r="A119" t="s">
        <v>395</v>
      </c>
      <c r="B119" t="s">
        <v>396</v>
      </c>
      <c r="C119">
        <v>5.98</v>
      </c>
      <c r="D119">
        <v>5.98</v>
      </c>
    </row>
    <row r="120" spans="1:4">
      <c r="A120">
        <v>3080452610</v>
      </c>
      <c r="B120" t="s">
        <v>398</v>
      </c>
      <c r="C120">
        <v>17.64</v>
      </c>
      <c r="D120">
        <v>17.64</v>
      </c>
    </row>
    <row r="121" spans="1:4">
      <c r="A121">
        <v>3080152610</v>
      </c>
      <c r="B121" t="s">
        <v>398</v>
      </c>
      <c r="C121">
        <v>64.8</v>
      </c>
      <c r="D121">
        <v>64.8</v>
      </c>
    </row>
    <row r="122" spans="1:4">
      <c r="A122">
        <v>220252560</v>
      </c>
      <c r="B122" t="s">
        <v>400</v>
      </c>
      <c r="C122">
        <v>11.34</v>
      </c>
      <c r="D122">
        <v>11.34</v>
      </c>
    </row>
    <row r="123" spans="1:4">
      <c r="A123">
        <v>170558360</v>
      </c>
      <c r="B123" t="s">
        <v>401</v>
      </c>
      <c r="C123">
        <v>74.150000000000006</v>
      </c>
      <c r="D123">
        <v>74.150000000000006</v>
      </c>
    </row>
    <row r="124" spans="1:4">
      <c r="A124">
        <v>220253030</v>
      </c>
      <c r="B124" t="s">
        <v>402</v>
      </c>
      <c r="C124">
        <v>306.04000000000002</v>
      </c>
      <c r="D124">
        <v>306.04000000000002</v>
      </c>
    </row>
    <row r="125" spans="1:4">
      <c r="A125">
        <v>220253040</v>
      </c>
      <c r="B125" t="s">
        <v>403</v>
      </c>
      <c r="C125">
        <v>90.22</v>
      </c>
      <c r="D125">
        <v>90.13</v>
      </c>
    </row>
    <row r="126" spans="1:4">
      <c r="A126">
        <v>320558370</v>
      </c>
      <c r="B126" t="s">
        <v>404</v>
      </c>
      <c r="C126">
        <v>8.5399999999999991</v>
      </c>
      <c r="D126">
        <v>8.5399999999999991</v>
      </c>
    </row>
    <row r="127" spans="1:4">
      <c r="A127" t="s">
        <v>405</v>
      </c>
      <c r="B127" t="s">
        <v>406</v>
      </c>
      <c r="C127" t="s">
        <v>715</v>
      </c>
      <c r="D127" t="s">
        <v>715</v>
      </c>
    </row>
    <row r="128" spans="1:4">
      <c r="A128">
        <v>3620258570</v>
      </c>
      <c r="B128" t="s">
        <v>409</v>
      </c>
      <c r="C128">
        <v>53.7</v>
      </c>
      <c r="D128">
        <v>53.7</v>
      </c>
    </row>
    <row r="129" spans="1:4">
      <c r="A129" t="s">
        <v>410</v>
      </c>
      <c r="B129" t="s">
        <v>411</v>
      </c>
      <c r="C129">
        <v>340</v>
      </c>
      <c r="D129">
        <v>340</v>
      </c>
    </row>
    <row r="130" spans="1:4">
      <c r="A130" t="s">
        <v>494</v>
      </c>
      <c r="B130" t="s">
        <v>495</v>
      </c>
      <c r="C130">
        <v>280</v>
      </c>
      <c r="D130">
        <v>280</v>
      </c>
    </row>
    <row r="131" spans="1:4">
      <c r="A131">
        <v>710258520</v>
      </c>
      <c r="B131" t="s">
        <v>413</v>
      </c>
      <c r="C131">
        <v>27.12</v>
      </c>
      <c r="D131">
        <v>27.12</v>
      </c>
    </row>
    <row r="132" spans="1:4">
      <c r="A132" t="s">
        <v>414</v>
      </c>
      <c r="B132" t="s">
        <v>415</v>
      </c>
      <c r="C132">
        <v>9.93</v>
      </c>
      <c r="D132">
        <v>9.93</v>
      </c>
    </row>
    <row r="133" spans="1:4">
      <c r="A133" t="s">
        <v>416</v>
      </c>
      <c r="B133" t="s">
        <v>417</v>
      </c>
      <c r="C133">
        <v>72.790000000000006</v>
      </c>
      <c r="D133">
        <v>72.790000000000006</v>
      </c>
    </row>
    <row r="134" spans="1:4">
      <c r="A134" t="s">
        <v>418</v>
      </c>
      <c r="B134" t="s">
        <v>419</v>
      </c>
      <c r="C134">
        <v>260</v>
      </c>
      <c r="D134">
        <v>260</v>
      </c>
    </row>
    <row r="135" spans="1:4">
      <c r="A135" t="s">
        <v>420</v>
      </c>
      <c r="B135" t="s">
        <v>421</v>
      </c>
      <c r="C135">
        <v>5.61</v>
      </c>
      <c r="D135">
        <v>5.61</v>
      </c>
    </row>
    <row r="136" spans="1:4">
      <c r="A136">
        <v>1310351120</v>
      </c>
      <c r="B136" t="s">
        <v>626</v>
      </c>
      <c r="C136">
        <v>74.180000000000007</v>
      </c>
      <c r="D136">
        <v>74.180000000000007</v>
      </c>
    </row>
    <row r="137" spans="1:4">
      <c r="A137" t="s">
        <v>103</v>
      </c>
      <c r="B137" t="s">
        <v>102</v>
      </c>
      <c r="C137">
        <v>8.52</v>
      </c>
      <c r="D137">
        <v>8.52</v>
      </c>
    </row>
    <row r="138" spans="1:4">
      <c r="A138" t="s">
        <v>105</v>
      </c>
      <c r="B138" t="s">
        <v>104</v>
      </c>
      <c r="C138">
        <v>64.53</v>
      </c>
      <c r="D138">
        <v>64.53</v>
      </c>
    </row>
    <row r="139" spans="1:4">
      <c r="A139">
        <v>2340758790</v>
      </c>
      <c r="B139" t="s">
        <v>426</v>
      </c>
      <c r="C139">
        <v>8.86</v>
      </c>
      <c r="D139">
        <v>8.86</v>
      </c>
    </row>
    <row r="140" spans="1:4">
      <c r="A140">
        <v>3620258440</v>
      </c>
      <c r="B140" t="s">
        <v>106</v>
      </c>
      <c r="C140">
        <v>111.86</v>
      </c>
      <c r="D140">
        <v>101.19</v>
      </c>
    </row>
    <row r="141" spans="1:4">
      <c r="A141">
        <v>3620258480</v>
      </c>
      <c r="B141" t="s">
        <v>107</v>
      </c>
      <c r="C141">
        <v>92.92</v>
      </c>
      <c r="D141">
        <v>92.92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workbookViewId="0">
      <selection activeCell="C1" sqref="C1:D1048576"/>
    </sheetView>
  </sheetViews>
  <sheetFormatPr defaultRowHeight="15"/>
  <sheetData>
    <row r="1" spans="1:4">
      <c r="A1">
        <v>58000</v>
      </c>
      <c r="B1" t="s">
        <v>217</v>
      </c>
      <c r="D1">
        <v>-15.63</v>
      </c>
    </row>
    <row r="2" spans="1:4">
      <c r="A2">
        <v>170551380</v>
      </c>
      <c r="B2" t="s">
        <v>218</v>
      </c>
      <c r="C2">
        <v>118.54</v>
      </c>
      <c r="D2">
        <v>115.82</v>
      </c>
    </row>
    <row r="3" spans="1:4">
      <c r="A3" t="s">
        <v>219</v>
      </c>
      <c r="B3" t="s">
        <v>220</v>
      </c>
      <c r="C3">
        <v>844.95</v>
      </c>
      <c r="D3">
        <v>844.95</v>
      </c>
    </row>
    <row r="4" spans="1:4">
      <c r="A4" t="s">
        <v>221</v>
      </c>
      <c r="B4" t="s">
        <v>222</v>
      </c>
      <c r="C4">
        <v>21.53</v>
      </c>
      <c r="D4">
        <v>21.53</v>
      </c>
    </row>
    <row r="5" spans="1:4">
      <c r="A5" t="s">
        <v>223</v>
      </c>
      <c r="B5" t="s">
        <v>224</v>
      </c>
      <c r="C5">
        <v>4.3600000000000003</v>
      </c>
      <c r="D5">
        <v>4.3600000000000003</v>
      </c>
    </row>
    <row r="6" spans="1:4">
      <c r="A6" t="s">
        <v>225</v>
      </c>
      <c r="B6" t="s">
        <v>226</v>
      </c>
      <c r="C6">
        <v>163.63999999999999</v>
      </c>
      <c r="D6">
        <v>163.63999999999999</v>
      </c>
    </row>
    <row r="7" spans="1:4">
      <c r="A7" t="s">
        <v>213</v>
      </c>
      <c r="B7" t="s">
        <v>214</v>
      </c>
      <c r="C7">
        <v>71.12</v>
      </c>
      <c r="D7">
        <v>71.12</v>
      </c>
    </row>
    <row r="8" spans="1:4">
      <c r="A8" t="s">
        <v>216</v>
      </c>
      <c r="B8" t="s">
        <v>215</v>
      </c>
      <c r="C8">
        <v>33.28</v>
      </c>
      <c r="D8">
        <v>33.28</v>
      </c>
    </row>
    <row r="9" spans="1:4">
      <c r="A9" t="s">
        <v>227</v>
      </c>
      <c r="B9" t="s">
        <v>228</v>
      </c>
      <c r="C9">
        <v>149.68</v>
      </c>
      <c r="D9">
        <v>149.68</v>
      </c>
    </row>
    <row r="10" spans="1:4">
      <c r="A10" t="s">
        <v>229</v>
      </c>
      <c r="B10" t="s">
        <v>230</v>
      </c>
      <c r="C10">
        <v>338.97</v>
      </c>
      <c r="D10">
        <v>338.97</v>
      </c>
    </row>
    <row r="11" spans="1:4">
      <c r="A11" t="s">
        <v>231</v>
      </c>
      <c r="B11" t="s">
        <v>232</v>
      </c>
      <c r="C11">
        <v>9.5399999999999991</v>
      </c>
      <c r="D11">
        <v>9.5399999999999991</v>
      </c>
    </row>
    <row r="12" spans="1:4">
      <c r="A12" t="s">
        <v>233</v>
      </c>
      <c r="B12" t="s">
        <v>234</v>
      </c>
      <c r="C12">
        <v>916.04</v>
      </c>
      <c r="D12">
        <v>916.04</v>
      </c>
    </row>
    <row r="13" spans="1:4">
      <c r="A13" t="s">
        <v>235</v>
      </c>
      <c r="B13" t="s">
        <v>236</v>
      </c>
      <c r="C13">
        <v>16.600000000000001</v>
      </c>
      <c r="D13">
        <v>16.600000000000001</v>
      </c>
    </row>
    <row r="14" spans="1:4">
      <c r="A14" t="s">
        <v>239</v>
      </c>
      <c r="B14" t="s">
        <v>240</v>
      </c>
      <c r="C14">
        <v>443.55</v>
      </c>
      <c r="D14">
        <v>443.55</v>
      </c>
    </row>
    <row r="15" spans="1:4">
      <c r="A15" t="s">
        <v>241</v>
      </c>
      <c r="B15" t="s">
        <v>242</v>
      </c>
      <c r="C15">
        <v>517.51</v>
      </c>
      <c r="D15">
        <v>517.51</v>
      </c>
    </row>
    <row r="16" spans="1:4">
      <c r="A16" t="s">
        <v>243</v>
      </c>
      <c r="B16" t="s">
        <v>244</v>
      </c>
      <c r="C16">
        <v>1257.18</v>
      </c>
      <c r="D16">
        <v>1257.18</v>
      </c>
    </row>
    <row r="17" spans="1:4">
      <c r="A17" t="s">
        <v>245</v>
      </c>
      <c r="B17" t="s">
        <v>246</v>
      </c>
      <c r="C17">
        <v>300.70999999999998</v>
      </c>
      <c r="D17">
        <v>300.70999999999998</v>
      </c>
    </row>
    <row r="18" spans="1:4">
      <c r="A18" t="s">
        <v>247</v>
      </c>
      <c r="B18" t="s">
        <v>248</v>
      </c>
      <c r="C18">
        <v>0.56999999999999995</v>
      </c>
      <c r="D18">
        <v>0.56999999999999995</v>
      </c>
    </row>
    <row r="19" spans="1:4">
      <c r="A19">
        <v>210255340</v>
      </c>
      <c r="B19" t="s">
        <v>456</v>
      </c>
      <c r="C19">
        <v>4.6100000000000003</v>
      </c>
      <c r="D19">
        <v>4.6100000000000003</v>
      </c>
    </row>
    <row r="20" spans="1:4">
      <c r="A20" s="51" t="s">
        <v>637</v>
      </c>
      <c r="B20" t="s">
        <v>638</v>
      </c>
      <c r="C20">
        <v>51.08</v>
      </c>
      <c r="D20">
        <v>51.08</v>
      </c>
    </row>
    <row r="21" spans="1:4">
      <c r="A21">
        <v>220252550</v>
      </c>
      <c r="B21" t="s">
        <v>249</v>
      </c>
      <c r="C21">
        <v>26.83</v>
      </c>
      <c r="D21">
        <v>26.83</v>
      </c>
    </row>
    <row r="22" spans="1:4">
      <c r="A22" s="51" t="s">
        <v>250</v>
      </c>
      <c r="B22" t="s">
        <v>251</v>
      </c>
      <c r="C22">
        <v>45.42</v>
      </c>
      <c r="D22">
        <v>45.42</v>
      </c>
    </row>
    <row r="23" spans="1:4">
      <c r="A23" s="51" t="s">
        <v>252</v>
      </c>
      <c r="B23" t="s">
        <v>253</v>
      </c>
      <c r="C23">
        <v>14.52</v>
      </c>
      <c r="D23">
        <v>14.52</v>
      </c>
    </row>
    <row r="24" spans="1:4">
      <c r="A24" s="51" t="s">
        <v>254</v>
      </c>
      <c r="B24" t="s">
        <v>255</v>
      </c>
      <c r="C24">
        <v>112.45</v>
      </c>
      <c r="D24">
        <v>112.45</v>
      </c>
    </row>
    <row r="25" spans="1:4">
      <c r="A25" s="51" t="s">
        <v>256</v>
      </c>
      <c r="B25" t="s">
        <v>257</v>
      </c>
      <c r="C25">
        <v>272.99</v>
      </c>
      <c r="D25">
        <v>272.99</v>
      </c>
    </row>
    <row r="26" spans="1:4">
      <c r="A26" s="51" t="s">
        <v>258</v>
      </c>
      <c r="B26" t="s">
        <v>259</v>
      </c>
      <c r="C26">
        <v>14.03</v>
      </c>
      <c r="D26">
        <v>14.03</v>
      </c>
    </row>
    <row r="27" spans="1:4">
      <c r="A27" s="51" t="s">
        <v>260</v>
      </c>
      <c r="B27" t="s">
        <v>261</v>
      </c>
      <c r="C27">
        <v>185.52</v>
      </c>
      <c r="D27">
        <v>185.52</v>
      </c>
    </row>
    <row r="28" spans="1:4">
      <c r="A28" s="51" t="s">
        <v>478</v>
      </c>
      <c r="B28" t="s">
        <v>479</v>
      </c>
      <c r="C28">
        <v>65.180000000000007</v>
      </c>
      <c r="D28">
        <v>65.180000000000007</v>
      </c>
    </row>
    <row r="29" spans="1:4">
      <c r="A29" t="s">
        <v>262</v>
      </c>
      <c r="B29" t="s">
        <v>263</v>
      </c>
      <c r="C29">
        <v>429.82</v>
      </c>
      <c r="D29">
        <v>428.43</v>
      </c>
    </row>
    <row r="30" spans="1:4">
      <c r="A30" s="51" t="s">
        <v>550</v>
      </c>
      <c r="B30" t="s">
        <v>551</v>
      </c>
      <c r="C30">
        <v>10</v>
      </c>
      <c r="D30">
        <v>10</v>
      </c>
    </row>
    <row r="31" spans="1:4">
      <c r="A31" s="51" t="s">
        <v>264</v>
      </c>
      <c r="B31" t="s">
        <v>265</v>
      </c>
      <c r="C31">
        <v>16.43</v>
      </c>
      <c r="D31">
        <v>16.43</v>
      </c>
    </row>
    <row r="32" spans="1:4">
      <c r="A32" s="51" t="s">
        <v>268</v>
      </c>
      <c r="B32" t="s">
        <v>269</v>
      </c>
      <c r="C32">
        <v>11.39</v>
      </c>
      <c r="D32">
        <v>11.39</v>
      </c>
    </row>
    <row r="33" spans="1:4">
      <c r="A33" s="51" t="s">
        <v>270</v>
      </c>
      <c r="B33" t="s">
        <v>271</v>
      </c>
      <c r="C33">
        <v>5.27</v>
      </c>
      <c r="D33">
        <v>5.27</v>
      </c>
    </row>
    <row r="34" spans="1:4">
      <c r="A34">
        <v>250855320</v>
      </c>
      <c r="B34" t="s">
        <v>504</v>
      </c>
      <c r="C34">
        <v>17.02</v>
      </c>
      <c r="D34">
        <v>17.02</v>
      </c>
    </row>
    <row r="35" spans="1:4">
      <c r="A35">
        <v>310151370</v>
      </c>
      <c r="B35" t="s">
        <v>272</v>
      </c>
      <c r="C35">
        <v>147.99</v>
      </c>
      <c r="D35">
        <v>147.97999999999999</v>
      </c>
    </row>
    <row r="36" spans="1:4">
      <c r="A36">
        <v>310852500</v>
      </c>
      <c r="B36" t="s">
        <v>273</v>
      </c>
      <c r="C36">
        <v>2294.62</v>
      </c>
      <c r="D36">
        <v>2269.5</v>
      </c>
    </row>
    <row r="37" spans="1:4">
      <c r="A37">
        <v>311152200</v>
      </c>
      <c r="B37" t="s">
        <v>276</v>
      </c>
      <c r="C37">
        <v>169.87</v>
      </c>
      <c r="D37">
        <v>169.87</v>
      </c>
    </row>
    <row r="38" spans="1:4">
      <c r="A38">
        <v>311252400</v>
      </c>
      <c r="B38" t="s">
        <v>277</v>
      </c>
      <c r="C38">
        <v>0.05</v>
      </c>
      <c r="D38">
        <v>0.05</v>
      </c>
    </row>
    <row r="39" spans="1:4">
      <c r="A39">
        <v>330152700</v>
      </c>
      <c r="B39" t="s">
        <v>278</v>
      </c>
      <c r="C39">
        <v>12.04</v>
      </c>
      <c r="D39">
        <v>12</v>
      </c>
    </row>
    <row r="40" spans="1:4">
      <c r="A40">
        <v>330153800</v>
      </c>
      <c r="B40" t="s">
        <v>279</v>
      </c>
      <c r="C40">
        <v>1669.35</v>
      </c>
      <c r="D40">
        <v>1668.36</v>
      </c>
    </row>
    <row r="41" spans="1:4">
      <c r="A41">
        <v>330750820</v>
      </c>
      <c r="B41" t="s">
        <v>280</v>
      </c>
      <c r="C41">
        <v>72.12</v>
      </c>
      <c r="D41">
        <v>72.12</v>
      </c>
    </row>
    <row r="42" spans="1:4">
      <c r="A42">
        <v>330752600</v>
      </c>
      <c r="B42" t="s">
        <v>281</v>
      </c>
      <c r="C42">
        <v>24.21</v>
      </c>
      <c r="D42">
        <v>24.21</v>
      </c>
    </row>
    <row r="43" spans="1:4">
      <c r="A43" t="s">
        <v>282</v>
      </c>
      <c r="B43" t="s">
        <v>283</v>
      </c>
      <c r="C43">
        <v>1962.84</v>
      </c>
      <c r="D43">
        <v>1962.83</v>
      </c>
    </row>
    <row r="44" spans="1:4">
      <c r="A44" t="s">
        <v>284</v>
      </c>
      <c r="B44" t="s">
        <v>285</v>
      </c>
      <c r="C44">
        <v>3372.29</v>
      </c>
      <c r="D44">
        <v>3372.23</v>
      </c>
    </row>
    <row r="45" spans="1:4">
      <c r="A45">
        <v>410250270</v>
      </c>
      <c r="B45" t="s">
        <v>286</v>
      </c>
      <c r="C45">
        <v>11.55</v>
      </c>
      <c r="D45">
        <v>11.54</v>
      </c>
    </row>
    <row r="46" spans="1:4">
      <c r="A46">
        <v>420252800</v>
      </c>
      <c r="B46" t="s">
        <v>287</v>
      </c>
      <c r="C46">
        <v>0.52</v>
      </c>
      <c r="D46">
        <v>0.52</v>
      </c>
    </row>
    <row r="47" spans="1:4">
      <c r="A47">
        <v>511351340</v>
      </c>
      <c r="B47" t="s">
        <v>587</v>
      </c>
    </row>
    <row r="48" spans="1:4">
      <c r="A48">
        <v>511351350</v>
      </c>
      <c r="B48" t="s">
        <v>289</v>
      </c>
      <c r="C48">
        <v>9.75</v>
      </c>
      <c r="D48">
        <v>9.75</v>
      </c>
    </row>
    <row r="49" spans="1:4">
      <c r="A49">
        <v>511351760</v>
      </c>
      <c r="B49" t="s">
        <v>290</v>
      </c>
      <c r="C49">
        <v>24.39</v>
      </c>
      <c r="D49">
        <v>24.39</v>
      </c>
    </row>
    <row r="50" spans="1:4">
      <c r="A50">
        <v>511354620</v>
      </c>
      <c r="B50" t="s">
        <v>291</v>
      </c>
      <c r="C50">
        <v>41.1</v>
      </c>
      <c r="D50">
        <v>41.08</v>
      </c>
    </row>
    <row r="51" spans="1:4">
      <c r="A51">
        <v>511354970</v>
      </c>
      <c r="B51" t="s">
        <v>292</v>
      </c>
      <c r="C51">
        <v>269.49</v>
      </c>
      <c r="D51">
        <v>269.37</v>
      </c>
    </row>
    <row r="52" spans="1:4">
      <c r="A52" t="s">
        <v>293</v>
      </c>
      <c r="B52" t="s">
        <v>294</v>
      </c>
      <c r="C52">
        <v>274.60000000000002</v>
      </c>
      <c r="D52">
        <v>274.60000000000002</v>
      </c>
    </row>
    <row r="53" spans="1:4">
      <c r="A53" t="s">
        <v>296</v>
      </c>
      <c r="B53" t="s">
        <v>297</v>
      </c>
      <c r="C53">
        <v>240.52</v>
      </c>
      <c r="D53">
        <v>240.52</v>
      </c>
    </row>
    <row r="54" spans="1:4">
      <c r="A54" t="s">
        <v>298</v>
      </c>
      <c r="B54" t="s">
        <v>299</v>
      </c>
      <c r="C54">
        <v>1451.57</v>
      </c>
      <c r="D54">
        <v>1450.41</v>
      </c>
    </row>
    <row r="55" spans="1:4">
      <c r="A55" t="s">
        <v>433</v>
      </c>
      <c r="B55" t="s">
        <v>434</v>
      </c>
      <c r="C55">
        <v>367.74</v>
      </c>
      <c r="D55">
        <v>367.74</v>
      </c>
    </row>
    <row r="56" spans="1:4">
      <c r="A56" t="s">
        <v>506</v>
      </c>
      <c r="B56" t="s">
        <v>299</v>
      </c>
      <c r="D56">
        <v>-0.69</v>
      </c>
    </row>
    <row r="57" spans="1:4">
      <c r="A57">
        <v>710552900</v>
      </c>
      <c r="B57" t="s">
        <v>300</v>
      </c>
      <c r="C57">
        <v>1289.26</v>
      </c>
      <c r="D57">
        <v>1288</v>
      </c>
    </row>
    <row r="58" spans="1:4">
      <c r="A58" t="s">
        <v>303</v>
      </c>
      <c r="B58" t="s">
        <v>304</v>
      </c>
      <c r="C58">
        <v>5.71</v>
      </c>
      <c r="D58">
        <v>5.71</v>
      </c>
    </row>
    <row r="59" spans="1:4">
      <c r="A59" t="s">
        <v>305</v>
      </c>
      <c r="B59" t="s">
        <v>306</v>
      </c>
      <c r="C59">
        <v>17.829999999999998</v>
      </c>
      <c r="D59">
        <v>17.829999999999998</v>
      </c>
    </row>
    <row r="60" spans="1:4">
      <c r="A60" t="s">
        <v>307</v>
      </c>
      <c r="B60" t="s">
        <v>308</v>
      </c>
      <c r="C60">
        <v>24.48</v>
      </c>
      <c r="D60">
        <v>24.46</v>
      </c>
    </row>
    <row r="61" spans="1:4">
      <c r="A61">
        <v>860550860</v>
      </c>
      <c r="B61" t="s">
        <v>309</v>
      </c>
      <c r="C61">
        <v>3.08</v>
      </c>
      <c r="D61">
        <v>3.08</v>
      </c>
    </row>
    <row r="62" spans="1:4">
      <c r="A62" t="s">
        <v>310</v>
      </c>
      <c r="B62" t="s">
        <v>311</v>
      </c>
      <c r="C62">
        <v>25</v>
      </c>
      <c r="D62">
        <v>25</v>
      </c>
    </row>
    <row r="63" spans="1:4">
      <c r="A63">
        <v>1140354660</v>
      </c>
      <c r="B63" t="s">
        <v>312</v>
      </c>
      <c r="C63">
        <v>20.16</v>
      </c>
      <c r="D63">
        <v>20.16</v>
      </c>
    </row>
    <row r="64" spans="1:4">
      <c r="A64">
        <v>1140354670</v>
      </c>
      <c r="B64" t="s">
        <v>313</v>
      </c>
      <c r="C64">
        <v>33.97</v>
      </c>
      <c r="D64">
        <v>33.97</v>
      </c>
    </row>
    <row r="65" spans="1:4">
      <c r="A65">
        <v>1140355170</v>
      </c>
      <c r="B65" t="s">
        <v>314</v>
      </c>
      <c r="C65">
        <v>9.5299999999999994</v>
      </c>
      <c r="D65">
        <v>9.5299999999999994</v>
      </c>
    </row>
    <row r="66" spans="1:4">
      <c r="A66">
        <v>1140355190</v>
      </c>
      <c r="B66" t="s">
        <v>315</v>
      </c>
      <c r="C66">
        <v>5.46</v>
      </c>
      <c r="D66">
        <v>5.46</v>
      </c>
    </row>
    <row r="67" spans="1:4">
      <c r="A67" t="s">
        <v>316</v>
      </c>
      <c r="B67" t="s">
        <v>315</v>
      </c>
      <c r="C67">
        <v>160.34</v>
      </c>
      <c r="D67">
        <v>160.34</v>
      </c>
    </row>
    <row r="68" spans="1:4">
      <c r="A68" t="s">
        <v>317</v>
      </c>
      <c r="B68" t="s">
        <v>318</v>
      </c>
      <c r="C68">
        <v>3</v>
      </c>
      <c r="D68">
        <v>3</v>
      </c>
    </row>
    <row r="69" spans="1:4">
      <c r="A69" t="s">
        <v>319</v>
      </c>
      <c r="B69" t="s">
        <v>320</v>
      </c>
      <c r="C69">
        <v>28.91</v>
      </c>
      <c r="D69">
        <v>28.91</v>
      </c>
    </row>
    <row r="70" spans="1:4">
      <c r="A70" t="s">
        <v>322</v>
      </c>
      <c r="B70" t="s">
        <v>323</v>
      </c>
      <c r="C70">
        <v>24.85</v>
      </c>
      <c r="D70">
        <v>24.85</v>
      </c>
    </row>
    <row r="71" spans="1:4">
      <c r="A71" t="s">
        <v>324</v>
      </c>
      <c r="B71" t="s">
        <v>325</v>
      </c>
      <c r="C71">
        <v>18.7</v>
      </c>
      <c r="D71">
        <v>18.7</v>
      </c>
    </row>
    <row r="72" spans="1:4">
      <c r="A72" t="s">
        <v>326</v>
      </c>
      <c r="B72" t="s">
        <v>327</v>
      </c>
      <c r="C72">
        <v>10.23</v>
      </c>
      <c r="D72">
        <v>10.23</v>
      </c>
    </row>
    <row r="73" spans="1:4">
      <c r="A73">
        <v>1380153790</v>
      </c>
      <c r="B73" t="s">
        <v>613</v>
      </c>
      <c r="C73">
        <v>240.21</v>
      </c>
      <c r="D73">
        <v>240.21</v>
      </c>
    </row>
    <row r="74" spans="1:4">
      <c r="A74">
        <v>1380154260</v>
      </c>
      <c r="B74" t="s">
        <v>556</v>
      </c>
      <c r="C74">
        <v>86.56</v>
      </c>
      <c r="D74">
        <v>86.56</v>
      </c>
    </row>
    <row r="75" spans="1:4">
      <c r="A75" t="s">
        <v>436</v>
      </c>
      <c r="B75" t="s">
        <v>323</v>
      </c>
      <c r="C75">
        <v>39.979999999999997</v>
      </c>
      <c r="D75">
        <v>39.979999999999997</v>
      </c>
    </row>
    <row r="76" spans="1:4">
      <c r="A76" t="s">
        <v>330</v>
      </c>
      <c r="B76" t="s">
        <v>331</v>
      </c>
      <c r="C76">
        <v>32.68</v>
      </c>
      <c r="D76">
        <v>32.68</v>
      </c>
    </row>
    <row r="77" spans="1:4">
      <c r="A77" t="s">
        <v>332</v>
      </c>
      <c r="B77" t="s">
        <v>333</v>
      </c>
      <c r="C77">
        <v>189.86</v>
      </c>
      <c r="D77">
        <v>189.86</v>
      </c>
    </row>
    <row r="78" spans="1:4">
      <c r="A78" t="s">
        <v>334</v>
      </c>
      <c r="B78" t="s">
        <v>333</v>
      </c>
      <c r="C78">
        <v>33.229999999999997</v>
      </c>
      <c r="D78">
        <v>33.229999999999997</v>
      </c>
    </row>
    <row r="79" spans="1:4">
      <c r="A79" t="s">
        <v>335</v>
      </c>
      <c r="B79" t="s">
        <v>336</v>
      </c>
      <c r="C79">
        <v>37.78</v>
      </c>
      <c r="D79">
        <v>35.42</v>
      </c>
    </row>
    <row r="80" spans="1:4">
      <c r="A80">
        <v>1570150660</v>
      </c>
      <c r="B80" t="s">
        <v>337</v>
      </c>
      <c r="C80">
        <v>2.7</v>
      </c>
      <c r="D80">
        <v>2.7</v>
      </c>
    </row>
    <row r="81" spans="1:4">
      <c r="A81">
        <v>2420453900</v>
      </c>
      <c r="B81" t="s">
        <v>340</v>
      </c>
      <c r="C81">
        <v>100</v>
      </c>
      <c r="D81">
        <v>100</v>
      </c>
    </row>
    <row r="82" spans="1:4">
      <c r="A82" t="s">
        <v>341</v>
      </c>
      <c r="B82" t="s">
        <v>342</v>
      </c>
      <c r="C82">
        <v>2171.1799999999998</v>
      </c>
      <c r="D82">
        <v>2171.16</v>
      </c>
    </row>
    <row r="83" spans="1:4">
      <c r="A83" t="s">
        <v>344</v>
      </c>
      <c r="B83" t="s">
        <v>345</v>
      </c>
      <c r="D83">
        <v>-2.35</v>
      </c>
    </row>
    <row r="84" spans="1:4">
      <c r="A84" t="s">
        <v>346</v>
      </c>
      <c r="B84" t="s">
        <v>347</v>
      </c>
      <c r="C84">
        <v>48.9</v>
      </c>
      <c r="D84">
        <v>48.9</v>
      </c>
    </row>
    <row r="85" spans="1:4">
      <c r="A85" t="s">
        <v>627</v>
      </c>
      <c r="B85" t="s">
        <v>359</v>
      </c>
      <c r="C85">
        <v>166.9</v>
      </c>
      <c r="D85">
        <v>166.86</v>
      </c>
    </row>
    <row r="86" spans="1:4">
      <c r="A86" t="s">
        <v>348</v>
      </c>
      <c r="B86" t="s">
        <v>349</v>
      </c>
      <c r="C86">
        <v>140</v>
      </c>
      <c r="D86">
        <v>140</v>
      </c>
    </row>
    <row r="87" spans="1:4">
      <c r="A87" t="s">
        <v>353</v>
      </c>
      <c r="B87" t="s">
        <v>354</v>
      </c>
      <c r="C87">
        <v>732.95</v>
      </c>
      <c r="D87">
        <v>732.95</v>
      </c>
    </row>
    <row r="88" spans="1:4">
      <c r="A88" t="s">
        <v>355</v>
      </c>
      <c r="B88" t="s">
        <v>356</v>
      </c>
      <c r="C88">
        <v>1041.57</v>
      </c>
      <c r="D88">
        <v>1041.57</v>
      </c>
    </row>
    <row r="89" spans="1:4">
      <c r="A89" t="s">
        <v>440</v>
      </c>
      <c r="B89" t="s">
        <v>441</v>
      </c>
    </row>
    <row r="90" spans="1:4">
      <c r="A90" t="s">
        <v>442</v>
      </c>
      <c r="B90" t="s">
        <v>443</v>
      </c>
      <c r="D90">
        <v>-4.33</v>
      </c>
    </row>
    <row r="91" spans="1:4">
      <c r="A91" t="s">
        <v>444</v>
      </c>
      <c r="B91" t="s">
        <v>445</v>
      </c>
      <c r="D91">
        <v>-7.68</v>
      </c>
    </row>
    <row r="92" spans="1:4">
      <c r="A92" t="s">
        <v>358</v>
      </c>
      <c r="B92" t="s">
        <v>359</v>
      </c>
      <c r="C92">
        <v>42.65</v>
      </c>
      <c r="D92">
        <v>42.65</v>
      </c>
    </row>
    <row r="93" spans="1:4">
      <c r="A93">
        <v>2820451280</v>
      </c>
      <c r="B93" t="s">
        <v>360</v>
      </c>
      <c r="C93">
        <v>18.440000000000001</v>
      </c>
      <c r="D93">
        <v>18.440000000000001</v>
      </c>
    </row>
    <row r="94" spans="1:4">
      <c r="A94" t="s">
        <v>530</v>
      </c>
      <c r="B94" t="s">
        <v>531</v>
      </c>
      <c r="C94">
        <v>23.97</v>
      </c>
      <c r="D94">
        <v>23.97</v>
      </c>
    </row>
    <row r="95" spans="1:4">
      <c r="A95" t="s">
        <v>446</v>
      </c>
      <c r="B95" t="s">
        <v>447</v>
      </c>
      <c r="C95">
        <v>5.7</v>
      </c>
      <c r="D95">
        <v>5.7</v>
      </c>
    </row>
    <row r="96" spans="1:4">
      <c r="A96">
        <v>2860050160</v>
      </c>
      <c r="B96" t="s">
        <v>361</v>
      </c>
    </row>
    <row r="97" spans="1:4">
      <c r="A97">
        <v>2910551290</v>
      </c>
      <c r="B97" t="s">
        <v>362</v>
      </c>
      <c r="C97">
        <v>142.43</v>
      </c>
      <c r="D97">
        <v>142.43</v>
      </c>
    </row>
    <row r="98" spans="1:4">
      <c r="A98" t="s">
        <v>363</v>
      </c>
      <c r="B98" t="s">
        <v>364</v>
      </c>
      <c r="C98">
        <v>38.21</v>
      </c>
      <c r="D98">
        <v>38.21</v>
      </c>
    </row>
    <row r="99" spans="1:4">
      <c r="A99" t="s">
        <v>365</v>
      </c>
      <c r="B99" t="s">
        <v>366</v>
      </c>
      <c r="C99">
        <v>1.23</v>
      </c>
      <c r="D99">
        <v>1.23</v>
      </c>
    </row>
    <row r="100" spans="1:4">
      <c r="A100" t="s">
        <v>369</v>
      </c>
      <c r="B100" t="s">
        <v>370</v>
      </c>
      <c r="C100">
        <v>44.79</v>
      </c>
      <c r="D100">
        <v>44.79</v>
      </c>
    </row>
    <row r="101" spans="1:4">
      <c r="A101">
        <v>3050751560</v>
      </c>
      <c r="B101" t="s">
        <v>599</v>
      </c>
      <c r="C101">
        <v>681.19</v>
      </c>
      <c r="D101">
        <v>681.19</v>
      </c>
    </row>
    <row r="102" spans="1:4">
      <c r="A102">
        <v>3110251180</v>
      </c>
      <c r="B102" t="s">
        <v>371</v>
      </c>
      <c r="C102">
        <v>80</v>
      </c>
      <c r="D102">
        <v>80</v>
      </c>
    </row>
    <row r="103" spans="1:4">
      <c r="A103">
        <v>3180052990</v>
      </c>
      <c r="B103" t="s">
        <v>372</v>
      </c>
      <c r="C103">
        <v>64.44</v>
      </c>
      <c r="D103">
        <v>64.44</v>
      </c>
    </row>
    <row r="104" spans="1:4">
      <c r="A104">
        <v>3610459000</v>
      </c>
      <c r="B104" t="s">
        <v>375</v>
      </c>
      <c r="C104">
        <v>315.87</v>
      </c>
      <c r="D104">
        <v>315.87</v>
      </c>
    </row>
    <row r="105" spans="1:4">
      <c r="A105">
        <v>3620255500</v>
      </c>
      <c r="B105" t="s">
        <v>511</v>
      </c>
    </row>
    <row r="106" spans="1:4">
      <c r="A106">
        <v>4620155160</v>
      </c>
      <c r="B106" t="s">
        <v>376</v>
      </c>
      <c r="C106">
        <v>0.62</v>
      </c>
      <c r="D106">
        <v>0.62</v>
      </c>
    </row>
    <row r="107" spans="1:4">
      <c r="A107" t="s">
        <v>377</v>
      </c>
      <c r="B107" t="s">
        <v>378</v>
      </c>
      <c r="C107">
        <v>126.34</v>
      </c>
      <c r="D107">
        <v>126.34</v>
      </c>
    </row>
    <row r="108" spans="1:4">
      <c r="A108">
        <v>4840155760</v>
      </c>
      <c r="B108" t="s">
        <v>378</v>
      </c>
      <c r="C108">
        <v>19.829999999999998</v>
      </c>
      <c r="D108">
        <v>19.829999999999998</v>
      </c>
    </row>
    <row r="109" spans="1:4">
      <c r="A109" t="s">
        <v>379</v>
      </c>
      <c r="B109" t="s">
        <v>378</v>
      </c>
      <c r="C109">
        <v>29.08</v>
      </c>
      <c r="D109">
        <v>29.08</v>
      </c>
    </row>
    <row r="110" spans="1:4">
      <c r="A110" t="s">
        <v>380</v>
      </c>
      <c r="B110" t="s">
        <v>381</v>
      </c>
      <c r="C110">
        <v>82.8</v>
      </c>
      <c r="D110">
        <v>82.8</v>
      </c>
    </row>
    <row r="111" spans="1:4">
      <c r="A111" t="s">
        <v>382</v>
      </c>
      <c r="B111" t="s">
        <v>378</v>
      </c>
      <c r="C111">
        <v>10.47</v>
      </c>
      <c r="D111">
        <v>10.47</v>
      </c>
    </row>
    <row r="112" spans="1:4">
      <c r="A112">
        <v>9090051200</v>
      </c>
      <c r="B112" t="s">
        <v>448</v>
      </c>
      <c r="C112">
        <v>1.41</v>
      </c>
      <c r="D112">
        <v>1.41</v>
      </c>
    </row>
    <row r="113" spans="1:4">
      <c r="A113">
        <v>9520051420</v>
      </c>
      <c r="B113" t="s">
        <v>383</v>
      </c>
      <c r="C113">
        <v>4.76</v>
      </c>
      <c r="D113">
        <v>4.76</v>
      </c>
    </row>
    <row r="114" spans="1:4">
      <c r="A114">
        <v>9620051410</v>
      </c>
      <c r="B114" t="s">
        <v>384</v>
      </c>
      <c r="C114">
        <v>41.09</v>
      </c>
      <c r="D114">
        <v>41.09</v>
      </c>
    </row>
    <row r="115" spans="1:4">
      <c r="A115">
        <v>170558300</v>
      </c>
      <c r="B115" t="s">
        <v>95</v>
      </c>
      <c r="C115">
        <v>729.96</v>
      </c>
      <c r="D115">
        <v>728.16</v>
      </c>
    </row>
    <row r="116" spans="1:4">
      <c r="A116">
        <v>170558330</v>
      </c>
      <c r="B116" t="s">
        <v>96</v>
      </c>
      <c r="C116">
        <v>1441.53</v>
      </c>
      <c r="D116">
        <v>1437.47</v>
      </c>
    </row>
    <row r="117" spans="1:4">
      <c r="A117">
        <v>320558340</v>
      </c>
      <c r="B117" t="s">
        <v>97</v>
      </c>
      <c r="C117">
        <v>324.64999999999998</v>
      </c>
      <c r="D117">
        <v>324.64999999999998</v>
      </c>
    </row>
    <row r="118" spans="1:4">
      <c r="A118">
        <v>330153020</v>
      </c>
      <c r="B118" t="s">
        <v>385</v>
      </c>
      <c r="C118">
        <v>4146.66</v>
      </c>
      <c r="D118">
        <v>4146.66</v>
      </c>
    </row>
    <row r="119" spans="1:4">
      <c r="A119" t="s">
        <v>386</v>
      </c>
      <c r="B119" t="s">
        <v>387</v>
      </c>
      <c r="C119">
        <v>136.5</v>
      </c>
      <c r="D119">
        <v>136.5</v>
      </c>
    </row>
    <row r="120" spans="1:4">
      <c r="A120" t="s">
        <v>388</v>
      </c>
      <c r="B120" t="s">
        <v>389</v>
      </c>
      <c r="C120">
        <v>3779.35</v>
      </c>
      <c r="D120">
        <v>3776</v>
      </c>
    </row>
    <row r="121" spans="1:4">
      <c r="A121">
        <v>1520158310</v>
      </c>
      <c r="B121" t="s">
        <v>100</v>
      </c>
      <c r="C121">
        <v>28.68</v>
      </c>
      <c r="D121">
        <v>28.68</v>
      </c>
    </row>
    <row r="122" spans="1:4">
      <c r="A122" t="s">
        <v>390</v>
      </c>
      <c r="B122" t="s">
        <v>391</v>
      </c>
      <c r="C122">
        <v>175.17</v>
      </c>
      <c r="D122">
        <v>175.17</v>
      </c>
    </row>
    <row r="123" spans="1:4">
      <c r="A123">
        <v>3620258320</v>
      </c>
      <c r="B123" t="s">
        <v>101</v>
      </c>
      <c r="C123">
        <v>2131.1999999999998</v>
      </c>
      <c r="D123">
        <v>2131.1999999999998</v>
      </c>
    </row>
    <row r="124" spans="1:4">
      <c r="A124">
        <v>3620258530</v>
      </c>
      <c r="B124" t="s">
        <v>392</v>
      </c>
      <c r="C124">
        <v>279.22000000000003</v>
      </c>
      <c r="D124">
        <v>279.22000000000003</v>
      </c>
    </row>
    <row r="125" spans="1:4">
      <c r="A125" t="s">
        <v>393</v>
      </c>
      <c r="B125" t="s">
        <v>394</v>
      </c>
      <c r="C125">
        <v>191.26</v>
      </c>
      <c r="D125">
        <v>191.26</v>
      </c>
    </row>
    <row r="126" spans="1:4">
      <c r="A126" t="s">
        <v>521</v>
      </c>
      <c r="B126" t="s">
        <v>522</v>
      </c>
      <c r="C126">
        <v>7</v>
      </c>
      <c r="D126">
        <v>7</v>
      </c>
    </row>
    <row r="127" spans="1:4">
      <c r="A127" t="s">
        <v>395</v>
      </c>
      <c r="B127" t="s">
        <v>396</v>
      </c>
      <c r="C127">
        <v>2.9</v>
      </c>
      <c r="D127">
        <v>2.9</v>
      </c>
    </row>
    <row r="128" spans="1:4">
      <c r="A128">
        <v>3080452610</v>
      </c>
      <c r="B128" t="s">
        <v>398</v>
      </c>
      <c r="C128">
        <v>75.67</v>
      </c>
      <c r="D128">
        <v>75.67</v>
      </c>
    </row>
    <row r="129" spans="1:4">
      <c r="A129" t="s">
        <v>399</v>
      </c>
      <c r="B129" t="s">
        <v>320</v>
      </c>
      <c r="C129">
        <v>77.59</v>
      </c>
      <c r="D129">
        <v>77.59</v>
      </c>
    </row>
    <row r="130" spans="1:4">
      <c r="A130">
        <v>3080152610</v>
      </c>
      <c r="B130" t="s">
        <v>398</v>
      </c>
      <c r="C130">
        <v>413.34</v>
      </c>
      <c r="D130">
        <v>413.34</v>
      </c>
    </row>
    <row r="131" spans="1:4">
      <c r="A131">
        <v>220252560</v>
      </c>
      <c r="B131" t="s">
        <v>400</v>
      </c>
      <c r="C131">
        <v>33.06</v>
      </c>
      <c r="D131">
        <v>33.06</v>
      </c>
    </row>
    <row r="132" spans="1:4">
      <c r="A132">
        <v>170558360</v>
      </c>
      <c r="B132" t="s">
        <v>401</v>
      </c>
      <c r="C132">
        <v>84.86</v>
      </c>
      <c r="D132">
        <v>84.21</v>
      </c>
    </row>
    <row r="133" spans="1:4">
      <c r="A133">
        <v>220253030</v>
      </c>
      <c r="B133" t="s">
        <v>402</v>
      </c>
      <c r="C133">
        <v>543.65</v>
      </c>
      <c r="D133">
        <v>543.05999999999995</v>
      </c>
    </row>
    <row r="134" spans="1:4">
      <c r="A134">
        <v>220253040</v>
      </c>
      <c r="B134" t="s">
        <v>403</v>
      </c>
      <c r="C134">
        <v>474.23</v>
      </c>
      <c r="D134">
        <v>473.18</v>
      </c>
    </row>
    <row r="135" spans="1:4">
      <c r="A135">
        <v>320558370</v>
      </c>
      <c r="B135" t="s">
        <v>404</v>
      </c>
      <c r="C135">
        <v>12.17</v>
      </c>
      <c r="D135">
        <v>12.17</v>
      </c>
    </row>
    <row r="136" spans="1:4">
      <c r="A136" t="s">
        <v>405</v>
      </c>
      <c r="B136" t="s">
        <v>406</v>
      </c>
      <c r="C136">
        <v>3099.79</v>
      </c>
      <c r="D136">
        <v>3099.73</v>
      </c>
    </row>
    <row r="137" spans="1:4">
      <c r="A137" t="s">
        <v>407</v>
      </c>
      <c r="B137" t="s">
        <v>408</v>
      </c>
      <c r="C137">
        <v>259.41000000000003</v>
      </c>
      <c r="D137">
        <v>259.41000000000003</v>
      </c>
    </row>
    <row r="138" spans="1:4">
      <c r="A138" t="s">
        <v>468</v>
      </c>
      <c r="B138" t="s">
        <v>469</v>
      </c>
      <c r="C138">
        <v>2.31</v>
      </c>
      <c r="D138">
        <v>2.31</v>
      </c>
    </row>
    <row r="139" spans="1:4">
      <c r="A139">
        <v>3620258570</v>
      </c>
      <c r="B139" t="s">
        <v>409</v>
      </c>
      <c r="C139">
        <v>128.97999999999999</v>
      </c>
      <c r="D139">
        <v>128.97999999999999</v>
      </c>
    </row>
    <row r="140" spans="1:4">
      <c r="A140" t="s">
        <v>494</v>
      </c>
      <c r="B140" t="s">
        <v>495</v>
      </c>
      <c r="C140">
        <v>600</v>
      </c>
      <c r="D140">
        <v>600</v>
      </c>
    </row>
    <row r="141" spans="1:4">
      <c r="A141">
        <v>710258520</v>
      </c>
      <c r="B141" t="s">
        <v>413</v>
      </c>
      <c r="C141">
        <v>38.58</v>
      </c>
      <c r="D141">
        <v>38.58</v>
      </c>
    </row>
    <row r="142" spans="1:4">
      <c r="A142" t="s">
        <v>416</v>
      </c>
      <c r="B142" t="s">
        <v>417</v>
      </c>
      <c r="C142">
        <v>327.45999999999998</v>
      </c>
      <c r="D142">
        <v>327.45999999999998</v>
      </c>
    </row>
    <row r="143" spans="1:4">
      <c r="A143" t="s">
        <v>420</v>
      </c>
      <c r="B143" t="s">
        <v>421</v>
      </c>
      <c r="C143">
        <v>12.58</v>
      </c>
      <c r="D143">
        <v>12.58</v>
      </c>
    </row>
    <row r="144" spans="1:4">
      <c r="A144" t="s">
        <v>422</v>
      </c>
      <c r="B144" t="s">
        <v>423</v>
      </c>
      <c r="C144">
        <v>44.57</v>
      </c>
      <c r="D144">
        <v>44.57</v>
      </c>
    </row>
    <row r="145" spans="1:4">
      <c r="A145">
        <v>9990056820</v>
      </c>
      <c r="B145" t="s">
        <v>665</v>
      </c>
    </row>
    <row r="146" spans="1:4">
      <c r="A146" t="s">
        <v>103</v>
      </c>
      <c r="B146" t="s">
        <v>102</v>
      </c>
      <c r="C146">
        <v>15.7</v>
      </c>
      <c r="D146">
        <v>15.7</v>
      </c>
    </row>
    <row r="147" spans="1:4">
      <c r="A147" t="s">
        <v>105</v>
      </c>
      <c r="B147" t="s">
        <v>104</v>
      </c>
      <c r="C147">
        <v>245.23</v>
      </c>
      <c r="D147">
        <v>245.23</v>
      </c>
    </row>
    <row r="148" spans="1:4">
      <c r="A148">
        <v>2340758790</v>
      </c>
      <c r="B148" t="s">
        <v>426</v>
      </c>
      <c r="C148">
        <v>18.190000000000001</v>
      </c>
      <c r="D148">
        <v>18.190000000000001</v>
      </c>
    </row>
    <row r="149" spans="1:4">
      <c r="A149">
        <v>3620258440</v>
      </c>
      <c r="B149" t="s">
        <v>106</v>
      </c>
      <c r="C149">
        <v>58.9</v>
      </c>
      <c r="D149">
        <v>58.9</v>
      </c>
    </row>
    <row r="150" spans="1:4">
      <c r="A150">
        <v>3620258480</v>
      </c>
      <c r="B150" t="s">
        <v>107</v>
      </c>
      <c r="C150">
        <v>130.76</v>
      </c>
      <c r="D150">
        <v>117.79</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topLeftCell="A113" workbookViewId="0">
      <selection activeCell="D113" sqref="C1:D1048576"/>
    </sheetView>
  </sheetViews>
  <sheetFormatPr defaultRowHeight="15"/>
  <sheetData>
    <row r="1" spans="1:4">
      <c r="A1">
        <v>58000</v>
      </c>
      <c r="B1" t="s">
        <v>217</v>
      </c>
      <c r="D1">
        <v>-103.52</v>
      </c>
    </row>
    <row r="2" spans="1:4">
      <c r="A2">
        <v>170551380</v>
      </c>
      <c r="B2" t="s">
        <v>218</v>
      </c>
      <c r="C2">
        <v>313.69</v>
      </c>
      <c r="D2">
        <v>313.69</v>
      </c>
    </row>
    <row r="3" spans="1:4">
      <c r="A3" t="s">
        <v>219</v>
      </c>
      <c r="B3" t="s">
        <v>220</v>
      </c>
      <c r="C3">
        <v>1379.87</v>
      </c>
      <c r="D3">
        <v>1379.87</v>
      </c>
    </row>
    <row r="4" spans="1:4">
      <c r="A4" t="s">
        <v>221</v>
      </c>
      <c r="B4" t="s">
        <v>222</v>
      </c>
      <c r="C4">
        <v>19.25</v>
      </c>
      <c r="D4">
        <v>19.25</v>
      </c>
    </row>
    <row r="5" spans="1:4">
      <c r="A5" t="s">
        <v>223</v>
      </c>
      <c r="B5" t="s">
        <v>224</v>
      </c>
      <c r="C5">
        <v>4.28</v>
      </c>
      <c r="D5">
        <v>4.28</v>
      </c>
    </row>
    <row r="6" spans="1:4">
      <c r="A6" t="s">
        <v>225</v>
      </c>
      <c r="B6" t="s">
        <v>226</v>
      </c>
      <c r="C6">
        <v>534.24</v>
      </c>
      <c r="D6">
        <v>534.24</v>
      </c>
    </row>
    <row r="7" spans="1:4">
      <c r="A7" t="s">
        <v>213</v>
      </c>
      <c r="B7" t="s">
        <v>214</v>
      </c>
      <c r="C7">
        <v>73.42</v>
      </c>
      <c r="D7">
        <v>73.42</v>
      </c>
    </row>
    <row r="8" spans="1:4">
      <c r="A8" t="s">
        <v>216</v>
      </c>
      <c r="B8" t="s">
        <v>215</v>
      </c>
      <c r="C8">
        <v>59.13</v>
      </c>
      <c r="D8">
        <v>59.13</v>
      </c>
    </row>
    <row r="9" spans="1:4">
      <c r="A9" t="s">
        <v>454</v>
      </c>
      <c r="B9" t="s">
        <v>455</v>
      </c>
      <c r="C9">
        <v>760</v>
      </c>
      <c r="D9">
        <v>760</v>
      </c>
    </row>
    <row r="10" spans="1:4">
      <c r="A10" t="s">
        <v>227</v>
      </c>
      <c r="B10" t="s">
        <v>228</v>
      </c>
      <c r="C10">
        <v>143.97</v>
      </c>
      <c r="D10">
        <v>143.52000000000001</v>
      </c>
    </row>
    <row r="11" spans="1:4">
      <c r="A11" t="s">
        <v>229</v>
      </c>
      <c r="B11" t="s">
        <v>230</v>
      </c>
      <c r="C11">
        <v>482.1</v>
      </c>
      <c r="D11">
        <v>482.1</v>
      </c>
    </row>
    <row r="12" spans="1:4">
      <c r="A12" t="s">
        <v>231</v>
      </c>
      <c r="B12" t="s">
        <v>232</v>
      </c>
      <c r="C12">
        <v>12.45</v>
      </c>
      <c r="D12">
        <v>12.45</v>
      </c>
    </row>
    <row r="13" spans="1:4">
      <c r="A13" t="s">
        <v>233</v>
      </c>
      <c r="B13" t="s">
        <v>234</v>
      </c>
      <c r="C13">
        <v>1374.65</v>
      </c>
      <c r="D13">
        <v>1374.64</v>
      </c>
    </row>
    <row r="14" spans="1:4">
      <c r="A14" t="s">
        <v>647</v>
      </c>
      <c r="B14" t="s">
        <v>648</v>
      </c>
      <c r="C14">
        <v>317.27999999999997</v>
      </c>
      <c r="D14">
        <v>317.27999999999997</v>
      </c>
    </row>
    <row r="15" spans="1:4">
      <c r="A15" t="s">
        <v>471</v>
      </c>
      <c r="B15" t="s">
        <v>472</v>
      </c>
      <c r="C15">
        <v>138.32</v>
      </c>
      <c r="D15">
        <v>138.32</v>
      </c>
    </row>
    <row r="16" spans="1:4">
      <c r="A16" t="s">
        <v>235</v>
      </c>
      <c r="B16" t="s">
        <v>236</v>
      </c>
      <c r="C16">
        <v>109.24</v>
      </c>
      <c r="D16">
        <v>109.24</v>
      </c>
    </row>
    <row r="17" spans="1:4">
      <c r="A17" t="s">
        <v>239</v>
      </c>
      <c r="B17" t="s">
        <v>240</v>
      </c>
      <c r="C17">
        <v>460.34</v>
      </c>
      <c r="D17">
        <v>460.34</v>
      </c>
    </row>
    <row r="18" spans="1:4">
      <c r="A18" t="s">
        <v>241</v>
      </c>
      <c r="B18" t="s">
        <v>242</v>
      </c>
      <c r="C18">
        <v>416.27</v>
      </c>
      <c r="D18">
        <v>416.27</v>
      </c>
    </row>
    <row r="19" spans="1:4">
      <c r="A19" t="s">
        <v>243</v>
      </c>
      <c r="B19" t="s">
        <v>244</v>
      </c>
      <c r="C19">
        <v>2051.87</v>
      </c>
      <c r="D19">
        <v>2051.87</v>
      </c>
    </row>
    <row r="20" spans="1:4">
      <c r="A20" t="s">
        <v>245</v>
      </c>
      <c r="B20" t="s">
        <v>246</v>
      </c>
      <c r="C20">
        <v>368.81</v>
      </c>
      <c r="D20">
        <v>368.81</v>
      </c>
    </row>
    <row r="21" spans="1:4">
      <c r="A21" t="s">
        <v>475</v>
      </c>
      <c r="B21" t="s">
        <v>476</v>
      </c>
      <c r="C21">
        <v>1126.9000000000001</v>
      </c>
      <c r="D21">
        <v>1126.9000000000001</v>
      </c>
    </row>
    <row r="22" spans="1:4">
      <c r="A22" t="s">
        <v>247</v>
      </c>
      <c r="B22" t="s">
        <v>248</v>
      </c>
      <c r="C22">
        <v>1.1599999999999999</v>
      </c>
      <c r="D22">
        <v>1.1599999999999999</v>
      </c>
    </row>
    <row r="23" spans="1:4">
      <c r="A23" s="51" t="s">
        <v>637</v>
      </c>
      <c r="B23" t="s">
        <v>638</v>
      </c>
      <c r="C23">
        <v>50.04</v>
      </c>
      <c r="D23">
        <v>41.81</v>
      </c>
    </row>
    <row r="24" spans="1:4">
      <c r="A24" s="51" t="s">
        <v>250</v>
      </c>
      <c r="B24" t="s">
        <v>251</v>
      </c>
      <c r="C24">
        <v>42.99</v>
      </c>
      <c r="D24">
        <v>42.99</v>
      </c>
    </row>
    <row r="25" spans="1:4">
      <c r="A25" s="51" t="s">
        <v>252</v>
      </c>
      <c r="B25" t="s">
        <v>253</v>
      </c>
      <c r="C25">
        <v>13.98</v>
      </c>
      <c r="D25">
        <v>13.98</v>
      </c>
    </row>
    <row r="26" spans="1:4">
      <c r="A26" s="51" t="s">
        <v>254</v>
      </c>
      <c r="B26" t="s">
        <v>255</v>
      </c>
      <c r="C26">
        <v>129.82</v>
      </c>
      <c r="D26">
        <v>129.82</v>
      </c>
    </row>
    <row r="27" spans="1:4">
      <c r="A27" s="51" t="s">
        <v>502</v>
      </c>
      <c r="B27" t="s">
        <v>503</v>
      </c>
      <c r="C27">
        <v>1197.6099999999999</v>
      </c>
      <c r="D27">
        <v>1197.6099999999999</v>
      </c>
    </row>
    <row r="28" spans="1:4">
      <c r="A28" s="51" t="s">
        <v>256</v>
      </c>
      <c r="B28" t="s">
        <v>257</v>
      </c>
      <c r="C28">
        <v>567.92999999999995</v>
      </c>
      <c r="D28">
        <v>567.92999999999995</v>
      </c>
    </row>
    <row r="29" spans="1:4">
      <c r="A29" s="51" t="s">
        <v>258</v>
      </c>
      <c r="B29" t="s">
        <v>259</v>
      </c>
      <c r="C29">
        <v>15.54</v>
      </c>
      <c r="D29">
        <v>14.7</v>
      </c>
    </row>
    <row r="30" spans="1:4">
      <c r="A30" s="51" t="s">
        <v>260</v>
      </c>
      <c r="B30" t="s">
        <v>261</v>
      </c>
      <c r="C30">
        <v>221.22</v>
      </c>
      <c r="D30">
        <v>221.22</v>
      </c>
    </row>
    <row r="31" spans="1:4">
      <c r="A31" s="51" t="s">
        <v>478</v>
      </c>
      <c r="B31" t="s">
        <v>479</v>
      </c>
      <c r="C31">
        <v>80.260000000000005</v>
      </c>
      <c r="D31">
        <v>72.989999999999995</v>
      </c>
    </row>
    <row r="32" spans="1:4">
      <c r="A32" t="s">
        <v>262</v>
      </c>
      <c r="B32" t="s">
        <v>263</v>
      </c>
      <c r="C32">
        <v>317.54000000000002</v>
      </c>
      <c r="D32">
        <v>317.54000000000002</v>
      </c>
    </row>
    <row r="33" spans="1:4">
      <c r="A33" s="51" t="s">
        <v>429</v>
      </c>
      <c r="B33" t="s">
        <v>430</v>
      </c>
      <c r="C33">
        <v>70.42</v>
      </c>
      <c r="D33">
        <v>65.72</v>
      </c>
    </row>
    <row r="34" spans="1:4">
      <c r="A34" s="51" t="s">
        <v>264</v>
      </c>
      <c r="B34" t="s">
        <v>265</v>
      </c>
      <c r="C34">
        <v>32.22</v>
      </c>
      <c r="D34">
        <v>32.22</v>
      </c>
    </row>
    <row r="35" spans="1:4">
      <c r="A35" s="51" t="s">
        <v>268</v>
      </c>
      <c r="B35" t="s">
        <v>269</v>
      </c>
      <c r="C35">
        <v>12.73</v>
      </c>
      <c r="D35">
        <v>12.73</v>
      </c>
    </row>
    <row r="36" spans="1:4">
      <c r="A36">
        <v>250855320</v>
      </c>
      <c r="B36" t="s">
        <v>504</v>
      </c>
      <c r="C36">
        <v>25.08</v>
      </c>
      <c r="D36">
        <v>25.08</v>
      </c>
    </row>
    <row r="37" spans="1:4">
      <c r="A37">
        <v>310151370</v>
      </c>
      <c r="B37" t="s">
        <v>272</v>
      </c>
      <c r="C37">
        <v>144.06</v>
      </c>
      <c r="D37">
        <v>144.04</v>
      </c>
    </row>
    <row r="38" spans="1:4">
      <c r="A38">
        <v>310852500</v>
      </c>
      <c r="B38" t="s">
        <v>273</v>
      </c>
      <c r="C38">
        <v>3573.74</v>
      </c>
      <c r="D38">
        <v>3570.92</v>
      </c>
    </row>
    <row r="39" spans="1:4">
      <c r="A39">
        <v>311152200</v>
      </c>
      <c r="B39" t="s">
        <v>276</v>
      </c>
      <c r="C39">
        <v>318.95999999999998</v>
      </c>
      <c r="D39">
        <v>318.89999999999998</v>
      </c>
    </row>
    <row r="40" spans="1:4">
      <c r="A40">
        <v>311252400</v>
      </c>
      <c r="B40" t="s">
        <v>277</v>
      </c>
      <c r="C40">
        <v>0.13</v>
      </c>
      <c r="D40">
        <v>0.13</v>
      </c>
    </row>
    <row r="41" spans="1:4">
      <c r="A41">
        <v>330152700</v>
      </c>
      <c r="B41" t="s">
        <v>278</v>
      </c>
      <c r="C41">
        <v>19.350000000000001</v>
      </c>
      <c r="D41">
        <v>19.23</v>
      </c>
    </row>
    <row r="42" spans="1:4">
      <c r="A42">
        <v>330153800</v>
      </c>
      <c r="B42" t="s">
        <v>279</v>
      </c>
      <c r="C42">
        <v>2985.38</v>
      </c>
      <c r="D42">
        <v>2984.13</v>
      </c>
    </row>
    <row r="43" spans="1:4">
      <c r="A43">
        <v>330750820</v>
      </c>
      <c r="B43" t="s">
        <v>280</v>
      </c>
      <c r="C43">
        <v>276.24</v>
      </c>
      <c r="D43">
        <v>275.93</v>
      </c>
    </row>
    <row r="44" spans="1:4">
      <c r="A44">
        <v>330752600</v>
      </c>
      <c r="B44" t="s">
        <v>281</v>
      </c>
      <c r="C44">
        <v>36.51</v>
      </c>
      <c r="D44">
        <v>36.49</v>
      </c>
    </row>
    <row r="45" spans="1:4">
      <c r="A45" t="s">
        <v>284</v>
      </c>
      <c r="B45" t="s">
        <v>285</v>
      </c>
      <c r="C45">
        <v>5119.99</v>
      </c>
      <c r="D45">
        <v>5119.2700000000004</v>
      </c>
    </row>
    <row r="46" spans="1:4">
      <c r="A46">
        <v>410250270</v>
      </c>
      <c r="B46" t="s">
        <v>286</v>
      </c>
      <c r="C46">
        <v>25.27</v>
      </c>
      <c r="D46">
        <v>25.12</v>
      </c>
    </row>
    <row r="47" spans="1:4">
      <c r="A47">
        <v>420252800</v>
      </c>
      <c r="B47" t="s">
        <v>287</v>
      </c>
      <c r="C47">
        <v>1.19</v>
      </c>
      <c r="D47">
        <v>1.19</v>
      </c>
    </row>
    <row r="48" spans="1:4">
      <c r="A48">
        <v>420655140</v>
      </c>
      <c r="B48" t="s">
        <v>288</v>
      </c>
      <c r="C48">
        <v>44.87</v>
      </c>
      <c r="D48">
        <v>44.87</v>
      </c>
    </row>
    <row r="49" spans="1:4">
      <c r="A49">
        <v>511351350</v>
      </c>
      <c r="B49" t="s">
        <v>289</v>
      </c>
      <c r="C49">
        <v>56.93</v>
      </c>
      <c r="D49">
        <v>56.93</v>
      </c>
    </row>
    <row r="50" spans="1:4">
      <c r="A50">
        <v>511351760</v>
      </c>
      <c r="B50" t="s">
        <v>290</v>
      </c>
      <c r="C50">
        <v>36.76</v>
      </c>
      <c r="D50">
        <v>36.76</v>
      </c>
    </row>
    <row r="51" spans="1:4">
      <c r="A51">
        <v>511354620</v>
      </c>
      <c r="B51" t="s">
        <v>291</v>
      </c>
      <c r="C51">
        <v>6.02</v>
      </c>
      <c r="D51">
        <v>6.02</v>
      </c>
    </row>
    <row r="52" spans="1:4">
      <c r="A52">
        <v>511354970</v>
      </c>
      <c r="B52" t="s">
        <v>292</v>
      </c>
      <c r="C52">
        <v>45.31</v>
      </c>
      <c r="D52">
        <v>45.31</v>
      </c>
    </row>
    <row r="53" spans="1:4">
      <c r="A53">
        <v>511358180</v>
      </c>
      <c r="B53" t="s">
        <v>555</v>
      </c>
      <c r="C53">
        <v>3.83</v>
      </c>
      <c r="D53">
        <v>3.83</v>
      </c>
    </row>
    <row r="54" spans="1:4">
      <c r="A54" t="s">
        <v>293</v>
      </c>
      <c r="B54" t="s">
        <v>294</v>
      </c>
      <c r="C54">
        <v>568.99</v>
      </c>
      <c r="D54">
        <v>568.99</v>
      </c>
    </row>
    <row r="55" spans="1:4">
      <c r="A55" t="s">
        <v>544</v>
      </c>
      <c r="B55" t="s">
        <v>294</v>
      </c>
      <c r="D55">
        <v>-1.27</v>
      </c>
    </row>
    <row r="56" spans="1:4">
      <c r="A56" t="s">
        <v>296</v>
      </c>
      <c r="B56" t="s">
        <v>297</v>
      </c>
      <c r="C56">
        <v>140</v>
      </c>
      <c r="D56">
        <v>140</v>
      </c>
    </row>
    <row r="57" spans="1:4">
      <c r="A57" t="s">
        <v>298</v>
      </c>
      <c r="B57" t="s">
        <v>299</v>
      </c>
      <c r="C57">
        <v>1617.6</v>
      </c>
      <c r="D57">
        <v>1616.3</v>
      </c>
    </row>
    <row r="58" spans="1:4">
      <c r="A58" t="s">
        <v>433</v>
      </c>
      <c r="B58" t="s">
        <v>434</v>
      </c>
      <c r="C58">
        <v>123.75</v>
      </c>
      <c r="D58">
        <v>123.21</v>
      </c>
    </row>
    <row r="59" spans="1:4">
      <c r="A59" t="s">
        <v>506</v>
      </c>
      <c r="B59" t="s">
        <v>299</v>
      </c>
      <c r="D59">
        <v>-0.05</v>
      </c>
    </row>
    <row r="60" spans="1:4">
      <c r="A60" t="s">
        <v>507</v>
      </c>
      <c r="B60" t="s">
        <v>508</v>
      </c>
      <c r="D60">
        <v>-0.57999999999999996</v>
      </c>
    </row>
    <row r="61" spans="1:4">
      <c r="A61">
        <v>710552900</v>
      </c>
      <c r="B61" t="s">
        <v>300</v>
      </c>
      <c r="C61">
        <v>1244.5899999999999</v>
      </c>
      <c r="D61">
        <v>1242.99</v>
      </c>
    </row>
    <row r="62" spans="1:4">
      <c r="A62" t="s">
        <v>301</v>
      </c>
      <c r="B62" t="s">
        <v>302</v>
      </c>
      <c r="C62">
        <v>2.89</v>
      </c>
      <c r="D62">
        <v>2.89</v>
      </c>
    </row>
    <row r="63" spans="1:4">
      <c r="A63" t="s">
        <v>303</v>
      </c>
      <c r="B63" t="s">
        <v>304</v>
      </c>
      <c r="C63">
        <v>3.45</v>
      </c>
      <c r="D63">
        <v>3.45</v>
      </c>
    </row>
    <row r="64" spans="1:4">
      <c r="A64" t="s">
        <v>305</v>
      </c>
      <c r="B64" t="s">
        <v>306</v>
      </c>
      <c r="C64">
        <v>14.51</v>
      </c>
      <c r="D64">
        <v>14.51</v>
      </c>
    </row>
    <row r="65" spans="1:4">
      <c r="A65" t="s">
        <v>307</v>
      </c>
      <c r="B65" t="s">
        <v>308</v>
      </c>
      <c r="C65">
        <v>15.31</v>
      </c>
      <c r="D65">
        <v>15.23</v>
      </c>
    </row>
    <row r="66" spans="1:4">
      <c r="A66">
        <v>860550860</v>
      </c>
      <c r="B66" t="s">
        <v>309</v>
      </c>
      <c r="C66">
        <v>0.12</v>
      </c>
      <c r="D66">
        <v>0.12</v>
      </c>
    </row>
    <row r="67" spans="1:4">
      <c r="A67" t="s">
        <v>310</v>
      </c>
      <c r="B67" t="s">
        <v>311</v>
      </c>
      <c r="C67">
        <v>5</v>
      </c>
      <c r="D67">
        <v>5</v>
      </c>
    </row>
    <row r="68" spans="1:4">
      <c r="A68">
        <v>1140354660</v>
      </c>
      <c r="B68" t="s">
        <v>312</v>
      </c>
      <c r="C68">
        <v>8.6199999999999992</v>
      </c>
      <c r="D68">
        <v>8.6199999999999992</v>
      </c>
    </row>
    <row r="69" spans="1:4">
      <c r="A69">
        <v>1140354670</v>
      </c>
      <c r="B69" t="s">
        <v>313</v>
      </c>
      <c r="C69">
        <v>43.18</v>
      </c>
      <c r="D69">
        <v>43.18</v>
      </c>
    </row>
    <row r="70" spans="1:4">
      <c r="A70">
        <v>1140355170</v>
      </c>
      <c r="B70" t="s">
        <v>314</v>
      </c>
      <c r="C70">
        <v>5.58</v>
      </c>
      <c r="D70">
        <v>5.58</v>
      </c>
    </row>
    <row r="71" spans="1:4">
      <c r="A71">
        <v>1140355190</v>
      </c>
      <c r="B71" t="s">
        <v>315</v>
      </c>
      <c r="C71">
        <v>5.51</v>
      </c>
      <c r="D71">
        <v>5.51</v>
      </c>
    </row>
    <row r="72" spans="1:4">
      <c r="A72" t="s">
        <v>316</v>
      </c>
      <c r="B72" t="s">
        <v>315</v>
      </c>
      <c r="C72">
        <v>126.77</v>
      </c>
      <c r="D72">
        <v>126.01</v>
      </c>
    </row>
    <row r="73" spans="1:4">
      <c r="A73" t="s">
        <v>319</v>
      </c>
      <c r="B73" t="s">
        <v>320</v>
      </c>
      <c r="C73">
        <v>342.6</v>
      </c>
      <c r="D73">
        <v>342.6</v>
      </c>
    </row>
    <row r="74" spans="1:4">
      <c r="A74" t="s">
        <v>322</v>
      </c>
      <c r="B74" t="s">
        <v>323</v>
      </c>
      <c r="C74">
        <v>14.27</v>
      </c>
      <c r="D74">
        <v>14.27</v>
      </c>
    </row>
    <row r="75" spans="1:4">
      <c r="A75" t="s">
        <v>324</v>
      </c>
      <c r="B75" t="s">
        <v>325</v>
      </c>
      <c r="C75">
        <v>47.56</v>
      </c>
      <c r="D75">
        <v>47.56</v>
      </c>
    </row>
    <row r="76" spans="1:4">
      <c r="A76" t="s">
        <v>326</v>
      </c>
      <c r="B76" t="s">
        <v>327</v>
      </c>
      <c r="D76">
        <v>-0.03</v>
      </c>
    </row>
    <row r="77" spans="1:4">
      <c r="A77">
        <v>1380154260</v>
      </c>
      <c r="B77" t="s">
        <v>556</v>
      </c>
      <c r="C77">
        <v>95</v>
      </c>
      <c r="D77">
        <v>93.81</v>
      </c>
    </row>
    <row r="78" spans="1:4">
      <c r="A78" t="s">
        <v>330</v>
      </c>
      <c r="B78" t="s">
        <v>331</v>
      </c>
      <c r="C78">
        <v>31.68</v>
      </c>
      <c r="D78">
        <v>31.68</v>
      </c>
    </row>
    <row r="79" spans="1:4">
      <c r="A79" t="s">
        <v>332</v>
      </c>
      <c r="B79" t="s">
        <v>333</v>
      </c>
      <c r="C79">
        <v>475.51</v>
      </c>
      <c r="D79">
        <v>475.51</v>
      </c>
    </row>
    <row r="80" spans="1:4">
      <c r="A80" t="s">
        <v>334</v>
      </c>
      <c r="B80" t="s">
        <v>333</v>
      </c>
      <c r="C80">
        <v>46.74</v>
      </c>
      <c r="D80">
        <v>46.74</v>
      </c>
    </row>
    <row r="81" spans="1:4">
      <c r="A81" t="s">
        <v>335</v>
      </c>
      <c r="B81" t="s">
        <v>336</v>
      </c>
      <c r="C81">
        <v>43.17</v>
      </c>
      <c r="D81">
        <v>43.17</v>
      </c>
    </row>
    <row r="82" spans="1:4">
      <c r="A82" t="s">
        <v>509</v>
      </c>
      <c r="B82" t="s">
        <v>510</v>
      </c>
      <c r="C82">
        <v>69.62</v>
      </c>
      <c r="D82">
        <v>69.62</v>
      </c>
    </row>
    <row r="83" spans="1:4">
      <c r="A83">
        <v>2420453900</v>
      </c>
      <c r="B83" t="s">
        <v>340</v>
      </c>
    </row>
    <row r="84" spans="1:4">
      <c r="A84" t="s">
        <v>341</v>
      </c>
      <c r="B84" t="s">
        <v>342</v>
      </c>
      <c r="C84">
        <v>2723.45</v>
      </c>
      <c r="D84">
        <v>2715.37</v>
      </c>
    </row>
    <row r="85" spans="1:4">
      <c r="A85" t="s">
        <v>344</v>
      </c>
      <c r="B85" t="s">
        <v>345</v>
      </c>
      <c r="D85">
        <v>-2.7</v>
      </c>
    </row>
    <row r="86" spans="1:4">
      <c r="A86" t="s">
        <v>346</v>
      </c>
      <c r="B86" t="s">
        <v>347</v>
      </c>
      <c r="C86">
        <v>65.28</v>
      </c>
      <c r="D86">
        <v>64.709999999999994</v>
      </c>
    </row>
    <row r="87" spans="1:4">
      <c r="A87" t="s">
        <v>627</v>
      </c>
      <c r="B87" t="s">
        <v>359</v>
      </c>
      <c r="C87">
        <v>287.69</v>
      </c>
      <c r="D87">
        <v>287.69</v>
      </c>
    </row>
    <row r="88" spans="1:4">
      <c r="A88" t="s">
        <v>348</v>
      </c>
      <c r="B88" t="s">
        <v>349</v>
      </c>
      <c r="C88">
        <v>249.52</v>
      </c>
      <c r="D88">
        <v>249.52</v>
      </c>
    </row>
    <row r="89" spans="1:4">
      <c r="A89" t="s">
        <v>351</v>
      </c>
      <c r="B89" t="s">
        <v>352</v>
      </c>
      <c r="C89">
        <v>86.24</v>
      </c>
      <c r="D89">
        <v>86.24</v>
      </c>
    </row>
    <row r="90" spans="1:4">
      <c r="A90" t="s">
        <v>353</v>
      </c>
      <c r="B90" t="s">
        <v>354</v>
      </c>
      <c r="C90">
        <v>1492.65</v>
      </c>
      <c r="D90">
        <v>1492.65</v>
      </c>
    </row>
    <row r="91" spans="1:4">
      <c r="A91" t="s">
        <v>355</v>
      </c>
      <c r="B91" t="s">
        <v>356</v>
      </c>
      <c r="C91">
        <v>1408.99</v>
      </c>
      <c r="D91">
        <v>1408.99</v>
      </c>
    </row>
    <row r="92" spans="1:4">
      <c r="A92" t="s">
        <v>492</v>
      </c>
      <c r="B92" t="s">
        <v>493</v>
      </c>
      <c r="D92">
        <v>-0.13</v>
      </c>
    </row>
    <row r="93" spans="1:4">
      <c r="A93" t="s">
        <v>440</v>
      </c>
      <c r="B93" t="s">
        <v>441</v>
      </c>
      <c r="D93">
        <v>-2.39</v>
      </c>
    </row>
    <row r="94" spans="1:4">
      <c r="A94" t="s">
        <v>442</v>
      </c>
      <c r="B94" t="s">
        <v>443</v>
      </c>
      <c r="D94">
        <v>-22.13</v>
      </c>
    </row>
    <row r="95" spans="1:4">
      <c r="A95" t="s">
        <v>358</v>
      </c>
      <c r="B95" t="s">
        <v>359</v>
      </c>
      <c r="C95">
        <v>103.88</v>
      </c>
      <c r="D95">
        <v>103.88</v>
      </c>
    </row>
    <row r="96" spans="1:4">
      <c r="A96">
        <v>2820451280</v>
      </c>
      <c r="B96" t="s">
        <v>360</v>
      </c>
      <c r="C96">
        <v>72.650000000000006</v>
      </c>
      <c r="D96">
        <v>72.650000000000006</v>
      </c>
    </row>
    <row r="97" spans="1:4">
      <c r="A97">
        <v>2869950160</v>
      </c>
      <c r="B97" t="s">
        <v>361</v>
      </c>
      <c r="C97">
        <v>50</v>
      </c>
      <c r="D97">
        <v>50</v>
      </c>
    </row>
    <row r="98" spans="1:4">
      <c r="A98">
        <v>2910551290</v>
      </c>
      <c r="B98" t="s">
        <v>362</v>
      </c>
      <c r="C98">
        <v>140.56</v>
      </c>
      <c r="D98">
        <v>140.49</v>
      </c>
    </row>
    <row r="99" spans="1:4">
      <c r="A99" t="s">
        <v>363</v>
      </c>
      <c r="B99" t="s">
        <v>364</v>
      </c>
      <c r="C99">
        <v>3.83</v>
      </c>
      <c r="D99">
        <v>3.83</v>
      </c>
    </row>
    <row r="100" spans="1:4">
      <c r="A100" t="s">
        <v>365</v>
      </c>
      <c r="B100" t="s">
        <v>366</v>
      </c>
      <c r="C100">
        <v>7.0000000000000007E-2</v>
      </c>
      <c r="D100">
        <v>7.0000000000000007E-2</v>
      </c>
    </row>
    <row r="101" spans="1:4">
      <c r="A101" t="s">
        <v>369</v>
      </c>
      <c r="B101" t="s">
        <v>370</v>
      </c>
      <c r="C101">
        <v>47.34</v>
      </c>
      <c r="D101">
        <v>47.34</v>
      </c>
    </row>
    <row r="102" spans="1:4">
      <c r="A102">
        <v>3110251180</v>
      </c>
      <c r="B102" t="s">
        <v>371</v>
      </c>
      <c r="C102">
        <v>118.1</v>
      </c>
      <c r="D102">
        <v>117.63</v>
      </c>
    </row>
    <row r="103" spans="1:4">
      <c r="A103">
        <v>3180052990</v>
      </c>
      <c r="B103" t="s">
        <v>372</v>
      </c>
      <c r="C103">
        <v>83.17</v>
      </c>
      <c r="D103">
        <v>83.17</v>
      </c>
    </row>
    <row r="104" spans="1:4">
      <c r="A104" t="s">
        <v>373</v>
      </c>
      <c r="B104" t="s">
        <v>374</v>
      </c>
      <c r="D104">
        <v>-0.05</v>
      </c>
    </row>
    <row r="105" spans="1:4">
      <c r="A105">
        <v>3610459000</v>
      </c>
      <c r="B105" t="s">
        <v>375</v>
      </c>
      <c r="C105">
        <v>431.27</v>
      </c>
      <c r="D105">
        <v>430.56</v>
      </c>
    </row>
    <row r="106" spans="1:4">
      <c r="A106">
        <v>4620155160</v>
      </c>
      <c r="B106" t="s">
        <v>376</v>
      </c>
      <c r="C106">
        <v>8.7100000000000009</v>
      </c>
      <c r="D106">
        <v>8.7100000000000009</v>
      </c>
    </row>
    <row r="107" spans="1:4">
      <c r="A107" t="s">
        <v>377</v>
      </c>
      <c r="B107" t="s">
        <v>378</v>
      </c>
      <c r="C107">
        <v>124.6</v>
      </c>
      <c r="D107">
        <v>124.6</v>
      </c>
    </row>
    <row r="108" spans="1:4">
      <c r="A108">
        <v>4840155760</v>
      </c>
      <c r="B108" t="s">
        <v>378</v>
      </c>
      <c r="C108">
        <v>191.74</v>
      </c>
      <c r="D108">
        <v>191.74</v>
      </c>
    </row>
    <row r="109" spans="1:4">
      <c r="A109" t="s">
        <v>379</v>
      </c>
      <c r="B109" t="s">
        <v>378</v>
      </c>
      <c r="C109">
        <v>59.1</v>
      </c>
      <c r="D109">
        <v>59.1</v>
      </c>
    </row>
    <row r="110" spans="1:4">
      <c r="A110" t="s">
        <v>382</v>
      </c>
      <c r="B110" t="s">
        <v>378</v>
      </c>
      <c r="C110">
        <v>30.26</v>
      </c>
      <c r="D110">
        <v>30.26</v>
      </c>
    </row>
    <row r="111" spans="1:4">
      <c r="A111">
        <v>9090051200</v>
      </c>
      <c r="B111" t="s">
        <v>448</v>
      </c>
      <c r="C111">
        <v>0.93</v>
      </c>
      <c r="D111">
        <v>0.93</v>
      </c>
    </row>
    <row r="112" spans="1:4">
      <c r="A112">
        <v>9520051420</v>
      </c>
      <c r="B112" t="s">
        <v>383</v>
      </c>
      <c r="C112">
        <v>5.17</v>
      </c>
      <c r="D112">
        <v>5.17</v>
      </c>
    </row>
    <row r="113" spans="1:4">
      <c r="A113">
        <v>9620051410</v>
      </c>
      <c r="B113" t="s">
        <v>384</v>
      </c>
      <c r="C113">
        <v>55</v>
      </c>
      <c r="D113">
        <v>55</v>
      </c>
    </row>
    <row r="114" spans="1:4">
      <c r="A114">
        <v>9990051180</v>
      </c>
      <c r="B114" t="s">
        <v>371</v>
      </c>
    </row>
    <row r="115" spans="1:4">
      <c r="A115">
        <v>170558300</v>
      </c>
      <c r="B115" t="s">
        <v>95</v>
      </c>
      <c r="C115">
        <v>1259.3599999999999</v>
      </c>
      <c r="D115">
        <v>1259.1500000000001</v>
      </c>
    </row>
    <row r="116" spans="1:4">
      <c r="A116">
        <v>170558330</v>
      </c>
      <c r="B116" t="s">
        <v>96</v>
      </c>
      <c r="C116">
        <v>1904.8</v>
      </c>
      <c r="D116">
        <v>1904.8</v>
      </c>
    </row>
    <row r="117" spans="1:4">
      <c r="A117">
        <v>320558340</v>
      </c>
      <c r="B117" t="s">
        <v>97</v>
      </c>
      <c r="C117">
        <v>44.64</v>
      </c>
      <c r="D117">
        <v>44.64</v>
      </c>
    </row>
    <row r="118" spans="1:4">
      <c r="A118">
        <v>330153020</v>
      </c>
      <c r="B118" t="s">
        <v>385</v>
      </c>
      <c r="C118">
        <v>3689.67</v>
      </c>
      <c r="D118">
        <v>3689.67</v>
      </c>
    </row>
    <row r="119" spans="1:4">
      <c r="A119" t="s">
        <v>386</v>
      </c>
      <c r="B119" t="s">
        <v>387</v>
      </c>
      <c r="C119">
        <v>60.05</v>
      </c>
      <c r="D119">
        <v>60.05</v>
      </c>
    </row>
    <row r="120" spans="1:4">
      <c r="A120" t="s">
        <v>388</v>
      </c>
      <c r="B120" t="s">
        <v>389</v>
      </c>
      <c r="C120">
        <v>4942.2</v>
      </c>
      <c r="D120">
        <v>4942.05</v>
      </c>
    </row>
    <row r="121" spans="1:4">
      <c r="A121">
        <v>1520158310</v>
      </c>
      <c r="B121" t="s">
        <v>100</v>
      </c>
      <c r="C121">
        <v>42.49</v>
      </c>
      <c r="D121">
        <v>42.49</v>
      </c>
    </row>
    <row r="122" spans="1:4">
      <c r="A122" t="s">
        <v>390</v>
      </c>
      <c r="B122" t="s">
        <v>391</v>
      </c>
      <c r="C122">
        <v>201.74</v>
      </c>
      <c r="D122">
        <v>201.74</v>
      </c>
    </row>
    <row r="123" spans="1:4">
      <c r="A123">
        <v>3620258320</v>
      </c>
      <c r="B123" t="s">
        <v>101</v>
      </c>
      <c r="C123">
        <v>2271.1999999999998</v>
      </c>
      <c r="D123">
        <v>2271.1999999999998</v>
      </c>
    </row>
    <row r="124" spans="1:4">
      <c r="A124">
        <v>3620258530</v>
      </c>
      <c r="B124" t="s">
        <v>392</v>
      </c>
      <c r="C124">
        <v>331.6</v>
      </c>
      <c r="D124">
        <v>331.6</v>
      </c>
    </row>
    <row r="125" spans="1:4">
      <c r="A125" s="51" t="s">
        <v>450</v>
      </c>
      <c r="B125" t="s">
        <v>451</v>
      </c>
      <c r="C125">
        <v>12.57</v>
      </c>
      <c r="D125">
        <v>12.57</v>
      </c>
    </row>
    <row r="126" spans="1:4">
      <c r="A126" t="s">
        <v>393</v>
      </c>
      <c r="B126" t="s">
        <v>394</v>
      </c>
      <c r="C126">
        <v>412.42</v>
      </c>
      <c r="D126">
        <v>412.3</v>
      </c>
    </row>
    <row r="127" spans="1:4">
      <c r="A127" t="s">
        <v>395</v>
      </c>
      <c r="B127" t="s">
        <v>396</v>
      </c>
      <c r="C127">
        <v>28.43</v>
      </c>
      <c r="D127">
        <v>28.43</v>
      </c>
    </row>
    <row r="128" spans="1:4">
      <c r="A128">
        <v>3080452610</v>
      </c>
      <c r="B128" t="s">
        <v>398</v>
      </c>
      <c r="C128">
        <v>27.59</v>
      </c>
      <c r="D128">
        <v>27.59</v>
      </c>
    </row>
    <row r="129" spans="1:4">
      <c r="A129" t="s">
        <v>649</v>
      </c>
      <c r="B129" t="s">
        <v>445</v>
      </c>
      <c r="D129">
        <v>-0.02</v>
      </c>
    </row>
    <row r="130" spans="1:4">
      <c r="A130">
        <v>3080152610</v>
      </c>
      <c r="B130" t="s">
        <v>398</v>
      </c>
      <c r="C130">
        <v>30.4</v>
      </c>
      <c r="D130">
        <v>30.4</v>
      </c>
    </row>
    <row r="131" spans="1:4">
      <c r="A131">
        <v>220252560</v>
      </c>
      <c r="B131" t="s">
        <v>400</v>
      </c>
      <c r="C131">
        <v>78.28</v>
      </c>
      <c r="D131">
        <v>78.28</v>
      </c>
    </row>
    <row r="132" spans="1:4">
      <c r="A132">
        <v>170558360</v>
      </c>
      <c r="B132" t="s">
        <v>401</v>
      </c>
      <c r="C132">
        <v>140.54</v>
      </c>
      <c r="D132">
        <v>139.80000000000001</v>
      </c>
    </row>
    <row r="133" spans="1:4">
      <c r="A133">
        <v>220253030</v>
      </c>
      <c r="B133" t="s">
        <v>402</v>
      </c>
      <c r="C133">
        <v>722.54</v>
      </c>
      <c r="D133">
        <v>716.98</v>
      </c>
    </row>
    <row r="134" spans="1:4">
      <c r="A134">
        <v>220253040</v>
      </c>
      <c r="B134" t="s">
        <v>403</v>
      </c>
      <c r="C134">
        <v>1000.07</v>
      </c>
      <c r="D134">
        <v>963.7</v>
      </c>
    </row>
    <row r="135" spans="1:4">
      <c r="A135">
        <v>320558370</v>
      </c>
      <c r="B135" t="s">
        <v>404</v>
      </c>
      <c r="C135">
        <v>3.44</v>
      </c>
      <c r="D135">
        <v>3.31</v>
      </c>
    </row>
    <row r="136" spans="1:4">
      <c r="A136" t="s">
        <v>405</v>
      </c>
      <c r="B136" t="s">
        <v>406</v>
      </c>
      <c r="C136">
        <v>6110.9</v>
      </c>
      <c r="D136">
        <v>6110.47</v>
      </c>
    </row>
    <row r="137" spans="1:4">
      <c r="A137" t="s">
        <v>407</v>
      </c>
      <c r="B137" t="s">
        <v>408</v>
      </c>
      <c r="C137">
        <v>281.08</v>
      </c>
      <c r="D137">
        <v>281.08</v>
      </c>
    </row>
    <row r="138" spans="1:4">
      <c r="A138" t="s">
        <v>468</v>
      </c>
      <c r="B138" t="s">
        <v>469</v>
      </c>
      <c r="C138">
        <v>11.31</v>
      </c>
      <c r="D138">
        <v>11.31</v>
      </c>
    </row>
    <row r="139" spans="1:4">
      <c r="A139">
        <v>3620258570</v>
      </c>
      <c r="B139" t="s">
        <v>409</v>
      </c>
      <c r="C139">
        <v>160.66</v>
      </c>
      <c r="D139">
        <v>160.66</v>
      </c>
    </row>
    <row r="140" spans="1:4">
      <c r="A140" t="s">
        <v>410</v>
      </c>
      <c r="B140" t="s">
        <v>411</v>
      </c>
      <c r="C140">
        <v>1079.5</v>
      </c>
      <c r="D140">
        <v>1079.5</v>
      </c>
    </row>
    <row r="141" spans="1:4">
      <c r="A141">
        <v>710258520</v>
      </c>
      <c r="B141" t="s">
        <v>413</v>
      </c>
      <c r="C141">
        <v>24.45</v>
      </c>
      <c r="D141">
        <v>24.45</v>
      </c>
    </row>
    <row r="142" spans="1:4">
      <c r="A142" t="s">
        <v>414</v>
      </c>
      <c r="B142" t="s">
        <v>415</v>
      </c>
      <c r="C142">
        <v>199.95</v>
      </c>
      <c r="D142">
        <v>199.95</v>
      </c>
    </row>
    <row r="143" spans="1:4">
      <c r="A143" t="s">
        <v>416</v>
      </c>
      <c r="B143" t="s">
        <v>417</v>
      </c>
      <c r="C143">
        <v>822.7</v>
      </c>
      <c r="D143">
        <v>822.7</v>
      </c>
    </row>
    <row r="144" spans="1:4">
      <c r="A144" t="s">
        <v>420</v>
      </c>
      <c r="B144" t="s">
        <v>421</v>
      </c>
      <c r="C144">
        <v>6.04</v>
      </c>
      <c r="D144">
        <v>3.75</v>
      </c>
    </row>
    <row r="145" spans="1:4">
      <c r="A145" t="s">
        <v>422</v>
      </c>
      <c r="B145" t="s">
        <v>423</v>
      </c>
      <c r="C145">
        <v>247.48</v>
      </c>
      <c r="D145">
        <v>247.48</v>
      </c>
    </row>
    <row r="146" spans="1:4">
      <c r="A146" t="s">
        <v>103</v>
      </c>
      <c r="B146" t="s">
        <v>102</v>
      </c>
      <c r="C146">
        <v>10.5</v>
      </c>
      <c r="D146">
        <v>10.5</v>
      </c>
    </row>
    <row r="147" spans="1:4">
      <c r="A147" t="s">
        <v>105</v>
      </c>
      <c r="B147" t="s">
        <v>104</v>
      </c>
      <c r="C147">
        <v>210.02</v>
      </c>
      <c r="D147">
        <v>210.02</v>
      </c>
    </row>
    <row r="148" spans="1:4">
      <c r="A148">
        <v>2340758790</v>
      </c>
      <c r="B148" t="s">
        <v>426</v>
      </c>
      <c r="C148">
        <v>13.94</v>
      </c>
      <c r="D148">
        <v>13.94</v>
      </c>
    </row>
    <row r="149" spans="1:4">
      <c r="A149">
        <v>3620258440</v>
      </c>
      <c r="B149" t="s">
        <v>106</v>
      </c>
      <c r="C149">
        <v>109.72</v>
      </c>
      <c r="D149">
        <v>109.68</v>
      </c>
    </row>
    <row r="150" spans="1:4">
      <c r="A150">
        <v>3620258480</v>
      </c>
      <c r="B150" t="s">
        <v>107</v>
      </c>
      <c r="C150">
        <v>219.51</v>
      </c>
      <c r="D150">
        <v>219.51</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
  <sheetViews>
    <sheetView topLeftCell="A10" workbookViewId="0">
      <selection activeCell="H21" sqref="H21"/>
    </sheetView>
  </sheetViews>
  <sheetFormatPr defaultRowHeight="15"/>
  <cols>
    <col min="1" max="1" width="11.5703125" bestFit="1" customWidth="1"/>
  </cols>
  <sheetData>
    <row r="1" spans="1:4">
      <c r="A1">
        <v>58000</v>
      </c>
      <c r="B1" t="s">
        <v>217</v>
      </c>
      <c r="D1">
        <v>-2.02</v>
      </c>
    </row>
    <row r="2" spans="1:4">
      <c r="A2">
        <v>170551380</v>
      </c>
      <c r="B2" t="s">
        <v>218</v>
      </c>
      <c r="C2">
        <v>58.1</v>
      </c>
      <c r="D2">
        <v>57.07</v>
      </c>
    </row>
    <row r="3" spans="1:4">
      <c r="A3" t="s">
        <v>219</v>
      </c>
      <c r="B3" t="s">
        <v>220</v>
      </c>
      <c r="C3">
        <v>274.51</v>
      </c>
      <c r="D3">
        <v>274.51</v>
      </c>
    </row>
    <row r="4" spans="1:4">
      <c r="A4" t="s">
        <v>221</v>
      </c>
      <c r="B4" t="s">
        <v>222</v>
      </c>
      <c r="C4">
        <v>7.0000000000000007E-2</v>
      </c>
      <c r="D4">
        <v>7.0000000000000007E-2</v>
      </c>
    </row>
    <row r="5" spans="1:4">
      <c r="A5" t="s">
        <v>225</v>
      </c>
      <c r="B5" t="s">
        <v>226</v>
      </c>
      <c r="C5">
        <v>59.73</v>
      </c>
      <c r="D5">
        <v>59.73</v>
      </c>
    </row>
    <row r="6" spans="1:4">
      <c r="A6" t="s">
        <v>470</v>
      </c>
      <c r="B6" t="s">
        <v>455</v>
      </c>
      <c r="C6">
        <v>33.68</v>
      </c>
      <c r="D6">
        <v>33.68</v>
      </c>
    </row>
    <row r="7" spans="1:4">
      <c r="A7" t="s">
        <v>213</v>
      </c>
      <c r="B7" t="s">
        <v>214</v>
      </c>
      <c r="C7">
        <v>12.15</v>
      </c>
      <c r="D7">
        <v>12.15</v>
      </c>
    </row>
    <row r="8" spans="1:4">
      <c r="A8" t="s">
        <v>216</v>
      </c>
      <c r="B8" t="s">
        <v>215</v>
      </c>
      <c r="C8">
        <v>14.07</v>
      </c>
      <c r="D8">
        <v>14.07</v>
      </c>
    </row>
    <row r="9" spans="1:4">
      <c r="A9" t="s">
        <v>227</v>
      </c>
      <c r="B9" t="s">
        <v>228</v>
      </c>
      <c r="C9">
        <v>24.37</v>
      </c>
      <c r="D9">
        <v>24.37</v>
      </c>
    </row>
    <row r="10" spans="1:4">
      <c r="A10" t="s">
        <v>229</v>
      </c>
      <c r="B10" t="s">
        <v>230</v>
      </c>
      <c r="C10">
        <v>93.78</v>
      </c>
      <c r="D10">
        <v>93.78</v>
      </c>
    </row>
    <row r="11" spans="1:4">
      <c r="A11" t="s">
        <v>231</v>
      </c>
      <c r="B11" t="s">
        <v>232</v>
      </c>
      <c r="C11">
        <v>2.4500000000000002</v>
      </c>
      <c r="D11">
        <v>2.4500000000000002</v>
      </c>
    </row>
    <row r="12" spans="1:4">
      <c r="A12" t="s">
        <v>233</v>
      </c>
      <c r="B12" t="s">
        <v>234</v>
      </c>
      <c r="C12">
        <v>276.62</v>
      </c>
      <c r="D12">
        <v>276.62</v>
      </c>
    </row>
    <row r="13" spans="1:4">
      <c r="A13" t="s">
        <v>471</v>
      </c>
      <c r="B13" t="s">
        <v>472</v>
      </c>
      <c r="C13">
        <v>138.99</v>
      </c>
      <c r="D13">
        <v>138.99</v>
      </c>
    </row>
    <row r="14" spans="1:4">
      <c r="A14" t="s">
        <v>235</v>
      </c>
      <c r="B14" t="s">
        <v>236</v>
      </c>
      <c r="C14">
        <v>73.03</v>
      </c>
      <c r="D14">
        <v>73.03</v>
      </c>
    </row>
    <row r="15" spans="1:4">
      <c r="A15" t="s">
        <v>237</v>
      </c>
      <c r="B15" t="s">
        <v>238</v>
      </c>
      <c r="C15">
        <v>101.93</v>
      </c>
      <c r="D15">
        <v>101.93</v>
      </c>
    </row>
    <row r="16" spans="1:4">
      <c r="A16" t="s">
        <v>239</v>
      </c>
      <c r="B16" t="s">
        <v>240</v>
      </c>
      <c r="C16">
        <v>24.26</v>
      </c>
      <c r="D16">
        <v>24.26</v>
      </c>
    </row>
    <row r="17" spans="1:4">
      <c r="A17" t="s">
        <v>241</v>
      </c>
      <c r="B17" t="s">
        <v>242</v>
      </c>
      <c r="C17">
        <v>70.39</v>
      </c>
      <c r="D17">
        <v>70.39</v>
      </c>
    </row>
    <row r="18" spans="1:4">
      <c r="A18" t="s">
        <v>243</v>
      </c>
      <c r="B18" t="s">
        <v>244</v>
      </c>
      <c r="C18">
        <v>207.46</v>
      </c>
      <c r="D18">
        <v>207.46</v>
      </c>
    </row>
    <row r="19" spans="1:4">
      <c r="A19" t="s">
        <v>245</v>
      </c>
      <c r="B19" t="s">
        <v>246</v>
      </c>
      <c r="C19">
        <v>64.67</v>
      </c>
      <c r="D19">
        <v>64.67</v>
      </c>
    </row>
    <row r="20" spans="1:4">
      <c r="A20" t="s">
        <v>247</v>
      </c>
      <c r="B20" t="s">
        <v>248</v>
      </c>
      <c r="C20">
        <v>0.25</v>
      </c>
      <c r="D20">
        <v>0.25</v>
      </c>
    </row>
    <row r="21" spans="1:4">
      <c r="A21">
        <v>220252550</v>
      </c>
      <c r="B21" t="s">
        <v>249</v>
      </c>
      <c r="C21">
        <v>14.67</v>
      </c>
      <c r="D21">
        <v>14.67</v>
      </c>
    </row>
    <row r="22" spans="1:4">
      <c r="A22">
        <v>220255380</v>
      </c>
      <c r="B22" t="s">
        <v>542</v>
      </c>
      <c r="C22">
        <v>3.74</v>
      </c>
      <c r="D22">
        <v>3.74</v>
      </c>
    </row>
    <row r="23" spans="1:4">
      <c r="A23" s="51" t="s">
        <v>250</v>
      </c>
      <c r="B23" t="s">
        <v>251</v>
      </c>
      <c r="C23">
        <v>43.07</v>
      </c>
      <c r="D23">
        <v>43.07</v>
      </c>
    </row>
    <row r="24" spans="1:4">
      <c r="A24" s="51" t="s">
        <v>252</v>
      </c>
      <c r="B24" t="s">
        <v>253</v>
      </c>
      <c r="C24">
        <v>6.86</v>
      </c>
      <c r="D24">
        <v>6.86</v>
      </c>
    </row>
    <row r="25" spans="1:4">
      <c r="A25" s="51" t="s">
        <v>256</v>
      </c>
      <c r="B25" t="s">
        <v>257</v>
      </c>
      <c r="C25">
        <v>57.21</v>
      </c>
      <c r="D25">
        <v>57.21</v>
      </c>
    </row>
    <row r="26" spans="1:4">
      <c r="A26" s="51" t="s">
        <v>258</v>
      </c>
      <c r="B26" t="s">
        <v>259</v>
      </c>
      <c r="C26">
        <v>4.49</v>
      </c>
      <c r="D26">
        <v>4.49</v>
      </c>
    </row>
    <row r="27" spans="1:4">
      <c r="A27" s="51" t="s">
        <v>260</v>
      </c>
      <c r="B27" t="s">
        <v>261</v>
      </c>
      <c r="C27">
        <v>210.32</v>
      </c>
      <c r="D27">
        <v>210.32</v>
      </c>
    </row>
    <row r="28" spans="1:4">
      <c r="A28" t="s">
        <v>262</v>
      </c>
      <c r="B28" t="s">
        <v>263</v>
      </c>
      <c r="C28">
        <v>248.7</v>
      </c>
      <c r="D28">
        <v>244.19</v>
      </c>
    </row>
    <row r="29" spans="1:4">
      <c r="A29" s="51" t="s">
        <v>429</v>
      </c>
      <c r="B29" t="s">
        <v>430</v>
      </c>
      <c r="C29">
        <v>69.69</v>
      </c>
      <c r="D29">
        <v>69.69</v>
      </c>
    </row>
    <row r="30" spans="1:4">
      <c r="A30" s="51" t="s">
        <v>264</v>
      </c>
      <c r="B30" t="s">
        <v>265</v>
      </c>
      <c r="C30">
        <v>16.09</v>
      </c>
      <c r="D30">
        <v>16.09</v>
      </c>
    </row>
    <row r="31" spans="1:4">
      <c r="A31" s="51" t="s">
        <v>266</v>
      </c>
      <c r="B31" t="s">
        <v>267</v>
      </c>
      <c r="C31">
        <v>3.82</v>
      </c>
      <c r="D31">
        <v>3.82</v>
      </c>
    </row>
    <row r="32" spans="1:4">
      <c r="A32" s="51" t="s">
        <v>268</v>
      </c>
      <c r="B32" t="s">
        <v>269</v>
      </c>
      <c r="C32">
        <v>11.56</v>
      </c>
      <c r="D32">
        <v>11.56</v>
      </c>
    </row>
    <row r="33" spans="1:4">
      <c r="A33">
        <v>250855320</v>
      </c>
      <c r="B33" t="s">
        <v>504</v>
      </c>
      <c r="C33">
        <v>3</v>
      </c>
      <c r="D33">
        <v>3</v>
      </c>
    </row>
    <row r="34" spans="1:4">
      <c r="A34">
        <v>310151370</v>
      </c>
      <c r="B34" t="s">
        <v>272</v>
      </c>
      <c r="C34">
        <v>10.029999999999999</v>
      </c>
      <c r="D34">
        <v>10.029999999999999</v>
      </c>
    </row>
    <row r="35" spans="1:4">
      <c r="A35">
        <v>310750070</v>
      </c>
      <c r="B35" t="s">
        <v>553</v>
      </c>
      <c r="C35">
        <v>545.12</v>
      </c>
      <c r="D35">
        <v>545.09</v>
      </c>
    </row>
    <row r="36" spans="1:4">
      <c r="A36">
        <v>310751530</v>
      </c>
      <c r="B36" t="s">
        <v>554</v>
      </c>
      <c r="D36">
        <v>-3.1</v>
      </c>
    </row>
    <row r="37" spans="1:4">
      <c r="A37">
        <v>310852500</v>
      </c>
      <c r="B37" t="s">
        <v>273</v>
      </c>
      <c r="C37">
        <v>459.96</v>
      </c>
      <c r="D37">
        <v>458.9</v>
      </c>
    </row>
    <row r="38" spans="1:4">
      <c r="A38">
        <v>311152200</v>
      </c>
      <c r="B38" t="s">
        <v>276</v>
      </c>
      <c r="C38">
        <v>85.65</v>
      </c>
      <c r="D38">
        <v>85.64</v>
      </c>
    </row>
    <row r="39" spans="1:4">
      <c r="A39">
        <v>312154040</v>
      </c>
      <c r="B39" t="s">
        <v>505</v>
      </c>
      <c r="C39">
        <v>227.99</v>
      </c>
      <c r="D39">
        <v>226.68</v>
      </c>
    </row>
    <row r="40" spans="1:4">
      <c r="A40">
        <v>330152700</v>
      </c>
      <c r="B40" t="s">
        <v>278</v>
      </c>
      <c r="C40">
        <v>5.94</v>
      </c>
      <c r="D40">
        <v>5.94</v>
      </c>
    </row>
    <row r="41" spans="1:4">
      <c r="A41">
        <v>330153800</v>
      </c>
      <c r="B41" t="s">
        <v>279</v>
      </c>
      <c r="C41">
        <v>303.99</v>
      </c>
      <c r="D41">
        <v>303.62</v>
      </c>
    </row>
    <row r="42" spans="1:4">
      <c r="A42">
        <v>330750820</v>
      </c>
      <c r="B42" t="s">
        <v>280</v>
      </c>
      <c r="C42">
        <v>55.62</v>
      </c>
      <c r="D42">
        <v>55.62</v>
      </c>
    </row>
    <row r="43" spans="1:4">
      <c r="A43">
        <v>330752600</v>
      </c>
      <c r="B43" t="s">
        <v>281</v>
      </c>
      <c r="C43">
        <v>8.08</v>
      </c>
      <c r="D43">
        <v>8.08</v>
      </c>
    </row>
    <row r="44" spans="1:4">
      <c r="A44" t="s">
        <v>282</v>
      </c>
      <c r="B44" t="s">
        <v>283</v>
      </c>
      <c r="C44">
        <v>277.48</v>
      </c>
      <c r="D44">
        <v>277.44</v>
      </c>
    </row>
    <row r="45" spans="1:4">
      <c r="A45" t="s">
        <v>284</v>
      </c>
      <c r="B45" t="s">
        <v>285</v>
      </c>
      <c r="C45">
        <v>673.64</v>
      </c>
      <c r="D45">
        <v>673.62</v>
      </c>
    </row>
    <row r="46" spans="1:4">
      <c r="A46" t="s">
        <v>482</v>
      </c>
      <c r="B46" t="s">
        <v>483</v>
      </c>
      <c r="C46">
        <v>148.6</v>
      </c>
      <c r="D46">
        <v>148.6</v>
      </c>
    </row>
    <row r="47" spans="1:4">
      <c r="A47">
        <v>410250270</v>
      </c>
      <c r="B47" t="s">
        <v>286</v>
      </c>
      <c r="C47">
        <v>2.67</v>
      </c>
      <c r="D47">
        <v>2.67</v>
      </c>
    </row>
    <row r="48" spans="1:4">
      <c r="A48">
        <v>420250270</v>
      </c>
      <c r="B48" t="s">
        <v>286</v>
      </c>
      <c r="C48">
        <v>7.45</v>
      </c>
      <c r="D48">
        <v>7.45</v>
      </c>
    </row>
    <row r="49" spans="1:4">
      <c r="A49">
        <v>420252800</v>
      </c>
      <c r="B49" t="s">
        <v>287</v>
      </c>
      <c r="C49">
        <v>0.26</v>
      </c>
      <c r="D49">
        <v>0.25</v>
      </c>
    </row>
    <row r="50" spans="1:4">
      <c r="A50">
        <v>511351350</v>
      </c>
      <c r="B50" t="s">
        <v>289</v>
      </c>
      <c r="C50">
        <v>10.85</v>
      </c>
      <c r="D50">
        <v>10.85</v>
      </c>
    </row>
    <row r="51" spans="1:4">
      <c r="A51">
        <v>511351760</v>
      </c>
      <c r="B51" t="s">
        <v>290</v>
      </c>
      <c r="C51">
        <v>10.85</v>
      </c>
      <c r="D51">
        <v>9.18</v>
      </c>
    </row>
    <row r="52" spans="1:4">
      <c r="A52">
        <v>511354620</v>
      </c>
      <c r="B52" t="s">
        <v>291</v>
      </c>
      <c r="C52">
        <v>9.4700000000000006</v>
      </c>
      <c r="D52">
        <v>9.4700000000000006</v>
      </c>
    </row>
    <row r="53" spans="1:4">
      <c r="A53">
        <v>511354970</v>
      </c>
      <c r="B53" t="s">
        <v>292</v>
      </c>
      <c r="C53">
        <v>37.06</v>
      </c>
      <c r="D53">
        <v>36.770000000000003</v>
      </c>
    </row>
    <row r="54" spans="1:4">
      <c r="A54" t="s">
        <v>298</v>
      </c>
      <c r="B54" t="s">
        <v>299</v>
      </c>
      <c r="C54">
        <v>253.82</v>
      </c>
      <c r="D54">
        <v>253.82</v>
      </c>
    </row>
    <row r="55" spans="1:4">
      <c r="A55" t="s">
        <v>433</v>
      </c>
      <c r="B55" t="s">
        <v>434</v>
      </c>
      <c r="C55">
        <v>13.57</v>
      </c>
      <c r="D55">
        <v>13.57</v>
      </c>
    </row>
    <row r="56" spans="1:4">
      <c r="A56">
        <v>710552900</v>
      </c>
      <c r="B56" t="s">
        <v>300</v>
      </c>
      <c r="C56">
        <v>536.54</v>
      </c>
      <c r="D56">
        <v>536.30999999999995</v>
      </c>
    </row>
    <row r="57" spans="1:4">
      <c r="A57" t="s">
        <v>305</v>
      </c>
      <c r="B57" t="s">
        <v>306</v>
      </c>
      <c r="C57">
        <v>12.93</v>
      </c>
      <c r="D57">
        <v>12.93</v>
      </c>
    </row>
    <row r="58" spans="1:4">
      <c r="A58" t="s">
        <v>307</v>
      </c>
      <c r="B58" t="s">
        <v>308</v>
      </c>
      <c r="C58">
        <v>8.0500000000000007</v>
      </c>
      <c r="D58">
        <v>7.54</v>
      </c>
    </row>
    <row r="59" spans="1:4">
      <c r="A59">
        <v>860550860</v>
      </c>
      <c r="B59" t="s">
        <v>309</v>
      </c>
      <c r="C59">
        <v>0.59</v>
      </c>
      <c r="D59">
        <v>0.57999999999999996</v>
      </c>
    </row>
    <row r="60" spans="1:4">
      <c r="A60" t="s">
        <v>310</v>
      </c>
      <c r="B60" t="s">
        <v>311</v>
      </c>
      <c r="C60">
        <v>5</v>
      </c>
      <c r="D60">
        <v>5</v>
      </c>
    </row>
    <row r="61" spans="1:4">
      <c r="A61">
        <v>1120555090</v>
      </c>
      <c r="B61" t="s">
        <v>523</v>
      </c>
      <c r="C61">
        <v>58.86</v>
      </c>
      <c r="D61">
        <v>58.86</v>
      </c>
    </row>
    <row r="62" spans="1:4">
      <c r="A62">
        <v>1140354660</v>
      </c>
      <c r="B62" t="s">
        <v>312</v>
      </c>
      <c r="C62">
        <v>6.62</v>
      </c>
      <c r="D62">
        <v>6.62</v>
      </c>
    </row>
    <row r="63" spans="1:4">
      <c r="A63">
        <v>1140354670</v>
      </c>
      <c r="B63" t="s">
        <v>313</v>
      </c>
      <c r="C63">
        <v>13.52</v>
      </c>
      <c r="D63">
        <v>13.52</v>
      </c>
    </row>
    <row r="64" spans="1:4">
      <c r="A64">
        <v>1140355170</v>
      </c>
      <c r="B64" t="s">
        <v>314</v>
      </c>
      <c r="C64">
        <v>12.84</v>
      </c>
      <c r="D64">
        <v>12.84</v>
      </c>
    </row>
    <row r="65" spans="1:4">
      <c r="A65">
        <v>1140355190</v>
      </c>
      <c r="B65" t="s">
        <v>315</v>
      </c>
      <c r="C65">
        <v>1.47</v>
      </c>
      <c r="D65">
        <v>1.47</v>
      </c>
    </row>
    <row r="66" spans="1:4">
      <c r="A66" t="s">
        <v>316</v>
      </c>
      <c r="B66" t="s">
        <v>315</v>
      </c>
      <c r="C66">
        <v>56.98</v>
      </c>
      <c r="D66">
        <v>56.98</v>
      </c>
    </row>
    <row r="67" spans="1:4">
      <c r="A67" t="s">
        <v>317</v>
      </c>
      <c r="B67" t="s">
        <v>318</v>
      </c>
      <c r="C67">
        <v>3.5</v>
      </c>
      <c r="D67">
        <v>3.5</v>
      </c>
    </row>
    <row r="68" spans="1:4">
      <c r="A68" t="s">
        <v>322</v>
      </c>
      <c r="B68" t="s">
        <v>323</v>
      </c>
      <c r="C68">
        <v>32.729999999999997</v>
      </c>
      <c r="D68">
        <v>32.729999999999997</v>
      </c>
    </row>
    <row r="69" spans="1:4">
      <c r="A69" t="s">
        <v>324</v>
      </c>
      <c r="B69" t="s">
        <v>325</v>
      </c>
      <c r="C69">
        <v>7.24</v>
      </c>
      <c r="D69">
        <v>7.24</v>
      </c>
    </row>
    <row r="70" spans="1:4">
      <c r="A70" t="s">
        <v>328</v>
      </c>
      <c r="B70" t="s">
        <v>329</v>
      </c>
      <c r="C70">
        <v>25</v>
      </c>
      <c r="D70">
        <v>25</v>
      </c>
    </row>
    <row r="71" spans="1:4">
      <c r="A71" t="s">
        <v>330</v>
      </c>
      <c r="B71" t="s">
        <v>331</v>
      </c>
      <c r="C71">
        <v>42.78</v>
      </c>
      <c r="D71">
        <v>42.78</v>
      </c>
    </row>
    <row r="72" spans="1:4">
      <c r="A72" t="s">
        <v>332</v>
      </c>
      <c r="B72" t="s">
        <v>333</v>
      </c>
      <c r="C72">
        <v>128.83000000000001</v>
      </c>
      <c r="D72">
        <v>128.83000000000001</v>
      </c>
    </row>
    <row r="73" spans="1:4">
      <c r="A73" t="s">
        <v>334</v>
      </c>
      <c r="B73" t="s">
        <v>333</v>
      </c>
      <c r="C73">
        <v>6.86</v>
      </c>
      <c r="D73">
        <v>6.86</v>
      </c>
    </row>
    <row r="74" spans="1:4">
      <c r="A74">
        <v>1570150660</v>
      </c>
      <c r="B74" t="s">
        <v>337</v>
      </c>
      <c r="C74">
        <v>0.31</v>
      </c>
      <c r="D74">
        <v>0.31</v>
      </c>
    </row>
    <row r="75" spans="1:4">
      <c r="A75">
        <v>2340650280</v>
      </c>
      <c r="B75" t="s">
        <v>464</v>
      </c>
      <c r="D75">
        <v>-0.01</v>
      </c>
    </row>
    <row r="76" spans="1:4">
      <c r="A76">
        <v>2420453900</v>
      </c>
      <c r="B76" t="s">
        <v>340</v>
      </c>
      <c r="C76">
        <v>125</v>
      </c>
      <c r="D76">
        <v>125</v>
      </c>
    </row>
    <row r="77" spans="1:4">
      <c r="A77" t="s">
        <v>341</v>
      </c>
      <c r="B77" t="s">
        <v>342</v>
      </c>
      <c r="C77">
        <v>441</v>
      </c>
      <c r="D77">
        <v>441</v>
      </c>
    </row>
    <row r="78" spans="1:4">
      <c r="A78" t="s">
        <v>489</v>
      </c>
      <c r="B78" t="s">
        <v>490</v>
      </c>
      <c r="C78">
        <v>171.24</v>
      </c>
      <c r="D78">
        <v>171.24</v>
      </c>
    </row>
    <row r="79" spans="1:4">
      <c r="A79" t="s">
        <v>346</v>
      </c>
      <c r="B79" t="s">
        <v>347</v>
      </c>
      <c r="C79">
        <v>29.14</v>
      </c>
      <c r="D79">
        <v>29.14</v>
      </c>
    </row>
    <row r="80" spans="1:4">
      <c r="A80" t="s">
        <v>348</v>
      </c>
      <c r="B80" t="s">
        <v>349</v>
      </c>
      <c r="C80">
        <v>2.35</v>
      </c>
      <c r="D80">
        <v>2.35</v>
      </c>
    </row>
    <row r="81" spans="1:4">
      <c r="A81" t="s">
        <v>353</v>
      </c>
      <c r="B81" t="s">
        <v>354</v>
      </c>
      <c r="C81">
        <v>52.98</v>
      </c>
      <c r="D81">
        <v>52.98</v>
      </c>
    </row>
    <row r="82" spans="1:4">
      <c r="A82" t="s">
        <v>355</v>
      </c>
      <c r="B82" t="s">
        <v>356</v>
      </c>
      <c r="C82">
        <v>49.93</v>
      </c>
      <c r="D82">
        <v>49.93</v>
      </c>
    </row>
    <row r="83" spans="1:4">
      <c r="A83" t="s">
        <v>358</v>
      </c>
      <c r="B83" t="s">
        <v>359</v>
      </c>
      <c r="C83">
        <v>3.57</v>
      </c>
      <c r="D83">
        <v>3.57</v>
      </c>
    </row>
    <row r="84" spans="1:4">
      <c r="A84">
        <v>2820451280</v>
      </c>
      <c r="B84" t="s">
        <v>360</v>
      </c>
      <c r="C84">
        <v>3.48</v>
      </c>
      <c r="D84">
        <v>3.48</v>
      </c>
    </row>
    <row r="85" spans="1:4">
      <c r="A85">
        <v>2910551290</v>
      </c>
      <c r="B85" t="s">
        <v>362</v>
      </c>
      <c r="C85">
        <v>630.99</v>
      </c>
      <c r="D85">
        <v>630.86</v>
      </c>
    </row>
    <row r="86" spans="1:4">
      <c r="A86" t="s">
        <v>363</v>
      </c>
      <c r="B86" t="s">
        <v>364</v>
      </c>
      <c r="C86">
        <v>31.26</v>
      </c>
      <c r="D86">
        <v>31.26</v>
      </c>
    </row>
    <row r="87" spans="1:4">
      <c r="A87" t="s">
        <v>365</v>
      </c>
      <c r="B87" t="s">
        <v>366</v>
      </c>
      <c r="C87">
        <v>18.25</v>
      </c>
      <c r="D87">
        <v>18.25</v>
      </c>
    </row>
    <row r="88" spans="1:4">
      <c r="A88" t="s">
        <v>369</v>
      </c>
      <c r="B88" t="s">
        <v>370</v>
      </c>
      <c r="C88">
        <v>38.15</v>
      </c>
      <c r="D88">
        <v>38.15</v>
      </c>
    </row>
    <row r="89" spans="1:4">
      <c r="A89">
        <v>3050751560</v>
      </c>
      <c r="B89" t="s">
        <v>599</v>
      </c>
      <c r="D89">
        <v>-0.09</v>
      </c>
    </row>
    <row r="90" spans="1:4">
      <c r="A90">
        <v>3110251180</v>
      </c>
      <c r="B90" t="s">
        <v>371</v>
      </c>
      <c r="C90">
        <v>34.659999999999997</v>
      </c>
      <c r="D90">
        <v>34.659999999999997</v>
      </c>
    </row>
    <row r="91" spans="1:4">
      <c r="A91">
        <v>3610459000</v>
      </c>
      <c r="B91" t="s">
        <v>375</v>
      </c>
      <c r="C91">
        <v>131.26</v>
      </c>
      <c r="D91">
        <v>130.80000000000001</v>
      </c>
    </row>
    <row r="92" spans="1:4">
      <c r="A92">
        <v>4620155160</v>
      </c>
      <c r="B92" t="s">
        <v>376</v>
      </c>
      <c r="C92">
        <v>5.65</v>
      </c>
      <c r="D92">
        <v>5.65</v>
      </c>
    </row>
    <row r="93" spans="1:4">
      <c r="A93">
        <v>4640355150</v>
      </c>
      <c r="B93" t="s">
        <v>590</v>
      </c>
      <c r="C93">
        <v>0.53</v>
      </c>
      <c r="D93">
        <v>0.53</v>
      </c>
    </row>
    <row r="94" spans="1:4">
      <c r="A94" t="s">
        <v>377</v>
      </c>
      <c r="B94" t="s">
        <v>378</v>
      </c>
      <c r="C94">
        <v>8.11</v>
      </c>
      <c r="D94">
        <v>8.11</v>
      </c>
    </row>
    <row r="95" spans="1:4">
      <c r="A95" t="s">
        <v>379</v>
      </c>
      <c r="B95" t="s">
        <v>378</v>
      </c>
      <c r="C95">
        <v>61.09</v>
      </c>
      <c r="D95">
        <v>61.09</v>
      </c>
    </row>
    <row r="96" spans="1:4">
      <c r="A96" t="s">
        <v>380</v>
      </c>
      <c r="B96" t="s">
        <v>381</v>
      </c>
      <c r="C96">
        <v>122.93</v>
      </c>
      <c r="D96">
        <v>122.93</v>
      </c>
    </row>
    <row r="97" spans="1:4">
      <c r="A97" t="s">
        <v>382</v>
      </c>
      <c r="B97" t="s">
        <v>378</v>
      </c>
      <c r="C97">
        <v>8.25</v>
      </c>
      <c r="D97">
        <v>8.25</v>
      </c>
    </row>
    <row r="98" spans="1:4">
      <c r="A98">
        <v>9090051200</v>
      </c>
      <c r="B98" t="s">
        <v>448</v>
      </c>
      <c r="C98">
        <v>0.86</v>
      </c>
      <c r="D98">
        <v>0.86</v>
      </c>
    </row>
    <row r="99" spans="1:4">
      <c r="A99">
        <v>9520051420</v>
      </c>
      <c r="B99" t="s">
        <v>383</v>
      </c>
      <c r="C99">
        <v>12.12</v>
      </c>
      <c r="D99">
        <v>12.12</v>
      </c>
    </row>
    <row r="100" spans="1:4">
      <c r="A100">
        <v>9620051410</v>
      </c>
      <c r="B100" t="s">
        <v>384</v>
      </c>
      <c r="C100">
        <v>12.48</v>
      </c>
      <c r="D100">
        <v>12.48</v>
      </c>
    </row>
    <row r="101" spans="1:4">
      <c r="A101">
        <v>9990051180</v>
      </c>
      <c r="B101" t="s">
        <v>371</v>
      </c>
      <c r="D101">
        <v>-0.01</v>
      </c>
    </row>
    <row r="102" spans="1:4">
      <c r="A102">
        <v>170558300</v>
      </c>
      <c r="B102" t="s">
        <v>95</v>
      </c>
      <c r="C102">
        <v>1186.0999999999999</v>
      </c>
      <c r="D102">
        <v>1135.4000000000001</v>
      </c>
    </row>
    <row r="103" spans="1:4">
      <c r="A103">
        <v>170558330</v>
      </c>
      <c r="B103" t="s">
        <v>96</v>
      </c>
      <c r="C103">
        <v>1660.78</v>
      </c>
      <c r="D103">
        <v>1633.07</v>
      </c>
    </row>
    <row r="104" spans="1:4">
      <c r="A104">
        <v>320558340</v>
      </c>
      <c r="B104" t="s">
        <v>97</v>
      </c>
      <c r="C104">
        <v>303.20999999999998</v>
      </c>
      <c r="D104">
        <v>303.20999999999998</v>
      </c>
    </row>
    <row r="105" spans="1:4">
      <c r="A105">
        <v>330153020</v>
      </c>
      <c r="B105" t="s">
        <v>385</v>
      </c>
      <c r="C105">
        <v>461.87</v>
      </c>
      <c r="D105">
        <v>461.87</v>
      </c>
    </row>
    <row r="106" spans="1:4">
      <c r="A106" t="s">
        <v>386</v>
      </c>
      <c r="B106" t="s">
        <v>387</v>
      </c>
      <c r="C106">
        <v>1.67</v>
      </c>
      <c r="D106">
        <v>1.67</v>
      </c>
    </row>
    <row r="107" spans="1:4">
      <c r="A107" t="s">
        <v>388</v>
      </c>
      <c r="B107" t="s">
        <v>389</v>
      </c>
      <c r="C107">
        <v>859.83</v>
      </c>
      <c r="D107">
        <v>859.76</v>
      </c>
    </row>
    <row r="108" spans="1:4">
      <c r="A108">
        <v>1520158310</v>
      </c>
      <c r="B108" t="s">
        <v>100</v>
      </c>
      <c r="C108">
        <v>15.42</v>
      </c>
      <c r="D108">
        <v>15.42</v>
      </c>
    </row>
    <row r="109" spans="1:4">
      <c r="A109" t="s">
        <v>390</v>
      </c>
      <c r="B109" t="s">
        <v>391</v>
      </c>
      <c r="C109">
        <v>137.38</v>
      </c>
      <c r="D109">
        <v>137.38</v>
      </c>
    </row>
    <row r="110" spans="1:4">
      <c r="A110">
        <v>3620258320</v>
      </c>
      <c r="B110" t="s">
        <v>101</v>
      </c>
      <c r="C110">
        <v>328</v>
      </c>
      <c r="D110">
        <v>328</v>
      </c>
    </row>
    <row r="111" spans="1:4">
      <c r="A111">
        <v>3620258530</v>
      </c>
      <c r="B111" t="s">
        <v>392</v>
      </c>
      <c r="C111">
        <v>59.04</v>
      </c>
      <c r="D111">
        <v>59.04</v>
      </c>
    </row>
    <row r="112" spans="1:4">
      <c r="A112" t="s">
        <v>393</v>
      </c>
      <c r="B112" t="s">
        <v>394</v>
      </c>
      <c r="C112">
        <v>46.23</v>
      </c>
      <c r="D112">
        <v>46.22</v>
      </c>
    </row>
    <row r="113" spans="1:4">
      <c r="A113" t="s">
        <v>521</v>
      </c>
      <c r="B113" t="s">
        <v>522</v>
      </c>
      <c r="C113">
        <v>6.7</v>
      </c>
      <c r="D113">
        <v>6.7</v>
      </c>
    </row>
    <row r="114" spans="1:4">
      <c r="A114" t="s">
        <v>600</v>
      </c>
      <c r="B114" t="s">
        <v>601</v>
      </c>
      <c r="C114">
        <v>53.13</v>
      </c>
      <c r="D114">
        <v>53.13</v>
      </c>
    </row>
    <row r="115" spans="1:4">
      <c r="A115" t="s">
        <v>395</v>
      </c>
      <c r="B115" t="s">
        <v>396</v>
      </c>
      <c r="C115">
        <v>16.64</v>
      </c>
      <c r="D115">
        <v>16.64</v>
      </c>
    </row>
    <row r="116" spans="1:4">
      <c r="A116">
        <v>220252560</v>
      </c>
      <c r="B116" t="s">
        <v>400</v>
      </c>
      <c r="C116">
        <v>11.2</v>
      </c>
      <c r="D116">
        <v>11.2</v>
      </c>
    </row>
    <row r="117" spans="1:4">
      <c r="A117">
        <v>170558360</v>
      </c>
      <c r="B117" t="s">
        <v>401</v>
      </c>
      <c r="C117">
        <v>304.99</v>
      </c>
      <c r="D117">
        <v>304.99</v>
      </c>
    </row>
    <row r="118" spans="1:4">
      <c r="A118">
        <v>220253030</v>
      </c>
      <c r="B118" t="s">
        <v>402</v>
      </c>
      <c r="C118">
        <v>250.32</v>
      </c>
      <c r="D118">
        <v>250.32</v>
      </c>
    </row>
    <row r="119" spans="1:4">
      <c r="A119">
        <v>220253040</v>
      </c>
      <c r="B119" t="s">
        <v>403</v>
      </c>
      <c r="C119">
        <v>149.01</v>
      </c>
      <c r="D119">
        <v>148.59</v>
      </c>
    </row>
    <row r="120" spans="1:4">
      <c r="A120">
        <v>320558370</v>
      </c>
      <c r="B120" t="s">
        <v>404</v>
      </c>
      <c r="C120">
        <v>22.26</v>
      </c>
      <c r="D120">
        <v>22.26</v>
      </c>
    </row>
    <row r="121" spans="1:4">
      <c r="A121" t="s">
        <v>405</v>
      </c>
      <c r="B121" t="s">
        <v>406</v>
      </c>
      <c r="C121">
        <v>753.57</v>
      </c>
      <c r="D121">
        <v>753.57</v>
      </c>
    </row>
    <row r="122" spans="1:4">
      <c r="A122" t="s">
        <v>407</v>
      </c>
      <c r="B122" t="s">
        <v>408</v>
      </c>
      <c r="C122">
        <v>102.19</v>
      </c>
      <c r="D122">
        <v>102.19</v>
      </c>
    </row>
    <row r="123" spans="1:4">
      <c r="A123" t="s">
        <v>468</v>
      </c>
      <c r="B123" t="s">
        <v>469</v>
      </c>
      <c r="C123">
        <v>5.74</v>
      </c>
      <c r="D123">
        <v>5.74</v>
      </c>
    </row>
    <row r="124" spans="1:4">
      <c r="A124">
        <v>3620258570</v>
      </c>
      <c r="B124" t="s">
        <v>409</v>
      </c>
      <c r="C124">
        <v>27.59</v>
      </c>
      <c r="D124">
        <v>27.59</v>
      </c>
    </row>
    <row r="125" spans="1:4">
      <c r="A125">
        <v>710258520</v>
      </c>
      <c r="B125" t="s">
        <v>413</v>
      </c>
      <c r="C125">
        <v>29.15</v>
      </c>
      <c r="D125">
        <v>28.44</v>
      </c>
    </row>
    <row r="126" spans="1:4">
      <c r="A126" t="s">
        <v>416</v>
      </c>
      <c r="B126" t="s">
        <v>417</v>
      </c>
      <c r="C126">
        <v>152.11000000000001</v>
      </c>
      <c r="D126">
        <v>152.11000000000001</v>
      </c>
    </row>
    <row r="127" spans="1:4">
      <c r="A127" t="s">
        <v>420</v>
      </c>
      <c r="B127" t="s">
        <v>421</v>
      </c>
      <c r="C127">
        <v>3.76</v>
      </c>
      <c r="D127">
        <v>3.76</v>
      </c>
    </row>
    <row r="128" spans="1:4">
      <c r="A128" t="s">
        <v>499</v>
      </c>
      <c r="B128" t="s">
        <v>500</v>
      </c>
      <c r="C128">
        <v>372.09</v>
      </c>
      <c r="D128">
        <v>372.09</v>
      </c>
    </row>
    <row r="129" spans="1:4">
      <c r="A129" t="s">
        <v>103</v>
      </c>
      <c r="B129" t="s">
        <v>102</v>
      </c>
      <c r="C129">
        <v>3.52</v>
      </c>
      <c r="D129">
        <v>3.52</v>
      </c>
    </row>
    <row r="130" spans="1:4">
      <c r="A130" t="s">
        <v>105</v>
      </c>
      <c r="B130" t="s">
        <v>104</v>
      </c>
      <c r="C130">
        <v>46.95</v>
      </c>
      <c r="D130">
        <v>46.95</v>
      </c>
    </row>
    <row r="131" spans="1:4">
      <c r="A131">
        <v>2340758790</v>
      </c>
      <c r="B131" t="s">
        <v>426</v>
      </c>
      <c r="C131">
        <v>5.04</v>
      </c>
      <c r="D131">
        <v>5.04</v>
      </c>
    </row>
    <row r="132" spans="1:4">
      <c r="A132">
        <v>3620258440</v>
      </c>
      <c r="B132" t="s">
        <v>106</v>
      </c>
      <c r="C132">
        <v>134.46</v>
      </c>
      <c r="D132">
        <v>117.66</v>
      </c>
    </row>
    <row r="133" spans="1:4">
      <c r="A133">
        <v>3620258480</v>
      </c>
      <c r="B133" t="s">
        <v>107</v>
      </c>
      <c r="C133">
        <v>199.83</v>
      </c>
      <c r="D133">
        <v>124.88</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topLeftCell="A119" workbookViewId="0">
      <selection sqref="A1:D140"/>
    </sheetView>
  </sheetViews>
  <sheetFormatPr defaultRowHeight="15"/>
  <sheetData>
    <row r="1" spans="1:4">
      <c r="A1">
        <v>58000</v>
      </c>
      <c r="B1" t="s">
        <v>217</v>
      </c>
      <c r="D1">
        <v>-0.48</v>
      </c>
    </row>
    <row r="2" spans="1:4">
      <c r="A2">
        <v>170551380</v>
      </c>
      <c r="B2" t="s">
        <v>218</v>
      </c>
      <c r="C2">
        <v>9.41</v>
      </c>
      <c r="D2">
        <v>9.41</v>
      </c>
    </row>
    <row r="3" spans="1:4">
      <c r="A3" t="s">
        <v>219</v>
      </c>
      <c r="B3" t="s">
        <v>220</v>
      </c>
      <c r="C3">
        <v>357.28</v>
      </c>
      <c r="D3">
        <v>357.15</v>
      </c>
    </row>
    <row r="4" spans="1:4">
      <c r="A4" t="s">
        <v>225</v>
      </c>
      <c r="B4" t="s">
        <v>226</v>
      </c>
      <c r="C4">
        <v>117.76</v>
      </c>
      <c r="D4">
        <v>117.76</v>
      </c>
    </row>
    <row r="5" spans="1:4">
      <c r="A5" t="s">
        <v>213</v>
      </c>
      <c r="B5" t="s">
        <v>214</v>
      </c>
      <c r="C5">
        <v>12.61</v>
      </c>
      <c r="D5">
        <v>12.61</v>
      </c>
    </row>
    <row r="6" spans="1:4">
      <c r="A6" t="s">
        <v>216</v>
      </c>
      <c r="B6" t="s">
        <v>215</v>
      </c>
      <c r="C6">
        <v>8.0399999999999991</v>
      </c>
      <c r="D6">
        <v>8.0399999999999991</v>
      </c>
    </row>
    <row r="7" spans="1:4">
      <c r="A7" t="s">
        <v>454</v>
      </c>
      <c r="B7" t="s">
        <v>455</v>
      </c>
      <c r="C7">
        <v>453.07</v>
      </c>
      <c r="D7">
        <v>453.07</v>
      </c>
    </row>
    <row r="8" spans="1:4">
      <c r="A8" t="s">
        <v>227</v>
      </c>
      <c r="B8" t="s">
        <v>228</v>
      </c>
      <c r="C8">
        <v>35.49</v>
      </c>
      <c r="D8">
        <v>32.450000000000003</v>
      </c>
    </row>
    <row r="9" spans="1:4">
      <c r="A9" t="s">
        <v>229</v>
      </c>
      <c r="B9" t="s">
        <v>230</v>
      </c>
      <c r="C9">
        <v>76.47</v>
      </c>
      <c r="D9">
        <v>76.47</v>
      </c>
    </row>
    <row r="10" spans="1:4">
      <c r="A10" t="s">
        <v>231</v>
      </c>
      <c r="B10" t="s">
        <v>232</v>
      </c>
      <c r="C10">
        <v>4.0999999999999996</v>
      </c>
      <c r="D10">
        <v>4.0999999999999996</v>
      </c>
    </row>
    <row r="11" spans="1:4">
      <c r="A11" t="s">
        <v>233</v>
      </c>
      <c r="B11" t="s">
        <v>234</v>
      </c>
      <c r="C11">
        <v>231.88</v>
      </c>
      <c r="D11">
        <v>231.88</v>
      </c>
    </row>
    <row r="12" spans="1:4">
      <c r="A12" t="s">
        <v>235</v>
      </c>
      <c r="B12" t="s">
        <v>236</v>
      </c>
      <c r="D12">
        <v>-0.08</v>
      </c>
    </row>
    <row r="13" spans="1:4">
      <c r="A13" t="s">
        <v>239</v>
      </c>
      <c r="B13" t="s">
        <v>240</v>
      </c>
      <c r="C13">
        <v>103.21</v>
      </c>
      <c r="D13">
        <v>102.94</v>
      </c>
    </row>
    <row r="14" spans="1:4">
      <c r="A14" t="s">
        <v>241</v>
      </c>
      <c r="B14" t="s">
        <v>242</v>
      </c>
      <c r="C14">
        <v>94.75</v>
      </c>
      <c r="D14">
        <v>94.75</v>
      </c>
    </row>
    <row r="15" spans="1:4">
      <c r="A15" t="s">
        <v>243</v>
      </c>
      <c r="B15" t="s">
        <v>244</v>
      </c>
      <c r="C15">
        <v>450.82</v>
      </c>
      <c r="D15">
        <v>371.34</v>
      </c>
    </row>
    <row r="16" spans="1:4">
      <c r="A16" t="s">
        <v>245</v>
      </c>
      <c r="B16" t="s">
        <v>246</v>
      </c>
      <c r="C16">
        <v>76.77</v>
      </c>
      <c r="D16">
        <v>76.19</v>
      </c>
    </row>
    <row r="17" spans="1:4">
      <c r="A17" t="s">
        <v>247</v>
      </c>
      <c r="B17" t="s">
        <v>248</v>
      </c>
      <c r="C17">
        <v>0.42</v>
      </c>
      <c r="D17">
        <v>0.42</v>
      </c>
    </row>
    <row r="18" spans="1:4">
      <c r="A18">
        <v>210255340</v>
      </c>
      <c r="B18" t="s">
        <v>456</v>
      </c>
      <c r="C18">
        <v>1.32</v>
      </c>
      <c r="D18">
        <v>1.32</v>
      </c>
    </row>
    <row r="19" spans="1:4">
      <c r="A19">
        <v>220252550</v>
      </c>
      <c r="B19" t="s">
        <v>249</v>
      </c>
      <c r="C19">
        <v>5.38</v>
      </c>
      <c r="D19">
        <v>5.38</v>
      </c>
    </row>
    <row r="20" spans="1:4">
      <c r="A20">
        <v>220255380</v>
      </c>
      <c r="B20" t="s">
        <v>542</v>
      </c>
      <c r="C20">
        <v>4.7699999999999996</v>
      </c>
      <c r="D20">
        <v>4.7699999999999996</v>
      </c>
    </row>
    <row r="21" spans="1:4">
      <c r="A21">
        <v>220255390</v>
      </c>
      <c r="B21" t="s">
        <v>477</v>
      </c>
      <c r="C21">
        <v>7.3</v>
      </c>
      <c r="D21">
        <v>7.3</v>
      </c>
    </row>
    <row r="22" spans="1:4">
      <c r="A22" s="51" t="s">
        <v>250</v>
      </c>
      <c r="B22" t="s">
        <v>251</v>
      </c>
      <c r="C22">
        <v>34.549999999999997</v>
      </c>
      <c r="D22">
        <v>34.549999999999997</v>
      </c>
    </row>
    <row r="23" spans="1:4">
      <c r="A23" s="51" t="s">
        <v>252</v>
      </c>
      <c r="B23" t="s">
        <v>253</v>
      </c>
      <c r="C23">
        <v>14.01</v>
      </c>
      <c r="D23">
        <v>14.01</v>
      </c>
    </row>
    <row r="24" spans="1:4">
      <c r="A24" s="51" t="s">
        <v>256</v>
      </c>
      <c r="B24" t="s">
        <v>257</v>
      </c>
      <c r="C24">
        <v>245.18</v>
      </c>
      <c r="D24">
        <v>245.18</v>
      </c>
    </row>
    <row r="25" spans="1:4">
      <c r="A25" s="51" t="s">
        <v>258</v>
      </c>
      <c r="B25" t="s">
        <v>259</v>
      </c>
      <c r="C25">
        <v>4.54</v>
      </c>
      <c r="D25">
        <v>4.54</v>
      </c>
    </row>
    <row r="26" spans="1:4">
      <c r="A26" s="51" t="s">
        <v>260</v>
      </c>
      <c r="B26" t="s">
        <v>261</v>
      </c>
      <c r="C26">
        <v>139.15</v>
      </c>
      <c r="D26">
        <v>139.15</v>
      </c>
    </row>
    <row r="27" spans="1:4">
      <c r="A27" t="s">
        <v>480</v>
      </c>
      <c r="B27" t="s">
        <v>481</v>
      </c>
      <c r="C27">
        <v>12.36</v>
      </c>
      <c r="D27">
        <v>12.36</v>
      </c>
    </row>
    <row r="28" spans="1:4">
      <c r="A28" t="s">
        <v>262</v>
      </c>
      <c r="B28" t="s">
        <v>263</v>
      </c>
      <c r="C28">
        <v>553.1</v>
      </c>
      <c r="D28">
        <v>553.1</v>
      </c>
    </row>
    <row r="29" spans="1:4">
      <c r="A29" s="51" t="s">
        <v>264</v>
      </c>
      <c r="B29" t="s">
        <v>265</v>
      </c>
      <c r="C29">
        <v>15.95</v>
      </c>
      <c r="D29">
        <v>15.95</v>
      </c>
    </row>
    <row r="30" spans="1:4">
      <c r="A30" s="51" t="s">
        <v>266</v>
      </c>
      <c r="B30" t="s">
        <v>267</v>
      </c>
      <c r="C30">
        <v>27.41</v>
      </c>
      <c r="D30">
        <v>27.41</v>
      </c>
    </row>
    <row r="31" spans="1:4">
      <c r="A31" s="51" t="s">
        <v>268</v>
      </c>
      <c r="B31" t="s">
        <v>269</v>
      </c>
      <c r="C31">
        <v>10.87</v>
      </c>
      <c r="D31">
        <v>10.87</v>
      </c>
    </row>
    <row r="32" spans="1:4">
      <c r="A32" s="51" t="s">
        <v>270</v>
      </c>
      <c r="B32" t="s">
        <v>271</v>
      </c>
      <c r="C32">
        <v>8.3800000000000008</v>
      </c>
      <c r="D32">
        <v>8.3800000000000008</v>
      </c>
    </row>
    <row r="33" spans="1:4">
      <c r="A33">
        <v>310151370</v>
      </c>
      <c r="B33" t="s">
        <v>272</v>
      </c>
      <c r="C33">
        <v>26.13</v>
      </c>
      <c r="D33">
        <v>26.11</v>
      </c>
    </row>
    <row r="34" spans="1:4">
      <c r="A34">
        <v>310852500</v>
      </c>
      <c r="B34" t="s">
        <v>273</v>
      </c>
      <c r="C34">
        <v>772.43</v>
      </c>
      <c r="D34">
        <v>772.05</v>
      </c>
    </row>
    <row r="35" spans="1:4">
      <c r="A35">
        <v>311152200</v>
      </c>
      <c r="B35" t="s">
        <v>276</v>
      </c>
      <c r="C35">
        <v>129.44</v>
      </c>
      <c r="D35">
        <v>129.44</v>
      </c>
    </row>
    <row r="36" spans="1:4">
      <c r="A36">
        <v>311252400</v>
      </c>
      <c r="B36" t="s">
        <v>277</v>
      </c>
      <c r="C36">
        <v>0.03</v>
      </c>
      <c r="D36">
        <v>0.03</v>
      </c>
    </row>
    <row r="37" spans="1:4">
      <c r="A37">
        <v>330152700</v>
      </c>
      <c r="B37" t="s">
        <v>278</v>
      </c>
      <c r="C37">
        <v>3.03</v>
      </c>
      <c r="D37">
        <v>2.99</v>
      </c>
    </row>
    <row r="38" spans="1:4">
      <c r="A38">
        <v>330153800</v>
      </c>
      <c r="B38" t="s">
        <v>279</v>
      </c>
      <c r="C38">
        <v>297.31</v>
      </c>
      <c r="D38">
        <v>297.16000000000003</v>
      </c>
    </row>
    <row r="39" spans="1:4">
      <c r="A39">
        <v>330750820</v>
      </c>
      <c r="B39" t="s">
        <v>280</v>
      </c>
      <c r="C39">
        <v>41.67</v>
      </c>
      <c r="D39">
        <v>41.67</v>
      </c>
    </row>
    <row r="40" spans="1:4">
      <c r="A40">
        <v>330752600</v>
      </c>
      <c r="B40" t="s">
        <v>281</v>
      </c>
      <c r="C40">
        <v>6.53</v>
      </c>
      <c r="D40">
        <v>6.5</v>
      </c>
    </row>
    <row r="41" spans="1:4">
      <c r="A41" t="s">
        <v>282</v>
      </c>
      <c r="B41" t="s">
        <v>283</v>
      </c>
      <c r="C41">
        <v>600.85</v>
      </c>
      <c r="D41">
        <v>600.79999999999995</v>
      </c>
    </row>
    <row r="42" spans="1:4">
      <c r="A42" t="s">
        <v>284</v>
      </c>
      <c r="B42" t="s">
        <v>285</v>
      </c>
      <c r="C42">
        <v>944.98</v>
      </c>
      <c r="D42">
        <v>944.98</v>
      </c>
    </row>
    <row r="43" spans="1:4">
      <c r="A43" t="s">
        <v>482</v>
      </c>
      <c r="B43" t="s">
        <v>483</v>
      </c>
      <c r="C43">
        <v>72.8</v>
      </c>
      <c r="D43">
        <v>72.8</v>
      </c>
    </row>
    <row r="44" spans="1:4">
      <c r="A44">
        <v>410250270</v>
      </c>
      <c r="B44" t="s">
        <v>286</v>
      </c>
      <c r="C44">
        <v>3.3</v>
      </c>
      <c r="D44">
        <v>3.3</v>
      </c>
    </row>
    <row r="45" spans="1:4">
      <c r="A45">
        <v>420250270</v>
      </c>
      <c r="B45" t="s">
        <v>286</v>
      </c>
      <c r="C45">
        <v>6.37</v>
      </c>
      <c r="D45">
        <v>6.37</v>
      </c>
    </row>
    <row r="46" spans="1:4">
      <c r="A46">
        <v>420252800</v>
      </c>
      <c r="B46" t="s">
        <v>287</v>
      </c>
      <c r="C46">
        <v>0.22</v>
      </c>
      <c r="D46">
        <v>0.22</v>
      </c>
    </row>
    <row r="47" spans="1:4">
      <c r="A47">
        <v>420655140</v>
      </c>
      <c r="B47" t="s">
        <v>288</v>
      </c>
      <c r="C47">
        <v>9.08</v>
      </c>
      <c r="D47">
        <v>9.08</v>
      </c>
    </row>
    <row r="48" spans="1:4">
      <c r="A48">
        <v>511351350</v>
      </c>
      <c r="B48" t="s">
        <v>289</v>
      </c>
      <c r="C48">
        <v>14.6</v>
      </c>
      <c r="D48">
        <v>13.84</v>
      </c>
    </row>
    <row r="49" spans="1:4">
      <c r="A49">
        <v>511351760</v>
      </c>
      <c r="B49" t="s">
        <v>290</v>
      </c>
      <c r="C49">
        <v>12.38</v>
      </c>
      <c r="D49">
        <v>12.38</v>
      </c>
    </row>
    <row r="50" spans="1:4">
      <c r="A50">
        <v>511354620</v>
      </c>
      <c r="B50" t="s">
        <v>291</v>
      </c>
      <c r="C50">
        <v>14.22</v>
      </c>
      <c r="D50">
        <v>14.21</v>
      </c>
    </row>
    <row r="51" spans="1:4">
      <c r="A51">
        <v>511354970</v>
      </c>
      <c r="B51" t="s">
        <v>292</v>
      </c>
      <c r="C51">
        <v>97.71</v>
      </c>
      <c r="D51">
        <v>97.89</v>
      </c>
    </row>
    <row r="52" spans="1:4">
      <c r="A52" t="s">
        <v>293</v>
      </c>
      <c r="B52" t="s">
        <v>294</v>
      </c>
      <c r="C52">
        <v>528.62</v>
      </c>
      <c r="D52">
        <v>528.62</v>
      </c>
    </row>
    <row r="53" spans="1:4">
      <c r="A53" t="s">
        <v>296</v>
      </c>
      <c r="B53" t="s">
        <v>297</v>
      </c>
      <c r="C53">
        <v>220</v>
      </c>
      <c r="D53">
        <v>220</v>
      </c>
    </row>
    <row r="54" spans="1:4">
      <c r="A54" t="s">
        <v>298</v>
      </c>
      <c r="B54" t="s">
        <v>299</v>
      </c>
      <c r="C54">
        <v>460.36</v>
      </c>
      <c r="D54">
        <v>461.21</v>
      </c>
    </row>
    <row r="55" spans="1:4">
      <c r="A55" t="s">
        <v>433</v>
      </c>
      <c r="B55" t="s">
        <v>434</v>
      </c>
      <c r="C55">
        <v>71.489999999999995</v>
      </c>
      <c r="D55">
        <v>71.489999999999995</v>
      </c>
    </row>
    <row r="56" spans="1:4">
      <c r="A56" t="s">
        <v>519</v>
      </c>
      <c r="B56" t="s">
        <v>520</v>
      </c>
      <c r="C56" t="s">
        <v>579</v>
      </c>
      <c r="D56" t="s">
        <v>580</v>
      </c>
    </row>
    <row r="57" spans="1:4">
      <c r="A57">
        <v>710552900</v>
      </c>
      <c r="B57" t="s">
        <v>300</v>
      </c>
      <c r="C57">
        <v>581.05999999999995</v>
      </c>
      <c r="D57">
        <v>579.33000000000004</v>
      </c>
    </row>
    <row r="58" spans="1:4">
      <c r="A58" t="s">
        <v>301</v>
      </c>
      <c r="B58" t="s">
        <v>302</v>
      </c>
      <c r="C58">
        <v>9.6</v>
      </c>
      <c r="D58">
        <v>9.6</v>
      </c>
    </row>
    <row r="59" spans="1:4">
      <c r="A59" t="s">
        <v>303</v>
      </c>
      <c r="B59" t="s">
        <v>304</v>
      </c>
      <c r="C59">
        <v>1.86</v>
      </c>
      <c r="D59">
        <v>1.52</v>
      </c>
    </row>
    <row r="60" spans="1:4">
      <c r="A60" t="s">
        <v>305</v>
      </c>
      <c r="B60" t="s">
        <v>306</v>
      </c>
      <c r="C60">
        <v>20.45</v>
      </c>
      <c r="D60">
        <v>20.45</v>
      </c>
    </row>
    <row r="61" spans="1:4">
      <c r="A61" t="s">
        <v>307</v>
      </c>
      <c r="B61" t="s">
        <v>308</v>
      </c>
      <c r="C61">
        <v>8.7899999999999991</v>
      </c>
      <c r="D61">
        <v>8.7799999999999994</v>
      </c>
    </row>
    <row r="62" spans="1:4">
      <c r="A62">
        <v>860550860</v>
      </c>
      <c r="B62" t="s">
        <v>309</v>
      </c>
      <c r="C62">
        <v>0.46</v>
      </c>
      <c r="D62">
        <v>0.46</v>
      </c>
    </row>
    <row r="63" spans="1:4">
      <c r="A63" t="s">
        <v>310</v>
      </c>
      <c r="B63" t="s">
        <v>311</v>
      </c>
      <c r="C63">
        <v>20</v>
      </c>
      <c r="D63">
        <v>20</v>
      </c>
    </row>
    <row r="64" spans="1:4">
      <c r="A64">
        <v>1140354660</v>
      </c>
      <c r="B64" t="s">
        <v>312</v>
      </c>
      <c r="C64">
        <v>8.0500000000000007</v>
      </c>
      <c r="D64">
        <v>8.0500000000000007</v>
      </c>
    </row>
    <row r="65" spans="1:4">
      <c r="A65">
        <v>1140354670</v>
      </c>
      <c r="B65" t="s">
        <v>313</v>
      </c>
      <c r="C65">
        <v>3.32</v>
      </c>
      <c r="D65">
        <v>3.32</v>
      </c>
    </row>
    <row r="66" spans="1:4">
      <c r="A66">
        <v>1140355170</v>
      </c>
      <c r="B66" t="s">
        <v>314</v>
      </c>
      <c r="C66">
        <v>7.35</v>
      </c>
      <c r="D66">
        <v>7.35</v>
      </c>
    </row>
    <row r="67" spans="1:4">
      <c r="A67">
        <v>1140355190</v>
      </c>
      <c r="B67" t="s">
        <v>315</v>
      </c>
      <c r="C67">
        <v>1.01</v>
      </c>
      <c r="D67">
        <v>1.01</v>
      </c>
    </row>
    <row r="68" spans="1:4">
      <c r="A68" t="s">
        <v>316</v>
      </c>
      <c r="B68" t="s">
        <v>315</v>
      </c>
      <c r="C68">
        <v>59.9</v>
      </c>
      <c r="D68">
        <v>59.9</v>
      </c>
    </row>
    <row r="69" spans="1:4">
      <c r="A69" t="s">
        <v>319</v>
      </c>
      <c r="B69" t="s">
        <v>320</v>
      </c>
      <c r="C69">
        <v>109.6</v>
      </c>
      <c r="D69">
        <v>109.6</v>
      </c>
    </row>
    <row r="70" spans="1:4">
      <c r="A70" t="s">
        <v>322</v>
      </c>
      <c r="B70" t="s">
        <v>323</v>
      </c>
      <c r="C70">
        <v>8.19</v>
      </c>
      <c r="D70">
        <v>8.19</v>
      </c>
    </row>
    <row r="71" spans="1:4">
      <c r="A71" t="s">
        <v>324</v>
      </c>
      <c r="B71" t="s">
        <v>325</v>
      </c>
      <c r="C71">
        <v>8.31</v>
      </c>
      <c r="D71">
        <v>8.31</v>
      </c>
    </row>
    <row r="72" spans="1:4">
      <c r="A72">
        <v>1380154260</v>
      </c>
      <c r="B72" t="s">
        <v>556</v>
      </c>
      <c r="C72">
        <v>35.090000000000003</v>
      </c>
      <c r="D72">
        <v>35.090000000000003</v>
      </c>
    </row>
    <row r="73" spans="1:4">
      <c r="A73" t="s">
        <v>330</v>
      </c>
      <c r="B73" t="s">
        <v>331</v>
      </c>
      <c r="C73">
        <v>7.37</v>
      </c>
      <c r="D73">
        <v>7.37</v>
      </c>
    </row>
    <row r="74" spans="1:4">
      <c r="A74" t="s">
        <v>332</v>
      </c>
      <c r="B74" t="s">
        <v>333</v>
      </c>
      <c r="C74">
        <v>162.54</v>
      </c>
      <c r="D74">
        <v>151.62</v>
      </c>
    </row>
    <row r="75" spans="1:4">
      <c r="A75" t="s">
        <v>334</v>
      </c>
      <c r="B75" t="s">
        <v>333</v>
      </c>
      <c r="C75">
        <v>6.46</v>
      </c>
      <c r="D75">
        <v>6.46</v>
      </c>
    </row>
    <row r="76" spans="1:4">
      <c r="A76" t="s">
        <v>335</v>
      </c>
      <c r="B76" t="s">
        <v>336</v>
      </c>
      <c r="C76">
        <v>29.68</v>
      </c>
      <c r="D76">
        <v>29</v>
      </c>
    </row>
    <row r="77" spans="1:4">
      <c r="A77">
        <v>1570150660</v>
      </c>
      <c r="B77" t="s">
        <v>337</v>
      </c>
      <c r="C77">
        <v>0.43</v>
      </c>
      <c r="D77">
        <v>0.43</v>
      </c>
    </row>
    <row r="78" spans="1:4">
      <c r="A78">
        <v>2340650280</v>
      </c>
      <c r="B78" t="s">
        <v>464</v>
      </c>
      <c r="C78">
        <v>7.53</v>
      </c>
      <c r="D78">
        <v>7.53</v>
      </c>
    </row>
    <row r="79" spans="1:4">
      <c r="A79">
        <v>2420453900</v>
      </c>
      <c r="B79" t="s">
        <v>340</v>
      </c>
      <c r="D79">
        <v>-6.15</v>
      </c>
    </row>
    <row r="80" spans="1:4">
      <c r="A80" t="s">
        <v>341</v>
      </c>
      <c r="B80" t="s">
        <v>342</v>
      </c>
      <c r="C80" t="s">
        <v>581</v>
      </c>
      <c r="D80" t="s">
        <v>581</v>
      </c>
    </row>
    <row r="81" spans="1:4">
      <c r="A81" t="s">
        <v>346</v>
      </c>
      <c r="B81" t="s">
        <v>347</v>
      </c>
      <c r="C81">
        <v>17.190000000000001</v>
      </c>
      <c r="D81">
        <v>17.190000000000001</v>
      </c>
    </row>
    <row r="82" spans="1:4">
      <c r="A82" t="s">
        <v>348</v>
      </c>
      <c r="B82" t="s">
        <v>349</v>
      </c>
      <c r="C82">
        <v>51</v>
      </c>
      <c r="D82">
        <v>51</v>
      </c>
    </row>
    <row r="83" spans="1:4">
      <c r="A83" t="s">
        <v>351</v>
      </c>
      <c r="B83" t="s">
        <v>352</v>
      </c>
      <c r="C83">
        <v>2.38</v>
      </c>
      <c r="D83">
        <v>2.38</v>
      </c>
    </row>
    <row r="84" spans="1:4">
      <c r="A84" t="s">
        <v>353</v>
      </c>
      <c r="B84" t="s">
        <v>354</v>
      </c>
      <c r="C84">
        <v>121.52</v>
      </c>
      <c r="D84">
        <v>121.52</v>
      </c>
    </row>
    <row r="85" spans="1:4">
      <c r="A85" t="s">
        <v>355</v>
      </c>
      <c r="B85" t="s">
        <v>356</v>
      </c>
      <c r="C85">
        <v>190.61</v>
      </c>
      <c r="D85">
        <v>190.61</v>
      </c>
    </row>
    <row r="86" spans="1:4">
      <c r="A86" t="s">
        <v>442</v>
      </c>
      <c r="B86" t="s">
        <v>443</v>
      </c>
      <c r="D86">
        <v>-1.74</v>
      </c>
    </row>
    <row r="87" spans="1:4">
      <c r="A87" t="s">
        <v>444</v>
      </c>
      <c r="B87" t="s">
        <v>445</v>
      </c>
      <c r="D87">
        <v>-0.66</v>
      </c>
    </row>
    <row r="88" spans="1:4">
      <c r="A88" t="s">
        <v>358</v>
      </c>
      <c r="B88" t="s">
        <v>359</v>
      </c>
      <c r="C88">
        <v>35.19</v>
      </c>
      <c r="D88">
        <v>35.19</v>
      </c>
    </row>
    <row r="89" spans="1:4">
      <c r="A89">
        <v>2820451280</v>
      </c>
      <c r="B89" t="s">
        <v>360</v>
      </c>
      <c r="C89">
        <v>2.85</v>
      </c>
      <c r="D89">
        <v>2.85</v>
      </c>
    </row>
    <row r="90" spans="1:4">
      <c r="A90">
        <v>2869950160</v>
      </c>
      <c r="B90" t="s">
        <v>361</v>
      </c>
      <c r="C90">
        <v>85.75</v>
      </c>
      <c r="D90">
        <v>85.75</v>
      </c>
    </row>
    <row r="91" spans="1:4">
      <c r="A91">
        <v>2910551290</v>
      </c>
      <c r="B91" t="s">
        <v>362</v>
      </c>
      <c r="C91">
        <v>158.94999999999999</v>
      </c>
      <c r="D91">
        <v>158.80000000000001</v>
      </c>
    </row>
    <row r="92" spans="1:4">
      <c r="A92" t="s">
        <v>363</v>
      </c>
      <c r="B92" t="s">
        <v>364</v>
      </c>
      <c r="C92">
        <v>22.64</v>
      </c>
      <c r="D92">
        <v>22.64</v>
      </c>
    </row>
    <row r="93" spans="1:4">
      <c r="A93" t="s">
        <v>365</v>
      </c>
      <c r="B93" t="s">
        <v>366</v>
      </c>
      <c r="C93">
        <v>4.1399999999999997</v>
      </c>
      <c r="D93">
        <v>4.1399999999999997</v>
      </c>
    </row>
    <row r="94" spans="1:4">
      <c r="A94" t="s">
        <v>369</v>
      </c>
      <c r="B94" t="s">
        <v>370</v>
      </c>
      <c r="C94">
        <v>29.49</v>
      </c>
      <c r="D94">
        <v>29.49</v>
      </c>
    </row>
    <row r="95" spans="1:4">
      <c r="A95">
        <v>3110251180</v>
      </c>
      <c r="B95" t="s">
        <v>371</v>
      </c>
      <c r="C95">
        <v>14.29</v>
      </c>
      <c r="D95">
        <v>14.26</v>
      </c>
    </row>
    <row r="96" spans="1:4">
      <c r="A96">
        <v>3180052990</v>
      </c>
      <c r="B96" t="s">
        <v>372</v>
      </c>
      <c r="C96">
        <v>0.28999999999999998</v>
      </c>
      <c r="D96">
        <v>0.28999999999999998</v>
      </c>
    </row>
    <row r="97" spans="1:4">
      <c r="A97">
        <v>3610459000</v>
      </c>
      <c r="B97" t="s">
        <v>375</v>
      </c>
      <c r="C97">
        <v>120.82</v>
      </c>
      <c r="D97">
        <v>120.81</v>
      </c>
    </row>
    <row r="98" spans="1:4">
      <c r="A98">
        <v>4620155160</v>
      </c>
      <c r="B98" t="s">
        <v>376</v>
      </c>
      <c r="C98">
        <v>1.51</v>
      </c>
      <c r="D98">
        <v>1.48</v>
      </c>
    </row>
    <row r="99" spans="1:4">
      <c r="A99" t="s">
        <v>377</v>
      </c>
      <c r="B99" t="s">
        <v>378</v>
      </c>
      <c r="C99">
        <v>10.49</v>
      </c>
      <c r="D99">
        <v>10.49</v>
      </c>
    </row>
    <row r="100" spans="1:4">
      <c r="A100" t="s">
        <v>379</v>
      </c>
      <c r="B100" t="s">
        <v>378</v>
      </c>
      <c r="C100">
        <v>12.87</v>
      </c>
      <c r="D100">
        <v>12.87</v>
      </c>
    </row>
    <row r="101" spans="1:4">
      <c r="A101" t="s">
        <v>380</v>
      </c>
      <c r="B101" t="s">
        <v>381</v>
      </c>
      <c r="C101">
        <v>197.19</v>
      </c>
      <c r="D101">
        <v>197.19</v>
      </c>
    </row>
    <row r="102" spans="1:4">
      <c r="A102" t="s">
        <v>382</v>
      </c>
      <c r="B102" t="s">
        <v>378</v>
      </c>
      <c r="C102">
        <v>29.37</v>
      </c>
      <c r="D102">
        <v>29.37</v>
      </c>
    </row>
    <row r="103" spans="1:4">
      <c r="A103">
        <v>9090051200</v>
      </c>
      <c r="B103" t="s">
        <v>448</v>
      </c>
      <c r="C103">
        <v>0.1</v>
      </c>
      <c r="D103">
        <v>0.1</v>
      </c>
    </row>
    <row r="104" spans="1:4">
      <c r="A104">
        <v>9520051420</v>
      </c>
      <c r="B104" t="s">
        <v>383</v>
      </c>
      <c r="C104">
        <v>4.88</v>
      </c>
      <c r="D104">
        <v>4.88</v>
      </c>
    </row>
    <row r="105" spans="1:4">
      <c r="A105">
        <v>9620051410</v>
      </c>
      <c r="B105" t="s">
        <v>384</v>
      </c>
      <c r="C105">
        <v>12.32</v>
      </c>
      <c r="D105">
        <v>12.32</v>
      </c>
    </row>
    <row r="106" spans="1:4">
      <c r="A106">
        <v>9990051180</v>
      </c>
      <c r="B106" t="s">
        <v>371</v>
      </c>
    </row>
    <row r="107" spans="1:4">
      <c r="A107">
        <v>170558300</v>
      </c>
      <c r="B107" t="s">
        <v>95</v>
      </c>
      <c r="C107">
        <v>286.56</v>
      </c>
      <c r="D107">
        <v>286.56</v>
      </c>
    </row>
    <row r="108" spans="1:4">
      <c r="A108">
        <v>170558330</v>
      </c>
      <c r="B108" t="s">
        <v>96</v>
      </c>
      <c r="C108">
        <v>676.38</v>
      </c>
      <c r="D108">
        <v>676.38</v>
      </c>
    </row>
    <row r="109" spans="1:4">
      <c r="A109">
        <v>320558340</v>
      </c>
      <c r="B109" t="s">
        <v>97</v>
      </c>
      <c r="C109">
        <v>73.44</v>
      </c>
      <c r="D109">
        <v>73.44</v>
      </c>
    </row>
    <row r="110" spans="1:4">
      <c r="A110">
        <v>330153020</v>
      </c>
      <c r="B110" t="s">
        <v>385</v>
      </c>
      <c r="C110">
        <v>746.73</v>
      </c>
      <c r="D110">
        <v>746.73</v>
      </c>
    </row>
    <row r="111" spans="1:4">
      <c r="A111" t="s">
        <v>386</v>
      </c>
      <c r="B111" t="s">
        <v>387</v>
      </c>
      <c r="C111">
        <v>14.37</v>
      </c>
      <c r="D111">
        <v>14.37</v>
      </c>
    </row>
    <row r="112" spans="1:4">
      <c r="A112" t="s">
        <v>388</v>
      </c>
      <c r="B112" t="s">
        <v>389</v>
      </c>
      <c r="C112" t="s">
        <v>582</v>
      </c>
      <c r="D112" t="s">
        <v>583</v>
      </c>
    </row>
    <row r="113" spans="1:4">
      <c r="A113">
        <v>1520158310</v>
      </c>
      <c r="B113" t="s">
        <v>100</v>
      </c>
      <c r="C113">
        <v>9.57</v>
      </c>
      <c r="D113">
        <v>9.57</v>
      </c>
    </row>
    <row r="114" spans="1:4">
      <c r="A114" t="s">
        <v>390</v>
      </c>
      <c r="B114" t="s">
        <v>391</v>
      </c>
      <c r="C114">
        <v>249.66</v>
      </c>
      <c r="D114">
        <v>249.66</v>
      </c>
    </row>
    <row r="115" spans="1:4">
      <c r="A115">
        <v>3620258320</v>
      </c>
      <c r="B115" t="s">
        <v>101</v>
      </c>
      <c r="C115">
        <v>501.6</v>
      </c>
      <c r="D115">
        <v>501.6</v>
      </c>
    </row>
    <row r="116" spans="1:4">
      <c r="A116">
        <v>3620258530</v>
      </c>
      <c r="B116" t="s">
        <v>392</v>
      </c>
      <c r="C116">
        <v>89.42</v>
      </c>
      <c r="D116">
        <v>73.290000000000006</v>
      </c>
    </row>
    <row r="117" spans="1:4">
      <c r="A117" t="s">
        <v>393</v>
      </c>
      <c r="B117" t="s">
        <v>394</v>
      </c>
      <c r="C117">
        <v>50.45</v>
      </c>
      <c r="D117">
        <v>50.45</v>
      </c>
    </row>
    <row r="118" spans="1:4">
      <c r="A118" t="s">
        <v>395</v>
      </c>
      <c r="B118" t="s">
        <v>396</v>
      </c>
      <c r="C118">
        <v>2.37</v>
      </c>
      <c r="D118">
        <v>2.37</v>
      </c>
    </row>
    <row r="119" spans="1:4">
      <c r="A119">
        <v>250651600</v>
      </c>
      <c r="B119" t="s">
        <v>557</v>
      </c>
      <c r="C119">
        <v>67.540000000000006</v>
      </c>
      <c r="D119">
        <v>67.540000000000006</v>
      </c>
    </row>
    <row r="120" spans="1:4">
      <c r="A120">
        <v>220252560</v>
      </c>
      <c r="B120" t="s">
        <v>400</v>
      </c>
      <c r="C120">
        <v>9.94</v>
      </c>
      <c r="D120">
        <v>9.94</v>
      </c>
    </row>
    <row r="121" spans="1:4">
      <c r="A121">
        <v>170558360</v>
      </c>
      <c r="B121" t="s">
        <v>401</v>
      </c>
      <c r="C121">
        <v>56.27</v>
      </c>
      <c r="D121">
        <v>56.27</v>
      </c>
    </row>
    <row r="122" spans="1:4">
      <c r="A122">
        <v>220253030</v>
      </c>
      <c r="B122" t="s">
        <v>402</v>
      </c>
      <c r="C122">
        <v>164.07</v>
      </c>
      <c r="D122">
        <v>164.05</v>
      </c>
    </row>
    <row r="123" spans="1:4">
      <c r="A123">
        <v>220253040</v>
      </c>
      <c r="B123" t="s">
        <v>403</v>
      </c>
      <c r="C123">
        <v>163.69</v>
      </c>
      <c r="D123">
        <v>163.38999999999999</v>
      </c>
    </row>
    <row r="124" spans="1:4">
      <c r="A124">
        <v>320558370</v>
      </c>
      <c r="B124" t="s">
        <v>404</v>
      </c>
      <c r="C124">
        <v>6.48</v>
      </c>
      <c r="D124">
        <v>6.48</v>
      </c>
    </row>
    <row r="125" spans="1:4">
      <c r="A125" t="s">
        <v>405</v>
      </c>
      <c r="B125" t="s">
        <v>406</v>
      </c>
      <c r="C125">
        <v>717.91</v>
      </c>
      <c r="D125">
        <v>717.91</v>
      </c>
    </row>
    <row r="126" spans="1:4">
      <c r="A126" t="s">
        <v>407</v>
      </c>
      <c r="B126" t="s">
        <v>408</v>
      </c>
      <c r="C126">
        <v>135.72999999999999</v>
      </c>
      <c r="D126">
        <v>135.72999999999999</v>
      </c>
    </row>
    <row r="127" spans="1:4">
      <c r="A127" t="s">
        <v>468</v>
      </c>
      <c r="B127" t="s">
        <v>469</v>
      </c>
      <c r="C127">
        <v>6.42</v>
      </c>
      <c r="D127">
        <v>6</v>
      </c>
    </row>
    <row r="128" spans="1:4">
      <c r="A128">
        <v>3620258570</v>
      </c>
      <c r="B128" t="s">
        <v>409</v>
      </c>
      <c r="C128">
        <v>42.5</v>
      </c>
      <c r="D128">
        <v>41.86</v>
      </c>
    </row>
    <row r="129" spans="1:4">
      <c r="A129" t="s">
        <v>410</v>
      </c>
      <c r="B129" t="s">
        <v>411</v>
      </c>
      <c r="C129">
        <v>285.94</v>
      </c>
      <c r="D129">
        <v>285.94</v>
      </c>
    </row>
    <row r="130" spans="1:4">
      <c r="A130" t="s">
        <v>494</v>
      </c>
      <c r="B130" t="s">
        <v>495</v>
      </c>
      <c r="C130">
        <v>100</v>
      </c>
      <c r="D130">
        <v>100</v>
      </c>
    </row>
    <row r="131" spans="1:4">
      <c r="A131">
        <v>710258520</v>
      </c>
      <c r="B131" t="s">
        <v>413</v>
      </c>
      <c r="C131">
        <v>26.13</v>
      </c>
      <c r="D131">
        <v>26.13</v>
      </c>
    </row>
    <row r="132" spans="1:4">
      <c r="A132" t="s">
        <v>416</v>
      </c>
      <c r="B132" t="s">
        <v>417</v>
      </c>
      <c r="C132">
        <v>265.83</v>
      </c>
      <c r="D132">
        <v>265.83</v>
      </c>
    </row>
    <row r="133" spans="1:4">
      <c r="A133" t="s">
        <v>420</v>
      </c>
      <c r="B133" t="s">
        <v>421</v>
      </c>
      <c r="C133">
        <v>3.09</v>
      </c>
      <c r="D133">
        <v>3.09</v>
      </c>
    </row>
    <row r="134" spans="1:4">
      <c r="A134" t="s">
        <v>103</v>
      </c>
      <c r="B134" t="s">
        <v>102</v>
      </c>
      <c r="C134">
        <v>15.72</v>
      </c>
      <c r="D134">
        <v>15.72</v>
      </c>
    </row>
    <row r="135" spans="1:4">
      <c r="A135" t="s">
        <v>105</v>
      </c>
      <c r="B135" t="s">
        <v>104</v>
      </c>
      <c r="C135">
        <v>46.9</v>
      </c>
      <c r="D135">
        <v>46.9</v>
      </c>
    </row>
    <row r="136" spans="1:4">
      <c r="A136">
        <v>2340758790</v>
      </c>
      <c r="B136" t="s">
        <v>426</v>
      </c>
      <c r="C136">
        <v>5.48</v>
      </c>
      <c r="D136">
        <v>5.48</v>
      </c>
    </row>
    <row r="137" spans="1:4">
      <c r="A137">
        <v>3620258440</v>
      </c>
      <c r="B137" t="s">
        <v>106</v>
      </c>
      <c r="C137">
        <v>84.54</v>
      </c>
      <c r="D137">
        <v>84.54</v>
      </c>
    </row>
    <row r="138" spans="1:4">
      <c r="A138">
        <v>3620258480</v>
      </c>
      <c r="B138" t="s">
        <v>107</v>
      </c>
      <c r="C138">
        <v>41.93</v>
      </c>
      <c r="D138">
        <v>39.35</v>
      </c>
    </row>
    <row r="139" spans="1:4">
      <c r="A139">
        <v>521258660</v>
      </c>
      <c r="B139" t="s">
        <v>584</v>
      </c>
      <c r="C139">
        <v>245</v>
      </c>
      <c r="D139">
        <v>245</v>
      </c>
    </row>
    <row r="140" spans="1:4">
      <c r="A140">
        <v>1110158240</v>
      </c>
      <c r="B140" t="s">
        <v>585</v>
      </c>
      <c r="C140">
        <v>88.66</v>
      </c>
      <c r="D140">
        <v>88.66</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
  <sheetViews>
    <sheetView workbookViewId="0">
      <selection sqref="A1:D143"/>
    </sheetView>
  </sheetViews>
  <sheetFormatPr defaultRowHeight="15"/>
  <sheetData>
    <row r="1" spans="1:4">
      <c r="A1">
        <v>58000</v>
      </c>
      <c r="B1" t="s">
        <v>217</v>
      </c>
      <c r="D1">
        <v>-11.51</v>
      </c>
    </row>
    <row r="2" spans="1:4">
      <c r="A2">
        <v>170551380</v>
      </c>
      <c r="B2" t="s">
        <v>218</v>
      </c>
      <c r="C2">
        <v>30.3</v>
      </c>
      <c r="D2">
        <v>29.7</v>
      </c>
    </row>
    <row r="3" spans="1:4">
      <c r="A3" t="s">
        <v>219</v>
      </c>
      <c r="B3" t="s">
        <v>220</v>
      </c>
      <c r="C3">
        <v>262.39999999999998</v>
      </c>
      <c r="D3">
        <v>262.39999999999998</v>
      </c>
    </row>
    <row r="4" spans="1:4">
      <c r="A4" t="s">
        <v>223</v>
      </c>
      <c r="B4" t="s">
        <v>224</v>
      </c>
      <c r="C4">
        <v>0.08</v>
      </c>
      <c r="D4">
        <v>0.08</v>
      </c>
    </row>
    <row r="5" spans="1:4">
      <c r="A5" t="s">
        <v>225</v>
      </c>
      <c r="B5" t="s">
        <v>226</v>
      </c>
      <c r="C5">
        <v>58.35</v>
      </c>
      <c r="D5">
        <v>58.35</v>
      </c>
    </row>
    <row r="6" spans="1:4">
      <c r="A6" t="s">
        <v>213</v>
      </c>
      <c r="B6" t="s">
        <v>214</v>
      </c>
      <c r="C6">
        <v>20.86</v>
      </c>
      <c r="D6">
        <v>20.86</v>
      </c>
    </row>
    <row r="7" spans="1:4">
      <c r="A7" t="s">
        <v>216</v>
      </c>
      <c r="B7" t="s">
        <v>215</v>
      </c>
      <c r="C7">
        <v>9.6</v>
      </c>
      <c r="D7">
        <v>9.6</v>
      </c>
    </row>
    <row r="8" spans="1:4">
      <c r="A8" t="s">
        <v>454</v>
      </c>
      <c r="B8" t="s">
        <v>455</v>
      </c>
      <c r="C8">
        <v>793.63</v>
      </c>
      <c r="D8">
        <v>793.63</v>
      </c>
    </row>
    <row r="9" spans="1:4">
      <c r="A9" t="s">
        <v>227</v>
      </c>
      <c r="B9" t="s">
        <v>228</v>
      </c>
      <c r="C9">
        <v>53.28</v>
      </c>
      <c r="D9">
        <v>53.28</v>
      </c>
    </row>
    <row r="10" spans="1:4">
      <c r="A10" t="s">
        <v>229</v>
      </c>
      <c r="B10" t="s">
        <v>230</v>
      </c>
      <c r="C10">
        <v>129.06</v>
      </c>
      <c r="D10">
        <v>129.06</v>
      </c>
    </row>
    <row r="11" spans="1:4">
      <c r="A11" t="s">
        <v>231</v>
      </c>
      <c r="B11" t="s">
        <v>232</v>
      </c>
      <c r="C11">
        <v>5.26</v>
      </c>
      <c r="D11">
        <v>5.26</v>
      </c>
    </row>
    <row r="12" spans="1:4">
      <c r="A12" t="s">
        <v>233</v>
      </c>
      <c r="B12" t="s">
        <v>234</v>
      </c>
      <c r="C12">
        <v>368.07</v>
      </c>
      <c r="D12">
        <v>368.07</v>
      </c>
    </row>
    <row r="13" spans="1:4">
      <c r="A13" t="s">
        <v>235</v>
      </c>
      <c r="B13" t="s">
        <v>236</v>
      </c>
      <c r="C13">
        <v>11.61</v>
      </c>
      <c r="D13">
        <v>11.61</v>
      </c>
    </row>
    <row r="14" spans="1:4">
      <c r="A14" t="s">
        <v>237</v>
      </c>
      <c r="B14" t="s">
        <v>238</v>
      </c>
      <c r="C14">
        <v>25.98</v>
      </c>
      <c r="D14">
        <v>24.43</v>
      </c>
    </row>
    <row r="15" spans="1:4">
      <c r="A15" t="s">
        <v>239</v>
      </c>
      <c r="B15" t="s">
        <v>240</v>
      </c>
      <c r="C15">
        <v>139.68</v>
      </c>
      <c r="D15">
        <v>139.68</v>
      </c>
    </row>
    <row r="16" spans="1:4">
      <c r="A16" t="s">
        <v>241</v>
      </c>
      <c r="B16" t="s">
        <v>242</v>
      </c>
      <c r="C16">
        <v>133.54</v>
      </c>
      <c r="D16">
        <v>133.54</v>
      </c>
    </row>
    <row r="17" spans="1:4">
      <c r="A17" t="s">
        <v>243</v>
      </c>
      <c r="B17" t="s">
        <v>244</v>
      </c>
      <c r="C17">
        <v>503.9</v>
      </c>
      <c r="D17">
        <v>503.9</v>
      </c>
    </row>
    <row r="18" spans="1:4">
      <c r="A18" t="s">
        <v>245</v>
      </c>
      <c r="B18" t="s">
        <v>246</v>
      </c>
      <c r="C18">
        <v>92.72</v>
      </c>
      <c r="D18">
        <v>92.72</v>
      </c>
    </row>
    <row r="19" spans="1:4">
      <c r="A19" t="s">
        <v>247</v>
      </c>
      <c r="B19" t="s">
        <v>248</v>
      </c>
      <c r="C19">
        <v>0.32</v>
      </c>
      <c r="D19">
        <v>0.32</v>
      </c>
    </row>
    <row r="20" spans="1:4">
      <c r="A20">
        <v>220252550</v>
      </c>
      <c r="B20" t="s">
        <v>249</v>
      </c>
      <c r="C20">
        <v>18.059999999999999</v>
      </c>
      <c r="D20">
        <v>18.059999999999999</v>
      </c>
    </row>
    <row r="21" spans="1:4">
      <c r="A21" s="51" t="s">
        <v>250</v>
      </c>
      <c r="B21" t="s">
        <v>251</v>
      </c>
      <c r="C21">
        <v>31.46</v>
      </c>
      <c r="D21">
        <v>31.46</v>
      </c>
    </row>
    <row r="22" spans="1:4">
      <c r="A22" s="51" t="s">
        <v>252</v>
      </c>
      <c r="B22" t="s">
        <v>253</v>
      </c>
      <c r="C22">
        <v>14.39</v>
      </c>
      <c r="D22">
        <v>14.39</v>
      </c>
    </row>
    <row r="23" spans="1:4">
      <c r="A23" s="51" t="s">
        <v>256</v>
      </c>
      <c r="B23" t="s">
        <v>257</v>
      </c>
      <c r="C23">
        <v>220.73</v>
      </c>
      <c r="D23">
        <v>220.73</v>
      </c>
    </row>
    <row r="24" spans="1:4">
      <c r="A24" s="51" t="s">
        <v>258</v>
      </c>
      <c r="B24" t="s">
        <v>259</v>
      </c>
      <c r="C24">
        <v>5.0999999999999996</v>
      </c>
      <c r="D24">
        <v>5.0999999999999996</v>
      </c>
    </row>
    <row r="25" spans="1:4">
      <c r="A25" s="51" t="s">
        <v>260</v>
      </c>
      <c r="B25" t="s">
        <v>261</v>
      </c>
      <c r="C25">
        <v>164.8</v>
      </c>
      <c r="D25">
        <v>164.8</v>
      </c>
    </row>
    <row r="26" spans="1:4">
      <c r="A26" t="s">
        <v>480</v>
      </c>
      <c r="B26" t="s">
        <v>481</v>
      </c>
      <c r="C26">
        <v>44.74</v>
      </c>
      <c r="D26">
        <v>44.74</v>
      </c>
    </row>
    <row r="27" spans="1:4">
      <c r="A27" t="s">
        <v>262</v>
      </c>
      <c r="B27" t="s">
        <v>263</v>
      </c>
      <c r="C27">
        <v>538.09</v>
      </c>
      <c r="D27">
        <v>538.09</v>
      </c>
    </row>
    <row r="28" spans="1:4">
      <c r="A28" t="s">
        <v>570</v>
      </c>
      <c r="B28" t="s">
        <v>481</v>
      </c>
      <c r="C28">
        <v>29.99</v>
      </c>
      <c r="D28">
        <v>29.99</v>
      </c>
    </row>
    <row r="29" spans="1:4">
      <c r="A29" s="51" t="s">
        <v>264</v>
      </c>
      <c r="B29" t="s">
        <v>265</v>
      </c>
      <c r="C29">
        <v>16.260000000000002</v>
      </c>
      <c r="D29">
        <v>16.260000000000002</v>
      </c>
    </row>
    <row r="30" spans="1:4">
      <c r="A30" s="51" t="s">
        <v>268</v>
      </c>
      <c r="B30" t="s">
        <v>269</v>
      </c>
      <c r="C30">
        <v>12.04</v>
      </c>
      <c r="D30">
        <v>12.04</v>
      </c>
    </row>
    <row r="31" spans="1:4">
      <c r="A31" s="51" t="s">
        <v>270</v>
      </c>
      <c r="B31" t="s">
        <v>271</v>
      </c>
      <c r="C31">
        <v>4.37</v>
      </c>
      <c r="D31">
        <v>4.37</v>
      </c>
    </row>
    <row r="32" spans="1:4">
      <c r="A32">
        <v>310151370</v>
      </c>
      <c r="B32" t="s">
        <v>272</v>
      </c>
      <c r="C32" t="s">
        <v>571</v>
      </c>
      <c r="D32" t="s">
        <v>572</v>
      </c>
    </row>
    <row r="33" spans="1:4">
      <c r="A33">
        <v>310852500</v>
      </c>
      <c r="B33" t="s">
        <v>273</v>
      </c>
      <c r="C33" t="s">
        <v>573</v>
      </c>
      <c r="D33" t="s">
        <v>574</v>
      </c>
    </row>
    <row r="34" spans="1:4">
      <c r="A34">
        <v>311152200</v>
      </c>
      <c r="B34" t="s">
        <v>276</v>
      </c>
      <c r="C34">
        <v>145.79</v>
      </c>
      <c r="D34">
        <v>145.77000000000001</v>
      </c>
    </row>
    <row r="35" spans="1:4">
      <c r="A35">
        <v>311252400</v>
      </c>
      <c r="B35" t="s">
        <v>277</v>
      </c>
      <c r="C35">
        <v>0.05</v>
      </c>
      <c r="D35">
        <v>0.05</v>
      </c>
    </row>
    <row r="36" spans="1:4">
      <c r="A36">
        <v>330152700</v>
      </c>
      <c r="B36" t="s">
        <v>278</v>
      </c>
      <c r="C36">
        <v>5.0599999999999996</v>
      </c>
      <c r="D36">
        <v>5.0599999999999996</v>
      </c>
    </row>
    <row r="37" spans="1:4">
      <c r="A37">
        <v>330153800</v>
      </c>
      <c r="B37" t="s">
        <v>279</v>
      </c>
      <c r="C37">
        <v>384.06</v>
      </c>
      <c r="D37">
        <v>383.23</v>
      </c>
    </row>
    <row r="38" spans="1:4">
      <c r="A38">
        <v>330750820</v>
      </c>
      <c r="B38" t="s">
        <v>280</v>
      </c>
      <c r="C38">
        <v>72.3</v>
      </c>
      <c r="D38">
        <v>72.3</v>
      </c>
    </row>
    <row r="39" spans="1:4">
      <c r="A39">
        <v>330752600</v>
      </c>
      <c r="B39" t="s">
        <v>281</v>
      </c>
      <c r="C39">
        <v>7.46</v>
      </c>
      <c r="D39">
        <v>7.46</v>
      </c>
    </row>
    <row r="40" spans="1:4">
      <c r="A40" t="s">
        <v>282</v>
      </c>
      <c r="B40" t="s">
        <v>283</v>
      </c>
      <c r="C40">
        <v>518.99</v>
      </c>
      <c r="D40">
        <v>518.85</v>
      </c>
    </row>
    <row r="41" spans="1:4">
      <c r="A41" t="s">
        <v>284</v>
      </c>
      <c r="B41" t="s">
        <v>285</v>
      </c>
      <c r="C41">
        <v>847.46</v>
      </c>
      <c r="D41">
        <v>847.45</v>
      </c>
    </row>
    <row r="42" spans="1:4">
      <c r="A42" t="s">
        <v>482</v>
      </c>
      <c r="B42" t="s">
        <v>483</v>
      </c>
      <c r="C42">
        <v>65.540000000000006</v>
      </c>
      <c r="D42">
        <v>65.540000000000006</v>
      </c>
    </row>
    <row r="43" spans="1:4">
      <c r="A43" t="s">
        <v>484</v>
      </c>
      <c r="B43" t="s">
        <v>485</v>
      </c>
      <c r="C43">
        <v>80.77</v>
      </c>
      <c r="D43">
        <v>80.77</v>
      </c>
    </row>
    <row r="44" spans="1:4">
      <c r="A44">
        <v>410250270</v>
      </c>
      <c r="B44" t="s">
        <v>286</v>
      </c>
      <c r="C44">
        <v>4.66</v>
      </c>
      <c r="D44">
        <v>4.66</v>
      </c>
    </row>
    <row r="45" spans="1:4">
      <c r="A45">
        <v>420252800</v>
      </c>
      <c r="B45" t="s">
        <v>287</v>
      </c>
      <c r="C45">
        <v>0.48</v>
      </c>
      <c r="D45">
        <v>0.48</v>
      </c>
    </row>
    <row r="46" spans="1:4">
      <c r="A46">
        <v>511351350</v>
      </c>
      <c r="B46" t="s">
        <v>289</v>
      </c>
      <c r="C46">
        <v>12.32</v>
      </c>
      <c r="D46">
        <v>12.32</v>
      </c>
    </row>
    <row r="47" spans="1:4">
      <c r="A47">
        <v>511351760</v>
      </c>
      <c r="B47" t="s">
        <v>290</v>
      </c>
      <c r="C47">
        <v>23.03</v>
      </c>
      <c r="D47">
        <v>23.03</v>
      </c>
    </row>
    <row r="48" spans="1:4">
      <c r="A48">
        <v>511354620</v>
      </c>
      <c r="B48" t="s">
        <v>291</v>
      </c>
      <c r="C48">
        <v>1.75</v>
      </c>
      <c r="D48">
        <v>1.74</v>
      </c>
    </row>
    <row r="49" spans="1:4">
      <c r="A49">
        <v>511354970</v>
      </c>
      <c r="B49" t="s">
        <v>292</v>
      </c>
      <c r="C49">
        <v>33.479999999999997</v>
      </c>
      <c r="D49">
        <v>33.01</v>
      </c>
    </row>
    <row r="50" spans="1:4">
      <c r="A50" t="s">
        <v>293</v>
      </c>
      <c r="B50" t="s">
        <v>294</v>
      </c>
      <c r="C50">
        <v>48.35</v>
      </c>
      <c r="D50">
        <v>48.35</v>
      </c>
    </row>
    <row r="51" spans="1:4">
      <c r="A51" t="s">
        <v>296</v>
      </c>
      <c r="B51" t="s">
        <v>297</v>
      </c>
      <c r="C51">
        <v>114</v>
      </c>
      <c r="D51">
        <v>114</v>
      </c>
    </row>
    <row r="52" spans="1:4">
      <c r="A52" t="s">
        <v>298</v>
      </c>
      <c r="B52" t="s">
        <v>299</v>
      </c>
      <c r="C52">
        <v>481.26</v>
      </c>
      <c r="D52">
        <v>481.26</v>
      </c>
    </row>
    <row r="53" spans="1:4">
      <c r="A53" t="s">
        <v>433</v>
      </c>
      <c r="B53" t="s">
        <v>434</v>
      </c>
      <c r="C53">
        <v>119.04</v>
      </c>
      <c r="D53">
        <v>119.04</v>
      </c>
    </row>
    <row r="54" spans="1:4">
      <c r="A54" t="s">
        <v>506</v>
      </c>
      <c r="B54" t="s">
        <v>299</v>
      </c>
      <c r="D54">
        <v>-0.2</v>
      </c>
    </row>
    <row r="55" spans="1:4">
      <c r="A55">
        <v>710552900</v>
      </c>
      <c r="B55" t="s">
        <v>300</v>
      </c>
      <c r="C55">
        <v>364.93</v>
      </c>
      <c r="D55">
        <v>364.44</v>
      </c>
    </row>
    <row r="56" spans="1:4">
      <c r="A56" t="s">
        <v>301</v>
      </c>
      <c r="B56" t="s">
        <v>302</v>
      </c>
      <c r="C56">
        <v>2.89</v>
      </c>
      <c r="D56">
        <v>2.89</v>
      </c>
    </row>
    <row r="57" spans="1:4">
      <c r="A57" t="s">
        <v>303</v>
      </c>
      <c r="B57" t="s">
        <v>304</v>
      </c>
      <c r="C57">
        <v>1.96</v>
      </c>
      <c r="D57">
        <v>1.96</v>
      </c>
    </row>
    <row r="58" spans="1:4">
      <c r="A58" t="s">
        <v>305</v>
      </c>
      <c r="B58" t="s">
        <v>306</v>
      </c>
      <c r="C58">
        <v>3.89</v>
      </c>
      <c r="D58">
        <v>3.89</v>
      </c>
    </row>
    <row r="59" spans="1:4">
      <c r="A59" t="s">
        <v>307</v>
      </c>
      <c r="B59" t="s">
        <v>308</v>
      </c>
      <c r="C59">
        <v>9.9700000000000006</v>
      </c>
      <c r="D59">
        <v>9.9700000000000006</v>
      </c>
    </row>
    <row r="60" spans="1:4">
      <c r="A60">
        <v>860550860</v>
      </c>
      <c r="B60" t="s">
        <v>309</v>
      </c>
      <c r="C60">
        <v>14.66</v>
      </c>
      <c r="D60">
        <v>14.66</v>
      </c>
    </row>
    <row r="61" spans="1:4">
      <c r="A61" t="s">
        <v>310</v>
      </c>
      <c r="B61" t="s">
        <v>311</v>
      </c>
      <c r="C61">
        <v>15</v>
      </c>
      <c r="D61">
        <v>15</v>
      </c>
    </row>
    <row r="62" spans="1:4">
      <c r="A62">
        <v>1120555090</v>
      </c>
      <c r="B62" t="s">
        <v>523</v>
      </c>
      <c r="C62">
        <v>183.67</v>
      </c>
      <c r="D62">
        <v>183.67</v>
      </c>
    </row>
    <row r="63" spans="1:4">
      <c r="A63">
        <v>1140354660</v>
      </c>
      <c r="B63" t="s">
        <v>312</v>
      </c>
      <c r="C63">
        <v>8.98</v>
      </c>
      <c r="D63">
        <v>8.98</v>
      </c>
    </row>
    <row r="64" spans="1:4">
      <c r="A64">
        <v>1140354670</v>
      </c>
      <c r="B64" t="s">
        <v>313</v>
      </c>
      <c r="C64">
        <v>11.56</v>
      </c>
      <c r="D64">
        <v>11.56</v>
      </c>
    </row>
    <row r="65" spans="1:4">
      <c r="A65">
        <v>1140355170</v>
      </c>
      <c r="B65" t="s">
        <v>314</v>
      </c>
      <c r="C65">
        <v>8.67</v>
      </c>
      <c r="D65">
        <v>8.67</v>
      </c>
    </row>
    <row r="66" spans="1:4">
      <c r="A66">
        <v>1140355190</v>
      </c>
      <c r="B66" t="s">
        <v>315</v>
      </c>
      <c r="C66">
        <v>2.02</v>
      </c>
      <c r="D66">
        <v>2.02</v>
      </c>
    </row>
    <row r="67" spans="1:4">
      <c r="A67" t="s">
        <v>316</v>
      </c>
      <c r="B67" t="s">
        <v>315</v>
      </c>
      <c r="C67">
        <v>12.16</v>
      </c>
      <c r="D67">
        <v>12.06</v>
      </c>
    </row>
    <row r="68" spans="1:4">
      <c r="A68" t="s">
        <v>322</v>
      </c>
      <c r="B68" t="s">
        <v>323</v>
      </c>
      <c r="C68">
        <v>12.2</v>
      </c>
      <c r="D68">
        <v>12.2</v>
      </c>
    </row>
    <row r="69" spans="1:4">
      <c r="A69" t="s">
        <v>324</v>
      </c>
      <c r="B69" t="s">
        <v>325</v>
      </c>
      <c r="C69">
        <v>5.69</v>
      </c>
      <c r="D69">
        <v>5.69</v>
      </c>
    </row>
    <row r="70" spans="1:4">
      <c r="A70" t="s">
        <v>328</v>
      </c>
      <c r="B70" t="s">
        <v>329</v>
      </c>
      <c r="C70">
        <v>24.24</v>
      </c>
      <c r="D70">
        <v>24.24</v>
      </c>
    </row>
    <row r="71" spans="1:4">
      <c r="A71" t="s">
        <v>436</v>
      </c>
      <c r="B71" t="s">
        <v>323</v>
      </c>
      <c r="C71">
        <v>38.590000000000003</v>
      </c>
      <c r="D71">
        <v>38.590000000000003</v>
      </c>
    </row>
    <row r="72" spans="1:4">
      <c r="A72" t="s">
        <v>330</v>
      </c>
      <c r="B72" t="s">
        <v>331</v>
      </c>
      <c r="C72">
        <v>3.05</v>
      </c>
      <c r="D72">
        <v>3.05</v>
      </c>
    </row>
    <row r="73" spans="1:4">
      <c r="A73" t="s">
        <v>332</v>
      </c>
      <c r="B73" t="s">
        <v>333</v>
      </c>
      <c r="C73">
        <v>127.24</v>
      </c>
      <c r="D73">
        <v>127.24</v>
      </c>
    </row>
    <row r="74" spans="1:4">
      <c r="A74" t="s">
        <v>334</v>
      </c>
      <c r="B74" t="s">
        <v>333</v>
      </c>
      <c r="C74">
        <v>10.73</v>
      </c>
      <c r="D74">
        <v>10.73</v>
      </c>
    </row>
    <row r="75" spans="1:4">
      <c r="A75" t="s">
        <v>335</v>
      </c>
      <c r="B75" t="s">
        <v>336</v>
      </c>
      <c r="C75">
        <v>16</v>
      </c>
      <c r="D75">
        <v>-45.38</v>
      </c>
    </row>
    <row r="76" spans="1:4">
      <c r="A76">
        <v>1570150660</v>
      </c>
      <c r="B76" t="s">
        <v>337</v>
      </c>
      <c r="C76">
        <v>0.18</v>
      </c>
      <c r="D76">
        <v>0.18</v>
      </c>
    </row>
    <row r="77" spans="1:4">
      <c r="A77" t="s">
        <v>341</v>
      </c>
      <c r="B77" t="s">
        <v>342</v>
      </c>
      <c r="C77" t="s">
        <v>575</v>
      </c>
      <c r="D77" t="s">
        <v>575</v>
      </c>
    </row>
    <row r="78" spans="1:4">
      <c r="A78" t="s">
        <v>344</v>
      </c>
      <c r="B78" t="s">
        <v>345</v>
      </c>
      <c r="D78">
        <v>-9.1300000000000008</v>
      </c>
    </row>
    <row r="79" spans="1:4">
      <c r="A79" t="s">
        <v>346</v>
      </c>
      <c r="B79" t="s">
        <v>347</v>
      </c>
      <c r="C79">
        <v>40.17</v>
      </c>
      <c r="D79">
        <v>40.17</v>
      </c>
    </row>
    <row r="80" spans="1:4">
      <c r="A80" t="s">
        <v>348</v>
      </c>
      <c r="B80" t="s">
        <v>349</v>
      </c>
      <c r="C80">
        <v>153.33000000000001</v>
      </c>
      <c r="D80">
        <v>153.33000000000001</v>
      </c>
    </row>
    <row r="81" spans="1:4">
      <c r="A81" t="s">
        <v>351</v>
      </c>
      <c r="B81" t="s">
        <v>352</v>
      </c>
      <c r="C81">
        <v>781.23</v>
      </c>
      <c r="D81">
        <v>781.23</v>
      </c>
    </row>
    <row r="82" spans="1:4">
      <c r="A82" t="s">
        <v>353</v>
      </c>
      <c r="B82" t="s">
        <v>354</v>
      </c>
      <c r="C82">
        <v>275.99</v>
      </c>
      <c r="D82">
        <v>275.99</v>
      </c>
    </row>
    <row r="83" spans="1:4">
      <c r="A83" t="s">
        <v>355</v>
      </c>
      <c r="B83" t="s">
        <v>356</v>
      </c>
      <c r="C83">
        <v>339.22</v>
      </c>
      <c r="D83">
        <v>339.22</v>
      </c>
    </row>
    <row r="84" spans="1:4">
      <c r="A84" t="s">
        <v>492</v>
      </c>
      <c r="B84" t="s">
        <v>493</v>
      </c>
      <c r="D84">
        <v>-2.6</v>
      </c>
    </row>
    <row r="85" spans="1:4">
      <c r="A85" t="s">
        <v>440</v>
      </c>
      <c r="B85" t="s">
        <v>441</v>
      </c>
      <c r="D85">
        <v>-0.19</v>
      </c>
    </row>
    <row r="86" spans="1:4">
      <c r="A86" t="s">
        <v>442</v>
      </c>
      <c r="B86" t="s">
        <v>443</v>
      </c>
      <c r="D86">
        <v>-1.77</v>
      </c>
    </row>
    <row r="87" spans="1:4">
      <c r="A87" t="s">
        <v>358</v>
      </c>
      <c r="B87" t="s">
        <v>359</v>
      </c>
      <c r="C87">
        <v>167.16</v>
      </c>
      <c r="D87">
        <v>167.16</v>
      </c>
    </row>
    <row r="88" spans="1:4">
      <c r="A88">
        <v>2820451280</v>
      </c>
      <c r="B88" t="s">
        <v>360</v>
      </c>
      <c r="C88">
        <v>5.08</v>
      </c>
      <c r="D88">
        <v>5.08</v>
      </c>
    </row>
    <row r="89" spans="1:4">
      <c r="A89" t="s">
        <v>446</v>
      </c>
      <c r="B89" t="s">
        <v>447</v>
      </c>
      <c r="C89">
        <v>30.25</v>
      </c>
      <c r="D89">
        <v>30.25</v>
      </c>
    </row>
    <row r="90" spans="1:4">
      <c r="A90">
        <v>2869950160</v>
      </c>
      <c r="B90" t="s">
        <v>361</v>
      </c>
      <c r="C90">
        <v>8.14</v>
      </c>
      <c r="D90">
        <v>8.14</v>
      </c>
    </row>
    <row r="91" spans="1:4">
      <c r="A91">
        <v>2910551290</v>
      </c>
      <c r="B91" t="s">
        <v>362</v>
      </c>
      <c r="C91">
        <v>100.11</v>
      </c>
      <c r="D91">
        <v>100.1</v>
      </c>
    </row>
    <row r="92" spans="1:4">
      <c r="A92" t="s">
        <v>363</v>
      </c>
      <c r="B92" t="s">
        <v>364</v>
      </c>
      <c r="C92">
        <v>2.94</v>
      </c>
      <c r="D92">
        <v>2.94</v>
      </c>
    </row>
    <row r="93" spans="1:4">
      <c r="A93" t="s">
        <v>365</v>
      </c>
      <c r="B93" t="s">
        <v>366</v>
      </c>
      <c r="C93">
        <v>0.57999999999999996</v>
      </c>
      <c r="D93">
        <v>0.57999999999999996</v>
      </c>
    </row>
    <row r="94" spans="1:4">
      <c r="A94" t="s">
        <v>367</v>
      </c>
      <c r="B94" t="s">
        <v>368</v>
      </c>
      <c r="C94">
        <v>0.76</v>
      </c>
      <c r="D94">
        <v>0.76</v>
      </c>
    </row>
    <row r="95" spans="1:4">
      <c r="A95" t="s">
        <v>369</v>
      </c>
      <c r="B95" t="s">
        <v>370</v>
      </c>
      <c r="C95">
        <v>11.46</v>
      </c>
      <c r="D95">
        <v>11.46</v>
      </c>
    </row>
    <row r="96" spans="1:4">
      <c r="A96">
        <v>3110251180</v>
      </c>
      <c r="B96" t="s">
        <v>371</v>
      </c>
      <c r="C96">
        <v>19.62</v>
      </c>
      <c r="D96">
        <v>19.62</v>
      </c>
    </row>
    <row r="97" spans="1:4">
      <c r="A97">
        <v>3180052990</v>
      </c>
      <c r="B97" t="s">
        <v>372</v>
      </c>
      <c r="C97">
        <v>7.05</v>
      </c>
      <c r="D97">
        <v>7.05</v>
      </c>
    </row>
    <row r="98" spans="1:4">
      <c r="A98" t="s">
        <v>373</v>
      </c>
      <c r="B98" t="s">
        <v>374</v>
      </c>
      <c r="C98">
        <v>1.0900000000000001</v>
      </c>
      <c r="D98">
        <v>1.0900000000000001</v>
      </c>
    </row>
    <row r="99" spans="1:4">
      <c r="A99">
        <v>3610459000</v>
      </c>
      <c r="B99" t="s">
        <v>375</v>
      </c>
      <c r="C99">
        <v>141.96</v>
      </c>
      <c r="D99">
        <v>141.77000000000001</v>
      </c>
    </row>
    <row r="100" spans="1:4">
      <c r="A100">
        <v>4620155160</v>
      </c>
      <c r="B100" t="s">
        <v>376</v>
      </c>
      <c r="C100">
        <v>1.7</v>
      </c>
      <c r="D100">
        <v>1.7</v>
      </c>
    </row>
    <row r="101" spans="1:4">
      <c r="A101" t="s">
        <v>377</v>
      </c>
      <c r="B101" t="s">
        <v>378</v>
      </c>
      <c r="C101">
        <v>1.23</v>
      </c>
      <c r="D101">
        <v>1.23</v>
      </c>
    </row>
    <row r="102" spans="1:4">
      <c r="A102" t="s">
        <v>379</v>
      </c>
      <c r="B102" t="s">
        <v>378</v>
      </c>
      <c r="C102">
        <v>23.56</v>
      </c>
      <c r="D102">
        <v>23.56</v>
      </c>
    </row>
    <row r="103" spans="1:4">
      <c r="A103" t="s">
        <v>380</v>
      </c>
      <c r="B103" t="s">
        <v>381</v>
      </c>
      <c r="C103">
        <v>7.34</v>
      </c>
      <c r="D103">
        <v>7.34</v>
      </c>
    </row>
    <row r="104" spans="1:4">
      <c r="A104" t="s">
        <v>382</v>
      </c>
      <c r="B104" t="s">
        <v>378</v>
      </c>
      <c r="C104">
        <v>3.93</v>
      </c>
      <c r="D104">
        <v>3.93</v>
      </c>
    </row>
    <row r="105" spans="1:4">
      <c r="A105">
        <v>9090051200</v>
      </c>
      <c r="B105" t="s">
        <v>448</v>
      </c>
      <c r="C105">
        <v>0.28999999999999998</v>
      </c>
      <c r="D105">
        <v>0.28999999999999998</v>
      </c>
    </row>
    <row r="106" spans="1:4">
      <c r="A106">
        <v>9520051420</v>
      </c>
      <c r="B106" t="s">
        <v>383</v>
      </c>
      <c r="C106">
        <v>4.1399999999999997</v>
      </c>
      <c r="D106">
        <v>4.1399999999999997</v>
      </c>
    </row>
    <row r="107" spans="1:4">
      <c r="A107">
        <v>9620051410</v>
      </c>
      <c r="B107" t="s">
        <v>384</v>
      </c>
      <c r="C107">
        <v>12.79</v>
      </c>
      <c r="D107">
        <v>12.79</v>
      </c>
    </row>
    <row r="108" spans="1:4">
      <c r="A108">
        <v>170558300</v>
      </c>
      <c r="B108" t="s">
        <v>95</v>
      </c>
      <c r="C108">
        <v>427.94</v>
      </c>
      <c r="D108">
        <v>427.94</v>
      </c>
    </row>
    <row r="109" spans="1:4">
      <c r="A109">
        <v>170558330</v>
      </c>
      <c r="B109" t="s">
        <v>96</v>
      </c>
      <c r="C109">
        <v>887.73</v>
      </c>
      <c r="D109">
        <v>887.73</v>
      </c>
    </row>
    <row r="110" spans="1:4">
      <c r="A110">
        <v>320558340</v>
      </c>
      <c r="B110" t="s">
        <v>97</v>
      </c>
      <c r="C110">
        <v>121.73</v>
      </c>
      <c r="D110">
        <v>121.73</v>
      </c>
    </row>
    <row r="111" spans="1:4">
      <c r="A111">
        <v>330153020</v>
      </c>
      <c r="B111" t="s">
        <v>385</v>
      </c>
      <c r="C111">
        <v>336.86</v>
      </c>
      <c r="D111">
        <v>336.86</v>
      </c>
    </row>
    <row r="112" spans="1:4">
      <c r="A112" t="s">
        <v>386</v>
      </c>
      <c r="B112" t="s">
        <v>387</v>
      </c>
      <c r="C112">
        <v>1.6</v>
      </c>
      <c r="D112">
        <v>1.6</v>
      </c>
    </row>
    <row r="113" spans="1:4">
      <c r="A113" t="s">
        <v>388</v>
      </c>
      <c r="B113" t="s">
        <v>389</v>
      </c>
      <c r="C113">
        <v>904.48</v>
      </c>
      <c r="D113">
        <v>904.47</v>
      </c>
    </row>
    <row r="114" spans="1:4">
      <c r="A114">
        <v>1520158310</v>
      </c>
      <c r="B114" t="s">
        <v>100</v>
      </c>
      <c r="C114">
        <v>8.49</v>
      </c>
      <c r="D114">
        <v>8.49</v>
      </c>
    </row>
    <row r="115" spans="1:4">
      <c r="A115" t="s">
        <v>390</v>
      </c>
      <c r="B115" t="s">
        <v>391</v>
      </c>
      <c r="C115">
        <v>157</v>
      </c>
      <c r="D115">
        <v>157</v>
      </c>
    </row>
    <row r="116" spans="1:4">
      <c r="A116">
        <v>3620258320</v>
      </c>
      <c r="B116" t="s">
        <v>101</v>
      </c>
      <c r="C116">
        <v>586.4</v>
      </c>
      <c r="D116">
        <v>586.37</v>
      </c>
    </row>
    <row r="117" spans="1:4">
      <c r="A117">
        <v>3620258530</v>
      </c>
      <c r="B117" t="s">
        <v>392</v>
      </c>
      <c r="C117">
        <v>112.49</v>
      </c>
      <c r="D117">
        <v>112.49</v>
      </c>
    </row>
    <row r="118" spans="1:4">
      <c r="A118" t="s">
        <v>393</v>
      </c>
      <c r="B118" t="s">
        <v>394</v>
      </c>
      <c r="C118">
        <v>54.91</v>
      </c>
      <c r="D118">
        <v>54.91</v>
      </c>
    </row>
    <row r="119" spans="1:4">
      <c r="A119">
        <v>3080452610</v>
      </c>
      <c r="B119" t="s">
        <v>398</v>
      </c>
      <c r="C119">
        <v>11.27</v>
      </c>
      <c r="D119">
        <v>11.27</v>
      </c>
    </row>
    <row r="120" spans="1:4">
      <c r="A120" t="s">
        <v>399</v>
      </c>
      <c r="B120" t="s">
        <v>320</v>
      </c>
      <c r="C120">
        <v>95.13</v>
      </c>
      <c r="D120">
        <v>95.13</v>
      </c>
    </row>
    <row r="121" spans="1:4">
      <c r="A121">
        <v>3080152610</v>
      </c>
      <c r="B121" t="s">
        <v>398</v>
      </c>
      <c r="C121">
        <v>29.2</v>
      </c>
      <c r="D121">
        <v>29.2</v>
      </c>
    </row>
    <row r="122" spans="1:4">
      <c r="A122">
        <v>220252560</v>
      </c>
      <c r="B122" t="s">
        <v>400</v>
      </c>
      <c r="C122">
        <v>16.059999999999999</v>
      </c>
      <c r="D122">
        <v>16.059999999999999</v>
      </c>
    </row>
    <row r="123" spans="1:4">
      <c r="A123">
        <v>170558360</v>
      </c>
      <c r="B123" t="s">
        <v>401</v>
      </c>
      <c r="C123">
        <v>84.85</v>
      </c>
      <c r="D123">
        <v>84.85</v>
      </c>
    </row>
    <row r="124" spans="1:4">
      <c r="A124">
        <v>220253030</v>
      </c>
      <c r="B124" t="s">
        <v>402</v>
      </c>
      <c r="C124">
        <v>186.04</v>
      </c>
      <c r="D124">
        <v>185.98</v>
      </c>
    </row>
    <row r="125" spans="1:4">
      <c r="A125">
        <v>220253040</v>
      </c>
      <c r="B125" t="s">
        <v>403</v>
      </c>
      <c r="C125">
        <v>154.88999999999999</v>
      </c>
      <c r="D125">
        <v>151.29</v>
      </c>
    </row>
    <row r="126" spans="1:4">
      <c r="A126">
        <v>320558370</v>
      </c>
      <c r="B126" t="s">
        <v>404</v>
      </c>
      <c r="C126">
        <v>8.91</v>
      </c>
      <c r="D126">
        <v>8.91</v>
      </c>
    </row>
    <row r="127" spans="1:4">
      <c r="A127" t="s">
        <v>405</v>
      </c>
      <c r="B127" t="s">
        <v>406</v>
      </c>
      <c r="C127">
        <v>430.81</v>
      </c>
      <c r="D127">
        <v>430.81</v>
      </c>
    </row>
    <row r="128" spans="1:4">
      <c r="A128" t="s">
        <v>407</v>
      </c>
      <c r="B128" t="s">
        <v>408</v>
      </c>
      <c r="C128">
        <v>192.14</v>
      </c>
      <c r="D128">
        <v>192.14</v>
      </c>
    </row>
    <row r="129" spans="1:4">
      <c r="A129" t="s">
        <v>468</v>
      </c>
      <c r="B129" t="s">
        <v>469</v>
      </c>
      <c r="C129">
        <v>3.19</v>
      </c>
      <c r="D129">
        <v>3.19</v>
      </c>
    </row>
    <row r="130" spans="1:4">
      <c r="A130">
        <v>3620258570</v>
      </c>
      <c r="B130" t="s">
        <v>409</v>
      </c>
      <c r="C130">
        <v>53.99</v>
      </c>
      <c r="D130">
        <v>53.99</v>
      </c>
    </row>
    <row r="131" spans="1:4">
      <c r="A131" t="s">
        <v>410</v>
      </c>
      <c r="B131" t="s">
        <v>411</v>
      </c>
      <c r="C131">
        <v>189.52</v>
      </c>
      <c r="D131">
        <v>189.52</v>
      </c>
    </row>
    <row r="132" spans="1:4">
      <c r="A132">
        <v>710258520</v>
      </c>
      <c r="B132" t="s">
        <v>413</v>
      </c>
      <c r="C132">
        <v>14.62</v>
      </c>
      <c r="D132">
        <v>14.62</v>
      </c>
    </row>
    <row r="133" spans="1:4">
      <c r="A133" t="s">
        <v>496</v>
      </c>
      <c r="B133" t="s">
        <v>497</v>
      </c>
      <c r="C133">
        <v>22.79</v>
      </c>
      <c r="D133">
        <v>22.79</v>
      </c>
    </row>
    <row r="134" spans="1:4">
      <c r="A134" t="s">
        <v>414</v>
      </c>
      <c r="B134" t="s">
        <v>415</v>
      </c>
      <c r="C134">
        <v>73.72</v>
      </c>
      <c r="D134">
        <v>73.72</v>
      </c>
    </row>
    <row r="135" spans="1:4">
      <c r="A135" t="s">
        <v>416</v>
      </c>
      <c r="B135" t="s">
        <v>417</v>
      </c>
      <c r="C135">
        <v>455.91</v>
      </c>
      <c r="D135">
        <v>455.91</v>
      </c>
    </row>
    <row r="136" spans="1:4">
      <c r="A136" t="s">
        <v>420</v>
      </c>
      <c r="B136" t="s">
        <v>421</v>
      </c>
      <c r="C136">
        <v>7.46</v>
      </c>
      <c r="D136">
        <v>7.46</v>
      </c>
    </row>
    <row r="137" spans="1:4">
      <c r="A137" t="s">
        <v>422</v>
      </c>
      <c r="B137" t="s">
        <v>423</v>
      </c>
      <c r="C137">
        <v>100</v>
      </c>
      <c r="D137">
        <v>100</v>
      </c>
    </row>
    <row r="138" spans="1:4">
      <c r="A138" t="s">
        <v>103</v>
      </c>
      <c r="B138" t="s">
        <v>102</v>
      </c>
      <c r="C138">
        <v>15.72</v>
      </c>
      <c r="D138">
        <v>15.72</v>
      </c>
    </row>
    <row r="139" spans="1:4">
      <c r="A139" t="s">
        <v>105</v>
      </c>
      <c r="B139" t="s">
        <v>104</v>
      </c>
      <c r="C139">
        <v>85.65</v>
      </c>
      <c r="D139">
        <v>85.65</v>
      </c>
    </row>
    <row r="140" spans="1:4">
      <c r="A140">
        <v>2340758790</v>
      </c>
      <c r="B140" t="s">
        <v>426</v>
      </c>
      <c r="C140">
        <v>6.77</v>
      </c>
      <c r="D140">
        <v>6.77</v>
      </c>
    </row>
    <row r="141" spans="1:4">
      <c r="A141">
        <v>3620258440</v>
      </c>
      <c r="B141" t="s">
        <v>106</v>
      </c>
      <c r="C141">
        <v>37.82</v>
      </c>
      <c r="D141">
        <v>37.82</v>
      </c>
    </row>
    <row r="142" spans="1:4">
      <c r="A142">
        <v>3620258480</v>
      </c>
      <c r="B142" t="s">
        <v>107</v>
      </c>
      <c r="C142">
        <v>77.63</v>
      </c>
      <c r="D142">
        <v>77.63</v>
      </c>
    </row>
    <row r="143" spans="1:4">
      <c r="A143" t="s">
        <v>576</v>
      </c>
      <c r="B143" t="s">
        <v>577</v>
      </c>
      <c r="C143" t="s">
        <v>578</v>
      </c>
      <c r="D143" t="s">
        <v>578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
  <sheetViews>
    <sheetView topLeftCell="A124" workbookViewId="0">
      <selection sqref="A1:D145"/>
    </sheetView>
  </sheetViews>
  <sheetFormatPr defaultRowHeight="15"/>
  <sheetData>
    <row r="1" spans="1:4">
      <c r="A1">
        <v>58000</v>
      </c>
      <c r="B1" t="s">
        <v>217</v>
      </c>
      <c r="D1">
        <v>-7.65</v>
      </c>
    </row>
    <row r="2" spans="1:4">
      <c r="A2">
        <v>170551380</v>
      </c>
      <c r="B2" t="s">
        <v>218</v>
      </c>
      <c r="C2">
        <v>72.569999999999993</v>
      </c>
      <c r="D2">
        <v>72.569999999999993</v>
      </c>
    </row>
    <row r="3" spans="1:4">
      <c r="A3" t="s">
        <v>219</v>
      </c>
      <c r="B3" t="s">
        <v>220</v>
      </c>
      <c r="C3">
        <v>248.16</v>
      </c>
      <c r="D3">
        <v>248.16</v>
      </c>
    </row>
    <row r="4" spans="1:4">
      <c r="A4" t="s">
        <v>225</v>
      </c>
      <c r="B4" t="s">
        <v>226</v>
      </c>
      <c r="C4">
        <v>3.42</v>
      </c>
      <c r="D4">
        <v>3.42</v>
      </c>
    </row>
    <row r="5" spans="1:4">
      <c r="A5" t="s">
        <v>213</v>
      </c>
      <c r="B5" t="s">
        <v>214</v>
      </c>
      <c r="C5">
        <v>11.21</v>
      </c>
      <c r="D5">
        <v>11.21</v>
      </c>
    </row>
    <row r="6" spans="1:4">
      <c r="A6" t="s">
        <v>216</v>
      </c>
      <c r="B6" t="s">
        <v>215</v>
      </c>
      <c r="C6">
        <v>6.03</v>
      </c>
      <c r="D6">
        <v>6.03</v>
      </c>
    </row>
    <row r="7" spans="1:4">
      <c r="A7" t="s">
        <v>227</v>
      </c>
      <c r="B7" t="s">
        <v>228</v>
      </c>
      <c r="C7">
        <v>44.34</v>
      </c>
      <c r="D7">
        <v>44.34</v>
      </c>
    </row>
    <row r="8" spans="1:4">
      <c r="A8" t="s">
        <v>229</v>
      </c>
      <c r="B8" t="s">
        <v>230</v>
      </c>
      <c r="C8">
        <v>95.27</v>
      </c>
      <c r="D8">
        <v>95.27</v>
      </c>
    </row>
    <row r="9" spans="1:4">
      <c r="A9" t="s">
        <v>231</v>
      </c>
      <c r="B9" t="s">
        <v>232</v>
      </c>
      <c r="C9">
        <v>2.2799999999999998</v>
      </c>
      <c r="D9">
        <v>2.2799999999999998</v>
      </c>
    </row>
    <row r="10" spans="1:4">
      <c r="A10" t="s">
        <v>233</v>
      </c>
      <c r="B10" t="s">
        <v>234</v>
      </c>
      <c r="C10">
        <v>282.89</v>
      </c>
      <c r="D10">
        <v>282.89</v>
      </c>
    </row>
    <row r="11" spans="1:4">
      <c r="A11" t="s">
        <v>471</v>
      </c>
      <c r="B11" t="s">
        <v>472</v>
      </c>
      <c r="C11">
        <v>87.37</v>
      </c>
      <c r="D11">
        <v>87.37</v>
      </c>
    </row>
    <row r="12" spans="1:4">
      <c r="A12" t="s">
        <v>235</v>
      </c>
      <c r="B12" t="s">
        <v>236</v>
      </c>
      <c r="C12">
        <v>32.14</v>
      </c>
      <c r="D12">
        <v>32.14</v>
      </c>
    </row>
    <row r="13" spans="1:4">
      <c r="A13" t="s">
        <v>237</v>
      </c>
      <c r="B13" t="s">
        <v>238</v>
      </c>
      <c r="C13">
        <v>14.72</v>
      </c>
      <c r="D13">
        <v>14.72</v>
      </c>
    </row>
    <row r="14" spans="1:4">
      <c r="A14" t="s">
        <v>239</v>
      </c>
      <c r="B14" t="s">
        <v>240</v>
      </c>
      <c r="C14">
        <v>121.77</v>
      </c>
      <c r="D14">
        <v>121.77</v>
      </c>
    </row>
    <row r="15" spans="1:4">
      <c r="A15" t="s">
        <v>241</v>
      </c>
      <c r="B15" t="s">
        <v>242</v>
      </c>
      <c r="C15">
        <v>98.47</v>
      </c>
      <c r="D15">
        <v>98.47</v>
      </c>
    </row>
    <row r="16" spans="1:4">
      <c r="A16" t="s">
        <v>243</v>
      </c>
      <c r="B16" t="s">
        <v>244</v>
      </c>
      <c r="C16">
        <v>419.94</v>
      </c>
      <c r="D16">
        <v>419.94</v>
      </c>
    </row>
    <row r="17" spans="1:4">
      <c r="A17" t="s">
        <v>245</v>
      </c>
      <c r="B17" t="s">
        <v>246</v>
      </c>
      <c r="C17">
        <v>63.91</v>
      </c>
      <c r="D17">
        <v>63.91</v>
      </c>
    </row>
    <row r="18" spans="1:4">
      <c r="A18" t="s">
        <v>475</v>
      </c>
      <c r="B18" t="s">
        <v>476</v>
      </c>
      <c r="C18">
        <v>561.97</v>
      </c>
      <c r="D18">
        <v>561.97</v>
      </c>
    </row>
    <row r="19" spans="1:4">
      <c r="A19" t="s">
        <v>247</v>
      </c>
      <c r="B19" t="s">
        <v>248</v>
      </c>
      <c r="C19">
        <v>0.23</v>
      </c>
      <c r="D19">
        <v>0.23</v>
      </c>
    </row>
    <row r="20" spans="1:4">
      <c r="A20">
        <v>210255340</v>
      </c>
      <c r="B20" t="s">
        <v>456</v>
      </c>
      <c r="C20">
        <v>5.8</v>
      </c>
      <c r="D20">
        <v>5.8</v>
      </c>
    </row>
    <row r="21" spans="1:4">
      <c r="A21">
        <v>220252550</v>
      </c>
      <c r="B21" t="s">
        <v>249</v>
      </c>
      <c r="C21">
        <v>92.24</v>
      </c>
      <c r="D21">
        <v>92.24</v>
      </c>
    </row>
    <row r="22" spans="1:4">
      <c r="A22" s="51" t="s">
        <v>250</v>
      </c>
      <c r="B22" t="s">
        <v>251</v>
      </c>
      <c r="C22">
        <v>42.16</v>
      </c>
      <c r="D22">
        <v>42.16</v>
      </c>
    </row>
    <row r="23" spans="1:4">
      <c r="A23" s="51" t="s">
        <v>252</v>
      </c>
      <c r="B23" t="s">
        <v>253</v>
      </c>
      <c r="C23">
        <v>6.64</v>
      </c>
      <c r="D23">
        <v>6.64</v>
      </c>
    </row>
    <row r="24" spans="1:4">
      <c r="A24" s="51" t="s">
        <v>254</v>
      </c>
      <c r="B24" t="s">
        <v>255</v>
      </c>
      <c r="C24">
        <v>148</v>
      </c>
      <c r="D24">
        <v>148</v>
      </c>
    </row>
    <row r="25" spans="1:4">
      <c r="A25" s="51" t="s">
        <v>256</v>
      </c>
      <c r="B25" t="s">
        <v>257</v>
      </c>
      <c r="C25">
        <v>516.65</v>
      </c>
      <c r="D25">
        <v>516.65</v>
      </c>
    </row>
    <row r="26" spans="1:4">
      <c r="A26" s="51" t="s">
        <v>258</v>
      </c>
      <c r="B26" t="s">
        <v>259</v>
      </c>
      <c r="C26">
        <v>16.54</v>
      </c>
      <c r="D26">
        <v>16.54</v>
      </c>
    </row>
    <row r="27" spans="1:4">
      <c r="A27" s="51" t="s">
        <v>260</v>
      </c>
      <c r="B27" t="s">
        <v>261</v>
      </c>
      <c r="C27">
        <v>223.61</v>
      </c>
      <c r="D27">
        <v>223.61</v>
      </c>
    </row>
    <row r="28" spans="1:4">
      <c r="A28" t="s">
        <v>262</v>
      </c>
      <c r="B28" t="s">
        <v>263</v>
      </c>
      <c r="C28">
        <v>356.91</v>
      </c>
      <c r="D28">
        <v>356.91</v>
      </c>
    </row>
    <row r="29" spans="1:4">
      <c r="A29" s="51" t="s">
        <v>264</v>
      </c>
      <c r="B29" t="s">
        <v>265</v>
      </c>
      <c r="C29">
        <v>16.57</v>
      </c>
      <c r="D29">
        <v>16.57</v>
      </c>
    </row>
    <row r="30" spans="1:4">
      <c r="A30" s="51" t="s">
        <v>266</v>
      </c>
      <c r="B30" t="s">
        <v>267</v>
      </c>
      <c r="C30">
        <v>22.38</v>
      </c>
      <c r="D30">
        <v>22.38</v>
      </c>
    </row>
    <row r="31" spans="1:4">
      <c r="A31" s="51" t="s">
        <v>268</v>
      </c>
      <c r="B31" t="s">
        <v>269</v>
      </c>
      <c r="C31">
        <v>12.57</v>
      </c>
      <c r="D31">
        <v>12.57</v>
      </c>
    </row>
    <row r="32" spans="1:4">
      <c r="A32">
        <v>250855320</v>
      </c>
      <c r="B32" t="s">
        <v>504</v>
      </c>
      <c r="C32">
        <v>3.92</v>
      </c>
      <c r="D32">
        <v>3.92</v>
      </c>
    </row>
    <row r="33" spans="1:4">
      <c r="A33">
        <v>310151370</v>
      </c>
      <c r="B33" t="s">
        <v>272</v>
      </c>
      <c r="C33">
        <v>74.239999999999995</v>
      </c>
      <c r="D33">
        <v>74.23</v>
      </c>
    </row>
    <row r="34" spans="1:4">
      <c r="A34">
        <v>310852500</v>
      </c>
      <c r="B34" t="s">
        <v>273</v>
      </c>
      <c r="C34">
        <v>796.57</v>
      </c>
      <c r="D34">
        <v>796.51</v>
      </c>
    </row>
    <row r="35" spans="1:4">
      <c r="A35">
        <v>311152200</v>
      </c>
      <c r="B35" t="s">
        <v>276</v>
      </c>
      <c r="C35">
        <v>34.869999999999997</v>
      </c>
      <c r="D35">
        <v>34.869999999999997</v>
      </c>
    </row>
    <row r="36" spans="1:4">
      <c r="A36">
        <v>311252400</v>
      </c>
      <c r="B36" t="s">
        <v>277</v>
      </c>
      <c r="C36">
        <v>0.04</v>
      </c>
      <c r="D36">
        <v>0.04</v>
      </c>
    </row>
    <row r="37" spans="1:4">
      <c r="A37">
        <v>330152700</v>
      </c>
      <c r="B37" t="s">
        <v>278</v>
      </c>
      <c r="C37">
        <v>4.68</v>
      </c>
      <c r="D37">
        <v>4.68</v>
      </c>
    </row>
    <row r="38" spans="1:4">
      <c r="A38">
        <v>330153800</v>
      </c>
      <c r="B38" t="s">
        <v>279</v>
      </c>
      <c r="C38">
        <v>333.19</v>
      </c>
      <c r="D38">
        <v>333.06</v>
      </c>
    </row>
    <row r="39" spans="1:4">
      <c r="A39">
        <v>330750820</v>
      </c>
      <c r="B39" t="s">
        <v>280</v>
      </c>
      <c r="C39">
        <v>64.31</v>
      </c>
      <c r="D39">
        <v>62.26</v>
      </c>
    </row>
    <row r="40" spans="1:4">
      <c r="A40">
        <v>330752600</v>
      </c>
      <c r="B40" t="s">
        <v>281</v>
      </c>
      <c r="C40">
        <v>3.32</v>
      </c>
      <c r="D40">
        <v>3.32</v>
      </c>
    </row>
    <row r="41" spans="1:4">
      <c r="A41" t="s">
        <v>282</v>
      </c>
      <c r="B41" t="s">
        <v>283</v>
      </c>
      <c r="C41">
        <v>498.3</v>
      </c>
      <c r="D41">
        <v>498.3</v>
      </c>
    </row>
    <row r="42" spans="1:4">
      <c r="A42" t="s">
        <v>284</v>
      </c>
      <c r="B42" t="s">
        <v>285</v>
      </c>
      <c r="C42">
        <v>672.12</v>
      </c>
      <c r="D42">
        <v>672.1</v>
      </c>
    </row>
    <row r="43" spans="1:4">
      <c r="A43" t="s">
        <v>484</v>
      </c>
      <c r="B43" t="s">
        <v>485</v>
      </c>
      <c r="C43">
        <v>79.48</v>
      </c>
      <c r="D43">
        <v>79.48</v>
      </c>
    </row>
    <row r="44" spans="1:4">
      <c r="A44">
        <v>410250270</v>
      </c>
      <c r="B44" t="s">
        <v>286</v>
      </c>
      <c r="C44">
        <v>6.39</v>
      </c>
      <c r="D44">
        <v>6.39</v>
      </c>
    </row>
    <row r="45" spans="1:4">
      <c r="A45">
        <v>420250270</v>
      </c>
      <c r="B45" t="s">
        <v>286</v>
      </c>
      <c r="C45">
        <v>5.76</v>
      </c>
      <c r="D45">
        <v>5.76</v>
      </c>
    </row>
    <row r="46" spans="1:4">
      <c r="A46">
        <v>420252800</v>
      </c>
      <c r="B46" t="s">
        <v>287</v>
      </c>
      <c r="C46">
        <v>0.1</v>
      </c>
      <c r="D46">
        <v>0.1</v>
      </c>
    </row>
    <row r="47" spans="1:4">
      <c r="A47">
        <v>511351350</v>
      </c>
      <c r="B47" t="s">
        <v>289</v>
      </c>
      <c r="C47">
        <v>10.02</v>
      </c>
      <c r="D47">
        <v>10.02</v>
      </c>
    </row>
    <row r="48" spans="1:4">
      <c r="A48">
        <v>511351760</v>
      </c>
      <c r="B48" t="s">
        <v>290</v>
      </c>
      <c r="C48">
        <v>7.57</v>
      </c>
      <c r="D48">
        <v>7.57</v>
      </c>
    </row>
    <row r="49" spans="1:4">
      <c r="A49">
        <v>511354620</v>
      </c>
      <c r="B49" t="s">
        <v>291</v>
      </c>
      <c r="C49">
        <v>6.27</v>
      </c>
      <c r="D49">
        <v>6.27</v>
      </c>
    </row>
    <row r="50" spans="1:4">
      <c r="A50">
        <v>511354970</v>
      </c>
      <c r="B50" t="s">
        <v>292</v>
      </c>
      <c r="C50">
        <v>119.09</v>
      </c>
      <c r="D50">
        <v>119.09</v>
      </c>
    </row>
    <row r="51" spans="1:4">
      <c r="A51" t="s">
        <v>293</v>
      </c>
      <c r="B51" t="s">
        <v>294</v>
      </c>
      <c r="C51">
        <v>408.92</v>
      </c>
      <c r="D51">
        <v>408.92</v>
      </c>
    </row>
    <row r="52" spans="1:4">
      <c r="A52" t="s">
        <v>296</v>
      </c>
      <c r="B52" t="s">
        <v>297</v>
      </c>
      <c r="C52">
        <v>84.07</v>
      </c>
      <c r="D52">
        <v>84.07</v>
      </c>
    </row>
    <row r="53" spans="1:4">
      <c r="A53" t="s">
        <v>298</v>
      </c>
      <c r="B53" t="s">
        <v>299</v>
      </c>
      <c r="C53">
        <v>278.93</v>
      </c>
      <c r="D53">
        <v>278.93</v>
      </c>
    </row>
    <row r="54" spans="1:4">
      <c r="A54" t="s">
        <v>433</v>
      </c>
      <c r="B54" t="s">
        <v>434</v>
      </c>
      <c r="C54">
        <v>5.4</v>
      </c>
      <c r="D54">
        <v>5.4</v>
      </c>
    </row>
    <row r="55" spans="1:4">
      <c r="A55">
        <v>710254780</v>
      </c>
      <c r="B55" t="s">
        <v>568</v>
      </c>
      <c r="C55">
        <v>4.0999999999999996</v>
      </c>
      <c r="D55">
        <v>2.73</v>
      </c>
    </row>
    <row r="56" spans="1:4">
      <c r="A56">
        <v>710552900</v>
      </c>
      <c r="B56" t="s">
        <v>300</v>
      </c>
      <c r="C56">
        <v>274.69</v>
      </c>
      <c r="D56">
        <v>274.05</v>
      </c>
    </row>
    <row r="57" spans="1:4">
      <c r="A57" t="s">
        <v>301</v>
      </c>
      <c r="B57" t="s">
        <v>302</v>
      </c>
      <c r="C57">
        <v>9.4600000000000009</v>
      </c>
      <c r="D57">
        <v>9.4600000000000009</v>
      </c>
    </row>
    <row r="58" spans="1:4">
      <c r="A58" t="s">
        <v>303</v>
      </c>
      <c r="B58" t="s">
        <v>304</v>
      </c>
      <c r="C58">
        <v>11.46</v>
      </c>
      <c r="D58">
        <v>11.46</v>
      </c>
    </row>
    <row r="59" spans="1:4">
      <c r="A59" t="s">
        <v>305</v>
      </c>
      <c r="B59" t="s">
        <v>306</v>
      </c>
      <c r="C59">
        <v>11.39</v>
      </c>
      <c r="D59">
        <v>11.39</v>
      </c>
    </row>
    <row r="60" spans="1:4">
      <c r="A60" t="s">
        <v>307</v>
      </c>
      <c r="B60" t="s">
        <v>308</v>
      </c>
      <c r="C60">
        <v>33.32</v>
      </c>
      <c r="D60">
        <v>33.32</v>
      </c>
    </row>
    <row r="61" spans="1:4">
      <c r="A61">
        <v>860550860</v>
      </c>
      <c r="B61" t="s">
        <v>309</v>
      </c>
      <c r="C61">
        <v>16.02</v>
      </c>
      <c r="D61">
        <v>16.02</v>
      </c>
    </row>
    <row r="62" spans="1:4">
      <c r="A62" t="s">
        <v>310</v>
      </c>
      <c r="B62" t="s">
        <v>311</v>
      </c>
      <c r="C62">
        <v>5</v>
      </c>
      <c r="D62">
        <v>5</v>
      </c>
    </row>
    <row r="63" spans="1:4">
      <c r="A63">
        <v>1140354660</v>
      </c>
      <c r="B63" t="s">
        <v>312</v>
      </c>
      <c r="C63">
        <v>13.34</v>
      </c>
      <c r="D63">
        <v>13.34</v>
      </c>
    </row>
    <row r="64" spans="1:4">
      <c r="A64">
        <v>1140354670</v>
      </c>
      <c r="B64" t="s">
        <v>313</v>
      </c>
      <c r="C64">
        <v>17.760000000000002</v>
      </c>
      <c r="D64">
        <v>17.760000000000002</v>
      </c>
    </row>
    <row r="65" spans="1:4">
      <c r="A65">
        <v>1140355170</v>
      </c>
      <c r="B65" t="s">
        <v>314</v>
      </c>
      <c r="C65">
        <v>8.68</v>
      </c>
      <c r="D65">
        <v>8.68</v>
      </c>
    </row>
    <row r="66" spans="1:4">
      <c r="A66">
        <v>1140355190</v>
      </c>
      <c r="B66" t="s">
        <v>315</v>
      </c>
      <c r="C66">
        <v>1.65</v>
      </c>
      <c r="D66">
        <v>1.65</v>
      </c>
    </row>
    <row r="67" spans="1:4">
      <c r="A67" t="s">
        <v>316</v>
      </c>
      <c r="B67" t="s">
        <v>315</v>
      </c>
      <c r="C67">
        <v>30.87</v>
      </c>
      <c r="D67">
        <v>30.87</v>
      </c>
    </row>
    <row r="68" spans="1:4">
      <c r="A68" t="s">
        <v>462</v>
      </c>
      <c r="B68" t="s">
        <v>463</v>
      </c>
      <c r="C68">
        <v>67.180000000000007</v>
      </c>
      <c r="D68">
        <v>67.180000000000007</v>
      </c>
    </row>
    <row r="69" spans="1:4">
      <c r="A69">
        <v>1310351110</v>
      </c>
      <c r="B69" t="s">
        <v>455</v>
      </c>
      <c r="C69">
        <v>17</v>
      </c>
      <c r="D69">
        <v>17</v>
      </c>
    </row>
    <row r="70" spans="1:4">
      <c r="A70" t="s">
        <v>322</v>
      </c>
      <c r="B70" t="s">
        <v>323</v>
      </c>
      <c r="C70">
        <v>15.08</v>
      </c>
      <c r="D70">
        <v>15.08</v>
      </c>
    </row>
    <row r="71" spans="1:4">
      <c r="A71" t="s">
        <v>324</v>
      </c>
      <c r="B71" t="s">
        <v>325</v>
      </c>
      <c r="C71">
        <v>0.67</v>
      </c>
      <c r="D71">
        <v>0.67</v>
      </c>
    </row>
    <row r="72" spans="1:4">
      <c r="A72" t="s">
        <v>326</v>
      </c>
      <c r="B72" t="s">
        <v>327</v>
      </c>
      <c r="C72">
        <v>27.3</v>
      </c>
      <c r="D72">
        <v>27.3</v>
      </c>
    </row>
    <row r="73" spans="1:4">
      <c r="A73" t="s">
        <v>436</v>
      </c>
      <c r="B73" t="s">
        <v>323</v>
      </c>
      <c r="C73">
        <v>40</v>
      </c>
      <c r="D73">
        <v>40</v>
      </c>
    </row>
    <row r="74" spans="1:4">
      <c r="A74">
        <v>1520155270</v>
      </c>
      <c r="B74" t="s">
        <v>333</v>
      </c>
    </row>
    <row r="75" spans="1:4">
      <c r="A75" t="s">
        <v>330</v>
      </c>
      <c r="B75" t="s">
        <v>331</v>
      </c>
      <c r="D75">
        <v>-4.2</v>
      </c>
    </row>
    <row r="76" spans="1:4">
      <c r="A76" t="s">
        <v>332</v>
      </c>
      <c r="B76" t="s">
        <v>333</v>
      </c>
      <c r="C76">
        <v>80.16</v>
      </c>
      <c r="D76">
        <v>75.56</v>
      </c>
    </row>
    <row r="77" spans="1:4">
      <c r="A77" t="s">
        <v>334</v>
      </c>
      <c r="B77" t="s">
        <v>333</v>
      </c>
      <c r="C77">
        <v>8.57</v>
      </c>
      <c r="D77">
        <v>8.57</v>
      </c>
    </row>
    <row r="78" spans="1:4">
      <c r="A78" t="s">
        <v>335</v>
      </c>
      <c r="B78" t="s">
        <v>336</v>
      </c>
      <c r="C78">
        <v>16.489999999999998</v>
      </c>
      <c r="D78">
        <v>15.84</v>
      </c>
    </row>
    <row r="79" spans="1:4">
      <c r="A79">
        <v>1570150660</v>
      </c>
      <c r="B79" t="s">
        <v>337</v>
      </c>
      <c r="C79">
        <v>0.33</v>
      </c>
      <c r="D79">
        <v>0.33</v>
      </c>
    </row>
    <row r="80" spans="1:4">
      <c r="A80">
        <v>2420453900</v>
      </c>
      <c r="B80" t="s">
        <v>340</v>
      </c>
      <c r="C80">
        <v>115.3</v>
      </c>
      <c r="D80">
        <v>115.3</v>
      </c>
    </row>
    <row r="81" spans="1:4">
      <c r="A81" t="s">
        <v>341</v>
      </c>
      <c r="B81" t="s">
        <v>342</v>
      </c>
      <c r="C81">
        <v>701</v>
      </c>
      <c r="D81">
        <v>701</v>
      </c>
    </row>
    <row r="82" spans="1:4">
      <c r="A82" t="s">
        <v>344</v>
      </c>
      <c r="B82" t="s">
        <v>345</v>
      </c>
      <c r="D82">
        <v>-0.19</v>
      </c>
    </row>
    <row r="83" spans="1:4">
      <c r="A83" t="s">
        <v>346</v>
      </c>
      <c r="B83" t="s">
        <v>347</v>
      </c>
      <c r="C83">
        <v>51.99</v>
      </c>
      <c r="D83">
        <v>49.04</v>
      </c>
    </row>
    <row r="84" spans="1:4">
      <c r="A84" t="s">
        <v>348</v>
      </c>
      <c r="B84" t="s">
        <v>349</v>
      </c>
      <c r="C84">
        <v>662.1</v>
      </c>
      <c r="D84">
        <v>662.1</v>
      </c>
    </row>
    <row r="85" spans="1:4">
      <c r="A85" t="s">
        <v>351</v>
      </c>
      <c r="B85" t="s">
        <v>352</v>
      </c>
      <c r="C85">
        <v>28.92</v>
      </c>
      <c r="D85">
        <v>28.92</v>
      </c>
    </row>
    <row r="86" spans="1:4">
      <c r="A86" t="s">
        <v>353</v>
      </c>
      <c r="B86" t="s">
        <v>354</v>
      </c>
      <c r="C86">
        <v>455.53</v>
      </c>
      <c r="D86">
        <v>455.53</v>
      </c>
    </row>
    <row r="87" spans="1:4">
      <c r="A87" t="s">
        <v>355</v>
      </c>
      <c r="B87" t="s">
        <v>356</v>
      </c>
      <c r="C87">
        <v>524.30999999999995</v>
      </c>
      <c r="D87">
        <v>524.30999999999995</v>
      </c>
    </row>
    <row r="88" spans="1:4">
      <c r="A88" t="s">
        <v>440</v>
      </c>
      <c r="B88" t="s">
        <v>441</v>
      </c>
      <c r="D88">
        <v>-0.01</v>
      </c>
    </row>
    <row r="89" spans="1:4">
      <c r="A89" t="s">
        <v>444</v>
      </c>
      <c r="B89" t="s">
        <v>445</v>
      </c>
      <c r="D89">
        <v>-8.82</v>
      </c>
    </row>
    <row r="90" spans="1:4">
      <c r="A90" t="s">
        <v>358</v>
      </c>
      <c r="B90" t="s">
        <v>359</v>
      </c>
      <c r="C90">
        <v>34.61</v>
      </c>
      <c r="D90">
        <v>34.61</v>
      </c>
    </row>
    <row r="91" spans="1:4">
      <c r="A91">
        <v>2650455260</v>
      </c>
      <c r="B91" t="s">
        <v>569</v>
      </c>
      <c r="C91">
        <v>1.7</v>
      </c>
      <c r="D91">
        <v>1.7</v>
      </c>
    </row>
    <row r="92" spans="1:4">
      <c r="A92">
        <v>2820451280</v>
      </c>
      <c r="B92" t="s">
        <v>360</v>
      </c>
      <c r="C92">
        <v>6.97</v>
      </c>
      <c r="D92">
        <v>6.97</v>
      </c>
    </row>
    <row r="93" spans="1:4">
      <c r="A93">
        <v>2869950160</v>
      </c>
      <c r="B93" t="s">
        <v>361</v>
      </c>
      <c r="C93">
        <v>15.77</v>
      </c>
      <c r="D93">
        <v>15.77</v>
      </c>
    </row>
    <row r="94" spans="1:4">
      <c r="A94">
        <v>2910551290</v>
      </c>
      <c r="B94" t="s">
        <v>362</v>
      </c>
      <c r="C94">
        <v>152.11000000000001</v>
      </c>
      <c r="D94">
        <v>152.1</v>
      </c>
    </row>
    <row r="95" spans="1:4">
      <c r="A95" t="s">
        <v>363</v>
      </c>
      <c r="B95" t="s">
        <v>364</v>
      </c>
      <c r="C95">
        <v>55.93</v>
      </c>
      <c r="D95">
        <v>55.93</v>
      </c>
    </row>
    <row r="96" spans="1:4">
      <c r="A96" t="s">
        <v>365</v>
      </c>
      <c r="B96" t="s">
        <v>366</v>
      </c>
      <c r="C96">
        <v>0.95</v>
      </c>
      <c r="D96">
        <v>0.95</v>
      </c>
    </row>
    <row r="97" spans="1:4">
      <c r="A97" t="s">
        <v>367</v>
      </c>
      <c r="B97" t="s">
        <v>368</v>
      </c>
      <c r="C97">
        <v>2.89</v>
      </c>
      <c r="D97">
        <v>2.89</v>
      </c>
    </row>
    <row r="98" spans="1:4">
      <c r="A98" t="s">
        <v>369</v>
      </c>
      <c r="B98" t="s">
        <v>370</v>
      </c>
      <c r="C98">
        <v>12.76</v>
      </c>
      <c r="D98">
        <v>12.76</v>
      </c>
    </row>
    <row r="99" spans="1:4">
      <c r="A99">
        <v>3110251180</v>
      </c>
      <c r="B99" t="s">
        <v>371</v>
      </c>
      <c r="C99">
        <v>30.12</v>
      </c>
      <c r="D99">
        <v>30.11</v>
      </c>
    </row>
    <row r="100" spans="1:4">
      <c r="A100">
        <v>3180052990</v>
      </c>
      <c r="B100" t="s">
        <v>372</v>
      </c>
      <c r="C100">
        <v>0.64</v>
      </c>
      <c r="D100">
        <v>0.64</v>
      </c>
    </row>
    <row r="101" spans="1:4">
      <c r="A101">
        <v>3610459000</v>
      </c>
      <c r="B101" t="s">
        <v>375</v>
      </c>
      <c r="C101">
        <v>134.71</v>
      </c>
      <c r="D101">
        <v>134.71</v>
      </c>
    </row>
    <row r="102" spans="1:4">
      <c r="A102">
        <v>4620155160</v>
      </c>
      <c r="B102" t="s">
        <v>376</v>
      </c>
      <c r="C102">
        <v>1.95</v>
      </c>
      <c r="D102">
        <v>1.95</v>
      </c>
    </row>
    <row r="103" spans="1:4">
      <c r="A103" t="s">
        <v>377</v>
      </c>
      <c r="B103" t="s">
        <v>378</v>
      </c>
      <c r="C103">
        <v>334.54</v>
      </c>
      <c r="D103">
        <v>334.54</v>
      </c>
    </row>
    <row r="104" spans="1:4">
      <c r="A104">
        <v>4840155760</v>
      </c>
      <c r="B104" t="s">
        <v>378</v>
      </c>
      <c r="C104">
        <v>11.87</v>
      </c>
      <c r="D104">
        <v>11.87</v>
      </c>
    </row>
    <row r="105" spans="1:4">
      <c r="A105" t="s">
        <v>379</v>
      </c>
      <c r="B105" t="s">
        <v>378</v>
      </c>
      <c r="C105">
        <v>76.319999999999993</v>
      </c>
      <c r="D105">
        <v>76.319999999999993</v>
      </c>
    </row>
    <row r="106" spans="1:4">
      <c r="A106" t="s">
        <v>380</v>
      </c>
      <c r="B106" t="s">
        <v>381</v>
      </c>
      <c r="C106">
        <v>209.28</v>
      </c>
      <c r="D106">
        <v>209.28</v>
      </c>
    </row>
    <row r="107" spans="1:4">
      <c r="A107" t="s">
        <v>382</v>
      </c>
      <c r="B107" t="s">
        <v>378</v>
      </c>
      <c r="C107">
        <v>32.869999999999997</v>
      </c>
      <c r="D107">
        <v>32.869999999999997</v>
      </c>
    </row>
    <row r="108" spans="1:4">
      <c r="A108">
        <v>9090051200</v>
      </c>
      <c r="B108" t="s">
        <v>448</v>
      </c>
      <c r="C108">
        <v>0.23</v>
      </c>
      <c r="D108">
        <v>0.23</v>
      </c>
    </row>
    <row r="109" spans="1:4">
      <c r="A109">
        <v>9520051420</v>
      </c>
      <c r="B109" t="s">
        <v>383</v>
      </c>
      <c r="C109">
        <v>2.69</v>
      </c>
      <c r="D109">
        <v>2.69</v>
      </c>
    </row>
    <row r="110" spans="1:4">
      <c r="A110">
        <v>9620051410</v>
      </c>
      <c r="B110" t="s">
        <v>384</v>
      </c>
      <c r="C110">
        <v>8.74</v>
      </c>
      <c r="D110">
        <v>8.74</v>
      </c>
    </row>
    <row r="111" spans="1:4">
      <c r="A111">
        <v>170558300</v>
      </c>
      <c r="B111" t="s">
        <v>95</v>
      </c>
      <c r="C111">
        <v>312.58</v>
      </c>
      <c r="D111">
        <v>312.58</v>
      </c>
    </row>
    <row r="112" spans="1:4">
      <c r="A112">
        <v>170558330</v>
      </c>
      <c r="B112" t="s">
        <v>96</v>
      </c>
      <c r="C112">
        <v>495.54</v>
      </c>
      <c r="D112">
        <v>495.31</v>
      </c>
    </row>
    <row r="113" spans="1:4">
      <c r="A113">
        <v>320558340</v>
      </c>
      <c r="B113" t="s">
        <v>97</v>
      </c>
      <c r="C113">
        <v>103.58</v>
      </c>
      <c r="D113">
        <v>103.58</v>
      </c>
    </row>
    <row r="114" spans="1:4">
      <c r="A114">
        <v>330153020</v>
      </c>
      <c r="B114" t="s">
        <v>385</v>
      </c>
      <c r="C114">
        <v>877.29</v>
      </c>
      <c r="D114">
        <v>877.29</v>
      </c>
    </row>
    <row r="115" spans="1:4">
      <c r="A115" t="s">
        <v>386</v>
      </c>
      <c r="B115" t="s">
        <v>387</v>
      </c>
      <c r="C115">
        <v>12.53</v>
      </c>
      <c r="D115">
        <v>12.53</v>
      </c>
    </row>
    <row r="116" spans="1:4">
      <c r="A116" t="s">
        <v>388</v>
      </c>
      <c r="B116" t="s">
        <v>389</v>
      </c>
      <c r="C116">
        <v>454.16</v>
      </c>
      <c r="D116">
        <v>454.16</v>
      </c>
    </row>
    <row r="117" spans="1:4">
      <c r="A117">
        <v>1520158310</v>
      </c>
      <c r="B117" t="s">
        <v>100</v>
      </c>
      <c r="C117">
        <v>30.2</v>
      </c>
      <c r="D117">
        <v>30.2</v>
      </c>
    </row>
    <row r="118" spans="1:4">
      <c r="A118" t="s">
        <v>390</v>
      </c>
      <c r="B118" t="s">
        <v>391</v>
      </c>
      <c r="C118">
        <v>131.80000000000001</v>
      </c>
      <c r="D118">
        <v>131.80000000000001</v>
      </c>
    </row>
    <row r="119" spans="1:4">
      <c r="A119">
        <v>3620258320</v>
      </c>
      <c r="B119" t="s">
        <v>101</v>
      </c>
      <c r="C119">
        <v>402.4</v>
      </c>
      <c r="D119">
        <v>402.4</v>
      </c>
    </row>
    <row r="120" spans="1:4">
      <c r="A120">
        <v>3620258530</v>
      </c>
      <c r="B120" t="s">
        <v>392</v>
      </c>
      <c r="C120">
        <v>87.39</v>
      </c>
      <c r="D120">
        <v>87.39</v>
      </c>
    </row>
    <row r="121" spans="1:4">
      <c r="A121" t="s">
        <v>393</v>
      </c>
      <c r="B121" t="s">
        <v>394</v>
      </c>
      <c r="C121">
        <v>48.38</v>
      </c>
      <c r="D121">
        <v>48.38</v>
      </c>
    </row>
    <row r="122" spans="1:4">
      <c r="A122">
        <v>4740255250</v>
      </c>
      <c r="B122" t="s">
        <v>532</v>
      </c>
      <c r="C122">
        <v>31.6</v>
      </c>
      <c r="D122">
        <v>31.6</v>
      </c>
    </row>
    <row r="123" spans="1:4">
      <c r="A123" t="s">
        <v>395</v>
      </c>
      <c r="B123" t="s">
        <v>396</v>
      </c>
      <c r="C123">
        <v>1.93</v>
      </c>
      <c r="D123">
        <v>1.93</v>
      </c>
    </row>
    <row r="124" spans="1:4">
      <c r="A124">
        <v>240153060</v>
      </c>
      <c r="B124" t="s">
        <v>397</v>
      </c>
      <c r="C124">
        <v>29.15</v>
      </c>
      <c r="D124">
        <v>29.15</v>
      </c>
    </row>
    <row r="125" spans="1:4">
      <c r="A125">
        <v>220252560</v>
      </c>
      <c r="B125" t="s">
        <v>400</v>
      </c>
      <c r="C125">
        <v>2.73</v>
      </c>
      <c r="D125">
        <v>2.73</v>
      </c>
    </row>
    <row r="126" spans="1:4">
      <c r="A126">
        <v>170558360</v>
      </c>
      <c r="B126" t="s">
        <v>401</v>
      </c>
      <c r="C126">
        <v>64.33</v>
      </c>
      <c r="D126">
        <v>64.33</v>
      </c>
    </row>
    <row r="127" spans="1:4">
      <c r="A127">
        <v>220253030</v>
      </c>
      <c r="B127" t="s">
        <v>402</v>
      </c>
      <c r="C127">
        <v>132.22</v>
      </c>
      <c r="D127">
        <v>132.19</v>
      </c>
    </row>
    <row r="128" spans="1:4">
      <c r="A128">
        <v>220253040</v>
      </c>
      <c r="B128" t="s">
        <v>403</v>
      </c>
      <c r="C128">
        <v>137.26</v>
      </c>
      <c r="D128">
        <v>137.26</v>
      </c>
    </row>
    <row r="129" spans="1:4">
      <c r="A129">
        <v>320558370</v>
      </c>
      <c r="B129" t="s">
        <v>404</v>
      </c>
      <c r="C129">
        <v>4.7300000000000004</v>
      </c>
      <c r="D129">
        <v>4.7300000000000004</v>
      </c>
    </row>
    <row r="130" spans="1:4">
      <c r="A130" t="s">
        <v>405</v>
      </c>
      <c r="B130" t="s">
        <v>406</v>
      </c>
      <c r="C130">
        <v>588.04999999999995</v>
      </c>
      <c r="D130">
        <v>588.04999999999995</v>
      </c>
    </row>
    <row r="131" spans="1:4">
      <c r="A131" t="s">
        <v>407</v>
      </c>
      <c r="B131" t="s">
        <v>408</v>
      </c>
      <c r="C131">
        <v>61.56</v>
      </c>
      <c r="D131">
        <v>61.56</v>
      </c>
    </row>
    <row r="132" spans="1:4">
      <c r="A132" t="s">
        <v>468</v>
      </c>
      <c r="B132" t="s">
        <v>469</v>
      </c>
      <c r="C132">
        <v>31.56</v>
      </c>
      <c r="D132">
        <v>31.56</v>
      </c>
    </row>
    <row r="133" spans="1:4">
      <c r="A133">
        <v>3620258570</v>
      </c>
      <c r="B133" t="s">
        <v>409</v>
      </c>
      <c r="C133">
        <v>41.53</v>
      </c>
      <c r="D133">
        <v>41.53</v>
      </c>
    </row>
    <row r="134" spans="1:4">
      <c r="A134" t="s">
        <v>410</v>
      </c>
      <c r="B134" t="s">
        <v>411</v>
      </c>
      <c r="C134">
        <v>531</v>
      </c>
      <c r="D134">
        <v>531</v>
      </c>
    </row>
    <row r="135" spans="1:4">
      <c r="A135">
        <v>710258520</v>
      </c>
      <c r="B135" t="s">
        <v>413</v>
      </c>
      <c r="C135">
        <v>19.059999999999999</v>
      </c>
      <c r="D135">
        <v>19.059999999999999</v>
      </c>
    </row>
    <row r="136" spans="1:4">
      <c r="A136" t="s">
        <v>496</v>
      </c>
      <c r="B136" t="s">
        <v>497</v>
      </c>
      <c r="C136">
        <v>38.840000000000003</v>
      </c>
      <c r="D136">
        <v>38.840000000000003</v>
      </c>
    </row>
    <row r="137" spans="1:4">
      <c r="A137" t="s">
        <v>414</v>
      </c>
      <c r="B137" t="s">
        <v>415</v>
      </c>
      <c r="C137">
        <v>125.43</v>
      </c>
      <c r="D137">
        <v>125.43</v>
      </c>
    </row>
    <row r="138" spans="1:4">
      <c r="A138" t="s">
        <v>416</v>
      </c>
      <c r="B138" t="s">
        <v>417</v>
      </c>
      <c r="C138">
        <v>134.06</v>
      </c>
      <c r="D138">
        <v>134.06</v>
      </c>
    </row>
    <row r="139" spans="1:4">
      <c r="A139" t="s">
        <v>498</v>
      </c>
      <c r="B139" t="s">
        <v>378</v>
      </c>
      <c r="C139">
        <v>0.02</v>
      </c>
      <c r="D139">
        <v>0.02</v>
      </c>
    </row>
    <row r="140" spans="1:4">
      <c r="A140" t="s">
        <v>420</v>
      </c>
      <c r="B140" t="s">
        <v>421</v>
      </c>
      <c r="C140">
        <v>7.15</v>
      </c>
      <c r="D140">
        <v>7.15</v>
      </c>
    </row>
    <row r="141" spans="1:4">
      <c r="A141" t="s">
        <v>103</v>
      </c>
      <c r="B141" t="s">
        <v>102</v>
      </c>
      <c r="C141">
        <v>15.72</v>
      </c>
      <c r="D141">
        <v>15.72</v>
      </c>
    </row>
    <row r="142" spans="1:4">
      <c r="A142" t="s">
        <v>105</v>
      </c>
      <c r="B142" t="s">
        <v>104</v>
      </c>
      <c r="C142">
        <v>44.18</v>
      </c>
      <c r="D142">
        <v>44.18</v>
      </c>
    </row>
    <row r="143" spans="1:4">
      <c r="A143">
        <v>2340758790</v>
      </c>
      <c r="B143" t="s">
        <v>426</v>
      </c>
      <c r="C143">
        <v>4.67</v>
      </c>
      <c r="D143">
        <v>4.67</v>
      </c>
    </row>
    <row r="144" spans="1:4">
      <c r="A144">
        <v>3620258440</v>
      </c>
      <c r="B144" t="s">
        <v>106</v>
      </c>
      <c r="C144">
        <v>78.72</v>
      </c>
      <c r="D144">
        <v>78.72</v>
      </c>
    </row>
    <row r="145" spans="1:4">
      <c r="A145">
        <v>3620258480</v>
      </c>
      <c r="B145" t="s">
        <v>107</v>
      </c>
      <c r="C145">
        <v>54.09</v>
      </c>
      <c r="D145">
        <v>54.05</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9"/>
  <sheetViews>
    <sheetView topLeftCell="A108" workbookViewId="0">
      <selection activeCell="F126" sqref="F126"/>
    </sheetView>
  </sheetViews>
  <sheetFormatPr defaultRowHeight="15"/>
  <sheetData>
    <row r="1" spans="1:4">
      <c r="A1">
        <v>58000</v>
      </c>
      <c r="B1" t="s">
        <v>217</v>
      </c>
      <c r="D1">
        <v>-13.95</v>
      </c>
    </row>
    <row r="2" spans="1:4">
      <c r="A2">
        <v>170551380</v>
      </c>
      <c r="B2" t="s">
        <v>218</v>
      </c>
      <c r="C2">
        <v>30.02</v>
      </c>
      <c r="D2">
        <v>30.02</v>
      </c>
    </row>
    <row r="3" spans="1:4">
      <c r="A3" t="s">
        <v>219</v>
      </c>
      <c r="B3" t="s">
        <v>220</v>
      </c>
      <c r="C3">
        <v>355.72</v>
      </c>
      <c r="D3">
        <v>355.72</v>
      </c>
    </row>
    <row r="4" spans="1:4">
      <c r="A4" t="s">
        <v>213</v>
      </c>
      <c r="B4" t="s">
        <v>214</v>
      </c>
      <c r="C4">
        <v>13.33</v>
      </c>
      <c r="D4">
        <v>13.33</v>
      </c>
    </row>
    <row r="5" spans="1:4">
      <c r="A5" t="s">
        <v>216</v>
      </c>
      <c r="B5" t="s">
        <v>215</v>
      </c>
      <c r="C5">
        <v>8</v>
      </c>
      <c r="D5">
        <v>8</v>
      </c>
    </row>
    <row r="6" spans="1:4">
      <c r="A6" t="s">
        <v>227</v>
      </c>
      <c r="B6" t="s">
        <v>228</v>
      </c>
      <c r="C6">
        <v>27.38</v>
      </c>
      <c r="D6">
        <v>27.38</v>
      </c>
    </row>
    <row r="7" spans="1:4">
      <c r="A7" t="s">
        <v>229</v>
      </c>
      <c r="B7" t="s">
        <v>230</v>
      </c>
      <c r="C7">
        <v>68.16</v>
      </c>
      <c r="D7">
        <v>68.16</v>
      </c>
    </row>
    <row r="8" spans="1:4">
      <c r="A8" t="s">
        <v>231</v>
      </c>
      <c r="B8" t="s">
        <v>232</v>
      </c>
      <c r="C8">
        <v>3</v>
      </c>
      <c r="D8">
        <v>3</v>
      </c>
    </row>
    <row r="9" spans="1:4">
      <c r="A9" t="s">
        <v>233</v>
      </c>
      <c r="B9" t="s">
        <v>234</v>
      </c>
      <c r="C9">
        <v>198.51</v>
      </c>
      <c r="D9">
        <v>198.51</v>
      </c>
    </row>
    <row r="10" spans="1:4">
      <c r="A10" t="s">
        <v>237</v>
      </c>
      <c r="B10" t="s">
        <v>238</v>
      </c>
      <c r="C10">
        <v>25.22</v>
      </c>
      <c r="D10">
        <v>25.22</v>
      </c>
    </row>
    <row r="11" spans="1:4">
      <c r="A11" t="s">
        <v>239</v>
      </c>
      <c r="B11" t="s">
        <v>240</v>
      </c>
      <c r="C11">
        <v>107.25</v>
      </c>
      <c r="D11">
        <v>107.25</v>
      </c>
    </row>
    <row r="12" spans="1:4">
      <c r="A12" t="s">
        <v>241</v>
      </c>
      <c r="B12" t="s">
        <v>242</v>
      </c>
      <c r="C12">
        <v>35.090000000000003</v>
      </c>
      <c r="D12">
        <v>35.090000000000003</v>
      </c>
    </row>
    <row r="13" spans="1:4">
      <c r="A13" t="s">
        <v>243</v>
      </c>
      <c r="B13" t="s">
        <v>244</v>
      </c>
      <c r="C13">
        <v>355.22</v>
      </c>
      <c r="D13">
        <v>355.22</v>
      </c>
    </row>
    <row r="14" spans="1:4">
      <c r="A14" t="s">
        <v>245</v>
      </c>
      <c r="B14" t="s">
        <v>246</v>
      </c>
      <c r="C14">
        <v>66.180000000000007</v>
      </c>
      <c r="D14">
        <v>66.02</v>
      </c>
    </row>
    <row r="15" spans="1:4">
      <c r="A15" t="s">
        <v>247</v>
      </c>
      <c r="B15" t="s">
        <v>248</v>
      </c>
      <c r="C15">
        <v>0.43</v>
      </c>
      <c r="D15">
        <v>0.43</v>
      </c>
    </row>
    <row r="16" spans="1:4">
      <c r="A16">
        <v>220252550</v>
      </c>
      <c r="B16" t="s">
        <v>249</v>
      </c>
      <c r="C16">
        <v>17.38</v>
      </c>
      <c r="D16">
        <v>17.38</v>
      </c>
    </row>
    <row r="17" spans="1:4">
      <c r="A17" s="51" t="s">
        <v>250</v>
      </c>
      <c r="B17" t="s">
        <v>251</v>
      </c>
      <c r="C17">
        <v>31.9</v>
      </c>
      <c r="D17">
        <v>31.9</v>
      </c>
    </row>
    <row r="18" spans="1:4">
      <c r="A18" s="51" t="s">
        <v>252</v>
      </c>
      <c r="B18" t="s">
        <v>253</v>
      </c>
      <c r="C18">
        <v>6.69</v>
      </c>
      <c r="D18">
        <v>6.69</v>
      </c>
    </row>
    <row r="19" spans="1:4">
      <c r="A19" s="51" t="s">
        <v>256</v>
      </c>
      <c r="B19" t="s">
        <v>257</v>
      </c>
      <c r="C19">
        <v>279.29000000000002</v>
      </c>
      <c r="D19">
        <v>279.29000000000002</v>
      </c>
    </row>
    <row r="20" spans="1:4">
      <c r="A20" s="51" t="s">
        <v>258</v>
      </c>
      <c r="B20" t="s">
        <v>259</v>
      </c>
      <c r="C20">
        <v>10.96</v>
      </c>
      <c r="D20">
        <v>10.96</v>
      </c>
    </row>
    <row r="21" spans="1:4">
      <c r="A21" s="51" t="s">
        <v>260</v>
      </c>
      <c r="B21" t="s">
        <v>261</v>
      </c>
      <c r="C21">
        <v>32.1</v>
      </c>
      <c r="D21">
        <v>32.1</v>
      </c>
    </row>
    <row r="22" spans="1:4">
      <c r="A22" t="s">
        <v>262</v>
      </c>
      <c r="B22" t="s">
        <v>263</v>
      </c>
      <c r="C22">
        <v>213.83</v>
      </c>
      <c r="D22">
        <v>213.83</v>
      </c>
    </row>
    <row r="23" spans="1:4">
      <c r="A23" s="51" t="s">
        <v>264</v>
      </c>
      <c r="B23" t="s">
        <v>265</v>
      </c>
      <c r="C23">
        <v>16.420000000000002</v>
      </c>
      <c r="D23">
        <v>16.420000000000002</v>
      </c>
    </row>
    <row r="24" spans="1:4">
      <c r="A24" s="51" t="s">
        <v>268</v>
      </c>
      <c r="B24" t="s">
        <v>269</v>
      </c>
      <c r="C24">
        <v>12.65</v>
      </c>
      <c r="D24">
        <v>12.65</v>
      </c>
    </row>
    <row r="25" spans="1:4">
      <c r="A25">
        <v>310151370</v>
      </c>
      <c r="B25" t="s">
        <v>272</v>
      </c>
      <c r="C25">
        <v>40.22</v>
      </c>
      <c r="D25">
        <v>40.21</v>
      </c>
    </row>
    <row r="26" spans="1:4">
      <c r="A26">
        <v>310750070</v>
      </c>
      <c r="B26" t="s">
        <v>553</v>
      </c>
      <c r="C26">
        <v>903.76</v>
      </c>
      <c r="D26">
        <v>903.55</v>
      </c>
    </row>
    <row r="27" spans="1:4">
      <c r="A27">
        <v>310852500</v>
      </c>
      <c r="B27" t="s">
        <v>273</v>
      </c>
      <c r="C27">
        <v>491.18</v>
      </c>
      <c r="D27">
        <v>489.97</v>
      </c>
    </row>
    <row r="28" spans="1:4">
      <c r="A28">
        <v>311152200</v>
      </c>
      <c r="B28" t="s">
        <v>276</v>
      </c>
      <c r="C28">
        <v>37.21</v>
      </c>
      <c r="D28">
        <v>37.21</v>
      </c>
    </row>
    <row r="29" spans="1:4">
      <c r="A29">
        <v>311252400</v>
      </c>
      <c r="B29" t="s">
        <v>277</v>
      </c>
      <c r="C29">
        <v>0.02</v>
      </c>
      <c r="D29">
        <v>0.02</v>
      </c>
    </row>
    <row r="30" spans="1:4">
      <c r="A30">
        <v>330152700</v>
      </c>
      <c r="B30" t="s">
        <v>278</v>
      </c>
      <c r="C30">
        <v>2.95</v>
      </c>
      <c r="D30">
        <v>2.93</v>
      </c>
    </row>
    <row r="31" spans="1:4">
      <c r="A31">
        <v>330153800</v>
      </c>
      <c r="B31" t="s">
        <v>279</v>
      </c>
      <c r="C31">
        <v>249.62</v>
      </c>
      <c r="D31">
        <v>249.18</v>
      </c>
    </row>
    <row r="32" spans="1:4">
      <c r="A32">
        <v>330750820</v>
      </c>
      <c r="B32" t="s">
        <v>280</v>
      </c>
      <c r="C32">
        <v>38.75</v>
      </c>
      <c r="D32">
        <v>38.75</v>
      </c>
    </row>
    <row r="33" spans="1:4">
      <c r="A33">
        <v>330752600</v>
      </c>
      <c r="B33" t="s">
        <v>281</v>
      </c>
      <c r="C33">
        <v>4.5999999999999996</v>
      </c>
      <c r="D33">
        <v>4.5999999999999996</v>
      </c>
    </row>
    <row r="34" spans="1:4">
      <c r="A34" t="s">
        <v>282</v>
      </c>
      <c r="B34" t="s">
        <v>283</v>
      </c>
      <c r="C34">
        <v>446.58</v>
      </c>
      <c r="D34">
        <v>446.14</v>
      </c>
    </row>
    <row r="35" spans="1:4">
      <c r="A35" t="s">
        <v>284</v>
      </c>
      <c r="B35" t="s">
        <v>285</v>
      </c>
      <c r="C35">
        <v>722.33</v>
      </c>
      <c r="D35">
        <v>722.33</v>
      </c>
    </row>
    <row r="36" spans="1:4">
      <c r="A36">
        <v>410250270</v>
      </c>
      <c r="B36" t="s">
        <v>286</v>
      </c>
      <c r="C36">
        <v>3.05</v>
      </c>
      <c r="D36">
        <v>3.05</v>
      </c>
    </row>
    <row r="37" spans="1:4">
      <c r="A37">
        <v>420250270</v>
      </c>
      <c r="B37" t="s">
        <v>286</v>
      </c>
      <c r="C37">
        <v>6.48</v>
      </c>
      <c r="D37">
        <v>6.48</v>
      </c>
    </row>
    <row r="38" spans="1:4">
      <c r="A38">
        <v>420252800</v>
      </c>
      <c r="B38" t="s">
        <v>287</v>
      </c>
      <c r="C38">
        <v>0.1</v>
      </c>
      <c r="D38">
        <v>0.1</v>
      </c>
    </row>
    <row r="39" spans="1:4">
      <c r="A39">
        <v>511351350</v>
      </c>
      <c r="B39" t="s">
        <v>289</v>
      </c>
      <c r="C39">
        <v>4.74</v>
      </c>
      <c r="D39">
        <v>4.74</v>
      </c>
    </row>
    <row r="40" spans="1:4">
      <c r="A40">
        <v>511351760</v>
      </c>
      <c r="B40" t="s">
        <v>290</v>
      </c>
      <c r="C40">
        <v>5.92</v>
      </c>
      <c r="D40">
        <v>5.92</v>
      </c>
    </row>
    <row r="41" spans="1:4">
      <c r="A41">
        <v>511354620</v>
      </c>
      <c r="B41" t="s">
        <v>291</v>
      </c>
      <c r="C41">
        <v>7.82</v>
      </c>
      <c r="D41">
        <v>7.81</v>
      </c>
    </row>
    <row r="42" spans="1:4">
      <c r="A42">
        <v>511354970</v>
      </c>
      <c r="B42" t="s">
        <v>292</v>
      </c>
      <c r="C42">
        <v>6.76</v>
      </c>
      <c r="D42">
        <v>6.76</v>
      </c>
    </row>
    <row r="43" spans="1:4">
      <c r="A43">
        <v>521251130</v>
      </c>
      <c r="B43" t="s">
        <v>461</v>
      </c>
      <c r="C43">
        <v>247.98</v>
      </c>
      <c r="D43">
        <v>247.98</v>
      </c>
    </row>
    <row r="44" spans="1:4">
      <c r="A44" t="s">
        <v>296</v>
      </c>
      <c r="B44" t="s">
        <v>297</v>
      </c>
      <c r="C44">
        <v>223.05</v>
      </c>
      <c r="D44">
        <v>223.05</v>
      </c>
    </row>
    <row r="45" spans="1:4">
      <c r="A45" t="s">
        <v>298</v>
      </c>
      <c r="B45" t="s">
        <v>299</v>
      </c>
      <c r="C45">
        <v>284.60000000000002</v>
      </c>
      <c r="D45">
        <v>284.57</v>
      </c>
    </row>
    <row r="46" spans="1:4">
      <c r="A46" t="s">
        <v>433</v>
      </c>
      <c r="B46" t="s">
        <v>434</v>
      </c>
      <c r="C46">
        <v>192.11</v>
      </c>
      <c r="D46">
        <v>192.1</v>
      </c>
    </row>
    <row r="47" spans="1:4">
      <c r="A47">
        <v>710552900</v>
      </c>
      <c r="B47" t="s">
        <v>300</v>
      </c>
      <c r="C47">
        <v>390.86</v>
      </c>
      <c r="D47">
        <v>390.3</v>
      </c>
    </row>
    <row r="48" spans="1:4">
      <c r="A48" t="s">
        <v>305</v>
      </c>
      <c r="B48" t="s">
        <v>306</v>
      </c>
      <c r="C48">
        <v>5.53</v>
      </c>
      <c r="D48">
        <v>5.53</v>
      </c>
    </row>
    <row r="49" spans="1:4">
      <c r="A49" t="s">
        <v>307</v>
      </c>
      <c r="B49" t="s">
        <v>308</v>
      </c>
      <c r="C49">
        <v>18.329999999999998</v>
      </c>
      <c r="D49">
        <v>18.329999999999998</v>
      </c>
    </row>
    <row r="50" spans="1:4">
      <c r="A50">
        <v>860550860</v>
      </c>
      <c r="B50" t="s">
        <v>309</v>
      </c>
      <c r="C50">
        <v>3.4</v>
      </c>
      <c r="D50">
        <v>3.4</v>
      </c>
    </row>
    <row r="51" spans="1:4">
      <c r="A51" t="s">
        <v>310</v>
      </c>
      <c r="B51" t="s">
        <v>311</v>
      </c>
      <c r="C51">
        <v>10</v>
      </c>
      <c r="D51">
        <v>10</v>
      </c>
    </row>
    <row r="52" spans="1:4">
      <c r="A52">
        <v>1140354670</v>
      </c>
      <c r="B52" t="s">
        <v>313</v>
      </c>
      <c r="C52">
        <v>21.35</v>
      </c>
      <c r="D52">
        <v>21.35</v>
      </c>
    </row>
    <row r="53" spans="1:4">
      <c r="A53">
        <v>1140355170</v>
      </c>
      <c r="B53" t="s">
        <v>314</v>
      </c>
      <c r="C53">
        <v>6</v>
      </c>
      <c r="D53">
        <v>6</v>
      </c>
    </row>
    <row r="54" spans="1:4">
      <c r="A54">
        <v>1140355190</v>
      </c>
      <c r="B54" t="s">
        <v>315</v>
      </c>
      <c r="C54">
        <v>4.58</v>
      </c>
      <c r="D54">
        <v>4.58</v>
      </c>
    </row>
    <row r="55" spans="1:4">
      <c r="A55" t="s">
        <v>316</v>
      </c>
      <c r="B55" t="s">
        <v>315</v>
      </c>
      <c r="C55">
        <v>28.35</v>
      </c>
      <c r="D55">
        <v>28.35</v>
      </c>
    </row>
    <row r="56" spans="1:4">
      <c r="A56" t="s">
        <v>317</v>
      </c>
      <c r="B56" t="s">
        <v>318</v>
      </c>
      <c r="C56">
        <v>8.1999999999999993</v>
      </c>
      <c r="D56">
        <v>8.1999999999999993</v>
      </c>
    </row>
    <row r="57" spans="1:4">
      <c r="A57" t="s">
        <v>322</v>
      </c>
      <c r="B57" t="s">
        <v>323</v>
      </c>
      <c r="C57">
        <v>39.6</v>
      </c>
      <c r="D57">
        <v>39.6</v>
      </c>
    </row>
    <row r="58" spans="1:4">
      <c r="A58" t="s">
        <v>324</v>
      </c>
      <c r="B58" t="s">
        <v>325</v>
      </c>
      <c r="C58">
        <v>5.65</v>
      </c>
      <c r="D58">
        <v>5.65</v>
      </c>
    </row>
    <row r="59" spans="1:4">
      <c r="A59" t="s">
        <v>435</v>
      </c>
      <c r="B59" t="s">
        <v>329</v>
      </c>
      <c r="C59">
        <v>17.87</v>
      </c>
      <c r="D59">
        <v>17.87</v>
      </c>
    </row>
    <row r="60" spans="1:4">
      <c r="A60" t="s">
        <v>328</v>
      </c>
      <c r="B60" t="s">
        <v>329</v>
      </c>
      <c r="C60">
        <v>24.5</v>
      </c>
      <c r="D60">
        <v>24.5</v>
      </c>
    </row>
    <row r="61" spans="1:4">
      <c r="A61" t="s">
        <v>436</v>
      </c>
      <c r="B61" t="s">
        <v>323</v>
      </c>
      <c r="C61">
        <v>39</v>
      </c>
      <c r="D61">
        <v>39</v>
      </c>
    </row>
    <row r="62" spans="1:4">
      <c r="A62">
        <v>1520155270</v>
      </c>
      <c r="B62" t="s">
        <v>333</v>
      </c>
      <c r="C62">
        <v>4.5199999999999996</v>
      </c>
      <c r="D62">
        <v>4.5199999999999996</v>
      </c>
    </row>
    <row r="63" spans="1:4">
      <c r="A63" t="s">
        <v>330</v>
      </c>
      <c r="B63" t="s">
        <v>331</v>
      </c>
      <c r="C63">
        <v>32.82</v>
      </c>
      <c r="D63">
        <v>32.82</v>
      </c>
    </row>
    <row r="64" spans="1:4">
      <c r="A64" t="s">
        <v>332</v>
      </c>
      <c r="B64" t="s">
        <v>333</v>
      </c>
      <c r="C64">
        <v>304.32</v>
      </c>
      <c r="D64">
        <v>304.32</v>
      </c>
    </row>
    <row r="65" spans="1:4">
      <c r="A65" t="s">
        <v>334</v>
      </c>
      <c r="B65" t="s">
        <v>333</v>
      </c>
      <c r="C65">
        <v>7.39</v>
      </c>
      <c r="D65">
        <v>7.39</v>
      </c>
    </row>
    <row r="66" spans="1:4">
      <c r="A66">
        <v>1570150660</v>
      </c>
      <c r="B66" t="s">
        <v>337</v>
      </c>
      <c r="C66">
        <v>0.43</v>
      </c>
      <c r="D66">
        <v>0.43</v>
      </c>
    </row>
    <row r="67" spans="1:4">
      <c r="A67" t="s">
        <v>341</v>
      </c>
      <c r="B67" t="s">
        <v>342</v>
      </c>
      <c r="C67">
        <v>586.65</v>
      </c>
      <c r="D67">
        <v>585.34</v>
      </c>
    </row>
    <row r="68" spans="1:4">
      <c r="A68" t="s">
        <v>529</v>
      </c>
      <c r="B68" t="s">
        <v>493</v>
      </c>
      <c r="D68">
        <v>0</v>
      </c>
    </row>
    <row r="69" spans="1:4">
      <c r="A69" t="s">
        <v>491</v>
      </c>
      <c r="B69" t="s">
        <v>441</v>
      </c>
      <c r="D69">
        <v>-0.01</v>
      </c>
    </row>
    <row r="70" spans="1:4">
      <c r="A70" t="s">
        <v>344</v>
      </c>
      <c r="B70" t="s">
        <v>345</v>
      </c>
      <c r="D70">
        <v>-0.01</v>
      </c>
    </row>
    <row r="71" spans="1:4">
      <c r="A71" t="s">
        <v>346</v>
      </c>
      <c r="B71" t="s">
        <v>347</v>
      </c>
      <c r="C71">
        <v>13.29</v>
      </c>
      <c r="D71">
        <v>13.29</v>
      </c>
    </row>
    <row r="72" spans="1:4">
      <c r="A72" t="s">
        <v>348</v>
      </c>
      <c r="B72" t="s">
        <v>349</v>
      </c>
      <c r="C72">
        <v>32.299999999999997</v>
      </c>
      <c r="D72">
        <v>32.299999999999997</v>
      </c>
    </row>
    <row r="73" spans="1:4">
      <c r="A73" t="s">
        <v>351</v>
      </c>
      <c r="B73" t="s">
        <v>352</v>
      </c>
      <c r="C73">
        <v>172.2</v>
      </c>
      <c r="D73">
        <v>172.2</v>
      </c>
    </row>
    <row r="74" spans="1:4">
      <c r="A74" t="s">
        <v>353</v>
      </c>
      <c r="B74" t="s">
        <v>354</v>
      </c>
      <c r="C74">
        <v>131.57</v>
      </c>
      <c r="D74">
        <v>131.57</v>
      </c>
    </row>
    <row r="75" spans="1:4">
      <c r="A75" t="s">
        <v>355</v>
      </c>
      <c r="B75" t="s">
        <v>356</v>
      </c>
      <c r="C75">
        <v>188.98</v>
      </c>
      <c r="D75">
        <v>188.98</v>
      </c>
    </row>
    <row r="76" spans="1:4">
      <c r="A76" t="s">
        <v>444</v>
      </c>
      <c r="B76" t="s">
        <v>445</v>
      </c>
      <c r="D76">
        <v>-0.48</v>
      </c>
    </row>
    <row r="77" spans="1:4">
      <c r="A77" t="s">
        <v>358</v>
      </c>
      <c r="B77" t="s">
        <v>359</v>
      </c>
      <c r="C77">
        <v>114.87</v>
      </c>
      <c r="D77">
        <v>114.87</v>
      </c>
    </row>
    <row r="78" spans="1:4">
      <c r="A78">
        <v>2820451280</v>
      </c>
      <c r="B78" t="s">
        <v>360</v>
      </c>
      <c r="C78">
        <v>4.51</v>
      </c>
      <c r="D78">
        <v>4.51</v>
      </c>
    </row>
    <row r="79" spans="1:4">
      <c r="A79">
        <v>2860050160</v>
      </c>
      <c r="B79" t="s">
        <v>361</v>
      </c>
      <c r="D79">
        <v>-2.77</v>
      </c>
    </row>
    <row r="80" spans="1:4">
      <c r="A80">
        <v>2869950160</v>
      </c>
      <c r="B80" t="s">
        <v>361</v>
      </c>
      <c r="C80">
        <v>7.6</v>
      </c>
      <c r="D80">
        <v>7.6</v>
      </c>
    </row>
    <row r="81" spans="1:4">
      <c r="A81">
        <v>2910551290</v>
      </c>
      <c r="B81" t="s">
        <v>362</v>
      </c>
      <c r="C81">
        <v>180.85</v>
      </c>
      <c r="D81">
        <v>180.85</v>
      </c>
    </row>
    <row r="82" spans="1:4">
      <c r="A82" t="s">
        <v>363</v>
      </c>
      <c r="B82" t="s">
        <v>364</v>
      </c>
      <c r="C82">
        <v>10.72</v>
      </c>
      <c r="D82">
        <v>10.72</v>
      </c>
    </row>
    <row r="83" spans="1:4">
      <c r="A83" t="s">
        <v>365</v>
      </c>
      <c r="B83" t="s">
        <v>366</v>
      </c>
      <c r="C83">
        <v>8.65</v>
      </c>
      <c r="D83">
        <v>8.65</v>
      </c>
    </row>
    <row r="84" spans="1:4">
      <c r="A84" t="s">
        <v>369</v>
      </c>
      <c r="B84" t="s">
        <v>370</v>
      </c>
      <c r="C84">
        <v>15.14</v>
      </c>
      <c r="D84">
        <v>15.14</v>
      </c>
    </row>
    <row r="85" spans="1:4">
      <c r="A85">
        <v>3110251180</v>
      </c>
      <c r="B85" t="s">
        <v>371</v>
      </c>
      <c r="C85">
        <v>23.69</v>
      </c>
      <c r="D85">
        <v>23.69</v>
      </c>
    </row>
    <row r="86" spans="1:4">
      <c r="A86">
        <v>3180052990</v>
      </c>
      <c r="B86" t="s">
        <v>372</v>
      </c>
      <c r="C86">
        <v>19.22</v>
      </c>
      <c r="D86">
        <v>19.22</v>
      </c>
    </row>
    <row r="87" spans="1:4">
      <c r="A87">
        <v>3610459000</v>
      </c>
      <c r="B87" t="s">
        <v>375</v>
      </c>
      <c r="C87">
        <v>113</v>
      </c>
      <c r="D87">
        <v>113</v>
      </c>
    </row>
    <row r="88" spans="1:4">
      <c r="A88">
        <v>4620155160</v>
      </c>
      <c r="B88" t="s">
        <v>376</v>
      </c>
      <c r="C88">
        <v>1.8</v>
      </c>
      <c r="D88">
        <v>1.8</v>
      </c>
    </row>
    <row r="89" spans="1:4">
      <c r="A89" t="s">
        <v>377</v>
      </c>
      <c r="B89" t="s">
        <v>378</v>
      </c>
      <c r="C89">
        <v>14.07</v>
      </c>
      <c r="D89">
        <v>14.07</v>
      </c>
    </row>
    <row r="90" spans="1:4">
      <c r="A90">
        <v>4840155760</v>
      </c>
      <c r="B90" t="s">
        <v>378</v>
      </c>
      <c r="C90">
        <v>197.96</v>
      </c>
      <c r="D90">
        <v>197.96</v>
      </c>
    </row>
    <row r="91" spans="1:4">
      <c r="A91" t="s">
        <v>379</v>
      </c>
      <c r="B91" t="s">
        <v>378</v>
      </c>
      <c r="C91">
        <v>37.36</v>
      </c>
      <c r="D91">
        <v>37.36</v>
      </c>
    </row>
    <row r="92" spans="1:4">
      <c r="A92" t="s">
        <v>380</v>
      </c>
      <c r="B92" t="s">
        <v>381</v>
      </c>
      <c r="C92">
        <v>84.15</v>
      </c>
      <c r="D92">
        <v>84.15</v>
      </c>
    </row>
    <row r="93" spans="1:4">
      <c r="A93" t="s">
        <v>382</v>
      </c>
      <c r="B93" t="s">
        <v>378</v>
      </c>
      <c r="C93">
        <v>62.49</v>
      </c>
      <c r="D93">
        <v>62.49</v>
      </c>
    </row>
    <row r="94" spans="1:4">
      <c r="A94">
        <v>9090051200</v>
      </c>
      <c r="B94" t="s">
        <v>448</v>
      </c>
      <c r="C94">
        <v>0.02</v>
      </c>
      <c r="D94">
        <v>0.02</v>
      </c>
    </row>
    <row r="95" spans="1:4">
      <c r="A95">
        <v>9520051420</v>
      </c>
      <c r="B95" t="s">
        <v>383</v>
      </c>
      <c r="C95">
        <v>5.83</v>
      </c>
      <c r="D95">
        <v>5.83</v>
      </c>
    </row>
    <row r="96" spans="1:4">
      <c r="A96">
        <v>9620051410</v>
      </c>
      <c r="B96" t="s">
        <v>384</v>
      </c>
      <c r="C96">
        <v>9.02</v>
      </c>
      <c r="D96">
        <v>9.02</v>
      </c>
    </row>
    <row r="97" spans="1:4">
      <c r="A97">
        <v>170558300</v>
      </c>
      <c r="B97" t="s">
        <v>95</v>
      </c>
      <c r="C97">
        <v>410.05</v>
      </c>
      <c r="D97">
        <v>410.05</v>
      </c>
    </row>
    <row r="98" spans="1:4">
      <c r="A98">
        <v>170558330</v>
      </c>
      <c r="B98" t="s">
        <v>96</v>
      </c>
      <c r="C98">
        <v>468.48</v>
      </c>
      <c r="D98">
        <v>468.48</v>
      </c>
    </row>
    <row r="99" spans="1:4">
      <c r="A99">
        <v>320558340</v>
      </c>
      <c r="B99" t="s">
        <v>97</v>
      </c>
      <c r="C99">
        <v>176.83</v>
      </c>
      <c r="D99">
        <v>176.83</v>
      </c>
    </row>
    <row r="100" spans="1:4">
      <c r="A100">
        <v>330153020</v>
      </c>
      <c r="B100" t="s">
        <v>385</v>
      </c>
      <c r="C100" t="s">
        <v>567</v>
      </c>
      <c r="D100" t="s">
        <v>567</v>
      </c>
    </row>
    <row r="101" spans="1:4">
      <c r="A101" t="s">
        <v>386</v>
      </c>
      <c r="B101" t="s">
        <v>387</v>
      </c>
      <c r="C101">
        <v>5.92</v>
      </c>
      <c r="D101">
        <v>5.92</v>
      </c>
    </row>
    <row r="102" spans="1:4">
      <c r="A102" t="s">
        <v>388</v>
      </c>
      <c r="B102" t="s">
        <v>389</v>
      </c>
      <c r="C102">
        <v>774.71</v>
      </c>
      <c r="D102">
        <v>774.69</v>
      </c>
    </row>
    <row r="103" spans="1:4">
      <c r="A103">
        <v>1520158310</v>
      </c>
      <c r="B103" t="s">
        <v>100</v>
      </c>
      <c r="C103">
        <v>11.21</v>
      </c>
      <c r="D103">
        <v>11.21</v>
      </c>
    </row>
    <row r="104" spans="1:4">
      <c r="A104" t="s">
        <v>390</v>
      </c>
      <c r="B104" t="s">
        <v>391</v>
      </c>
      <c r="C104">
        <v>172.74</v>
      </c>
      <c r="D104">
        <v>172.74</v>
      </c>
    </row>
    <row r="105" spans="1:4">
      <c r="A105">
        <v>3620258320</v>
      </c>
      <c r="B105" t="s">
        <v>101</v>
      </c>
      <c r="C105">
        <v>373.6</v>
      </c>
      <c r="D105">
        <v>373.07</v>
      </c>
    </row>
    <row r="106" spans="1:4">
      <c r="A106">
        <v>3620258530</v>
      </c>
      <c r="B106" t="s">
        <v>392</v>
      </c>
      <c r="C106">
        <v>76.260000000000005</v>
      </c>
      <c r="D106">
        <v>76.260000000000005</v>
      </c>
    </row>
    <row r="107" spans="1:4">
      <c r="A107" s="51" t="s">
        <v>450</v>
      </c>
      <c r="B107" t="s">
        <v>451</v>
      </c>
      <c r="C107">
        <v>13.23</v>
      </c>
      <c r="D107">
        <v>13.23</v>
      </c>
    </row>
    <row r="108" spans="1:4">
      <c r="A108" t="s">
        <v>393</v>
      </c>
      <c r="B108" t="s">
        <v>394</v>
      </c>
      <c r="C108">
        <v>38.450000000000003</v>
      </c>
      <c r="D108">
        <v>38.450000000000003</v>
      </c>
    </row>
    <row r="109" spans="1:4">
      <c r="A109" t="s">
        <v>395</v>
      </c>
      <c r="B109" t="s">
        <v>396</v>
      </c>
      <c r="C109">
        <v>0.6</v>
      </c>
      <c r="D109">
        <v>0.6</v>
      </c>
    </row>
    <row r="110" spans="1:4">
      <c r="A110">
        <v>220252560</v>
      </c>
      <c r="B110" t="s">
        <v>400</v>
      </c>
      <c r="C110">
        <v>4.3499999999999996</v>
      </c>
      <c r="D110">
        <v>4.3499999999999996</v>
      </c>
    </row>
    <row r="111" spans="1:4">
      <c r="A111">
        <v>170558360</v>
      </c>
      <c r="B111" t="s">
        <v>401</v>
      </c>
      <c r="C111">
        <v>51.78</v>
      </c>
      <c r="D111">
        <v>51.78</v>
      </c>
    </row>
    <row r="112" spans="1:4">
      <c r="A112">
        <v>220253030</v>
      </c>
      <c r="B112" t="s">
        <v>402</v>
      </c>
      <c r="C112">
        <v>139.37</v>
      </c>
      <c r="D112">
        <v>139.07</v>
      </c>
    </row>
    <row r="113" spans="1:4">
      <c r="A113">
        <v>220253040</v>
      </c>
      <c r="B113" t="s">
        <v>403</v>
      </c>
      <c r="C113">
        <v>123.3</v>
      </c>
      <c r="D113">
        <v>122.48</v>
      </c>
    </row>
    <row r="114" spans="1:4">
      <c r="A114">
        <v>320558370</v>
      </c>
      <c r="B114" t="s">
        <v>404</v>
      </c>
      <c r="C114">
        <v>10.130000000000001</v>
      </c>
      <c r="D114">
        <v>10.130000000000001</v>
      </c>
    </row>
    <row r="115" spans="1:4">
      <c r="A115" t="s">
        <v>405</v>
      </c>
      <c r="B115" t="s">
        <v>406</v>
      </c>
      <c r="C115">
        <v>294.56</v>
      </c>
      <c r="D115">
        <v>294.56</v>
      </c>
    </row>
    <row r="116" spans="1:4">
      <c r="A116" t="s">
        <v>407</v>
      </c>
      <c r="B116" t="s">
        <v>408</v>
      </c>
      <c r="C116">
        <v>52.4</v>
      </c>
      <c r="D116">
        <v>52.4</v>
      </c>
    </row>
    <row r="117" spans="1:4">
      <c r="A117" t="s">
        <v>468</v>
      </c>
      <c r="B117" t="s">
        <v>469</v>
      </c>
      <c r="C117">
        <v>2.52</v>
      </c>
      <c r="D117">
        <v>2.52</v>
      </c>
    </row>
    <row r="118" spans="1:4">
      <c r="A118">
        <v>3620258570</v>
      </c>
      <c r="B118" t="s">
        <v>409</v>
      </c>
      <c r="C118">
        <v>33.36</v>
      </c>
      <c r="D118">
        <v>33.36</v>
      </c>
    </row>
    <row r="119" spans="1:4">
      <c r="A119" t="s">
        <v>410</v>
      </c>
      <c r="B119" t="s">
        <v>411</v>
      </c>
      <c r="C119">
        <v>281</v>
      </c>
      <c r="D119">
        <v>281</v>
      </c>
    </row>
    <row r="120" spans="1:4">
      <c r="A120" t="s">
        <v>494</v>
      </c>
      <c r="B120" t="s">
        <v>495</v>
      </c>
      <c r="C120">
        <v>203.03</v>
      </c>
      <c r="D120">
        <v>203.03</v>
      </c>
    </row>
    <row r="121" spans="1:4">
      <c r="A121">
        <v>710258520</v>
      </c>
      <c r="B121" t="s">
        <v>413</v>
      </c>
      <c r="C121">
        <v>25.23</v>
      </c>
      <c r="D121">
        <v>25.23</v>
      </c>
    </row>
    <row r="122" spans="1:4">
      <c r="A122" t="s">
        <v>414</v>
      </c>
      <c r="B122" t="s">
        <v>415</v>
      </c>
      <c r="C122">
        <v>11.54</v>
      </c>
      <c r="D122">
        <v>11.54</v>
      </c>
    </row>
    <row r="123" spans="1:4">
      <c r="A123" t="s">
        <v>416</v>
      </c>
      <c r="B123" t="s">
        <v>417</v>
      </c>
      <c r="C123">
        <v>276.85000000000002</v>
      </c>
      <c r="D123">
        <v>276.85000000000002</v>
      </c>
    </row>
    <row r="124" spans="1:4">
      <c r="A124" t="s">
        <v>420</v>
      </c>
      <c r="B124" t="s">
        <v>421</v>
      </c>
      <c r="C124">
        <v>7.48</v>
      </c>
      <c r="D124">
        <v>7.48</v>
      </c>
    </row>
    <row r="125" spans="1:4">
      <c r="A125" t="s">
        <v>103</v>
      </c>
      <c r="B125" t="s">
        <v>102</v>
      </c>
      <c r="C125">
        <v>5.64</v>
      </c>
      <c r="D125">
        <v>5.64</v>
      </c>
    </row>
    <row r="126" spans="1:4">
      <c r="A126" t="s">
        <v>105</v>
      </c>
      <c r="B126" t="s">
        <v>104</v>
      </c>
      <c r="C126">
        <v>54.62</v>
      </c>
      <c r="D126">
        <v>54.62</v>
      </c>
    </row>
    <row r="127" spans="1:4">
      <c r="A127">
        <v>2340758790</v>
      </c>
      <c r="B127" t="s">
        <v>426</v>
      </c>
      <c r="C127">
        <v>6.37</v>
      </c>
      <c r="D127">
        <v>6.37</v>
      </c>
    </row>
    <row r="128" spans="1:4">
      <c r="A128">
        <v>3620258440</v>
      </c>
      <c r="B128" t="s">
        <v>106</v>
      </c>
      <c r="C128">
        <v>60.11</v>
      </c>
      <c r="D128">
        <v>58.02</v>
      </c>
    </row>
    <row r="129" spans="1:4">
      <c r="A129">
        <v>3620258480</v>
      </c>
      <c r="B129" t="s">
        <v>107</v>
      </c>
      <c r="C129">
        <v>68.33</v>
      </c>
      <c r="D129">
        <v>67.86</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
  <sheetViews>
    <sheetView topLeftCell="A117" workbookViewId="0">
      <selection activeCell="F16" sqref="F16"/>
    </sheetView>
  </sheetViews>
  <sheetFormatPr defaultRowHeight="15"/>
  <sheetData>
    <row r="1" spans="1:4">
      <c r="A1">
        <v>58000</v>
      </c>
      <c r="B1" t="s">
        <v>217</v>
      </c>
      <c r="D1">
        <v>-5.19</v>
      </c>
    </row>
    <row r="2" spans="1:4">
      <c r="A2">
        <v>170551380</v>
      </c>
      <c r="B2" t="s">
        <v>218</v>
      </c>
      <c r="C2">
        <v>21.04</v>
      </c>
      <c r="D2">
        <v>21.04</v>
      </c>
    </row>
    <row r="3" spans="1:4">
      <c r="A3" t="s">
        <v>219</v>
      </c>
      <c r="B3" t="s">
        <v>220</v>
      </c>
      <c r="C3">
        <v>377.03</v>
      </c>
      <c r="D3">
        <v>377.03</v>
      </c>
    </row>
    <row r="4" spans="1:4">
      <c r="A4" t="s">
        <v>223</v>
      </c>
      <c r="B4" t="s">
        <v>224</v>
      </c>
      <c r="C4">
        <v>0.6</v>
      </c>
      <c r="D4">
        <v>0.6</v>
      </c>
    </row>
    <row r="5" spans="1:4">
      <c r="A5" t="s">
        <v>225</v>
      </c>
      <c r="B5" t="s">
        <v>226</v>
      </c>
      <c r="C5">
        <v>2.2400000000000002</v>
      </c>
      <c r="D5">
        <v>2.2400000000000002</v>
      </c>
    </row>
    <row r="6" spans="1:4">
      <c r="A6" t="s">
        <v>213</v>
      </c>
      <c r="B6" t="s">
        <v>214</v>
      </c>
      <c r="C6">
        <v>14.08</v>
      </c>
      <c r="D6">
        <v>14.08</v>
      </c>
    </row>
    <row r="7" spans="1:4">
      <c r="A7" t="s">
        <v>216</v>
      </c>
      <c r="B7" t="s">
        <v>215</v>
      </c>
      <c r="C7">
        <v>10</v>
      </c>
      <c r="D7">
        <v>10</v>
      </c>
    </row>
    <row r="8" spans="1:4">
      <c r="A8" t="s">
        <v>227</v>
      </c>
      <c r="B8" t="s">
        <v>228</v>
      </c>
      <c r="C8">
        <v>44.6</v>
      </c>
      <c r="D8">
        <v>44.6</v>
      </c>
    </row>
    <row r="9" spans="1:4">
      <c r="A9" t="s">
        <v>229</v>
      </c>
      <c r="B9" t="s">
        <v>230</v>
      </c>
      <c r="C9">
        <v>80.650000000000006</v>
      </c>
      <c r="D9">
        <v>80.650000000000006</v>
      </c>
    </row>
    <row r="10" spans="1:4">
      <c r="A10" t="s">
        <v>231</v>
      </c>
      <c r="B10" t="s">
        <v>232</v>
      </c>
      <c r="C10">
        <v>3.89</v>
      </c>
      <c r="D10">
        <v>3.89</v>
      </c>
    </row>
    <row r="11" spans="1:4">
      <c r="A11" t="s">
        <v>233</v>
      </c>
      <c r="B11" t="s">
        <v>234</v>
      </c>
      <c r="C11">
        <v>209.07</v>
      </c>
      <c r="D11">
        <v>209.07</v>
      </c>
    </row>
    <row r="12" spans="1:4">
      <c r="A12" t="s">
        <v>235</v>
      </c>
      <c r="B12" t="s">
        <v>236</v>
      </c>
      <c r="C12">
        <v>14.85</v>
      </c>
      <c r="D12">
        <v>14.85</v>
      </c>
    </row>
    <row r="13" spans="1:4">
      <c r="A13" t="s">
        <v>237</v>
      </c>
      <c r="B13" t="s">
        <v>238</v>
      </c>
      <c r="C13">
        <v>14.38</v>
      </c>
      <c r="D13">
        <v>14.38</v>
      </c>
    </row>
    <row r="14" spans="1:4">
      <c r="A14" t="s">
        <v>239</v>
      </c>
      <c r="B14" t="s">
        <v>240</v>
      </c>
      <c r="C14">
        <v>122.19</v>
      </c>
      <c r="D14">
        <v>122.19</v>
      </c>
    </row>
    <row r="15" spans="1:4">
      <c r="A15" t="s">
        <v>241</v>
      </c>
      <c r="B15" t="s">
        <v>242</v>
      </c>
      <c r="C15">
        <v>86.78</v>
      </c>
      <c r="D15">
        <v>86.78</v>
      </c>
    </row>
    <row r="16" spans="1:4">
      <c r="A16" t="s">
        <v>243</v>
      </c>
      <c r="B16" t="s">
        <v>244</v>
      </c>
      <c r="C16">
        <v>508.04</v>
      </c>
      <c r="D16">
        <v>508.04</v>
      </c>
    </row>
    <row r="17" spans="1:4">
      <c r="A17" t="s">
        <v>473</v>
      </c>
      <c r="B17" t="s">
        <v>474</v>
      </c>
      <c r="C17">
        <v>613.66</v>
      </c>
      <c r="D17">
        <v>613.66</v>
      </c>
    </row>
    <row r="18" spans="1:4">
      <c r="A18" t="s">
        <v>245</v>
      </c>
      <c r="B18" t="s">
        <v>246</v>
      </c>
      <c r="C18">
        <v>72.14</v>
      </c>
      <c r="D18">
        <v>72.14</v>
      </c>
    </row>
    <row r="19" spans="1:4">
      <c r="A19" t="s">
        <v>247</v>
      </c>
      <c r="B19" t="s">
        <v>248</v>
      </c>
      <c r="C19">
        <v>0.23</v>
      </c>
      <c r="D19">
        <v>0.23</v>
      </c>
    </row>
    <row r="20" spans="1:4">
      <c r="A20">
        <v>220252550</v>
      </c>
      <c r="B20" t="s">
        <v>249</v>
      </c>
      <c r="C20">
        <v>15.21</v>
      </c>
      <c r="D20">
        <v>15.21</v>
      </c>
    </row>
    <row r="21" spans="1:4">
      <c r="A21">
        <v>220255380</v>
      </c>
      <c r="B21" t="s">
        <v>542</v>
      </c>
      <c r="C21">
        <v>4.75</v>
      </c>
      <c r="D21">
        <v>4.75</v>
      </c>
    </row>
    <row r="22" spans="1:4">
      <c r="A22">
        <v>220255390</v>
      </c>
      <c r="B22" t="s">
        <v>477</v>
      </c>
      <c r="C22">
        <v>7.28</v>
      </c>
      <c r="D22">
        <v>7.28</v>
      </c>
    </row>
    <row r="23" spans="1:4">
      <c r="A23" s="51" t="s">
        <v>250</v>
      </c>
      <c r="B23" t="s">
        <v>251</v>
      </c>
      <c r="C23">
        <v>39.47</v>
      </c>
      <c r="D23">
        <v>39.47</v>
      </c>
    </row>
    <row r="24" spans="1:4">
      <c r="A24" s="51" t="s">
        <v>252</v>
      </c>
      <c r="B24" t="s">
        <v>253</v>
      </c>
      <c r="C24">
        <v>13.65</v>
      </c>
      <c r="D24">
        <v>13.65</v>
      </c>
    </row>
    <row r="25" spans="1:4">
      <c r="A25" s="51" t="s">
        <v>502</v>
      </c>
      <c r="B25" t="s">
        <v>503</v>
      </c>
      <c r="C25">
        <v>25.46</v>
      </c>
      <c r="D25">
        <v>25.46</v>
      </c>
    </row>
    <row r="26" spans="1:4">
      <c r="A26" s="51" t="s">
        <v>256</v>
      </c>
      <c r="B26" t="s">
        <v>257</v>
      </c>
      <c r="C26">
        <v>398.91</v>
      </c>
      <c r="D26">
        <v>398.91</v>
      </c>
    </row>
    <row r="27" spans="1:4">
      <c r="A27" s="51" t="s">
        <v>258</v>
      </c>
      <c r="B27" t="s">
        <v>259</v>
      </c>
      <c r="C27">
        <v>8.0299999999999994</v>
      </c>
      <c r="D27">
        <v>8.0299999999999994</v>
      </c>
    </row>
    <row r="28" spans="1:4">
      <c r="A28" s="51" t="s">
        <v>260</v>
      </c>
      <c r="B28" t="s">
        <v>261</v>
      </c>
      <c r="C28">
        <v>122.3</v>
      </c>
      <c r="D28">
        <v>122.3</v>
      </c>
    </row>
    <row r="29" spans="1:4">
      <c r="A29" t="s">
        <v>262</v>
      </c>
      <c r="B29" t="s">
        <v>263</v>
      </c>
      <c r="C29">
        <v>337.61</v>
      </c>
      <c r="D29">
        <v>337.61</v>
      </c>
    </row>
    <row r="30" spans="1:4">
      <c r="A30" s="51" t="s">
        <v>264</v>
      </c>
      <c r="B30" t="s">
        <v>265</v>
      </c>
      <c r="C30">
        <v>16.260000000000002</v>
      </c>
      <c r="D30">
        <v>16.260000000000002</v>
      </c>
    </row>
    <row r="31" spans="1:4">
      <c r="A31">
        <v>310151370</v>
      </c>
      <c r="B31" t="s">
        <v>272</v>
      </c>
      <c r="C31">
        <v>437.93</v>
      </c>
      <c r="D31">
        <v>436.51</v>
      </c>
    </row>
    <row r="32" spans="1:4">
      <c r="A32">
        <v>310852500</v>
      </c>
      <c r="B32" t="s">
        <v>273</v>
      </c>
      <c r="C32" t="s">
        <v>563</v>
      </c>
      <c r="D32" t="s">
        <v>564</v>
      </c>
    </row>
    <row r="33" spans="1:4">
      <c r="A33">
        <v>311152200</v>
      </c>
      <c r="B33" t="s">
        <v>276</v>
      </c>
      <c r="C33">
        <v>48.51</v>
      </c>
      <c r="D33">
        <v>48.51</v>
      </c>
    </row>
    <row r="34" spans="1:4">
      <c r="A34">
        <v>311252400</v>
      </c>
      <c r="B34" t="s">
        <v>277</v>
      </c>
      <c r="C34">
        <v>0.03</v>
      </c>
      <c r="D34">
        <v>0.03</v>
      </c>
    </row>
    <row r="35" spans="1:4">
      <c r="A35">
        <v>330152700</v>
      </c>
      <c r="B35" t="s">
        <v>278</v>
      </c>
      <c r="C35">
        <v>4.4800000000000004</v>
      </c>
      <c r="D35">
        <v>4.47</v>
      </c>
    </row>
    <row r="36" spans="1:4">
      <c r="A36">
        <v>330153800</v>
      </c>
      <c r="B36" t="s">
        <v>279</v>
      </c>
      <c r="C36">
        <v>301.47000000000003</v>
      </c>
      <c r="D36">
        <v>301.38</v>
      </c>
    </row>
    <row r="37" spans="1:4">
      <c r="A37">
        <v>330750820</v>
      </c>
      <c r="B37" t="s">
        <v>280</v>
      </c>
      <c r="C37">
        <v>17.97</v>
      </c>
      <c r="D37">
        <v>17.97</v>
      </c>
    </row>
    <row r="38" spans="1:4">
      <c r="A38">
        <v>330752600</v>
      </c>
      <c r="B38" t="s">
        <v>281</v>
      </c>
      <c r="C38">
        <v>3.97</v>
      </c>
      <c r="D38">
        <v>3.97</v>
      </c>
    </row>
    <row r="39" spans="1:4">
      <c r="A39" t="s">
        <v>282</v>
      </c>
      <c r="B39" t="s">
        <v>283</v>
      </c>
      <c r="C39">
        <v>586.1</v>
      </c>
      <c r="D39">
        <v>586.03</v>
      </c>
    </row>
    <row r="40" spans="1:4">
      <c r="A40" t="s">
        <v>284</v>
      </c>
      <c r="B40" t="s">
        <v>285</v>
      </c>
      <c r="C40">
        <v>764.47</v>
      </c>
      <c r="D40">
        <v>764.42</v>
      </c>
    </row>
    <row r="41" spans="1:4">
      <c r="A41" t="s">
        <v>482</v>
      </c>
      <c r="B41" t="s">
        <v>483</v>
      </c>
      <c r="C41">
        <v>36.11</v>
      </c>
      <c r="D41">
        <v>36.11</v>
      </c>
    </row>
    <row r="42" spans="1:4">
      <c r="A42" t="s">
        <v>484</v>
      </c>
      <c r="B42" t="s">
        <v>485</v>
      </c>
      <c r="C42">
        <v>142.11000000000001</v>
      </c>
      <c r="D42">
        <v>142.11000000000001</v>
      </c>
    </row>
    <row r="43" spans="1:4">
      <c r="A43">
        <v>410250270</v>
      </c>
      <c r="B43" t="s">
        <v>286</v>
      </c>
      <c r="C43">
        <v>3.41</v>
      </c>
      <c r="D43">
        <v>3.41</v>
      </c>
    </row>
    <row r="44" spans="1:4">
      <c r="A44">
        <v>420252800</v>
      </c>
      <c r="B44" t="s">
        <v>287</v>
      </c>
      <c r="C44">
        <v>0.17</v>
      </c>
      <c r="D44">
        <v>0.17</v>
      </c>
    </row>
    <row r="45" spans="1:4">
      <c r="A45">
        <v>420655140</v>
      </c>
      <c r="B45" t="s">
        <v>288</v>
      </c>
      <c r="C45">
        <v>13.25</v>
      </c>
      <c r="D45">
        <v>13.25</v>
      </c>
    </row>
    <row r="46" spans="1:4">
      <c r="A46">
        <v>511351350</v>
      </c>
      <c r="B46" t="s">
        <v>289</v>
      </c>
      <c r="C46">
        <v>5.18</v>
      </c>
      <c r="D46">
        <v>5.18</v>
      </c>
    </row>
    <row r="47" spans="1:4">
      <c r="A47">
        <v>511351760</v>
      </c>
      <c r="B47" t="s">
        <v>290</v>
      </c>
      <c r="C47">
        <v>8.8800000000000008</v>
      </c>
      <c r="D47">
        <v>8.8800000000000008</v>
      </c>
    </row>
    <row r="48" spans="1:4">
      <c r="A48">
        <v>511354620</v>
      </c>
      <c r="B48" t="s">
        <v>291</v>
      </c>
      <c r="C48">
        <v>13.98</v>
      </c>
      <c r="D48">
        <v>13.96</v>
      </c>
    </row>
    <row r="49" spans="1:4">
      <c r="A49">
        <v>511354970</v>
      </c>
      <c r="B49" t="s">
        <v>292</v>
      </c>
      <c r="C49">
        <v>10.17</v>
      </c>
      <c r="D49">
        <v>10.17</v>
      </c>
    </row>
    <row r="50" spans="1:4">
      <c r="A50" t="s">
        <v>293</v>
      </c>
      <c r="B50" t="s">
        <v>294</v>
      </c>
      <c r="C50">
        <v>327.98</v>
      </c>
      <c r="D50">
        <v>327.98</v>
      </c>
    </row>
    <row r="51" spans="1:4">
      <c r="A51" t="s">
        <v>298</v>
      </c>
      <c r="B51" t="s">
        <v>299</v>
      </c>
      <c r="C51">
        <v>375.82</v>
      </c>
      <c r="D51">
        <v>375.82</v>
      </c>
    </row>
    <row r="52" spans="1:4">
      <c r="A52">
        <v>710552900</v>
      </c>
      <c r="B52" t="s">
        <v>300</v>
      </c>
      <c r="C52">
        <v>280.97000000000003</v>
      </c>
      <c r="D52">
        <v>280.8</v>
      </c>
    </row>
    <row r="53" spans="1:4">
      <c r="A53" t="s">
        <v>301</v>
      </c>
      <c r="B53" t="s">
        <v>302</v>
      </c>
      <c r="C53">
        <v>4.92</v>
      </c>
      <c r="D53">
        <v>4.92</v>
      </c>
    </row>
    <row r="54" spans="1:4">
      <c r="A54" t="s">
        <v>303</v>
      </c>
      <c r="B54" t="s">
        <v>304</v>
      </c>
      <c r="C54">
        <v>7.22</v>
      </c>
      <c r="D54">
        <v>7.22</v>
      </c>
    </row>
    <row r="55" spans="1:4">
      <c r="A55" t="s">
        <v>305</v>
      </c>
      <c r="B55" t="s">
        <v>306</v>
      </c>
      <c r="C55">
        <v>13.95</v>
      </c>
      <c r="D55">
        <v>13.95</v>
      </c>
    </row>
    <row r="56" spans="1:4">
      <c r="A56" t="s">
        <v>307</v>
      </c>
      <c r="B56" t="s">
        <v>308</v>
      </c>
      <c r="C56">
        <v>14.17</v>
      </c>
      <c r="D56">
        <v>14.17</v>
      </c>
    </row>
    <row r="57" spans="1:4">
      <c r="A57">
        <v>860550860</v>
      </c>
      <c r="B57" t="s">
        <v>309</v>
      </c>
      <c r="C57">
        <v>8.27</v>
      </c>
      <c r="D57">
        <v>8.27</v>
      </c>
    </row>
    <row r="58" spans="1:4">
      <c r="A58" t="s">
        <v>310</v>
      </c>
      <c r="B58" t="s">
        <v>311</v>
      </c>
      <c r="C58">
        <v>30</v>
      </c>
      <c r="D58">
        <v>30</v>
      </c>
    </row>
    <row r="59" spans="1:4">
      <c r="A59">
        <v>1140354670</v>
      </c>
      <c r="B59" t="s">
        <v>313</v>
      </c>
      <c r="C59">
        <v>21.35</v>
      </c>
      <c r="D59">
        <v>21.35</v>
      </c>
    </row>
    <row r="60" spans="1:4">
      <c r="A60">
        <v>1140355170</v>
      </c>
      <c r="B60" t="s">
        <v>314</v>
      </c>
      <c r="C60">
        <v>12.2</v>
      </c>
      <c r="D60">
        <v>12.2</v>
      </c>
    </row>
    <row r="61" spans="1:4">
      <c r="A61">
        <v>1140355190</v>
      </c>
      <c r="B61" t="s">
        <v>315</v>
      </c>
      <c r="C61">
        <v>2.2999999999999998</v>
      </c>
      <c r="D61">
        <v>2.2999999999999998</v>
      </c>
    </row>
    <row r="62" spans="1:4">
      <c r="A62" t="s">
        <v>316</v>
      </c>
      <c r="B62" t="s">
        <v>315</v>
      </c>
      <c r="C62">
        <v>35</v>
      </c>
      <c r="D62">
        <v>35</v>
      </c>
    </row>
    <row r="63" spans="1:4">
      <c r="A63" t="s">
        <v>488</v>
      </c>
      <c r="B63" t="s">
        <v>445</v>
      </c>
      <c r="C63">
        <v>7.67</v>
      </c>
      <c r="D63">
        <v>7.67</v>
      </c>
    </row>
    <row r="64" spans="1:4">
      <c r="A64" t="s">
        <v>317</v>
      </c>
      <c r="B64" t="s">
        <v>318</v>
      </c>
      <c r="C64">
        <v>5.7</v>
      </c>
      <c r="D64">
        <v>5.7</v>
      </c>
    </row>
    <row r="65" spans="1:4">
      <c r="A65" t="s">
        <v>462</v>
      </c>
      <c r="B65" t="s">
        <v>463</v>
      </c>
      <c r="C65">
        <v>16.73</v>
      </c>
      <c r="D65">
        <v>16.73</v>
      </c>
    </row>
    <row r="66" spans="1:4">
      <c r="A66">
        <v>1310351110</v>
      </c>
      <c r="B66" t="s">
        <v>455</v>
      </c>
      <c r="C66">
        <v>91.97</v>
      </c>
      <c r="D66">
        <v>91.97</v>
      </c>
    </row>
    <row r="67" spans="1:4">
      <c r="A67" t="s">
        <v>322</v>
      </c>
      <c r="B67" t="s">
        <v>323</v>
      </c>
      <c r="C67">
        <v>21.54</v>
      </c>
      <c r="D67">
        <v>21.54</v>
      </c>
    </row>
    <row r="68" spans="1:4">
      <c r="A68" t="s">
        <v>324</v>
      </c>
      <c r="B68" t="s">
        <v>325</v>
      </c>
      <c r="C68">
        <v>14.63</v>
      </c>
      <c r="D68">
        <v>14.63</v>
      </c>
    </row>
    <row r="69" spans="1:4">
      <c r="A69" t="s">
        <v>326</v>
      </c>
      <c r="B69" t="s">
        <v>327</v>
      </c>
      <c r="C69">
        <v>7.29</v>
      </c>
      <c r="D69">
        <v>7.29</v>
      </c>
    </row>
    <row r="70" spans="1:4">
      <c r="A70" t="s">
        <v>525</v>
      </c>
      <c r="B70" t="s">
        <v>320</v>
      </c>
      <c r="C70">
        <v>261.87</v>
      </c>
      <c r="D70">
        <v>261.87</v>
      </c>
    </row>
    <row r="71" spans="1:4">
      <c r="A71" t="s">
        <v>328</v>
      </c>
      <c r="B71" t="s">
        <v>329</v>
      </c>
      <c r="C71">
        <v>24.5</v>
      </c>
      <c r="D71">
        <v>24.5</v>
      </c>
    </row>
    <row r="72" spans="1:4">
      <c r="A72" t="s">
        <v>436</v>
      </c>
      <c r="B72" t="s">
        <v>323</v>
      </c>
      <c r="C72">
        <v>12.15</v>
      </c>
      <c r="D72">
        <v>12.15</v>
      </c>
    </row>
    <row r="73" spans="1:4">
      <c r="A73" t="s">
        <v>332</v>
      </c>
      <c r="B73" t="s">
        <v>333</v>
      </c>
      <c r="C73">
        <v>111.51</v>
      </c>
      <c r="D73">
        <v>111.51</v>
      </c>
    </row>
    <row r="74" spans="1:4">
      <c r="A74" t="s">
        <v>334</v>
      </c>
      <c r="B74" t="s">
        <v>333</v>
      </c>
      <c r="C74">
        <v>8.67</v>
      </c>
      <c r="D74">
        <v>8.67</v>
      </c>
    </row>
    <row r="75" spans="1:4">
      <c r="A75" t="s">
        <v>335</v>
      </c>
      <c r="B75" t="s">
        <v>336</v>
      </c>
      <c r="C75">
        <v>32.380000000000003</v>
      </c>
      <c r="D75">
        <v>32.380000000000003</v>
      </c>
    </row>
    <row r="76" spans="1:4">
      <c r="A76">
        <v>1570150660</v>
      </c>
      <c r="B76" t="s">
        <v>337</v>
      </c>
      <c r="C76">
        <v>0.27</v>
      </c>
      <c r="D76">
        <v>0.27</v>
      </c>
    </row>
    <row r="77" spans="1:4">
      <c r="A77">
        <v>2420453900</v>
      </c>
      <c r="B77" t="s">
        <v>340</v>
      </c>
      <c r="C77">
        <v>187.69</v>
      </c>
      <c r="D77">
        <v>187.69</v>
      </c>
    </row>
    <row r="78" spans="1:4">
      <c r="A78" t="s">
        <v>341</v>
      </c>
      <c r="B78" t="s">
        <v>342</v>
      </c>
      <c r="C78" t="s">
        <v>565</v>
      </c>
      <c r="D78" t="s">
        <v>565</v>
      </c>
    </row>
    <row r="79" spans="1:4">
      <c r="A79" t="s">
        <v>529</v>
      </c>
      <c r="B79" t="s">
        <v>493</v>
      </c>
      <c r="D79">
        <v>-0.01</v>
      </c>
    </row>
    <row r="80" spans="1:4">
      <c r="A80" t="s">
        <v>344</v>
      </c>
      <c r="B80" t="s">
        <v>345</v>
      </c>
      <c r="D80">
        <v>-2.58</v>
      </c>
    </row>
    <row r="81" spans="1:4">
      <c r="A81" t="s">
        <v>346</v>
      </c>
      <c r="B81" t="s">
        <v>347</v>
      </c>
      <c r="C81">
        <v>17.420000000000002</v>
      </c>
      <c r="D81">
        <v>15.96</v>
      </c>
    </row>
    <row r="82" spans="1:4">
      <c r="A82" t="s">
        <v>348</v>
      </c>
      <c r="B82" t="s">
        <v>349</v>
      </c>
      <c r="C82">
        <v>288.70999999999998</v>
      </c>
      <c r="D82">
        <v>288.70999999999998</v>
      </c>
    </row>
    <row r="83" spans="1:4">
      <c r="A83" t="s">
        <v>351</v>
      </c>
      <c r="B83" t="s">
        <v>352</v>
      </c>
      <c r="C83">
        <v>227.53</v>
      </c>
      <c r="D83">
        <v>227.53</v>
      </c>
    </row>
    <row r="84" spans="1:4">
      <c r="A84" t="s">
        <v>353</v>
      </c>
      <c r="B84" t="s">
        <v>354</v>
      </c>
      <c r="C84">
        <v>248.62</v>
      </c>
      <c r="D84">
        <v>248.62</v>
      </c>
    </row>
    <row r="85" spans="1:4">
      <c r="A85" t="s">
        <v>355</v>
      </c>
      <c r="B85" t="s">
        <v>356</v>
      </c>
      <c r="C85">
        <v>404.1</v>
      </c>
      <c r="D85">
        <v>404.1</v>
      </c>
    </row>
    <row r="86" spans="1:4">
      <c r="A86" t="s">
        <v>440</v>
      </c>
      <c r="B86" t="s">
        <v>441</v>
      </c>
      <c r="D86">
        <v>-0.02</v>
      </c>
    </row>
    <row r="87" spans="1:4">
      <c r="A87" t="s">
        <v>442</v>
      </c>
      <c r="B87" t="s">
        <v>443</v>
      </c>
      <c r="D87">
        <v>-0.02</v>
      </c>
    </row>
    <row r="88" spans="1:4">
      <c r="A88" t="s">
        <v>358</v>
      </c>
      <c r="B88" t="s">
        <v>359</v>
      </c>
      <c r="C88">
        <v>105.5</v>
      </c>
      <c r="D88">
        <v>100.72</v>
      </c>
    </row>
    <row r="89" spans="1:4">
      <c r="A89">
        <v>2820451280</v>
      </c>
      <c r="B89" t="s">
        <v>360</v>
      </c>
      <c r="C89">
        <v>6.84</v>
      </c>
      <c r="D89">
        <v>6.84</v>
      </c>
    </row>
    <row r="90" spans="1:4">
      <c r="A90" t="s">
        <v>446</v>
      </c>
      <c r="B90" t="s">
        <v>447</v>
      </c>
      <c r="C90">
        <v>1.99</v>
      </c>
      <c r="D90">
        <v>1.99</v>
      </c>
    </row>
    <row r="91" spans="1:4">
      <c r="A91">
        <v>2869950160</v>
      </c>
      <c r="B91" t="s">
        <v>361</v>
      </c>
      <c r="C91">
        <v>1.96</v>
      </c>
      <c r="D91">
        <v>1.96</v>
      </c>
    </row>
    <row r="92" spans="1:4">
      <c r="A92">
        <v>2910551290</v>
      </c>
      <c r="B92" t="s">
        <v>362</v>
      </c>
      <c r="C92">
        <v>250.04</v>
      </c>
      <c r="D92">
        <v>250</v>
      </c>
    </row>
    <row r="93" spans="1:4">
      <c r="A93" t="s">
        <v>363</v>
      </c>
      <c r="B93" t="s">
        <v>364</v>
      </c>
      <c r="C93">
        <v>26.93</v>
      </c>
      <c r="D93">
        <v>26.93</v>
      </c>
    </row>
    <row r="94" spans="1:4">
      <c r="A94" t="s">
        <v>365</v>
      </c>
      <c r="B94" t="s">
        <v>366</v>
      </c>
      <c r="C94">
        <v>12.99</v>
      </c>
      <c r="D94">
        <v>12.99</v>
      </c>
    </row>
    <row r="95" spans="1:4">
      <c r="A95" t="s">
        <v>369</v>
      </c>
      <c r="B95" t="s">
        <v>370</v>
      </c>
      <c r="C95">
        <v>37.04</v>
      </c>
      <c r="D95">
        <v>37.04</v>
      </c>
    </row>
    <row r="96" spans="1:4">
      <c r="A96">
        <v>3110251180</v>
      </c>
      <c r="B96" t="s">
        <v>371</v>
      </c>
      <c r="C96">
        <v>29.85</v>
      </c>
      <c r="D96">
        <v>29.85</v>
      </c>
    </row>
    <row r="97" spans="1:4">
      <c r="A97">
        <v>3180052990</v>
      </c>
      <c r="B97" t="s">
        <v>372</v>
      </c>
      <c r="C97">
        <v>4.28</v>
      </c>
      <c r="D97">
        <v>4.28</v>
      </c>
    </row>
    <row r="98" spans="1:4">
      <c r="A98">
        <v>3610459000</v>
      </c>
      <c r="B98" t="s">
        <v>375</v>
      </c>
      <c r="C98">
        <v>105.02</v>
      </c>
      <c r="D98">
        <v>105.02</v>
      </c>
    </row>
    <row r="99" spans="1:4">
      <c r="A99">
        <v>4620155160</v>
      </c>
      <c r="B99" t="s">
        <v>376</v>
      </c>
      <c r="C99">
        <v>1.98</v>
      </c>
      <c r="D99">
        <v>1.98</v>
      </c>
    </row>
    <row r="100" spans="1:4">
      <c r="A100" t="s">
        <v>377</v>
      </c>
      <c r="B100" t="s">
        <v>378</v>
      </c>
      <c r="C100">
        <v>91.39</v>
      </c>
      <c r="D100">
        <v>91.39</v>
      </c>
    </row>
    <row r="101" spans="1:4">
      <c r="A101" t="s">
        <v>379</v>
      </c>
      <c r="B101" t="s">
        <v>378</v>
      </c>
      <c r="C101">
        <v>44.17</v>
      </c>
      <c r="D101">
        <v>44.17</v>
      </c>
    </row>
    <row r="102" spans="1:4">
      <c r="A102" t="s">
        <v>380</v>
      </c>
      <c r="B102" t="s">
        <v>381</v>
      </c>
      <c r="C102">
        <v>107.5</v>
      </c>
      <c r="D102">
        <v>107.5</v>
      </c>
    </row>
    <row r="103" spans="1:4">
      <c r="A103" t="s">
        <v>382</v>
      </c>
      <c r="B103" t="s">
        <v>378</v>
      </c>
      <c r="C103">
        <v>7.97</v>
      </c>
      <c r="D103">
        <v>7.97</v>
      </c>
    </row>
    <row r="104" spans="1:4">
      <c r="A104">
        <v>9090051200</v>
      </c>
      <c r="B104" t="s">
        <v>448</v>
      </c>
      <c r="C104">
        <v>0.23</v>
      </c>
      <c r="D104">
        <v>0.23</v>
      </c>
    </row>
    <row r="105" spans="1:4">
      <c r="A105">
        <v>9520051420</v>
      </c>
      <c r="B105" t="s">
        <v>383</v>
      </c>
      <c r="C105">
        <v>6.38</v>
      </c>
      <c r="D105">
        <v>6.38</v>
      </c>
    </row>
    <row r="106" spans="1:4">
      <c r="A106">
        <v>9620051410</v>
      </c>
      <c r="B106" t="s">
        <v>384</v>
      </c>
      <c r="C106">
        <v>12.87</v>
      </c>
      <c r="D106">
        <v>12.87</v>
      </c>
    </row>
    <row r="107" spans="1:4">
      <c r="A107">
        <v>170558300</v>
      </c>
      <c r="B107" t="s">
        <v>95</v>
      </c>
      <c r="C107">
        <v>372.44</v>
      </c>
      <c r="D107">
        <v>372.43</v>
      </c>
    </row>
    <row r="108" spans="1:4">
      <c r="A108">
        <v>170558330</v>
      </c>
      <c r="B108" t="s">
        <v>96</v>
      </c>
      <c r="C108">
        <v>671.81</v>
      </c>
      <c r="D108">
        <v>671.72</v>
      </c>
    </row>
    <row r="109" spans="1:4">
      <c r="A109">
        <v>320558340</v>
      </c>
      <c r="B109" t="s">
        <v>97</v>
      </c>
      <c r="C109">
        <v>105.3</v>
      </c>
      <c r="D109">
        <v>105.3</v>
      </c>
    </row>
    <row r="110" spans="1:4">
      <c r="A110">
        <v>330153020</v>
      </c>
      <c r="B110" t="s">
        <v>385</v>
      </c>
      <c r="C110" t="s">
        <v>566</v>
      </c>
      <c r="D110" t="s">
        <v>566</v>
      </c>
    </row>
    <row r="111" spans="1:4">
      <c r="A111" t="s">
        <v>386</v>
      </c>
      <c r="B111" t="s">
        <v>387</v>
      </c>
      <c r="C111">
        <v>17.760000000000002</v>
      </c>
      <c r="D111">
        <v>17.760000000000002</v>
      </c>
    </row>
    <row r="112" spans="1:4">
      <c r="A112" t="s">
        <v>388</v>
      </c>
      <c r="B112" t="s">
        <v>389</v>
      </c>
      <c r="C112">
        <v>698.35</v>
      </c>
      <c r="D112">
        <v>698.35</v>
      </c>
    </row>
    <row r="113" spans="1:4">
      <c r="A113">
        <v>1520158310</v>
      </c>
      <c r="B113" t="s">
        <v>100</v>
      </c>
      <c r="C113">
        <v>60.25</v>
      </c>
      <c r="D113">
        <v>60.25</v>
      </c>
    </row>
    <row r="114" spans="1:4">
      <c r="A114" t="s">
        <v>390</v>
      </c>
      <c r="B114" t="s">
        <v>391</v>
      </c>
      <c r="C114">
        <v>160.30000000000001</v>
      </c>
      <c r="D114">
        <v>160.30000000000001</v>
      </c>
    </row>
    <row r="115" spans="1:4">
      <c r="A115">
        <v>3620258320</v>
      </c>
      <c r="B115" t="s">
        <v>101</v>
      </c>
      <c r="C115">
        <v>443.2</v>
      </c>
      <c r="D115">
        <v>443.2</v>
      </c>
    </row>
    <row r="116" spans="1:4">
      <c r="A116">
        <v>3620258530</v>
      </c>
      <c r="B116" t="s">
        <v>392</v>
      </c>
      <c r="C116">
        <v>95.58</v>
      </c>
      <c r="D116">
        <v>95.58</v>
      </c>
    </row>
    <row r="117" spans="1:4">
      <c r="A117" t="s">
        <v>393</v>
      </c>
      <c r="B117" t="s">
        <v>394</v>
      </c>
      <c r="C117">
        <v>45.19</v>
      </c>
      <c r="D117">
        <v>45.19</v>
      </c>
    </row>
    <row r="118" spans="1:4">
      <c r="A118">
        <v>240153060</v>
      </c>
      <c r="B118" t="s">
        <v>397</v>
      </c>
      <c r="C118">
        <v>76.62</v>
      </c>
      <c r="D118">
        <v>76.62</v>
      </c>
    </row>
    <row r="119" spans="1:4">
      <c r="A119" t="s">
        <v>399</v>
      </c>
      <c r="B119" t="s">
        <v>320</v>
      </c>
      <c r="C119">
        <v>90.08</v>
      </c>
      <c r="D119">
        <v>90.08</v>
      </c>
    </row>
    <row r="120" spans="1:4">
      <c r="A120">
        <v>220252560</v>
      </c>
      <c r="B120" t="s">
        <v>400</v>
      </c>
      <c r="C120">
        <v>28.05</v>
      </c>
      <c r="D120">
        <v>28.05</v>
      </c>
    </row>
    <row r="121" spans="1:4">
      <c r="A121">
        <v>170558360</v>
      </c>
      <c r="B121" t="s">
        <v>401</v>
      </c>
      <c r="C121">
        <v>67.11</v>
      </c>
      <c r="D121">
        <v>67.11</v>
      </c>
    </row>
    <row r="122" spans="1:4">
      <c r="A122">
        <v>220253030</v>
      </c>
      <c r="B122" t="s">
        <v>402</v>
      </c>
      <c r="C122">
        <v>152.38</v>
      </c>
      <c r="D122">
        <v>152.38</v>
      </c>
    </row>
    <row r="123" spans="1:4">
      <c r="A123">
        <v>220253040</v>
      </c>
      <c r="B123" t="s">
        <v>403</v>
      </c>
      <c r="C123">
        <v>164.34</v>
      </c>
      <c r="D123">
        <v>164.34</v>
      </c>
    </row>
    <row r="124" spans="1:4">
      <c r="A124">
        <v>320558370</v>
      </c>
      <c r="B124" t="s">
        <v>404</v>
      </c>
      <c r="C124">
        <v>4.16</v>
      </c>
      <c r="D124">
        <v>4.16</v>
      </c>
    </row>
    <row r="125" spans="1:4">
      <c r="A125" t="s">
        <v>405</v>
      </c>
      <c r="B125" t="s">
        <v>406</v>
      </c>
      <c r="C125">
        <v>146.86000000000001</v>
      </c>
      <c r="D125">
        <v>146.84</v>
      </c>
    </row>
    <row r="126" spans="1:4">
      <c r="A126" t="s">
        <v>407</v>
      </c>
      <c r="B126" t="s">
        <v>408</v>
      </c>
      <c r="C126">
        <v>88.61</v>
      </c>
      <c r="D126">
        <v>88.61</v>
      </c>
    </row>
    <row r="127" spans="1:4">
      <c r="A127" t="s">
        <v>468</v>
      </c>
      <c r="B127" t="s">
        <v>469</v>
      </c>
      <c r="C127">
        <v>0.65</v>
      </c>
      <c r="D127">
        <v>0.65</v>
      </c>
    </row>
    <row r="128" spans="1:4">
      <c r="A128">
        <v>3620258570</v>
      </c>
      <c r="B128" t="s">
        <v>409</v>
      </c>
      <c r="C128">
        <v>41.58</v>
      </c>
      <c r="D128">
        <v>41.58</v>
      </c>
    </row>
    <row r="129" spans="1:4">
      <c r="A129">
        <v>710258520</v>
      </c>
      <c r="B129" t="s">
        <v>413</v>
      </c>
      <c r="C129">
        <v>18.41</v>
      </c>
      <c r="D129">
        <v>18.41</v>
      </c>
    </row>
    <row r="130" spans="1:4">
      <c r="A130" t="s">
        <v>414</v>
      </c>
      <c r="B130" t="s">
        <v>415</v>
      </c>
      <c r="C130">
        <v>35.9</v>
      </c>
      <c r="D130">
        <v>35.9</v>
      </c>
    </row>
    <row r="131" spans="1:4">
      <c r="A131" t="s">
        <v>416</v>
      </c>
      <c r="B131" t="s">
        <v>417</v>
      </c>
      <c r="C131">
        <v>165.64</v>
      </c>
      <c r="D131">
        <v>165.64</v>
      </c>
    </row>
    <row r="132" spans="1:4">
      <c r="A132" t="s">
        <v>420</v>
      </c>
      <c r="B132" t="s">
        <v>421</v>
      </c>
      <c r="C132">
        <v>5.95</v>
      </c>
      <c r="D132">
        <v>5.95</v>
      </c>
    </row>
    <row r="133" spans="1:4">
      <c r="A133" t="s">
        <v>422</v>
      </c>
      <c r="B133" t="s">
        <v>423</v>
      </c>
      <c r="C133">
        <v>120</v>
      </c>
      <c r="D133">
        <v>120</v>
      </c>
    </row>
    <row r="134" spans="1:4">
      <c r="A134" t="s">
        <v>103</v>
      </c>
      <c r="B134" t="s">
        <v>102</v>
      </c>
      <c r="C134">
        <v>15.65</v>
      </c>
      <c r="D134">
        <v>15.65</v>
      </c>
    </row>
    <row r="135" spans="1:4">
      <c r="A135" t="s">
        <v>105</v>
      </c>
      <c r="B135" t="s">
        <v>104</v>
      </c>
      <c r="C135">
        <v>64.78</v>
      </c>
      <c r="D135">
        <v>64.78</v>
      </c>
    </row>
    <row r="136" spans="1:4">
      <c r="A136">
        <v>2340758790</v>
      </c>
      <c r="B136" t="s">
        <v>426</v>
      </c>
      <c r="C136">
        <v>4.5999999999999996</v>
      </c>
      <c r="D136">
        <v>4.5999999999999996</v>
      </c>
    </row>
    <row r="137" spans="1:4">
      <c r="A137">
        <v>3620258440</v>
      </c>
      <c r="B137" t="s">
        <v>106</v>
      </c>
      <c r="C137">
        <v>82.7</v>
      </c>
      <c r="D137">
        <v>82.7</v>
      </c>
    </row>
    <row r="138" spans="1:4">
      <c r="A138">
        <v>3620258480</v>
      </c>
      <c r="B138" t="s">
        <v>107</v>
      </c>
      <c r="C138">
        <v>68.14</v>
      </c>
      <c r="D138">
        <v>44.94</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
  <sheetViews>
    <sheetView topLeftCell="A105" workbookViewId="0">
      <selection activeCell="Q122" sqref="Q122"/>
    </sheetView>
  </sheetViews>
  <sheetFormatPr defaultRowHeight="15"/>
  <cols>
    <col min="1" max="1" width="11.5703125" bestFit="1" customWidth="1"/>
  </cols>
  <sheetData>
    <row r="1" spans="1:4">
      <c r="A1">
        <v>58000</v>
      </c>
      <c r="B1" t="s">
        <v>217</v>
      </c>
      <c r="D1">
        <v>-0.56999999999999995</v>
      </c>
    </row>
    <row r="2" spans="1:4">
      <c r="A2">
        <v>170551380</v>
      </c>
      <c r="B2" t="s">
        <v>218</v>
      </c>
      <c r="C2">
        <v>36.81</v>
      </c>
      <c r="D2">
        <v>36.090000000000003</v>
      </c>
    </row>
    <row r="3" spans="1:4">
      <c r="A3" t="s">
        <v>219</v>
      </c>
      <c r="B3" t="s">
        <v>220</v>
      </c>
      <c r="C3">
        <v>390.01</v>
      </c>
      <c r="D3">
        <v>378.31</v>
      </c>
    </row>
    <row r="4" spans="1:4">
      <c r="A4" t="s">
        <v>221</v>
      </c>
      <c r="B4" t="s">
        <v>222</v>
      </c>
      <c r="C4">
        <v>5.82</v>
      </c>
      <c r="D4">
        <v>2.83</v>
      </c>
    </row>
    <row r="5" spans="1:4">
      <c r="A5" t="s">
        <v>225</v>
      </c>
      <c r="B5" t="s">
        <v>226</v>
      </c>
      <c r="C5">
        <v>7.44</v>
      </c>
      <c r="D5">
        <v>7.44</v>
      </c>
    </row>
    <row r="6" spans="1:4">
      <c r="A6" t="s">
        <v>213</v>
      </c>
      <c r="B6" t="s">
        <v>214</v>
      </c>
      <c r="C6">
        <v>11.15</v>
      </c>
      <c r="D6">
        <v>11.15</v>
      </c>
    </row>
    <row r="7" spans="1:4">
      <c r="A7" t="s">
        <v>216</v>
      </c>
      <c r="B7" t="s">
        <v>215</v>
      </c>
      <c r="C7">
        <v>6.03</v>
      </c>
      <c r="D7">
        <v>6.03</v>
      </c>
    </row>
    <row r="8" spans="1:4">
      <c r="A8" t="s">
        <v>227</v>
      </c>
      <c r="B8" t="s">
        <v>228</v>
      </c>
      <c r="C8">
        <v>34.15</v>
      </c>
      <c r="D8">
        <v>32.46</v>
      </c>
    </row>
    <row r="9" spans="1:4">
      <c r="A9" t="s">
        <v>229</v>
      </c>
      <c r="B9" t="s">
        <v>230</v>
      </c>
      <c r="C9">
        <v>45.17</v>
      </c>
      <c r="D9">
        <v>45.17</v>
      </c>
    </row>
    <row r="10" spans="1:4">
      <c r="A10" t="s">
        <v>231</v>
      </c>
      <c r="B10" t="s">
        <v>232</v>
      </c>
      <c r="C10">
        <v>2.15</v>
      </c>
      <c r="D10">
        <v>2.15</v>
      </c>
    </row>
    <row r="11" spans="1:4">
      <c r="A11" t="s">
        <v>233</v>
      </c>
      <c r="B11" t="s">
        <v>234</v>
      </c>
      <c r="C11">
        <v>130.22999999999999</v>
      </c>
      <c r="D11">
        <v>130.22999999999999</v>
      </c>
    </row>
    <row r="12" spans="1:4">
      <c r="A12" t="s">
        <v>235</v>
      </c>
      <c r="B12" t="s">
        <v>236</v>
      </c>
      <c r="C12">
        <v>171.07</v>
      </c>
      <c r="D12">
        <v>171.07</v>
      </c>
    </row>
    <row r="13" spans="1:4">
      <c r="A13" t="s">
        <v>239</v>
      </c>
      <c r="B13" t="s">
        <v>240</v>
      </c>
      <c r="C13">
        <v>126.62</v>
      </c>
      <c r="D13">
        <v>126.62</v>
      </c>
    </row>
    <row r="14" spans="1:4">
      <c r="A14" t="s">
        <v>241</v>
      </c>
      <c r="B14" t="s">
        <v>242</v>
      </c>
      <c r="C14">
        <v>97.41</v>
      </c>
      <c r="D14">
        <v>97.41</v>
      </c>
    </row>
    <row r="15" spans="1:4">
      <c r="A15" t="s">
        <v>243</v>
      </c>
      <c r="B15" t="s">
        <v>244</v>
      </c>
      <c r="C15">
        <v>353.14</v>
      </c>
      <c r="D15">
        <v>353</v>
      </c>
    </row>
    <row r="16" spans="1:4">
      <c r="A16" t="s">
        <v>245</v>
      </c>
      <c r="B16" t="s">
        <v>246</v>
      </c>
      <c r="C16">
        <v>51.82</v>
      </c>
      <c r="D16">
        <v>51.82</v>
      </c>
    </row>
    <row r="17" spans="1:4">
      <c r="A17" t="s">
        <v>247</v>
      </c>
      <c r="B17" t="s">
        <v>248</v>
      </c>
      <c r="C17">
        <v>0.5</v>
      </c>
      <c r="D17">
        <v>0.5</v>
      </c>
    </row>
    <row r="18" spans="1:4">
      <c r="A18">
        <v>220252550</v>
      </c>
      <c r="B18" t="s">
        <v>249</v>
      </c>
      <c r="C18">
        <v>8.56</v>
      </c>
      <c r="D18">
        <v>8.56</v>
      </c>
    </row>
    <row r="19" spans="1:4">
      <c r="A19" s="51" t="s">
        <v>250</v>
      </c>
      <c r="B19" t="s">
        <v>251</v>
      </c>
      <c r="C19">
        <v>35.42</v>
      </c>
      <c r="D19">
        <v>35.42</v>
      </c>
    </row>
    <row r="20" spans="1:4">
      <c r="A20" s="51" t="s">
        <v>252</v>
      </c>
      <c r="B20" t="s">
        <v>253</v>
      </c>
      <c r="C20">
        <v>11.86</v>
      </c>
      <c r="D20">
        <v>11.86</v>
      </c>
    </row>
    <row r="21" spans="1:4">
      <c r="A21" s="51" t="s">
        <v>258</v>
      </c>
      <c r="B21" t="s">
        <v>259</v>
      </c>
      <c r="C21">
        <v>21.81</v>
      </c>
      <c r="D21">
        <v>21.81</v>
      </c>
    </row>
    <row r="22" spans="1:4">
      <c r="A22" s="51" t="s">
        <v>260</v>
      </c>
      <c r="B22" t="s">
        <v>261</v>
      </c>
      <c r="C22">
        <v>145.52000000000001</v>
      </c>
      <c r="D22">
        <v>145.52000000000001</v>
      </c>
    </row>
    <row r="23" spans="1:4">
      <c r="A23" t="s">
        <v>262</v>
      </c>
      <c r="B23" t="s">
        <v>263</v>
      </c>
      <c r="C23">
        <v>172.19</v>
      </c>
      <c r="D23">
        <v>172.19</v>
      </c>
    </row>
    <row r="24" spans="1:4">
      <c r="A24" s="51" t="s">
        <v>264</v>
      </c>
      <c r="B24" t="s">
        <v>265</v>
      </c>
      <c r="C24">
        <v>15.73</v>
      </c>
      <c r="D24">
        <v>15.73</v>
      </c>
    </row>
    <row r="25" spans="1:4">
      <c r="A25" s="51" t="s">
        <v>266</v>
      </c>
      <c r="B25" t="s">
        <v>267</v>
      </c>
      <c r="C25">
        <v>27.44</v>
      </c>
      <c r="D25">
        <v>27.44</v>
      </c>
    </row>
    <row r="26" spans="1:4">
      <c r="A26" s="51" t="s">
        <v>270</v>
      </c>
      <c r="B26" t="s">
        <v>271</v>
      </c>
      <c r="C26">
        <v>9.2899999999999991</v>
      </c>
      <c r="D26">
        <v>9.2899999999999991</v>
      </c>
    </row>
    <row r="27" spans="1:4">
      <c r="A27">
        <v>310151370</v>
      </c>
      <c r="B27" t="s">
        <v>272</v>
      </c>
      <c r="C27">
        <v>544.42999999999995</v>
      </c>
      <c r="D27">
        <v>543</v>
      </c>
    </row>
    <row r="28" spans="1:4">
      <c r="A28">
        <v>310852500</v>
      </c>
      <c r="B28" t="s">
        <v>273</v>
      </c>
      <c r="C28">
        <v>514.78</v>
      </c>
      <c r="D28">
        <v>514.59</v>
      </c>
    </row>
    <row r="29" spans="1:4">
      <c r="A29">
        <v>311152200</v>
      </c>
      <c r="B29" t="s">
        <v>276</v>
      </c>
      <c r="C29">
        <v>33.130000000000003</v>
      </c>
      <c r="D29">
        <v>33.130000000000003</v>
      </c>
    </row>
    <row r="30" spans="1:4">
      <c r="A30">
        <v>311252400</v>
      </c>
      <c r="B30" t="s">
        <v>277</v>
      </c>
      <c r="C30">
        <v>0.03</v>
      </c>
      <c r="D30">
        <v>0.03</v>
      </c>
    </row>
    <row r="31" spans="1:4">
      <c r="A31">
        <v>330152700</v>
      </c>
      <c r="B31" t="s">
        <v>278</v>
      </c>
      <c r="C31">
        <v>2.4900000000000002</v>
      </c>
      <c r="D31">
        <v>2.4900000000000002</v>
      </c>
    </row>
    <row r="32" spans="1:4">
      <c r="A32">
        <v>330153800</v>
      </c>
      <c r="B32" t="s">
        <v>279</v>
      </c>
      <c r="C32">
        <v>215.51</v>
      </c>
      <c r="D32">
        <v>215.31</v>
      </c>
    </row>
    <row r="33" spans="1:4">
      <c r="A33">
        <v>330750820</v>
      </c>
      <c r="B33" t="s">
        <v>280</v>
      </c>
      <c r="C33">
        <v>30.56</v>
      </c>
      <c r="D33">
        <v>30.56</v>
      </c>
    </row>
    <row r="34" spans="1:4">
      <c r="A34">
        <v>330752600</v>
      </c>
      <c r="B34" t="s">
        <v>281</v>
      </c>
      <c r="C34">
        <v>3.94</v>
      </c>
      <c r="D34">
        <v>3.94</v>
      </c>
    </row>
    <row r="35" spans="1:4">
      <c r="A35" t="s">
        <v>282</v>
      </c>
      <c r="B35" t="s">
        <v>283</v>
      </c>
      <c r="C35">
        <v>425.25</v>
      </c>
      <c r="D35">
        <v>425.22</v>
      </c>
    </row>
    <row r="36" spans="1:4">
      <c r="A36" t="s">
        <v>284</v>
      </c>
      <c r="B36" t="s">
        <v>285</v>
      </c>
      <c r="C36">
        <v>600.57000000000005</v>
      </c>
      <c r="D36">
        <v>600.52</v>
      </c>
    </row>
    <row r="37" spans="1:4">
      <c r="A37">
        <v>410250270</v>
      </c>
      <c r="B37" t="s">
        <v>286</v>
      </c>
      <c r="C37">
        <v>2.91</v>
      </c>
      <c r="D37">
        <v>2.91</v>
      </c>
    </row>
    <row r="38" spans="1:4">
      <c r="A38">
        <v>420250270</v>
      </c>
      <c r="B38" t="s">
        <v>286</v>
      </c>
      <c r="C38">
        <v>9.69</v>
      </c>
      <c r="D38">
        <v>9.69</v>
      </c>
    </row>
    <row r="39" spans="1:4">
      <c r="A39">
        <v>420252800</v>
      </c>
      <c r="B39" t="s">
        <v>287</v>
      </c>
      <c r="C39">
        <v>0.14000000000000001</v>
      </c>
      <c r="D39">
        <v>0.14000000000000001</v>
      </c>
    </row>
    <row r="40" spans="1:4">
      <c r="A40">
        <v>511351350</v>
      </c>
      <c r="B40" t="s">
        <v>289</v>
      </c>
      <c r="C40">
        <v>6.07</v>
      </c>
      <c r="D40">
        <v>6.07</v>
      </c>
    </row>
    <row r="41" spans="1:4">
      <c r="A41">
        <v>511351760</v>
      </c>
      <c r="B41" t="s">
        <v>290</v>
      </c>
      <c r="C41">
        <v>2.9</v>
      </c>
      <c r="D41">
        <v>2.9</v>
      </c>
    </row>
    <row r="42" spans="1:4">
      <c r="A42">
        <v>511354620</v>
      </c>
      <c r="B42" t="s">
        <v>291</v>
      </c>
      <c r="C42">
        <v>3.3</v>
      </c>
      <c r="D42">
        <v>3.3</v>
      </c>
    </row>
    <row r="43" spans="1:4">
      <c r="A43">
        <v>511354970</v>
      </c>
      <c r="B43" t="s">
        <v>292</v>
      </c>
      <c r="C43">
        <v>13.05</v>
      </c>
      <c r="D43">
        <v>13.05</v>
      </c>
    </row>
    <row r="44" spans="1:4">
      <c r="A44">
        <v>511356950</v>
      </c>
      <c r="B44" t="s">
        <v>560</v>
      </c>
    </row>
    <row r="45" spans="1:4">
      <c r="A45" t="s">
        <v>296</v>
      </c>
      <c r="B45" t="s">
        <v>297</v>
      </c>
      <c r="C45">
        <v>45</v>
      </c>
      <c r="D45">
        <v>45</v>
      </c>
    </row>
    <row r="46" spans="1:4">
      <c r="A46" t="s">
        <v>298</v>
      </c>
      <c r="B46" t="s">
        <v>299</v>
      </c>
      <c r="C46">
        <v>205.11</v>
      </c>
      <c r="D46">
        <v>205.11</v>
      </c>
    </row>
    <row r="47" spans="1:4">
      <c r="A47" t="s">
        <v>433</v>
      </c>
      <c r="B47" t="s">
        <v>434</v>
      </c>
      <c r="C47">
        <v>35.31</v>
      </c>
      <c r="D47">
        <v>35.31</v>
      </c>
    </row>
    <row r="48" spans="1:4">
      <c r="A48">
        <v>710552900</v>
      </c>
      <c r="B48" t="s">
        <v>300</v>
      </c>
      <c r="C48">
        <v>295.38</v>
      </c>
      <c r="D48">
        <v>295.16000000000003</v>
      </c>
    </row>
    <row r="49" spans="1:4">
      <c r="A49" t="s">
        <v>305</v>
      </c>
      <c r="B49" t="s">
        <v>306</v>
      </c>
      <c r="C49">
        <v>6.37</v>
      </c>
      <c r="D49">
        <v>6.37</v>
      </c>
    </row>
    <row r="50" spans="1:4">
      <c r="A50" t="s">
        <v>307</v>
      </c>
      <c r="B50" t="s">
        <v>308</v>
      </c>
      <c r="C50">
        <v>9.02</v>
      </c>
      <c r="D50">
        <v>8.85</v>
      </c>
    </row>
    <row r="51" spans="1:4">
      <c r="A51">
        <v>860550860</v>
      </c>
      <c r="B51" t="s">
        <v>309</v>
      </c>
      <c r="C51">
        <v>0.17</v>
      </c>
      <c r="D51">
        <v>0.17</v>
      </c>
    </row>
    <row r="52" spans="1:4">
      <c r="A52" t="s">
        <v>310</v>
      </c>
      <c r="B52" t="s">
        <v>311</v>
      </c>
      <c r="C52">
        <v>15</v>
      </c>
      <c r="D52">
        <v>15</v>
      </c>
    </row>
    <row r="53" spans="1:4">
      <c r="A53">
        <v>1140354670</v>
      </c>
      <c r="B53" t="s">
        <v>313</v>
      </c>
      <c r="C53">
        <v>15.3</v>
      </c>
      <c r="D53">
        <v>15.3</v>
      </c>
    </row>
    <row r="54" spans="1:4">
      <c r="A54">
        <v>1140355170</v>
      </c>
      <c r="B54" t="s">
        <v>314</v>
      </c>
      <c r="C54">
        <v>15.92</v>
      </c>
      <c r="D54">
        <v>15.92</v>
      </c>
    </row>
    <row r="55" spans="1:4">
      <c r="A55">
        <v>1140355190</v>
      </c>
      <c r="B55" t="s">
        <v>315</v>
      </c>
      <c r="C55">
        <v>2.42</v>
      </c>
      <c r="D55">
        <v>2.42</v>
      </c>
    </row>
    <row r="56" spans="1:4">
      <c r="A56" t="s">
        <v>316</v>
      </c>
      <c r="B56" t="s">
        <v>315</v>
      </c>
      <c r="C56">
        <v>27.19</v>
      </c>
      <c r="D56">
        <v>27.19</v>
      </c>
    </row>
    <row r="57" spans="1:4">
      <c r="A57" t="s">
        <v>319</v>
      </c>
      <c r="B57" t="s">
        <v>320</v>
      </c>
      <c r="C57">
        <v>116.88</v>
      </c>
      <c r="D57">
        <v>116.88</v>
      </c>
    </row>
    <row r="58" spans="1:4">
      <c r="A58" t="s">
        <v>322</v>
      </c>
      <c r="B58" t="s">
        <v>323</v>
      </c>
      <c r="C58">
        <v>15.5</v>
      </c>
      <c r="D58">
        <v>15.5</v>
      </c>
    </row>
    <row r="59" spans="1:4">
      <c r="A59" t="s">
        <v>324</v>
      </c>
      <c r="B59" t="s">
        <v>325</v>
      </c>
      <c r="C59">
        <v>3.7</v>
      </c>
      <c r="D59">
        <v>3.7</v>
      </c>
    </row>
    <row r="60" spans="1:4">
      <c r="A60" t="s">
        <v>326</v>
      </c>
      <c r="B60" t="s">
        <v>327</v>
      </c>
      <c r="C60">
        <v>41.82</v>
      </c>
      <c r="D60">
        <v>41.82</v>
      </c>
    </row>
    <row r="61" spans="1:4">
      <c r="A61" t="s">
        <v>328</v>
      </c>
      <c r="B61" t="s">
        <v>329</v>
      </c>
      <c r="C61">
        <v>25</v>
      </c>
      <c r="D61">
        <v>25</v>
      </c>
    </row>
    <row r="62" spans="1:4">
      <c r="A62" t="s">
        <v>436</v>
      </c>
      <c r="B62" t="s">
        <v>323</v>
      </c>
      <c r="C62">
        <v>37.619999999999997</v>
      </c>
      <c r="D62">
        <v>37.619999999999997</v>
      </c>
    </row>
    <row r="63" spans="1:4">
      <c r="A63" t="s">
        <v>332</v>
      </c>
      <c r="B63" t="s">
        <v>333</v>
      </c>
      <c r="C63">
        <v>94.56</v>
      </c>
      <c r="D63">
        <v>94.56</v>
      </c>
    </row>
    <row r="64" spans="1:4">
      <c r="A64" t="s">
        <v>334</v>
      </c>
      <c r="B64" t="s">
        <v>333</v>
      </c>
      <c r="C64">
        <v>5.99</v>
      </c>
      <c r="D64">
        <v>5.99</v>
      </c>
    </row>
    <row r="65" spans="1:4">
      <c r="A65">
        <v>2340650280</v>
      </c>
      <c r="B65" t="s">
        <v>464</v>
      </c>
      <c r="C65">
        <v>1.31</v>
      </c>
      <c r="D65">
        <v>1.31</v>
      </c>
    </row>
    <row r="66" spans="1:4">
      <c r="A66">
        <v>2420453900</v>
      </c>
      <c r="B66" t="s">
        <v>340</v>
      </c>
      <c r="C66">
        <v>593.72</v>
      </c>
      <c r="D66">
        <v>593.72</v>
      </c>
    </row>
    <row r="67" spans="1:4">
      <c r="A67" t="s">
        <v>341</v>
      </c>
      <c r="B67" t="s">
        <v>342</v>
      </c>
      <c r="C67">
        <v>708.45</v>
      </c>
      <c r="D67">
        <v>708.45</v>
      </c>
    </row>
    <row r="68" spans="1:4">
      <c r="A68" t="s">
        <v>346</v>
      </c>
      <c r="B68" t="s">
        <v>347</v>
      </c>
      <c r="C68">
        <v>17.38</v>
      </c>
      <c r="D68">
        <v>17.38</v>
      </c>
    </row>
    <row r="69" spans="1:4">
      <c r="A69" t="s">
        <v>348</v>
      </c>
      <c r="B69" t="s">
        <v>349</v>
      </c>
      <c r="C69">
        <v>103.11</v>
      </c>
      <c r="D69">
        <v>103.11</v>
      </c>
    </row>
    <row r="70" spans="1:4">
      <c r="A70" t="s">
        <v>351</v>
      </c>
      <c r="B70" t="s">
        <v>352</v>
      </c>
      <c r="C70">
        <v>95.58</v>
      </c>
      <c r="D70">
        <v>95.58</v>
      </c>
    </row>
    <row r="71" spans="1:4">
      <c r="A71" t="s">
        <v>353</v>
      </c>
      <c r="B71" t="s">
        <v>354</v>
      </c>
      <c r="C71">
        <v>326.94</v>
      </c>
      <c r="D71">
        <v>326.94</v>
      </c>
    </row>
    <row r="72" spans="1:4">
      <c r="A72" t="s">
        <v>355</v>
      </c>
      <c r="B72" t="s">
        <v>356</v>
      </c>
      <c r="C72">
        <v>584.36</v>
      </c>
      <c r="D72">
        <v>584.36</v>
      </c>
    </row>
    <row r="73" spans="1:4">
      <c r="A73" t="s">
        <v>444</v>
      </c>
      <c r="B73" t="s">
        <v>445</v>
      </c>
      <c r="D73">
        <v>-0.15</v>
      </c>
    </row>
    <row r="74" spans="1:4">
      <c r="A74" t="s">
        <v>358</v>
      </c>
      <c r="B74" t="s">
        <v>359</v>
      </c>
      <c r="C74">
        <v>5.07</v>
      </c>
      <c r="D74">
        <v>5.07</v>
      </c>
    </row>
    <row r="75" spans="1:4">
      <c r="A75">
        <v>2820451280</v>
      </c>
      <c r="B75" t="s">
        <v>360</v>
      </c>
      <c r="C75">
        <v>6.3</v>
      </c>
      <c r="D75">
        <v>6.3</v>
      </c>
    </row>
    <row r="76" spans="1:4">
      <c r="A76">
        <v>2910551290</v>
      </c>
      <c r="B76" t="s">
        <v>362</v>
      </c>
      <c r="C76">
        <v>78.42</v>
      </c>
      <c r="D76">
        <v>78.42</v>
      </c>
    </row>
    <row r="77" spans="1:4">
      <c r="A77" t="s">
        <v>363</v>
      </c>
      <c r="B77" t="s">
        <v>364</v>
      </c>
      <c r="C77">
        <v>3.34</v>
      </c>
      <c r="D77">
        <v>3.34</v>
      </c>
    </row>
    <row r="78" spans="1:4">
      <c r="A78" t="s">
        <v>365</v>
      </c>
      <c r="B78" t="s">
        <v>366</v>
      </c>
      <c r="C78">
        <v>0.16</v>
      </c>
      <c r="D78">
        <v>0.16</v>
      </c>
    </row>
    <row r="79" spans="1:4">
      <c r="A79" t="s">
        <v>367</v>
      </c>
      <c r="B79" t="s">
        <v>368</v>
      </c>
      <c r="C79">
        <v>1.3</v>
      </c>
      <c r="D79">
        <v>1.3</v>
      </c>
    </row>
    <row r="80" spans="1:4">
      <c r="A80" t="s">
        <v>369</v>
      </c>
      <c r="B80" t="s">
        <v>370</v>
      </c>
      <c r="C80">
        <v>14.14</v>
      </c>
      <c r="D80">
        <v>14.14</v>
      </c>
    </row>
    <row r="81" spans="1:4">
      <c r="A81">
        <v>3110251180</v>
      </c>
      <c r="B81" t="s">
        <v>371</v>
      </c>
      <c r="C81">
        <v>25.75</v>
      </c>
      <c r="D81">
        <v>25.74</v>
      </c>
    </row>
    <row r="82" spans="1:4">
      <c r="A82">
        <v>3180052990</v>
      </c>
      <c r="B82" t="s">
        <v>372</v>
      </c>
      <c r="C82">
        <v>4.79</v>
      </c>
      <c r="D82">
        <v>4.79</v>
      </c>
    </row>
    <row r="83" spans="1:4">
      <c r="A83">
        <v>3610459000</v>
      </c>
      <c r="B83" t="s">
        <v>375</v>
      </c>
      <c r="C83">
        <v>134.72</v>
      </c>
      <c r="D83">
        <v>134.72</v>
      </c>
    </row>
    <row r="84" spans="1:4">
      <c r="A84" t="s">
        <v>377</v>
      </c>
      <c r="B84" t="s">
        <v>378</v>
      </c>
      <c r="C84">
        <v>3.23</v>
      </c>
      <c r="D84">
        <v>3.23</v>
      </c>
    </row>
    <row r="85" spans="1:4">
      <c r="A85">
        <v>4840155760</v>
      </c>
      <c r="B85" t="s">
        <v>378</v>
      </c>
      <c r="C85">
        <v>14.32</v>
      </c>
      <c r="D85">
        <v>14.32</v>
      </c>
    </row>
    <row r="86" spans="1:4">
      <c r="A86" t="s">
        <v>379</v>
      </c>
      <c r="B86" t="s">
        <v>378</v>
      </c>
      <c r="C86">
        <v>18.690000000000001</v>
      </c>
      <c r="D86">
        <v>18.690000000000001</v>
      </c>
    </row>
    <row r="87" spans="1:4">
      <c r="A87" t="s">
        <v>380</v>
      </c>
      <c r="B87" t="s">
        <v>381</v>
      </c>
      <c r="C87">
        <v>226.52</v>
      </c>
      <c r="D87">
        <v>226.52</v>
      </c>
    </row>
    <row r="88" spans="1:4">
      <c r="A88" t="s">
        <v>382</v>
      </c>
      <c r="B88" t="s">
        <v>378</v>
      </c>
      <c r="C88">
        <v>12.55</v>
      </c>
      <c r="D88">
        <v>12.55</v>
      </c>
    </row>
    <row r="89" spans="1:4">
      <c r="A89">
        <v>9090051200</v>
      </c>
      <c r="B89" t="s">
        <v>448</v>
      </c>
      <c r="C89">
        <v>0.94</v>
      </c>
      <c r="D89">
        <v>0.94</v>
      </c>
    </row>
    <row r="90" spans="1:4">
      <c r="A90">
        <v>9520051420</v>
      </c>
      <c r="B90" t="s">
        <v>383</v>
      </c>
      <c r="C90">
        <v>4.6500000000000004</v>
      </c>
      <c r="D90">
        <v>4.6500000000000004</v>
      </c>
    </row>
    <row r="91" spans="1:4">
      <c r="A91">
        <v>9620051410</v>
      </c>
      <c r="B91" t="s">
        <v>384</v>
      </c>
      <c r="C91">
        <v>4.3499999999999996</v>
      </c>
      <c r="D91">
        <v>4.3499999999999996</v>
      </c>
    </row>
    <row r="92" spans="1:4">
      <c r="A92">
        <v>170558300</v>
      </c>
      <c r="B92" t="s">
        <v>95</v>
      </c>
      <c r="C92">
        <v>249.74</v>
      </c>
      <c r="D92">
        <v>249</v>
      </c>
    </row>
    <row r="93" spans="1:4">
      <c r="A93">
        <v>170558330</v>
      </c>
      <c r="B93" t="s">
        <v>96</v>
      </c>
      <c r="C93">
        <v>461.42</v>
      </c>
      <c r="D93">
        <v>461.42</v>
      </c>
    </row>
    <row r="94" spans="1:4">
      <c r="A94">
        <v>320558340</v>
      </c>
      <c r="B94" t="s">
        <v>97</v>
      </c>
      <c r="C94">
        <v>121.52</v>
      </c>
      <c r="D94">
        <v>121.52</v>
      </c>
    </row>
    <row r="95" spans="1:4">
      <c r="A95">
        <v>330153020</v>
      </c>
      <c r="B95" t="s">
        <v>385</v>
      </c>
      <c r="C95" t="s">
        <v>561</v>
      </c>
      <c r="D95" t="s">
        <v>562</v>
      </c>
    </row>
    <row r="96" spans="1:4">
      <c r="A96" t="s">
        <v>386</v>
      </c>
      <c r="B96" t="s">
        <v>387</v>
      </c>
      <c r="C96">
        <v>12.97</v>
      </c>
      <c r="D96">
        <v>12.97</v>
      </c>
    </row>
    <row r="97" spans="1:4">
      <c r="A97" t="s">
        <v>388</v>
      </c>
      <c r="B97" t="s">
        <v>389</v>
      </c>
      <c r="C97">
        <v>517.01</v>
      </c>
      <c r="D97">
        <v>517.01</v>
      </c>
    </row>
    <row r="98" spans="1:4">
      <c r="A98">
        <v>1520158310</v>
      </c>
      <c r="B98" t="s">
        <v>100</v>
      </c>
      <c r="C98">
        <v>16.88</v>
      </c>
      <c r="D98">
        <v>16.88</v>
      </c>
    </row>
    <row r="99" spans="1:4">
      <c r="A99" t="s">
        <v>390</v>
      </c>
      <c r="B99" t="s">
        <v>391</v>
      </c>
      <c r="C99">
        <v>150.38999999999999</v>
      </c>
      <c r="D99">
        <v>150.38999999999999</v>
      </c>
    </row>
    <row r="100" spans="1:4">
      <c r="A100">
        <v>3620258320</v>
      </c>
      <c r="B100" t="s">
        <v>101</v>
      </c>
      <c r="C100">
        <v>293.60000000000002</v>
      </c>
      <c r="D100">
        <v>293.60000000000002</v>
      </c>
    </row>
    <row r="101" spans="1:4">
      <c r="A101">
        <v>3620258530</v>
      </c>
      <c r="B101" t="s">
        <v>392</v>
      </c>
      <c r="C101">
        <v>68.41</v>
      </c>
      <c r="D101">
        <v>68.39</v>
      </c>
    </row>
    <row r="102" spans="1:4">
      <c r="A102" t="s">
        <v>393</v>
      </c>
      <c r="B102" t="s">
        <v>394</v>
      </c>
      <c r="C102">
        <v>40.15</v>
      </c>
      <c r="D102">
        <v>40.15</v>
      </c>
    </row>
    <row r="103" spans="1:4">
      <c r="A103" t="s">
        <v>521</v>
      </c>
      <c r="B103" t="s">
        <v>522</v>
      </c>
      <c r="C103">
        <v>7.06</v>
      </c>
      <c r="D103">
        <v>7.06</v>
      </c>
    </row>
    <row r="104" spans="1:4">
      <c r="A104">
        <v>240153060</v>
      </c>
      <c r="B104" t="s">
        <v>397</v>
      </c>
      <c r="C104">
        <v>8.2799999999999994</v>
      </c>
      <c r="D104">
        <v>8.2799999999999994</v>
      </c>
    </row>
    <row r="105" spans="1:4">
      <c r="A105">
        <v>3080452610</v>
      </c>
      <c r="B105" t="s">
        <v>398</v>
      </c>
      <c r="C105">
        <v>6.01</v>
      </c>
      <c r="D105">
        <v>6.01</v>
      </c>
    </row>
    <row r="106" spans="1:4">
      <c r="A106">
        <v>220252560</v>
      </c>
      <c r="B106" t="s">
        <v>400</v>
      </c>
      <c r="C106">
        <v>19</v>
      </c>
      <c r="D106">
        <v>19</v>
      </c>
    </row>
    <row r="107" spans="1:4">
      <c r="A107">
        <v>170558360</v>
      </c>
      <c r="B107" t="s">
        <v>401</v>
      </c>
      <c r="C107">
        <v>35.19</v>
      </c>
      <c r="D107">
        <v>35.19</v>
      </c>
    </row>
    <row r="108" spans="1:4">
      <c r="A108">
        <v>220253030</v>
      </c>
      <c r="B108" t="s">
        <v>402</v>
      </c>
      <c r="C108">
        <v>125.71</v>
      </c>
      <c r="D108">
        <v>125.71</v>
      </c>
    </row>
    <row r="109" spans="1:4">
      <c r="A109">
        <v>220253040</v>
      </c>
      <c r="B109" t="s">
        <v>403</v>
      </c>
      <c r="C109">
        <v>113.49</v>
      </c>
      <c r="D109">
        <v>113.23</v>
      </c>
    </row>
    <row r="110" spans="1:4">
      <c r="A110">
        <v>320558370</v>
      </c>
      <c r="B110" t="s">
        <v>404</v>
      </c>
      <c r="C110">
        <v>4.67</v>
      </c>
      <c r="D110">
        <v>4.67</v>
      </c>
    </row>
    <row r="111" spans="1:4">
      <c r="A111" t="s">
        <v>405</v>
      </c>
      <c r="B111" t="s">
        <v>406</v>
      </c>
      <c r="C111">
        <v>103.47</v>
      </c>
      <c r="D111">
        <v>103.35</v>
      </c>
    </row>
    <row r="112" spans="1:4">
      <c r="A112" t="s">
        <v>407</v>
      </c>
      <c r="B112" t="s">
        <v>408</v>
      </c>
      <c r="C112">
        <v>58.8</v>
      </c>
      <c r="D112">
        <v>58.8</v>
      </c>
    </row>
    <row r="113" spans="1:4">
      <c r="A113">
        <v>3620258570</v>
      </c>
      <c r="B113" t="s">
        <v>409</v>
      </c>
      <c r="C113">
        <v>33.69</v>
      </c>
      <c r="D113">
        <v>33.69</v>
      </c>
    </row>
    <row r="114" spans="1:4">
      <c r="A114" t="s">
        <v>410</v>
      </c>
      <c r="B114" t="s">
        <v>411</v>
      </c>
      <c r="C114">
        <v>255.3</v>
      </c>
      <c r="D114">
        <v>255.3</v>
      </c>
    </row>
    <row r="115" spans="1:4">
      <c r="A115" t="s">
        <v>494</v>
      </c>
      <c r="B115" t="s">
        <v>495</v>
      </c>
      <c r="C115">
        <v>399.16</v>
      </c>
      <c r="D115">
        <v>399.16</v>
      </c>
    </row>
    <row r="116" spans="1:4">
      <c r="A116">
        <v>710258520</v>
      </c>
      <c r="B116" t="s">
        <v>413</v>
      </c>
      <c r="C116">
        <v>17.13</v>
      </c>
      <c r="D116">
        <v>17.13</v>
      </c>
    </row>
    <row r="117" spans="1:4">
      <c r="A117" t="s">
        <v>414</v>
      </c>
      <c r="B117" t="s">
        <v>415</v>
      </c>
      <c r="C117">
        <v>73.400000000000006</v>
      </c>
      <c r="D117">
        <v>73.400000000000006</v>
      </c>
    </row>
    <row r="118" spans="1:4">
      <c r="A118" t="s">
        <v>416</v>
      </c>
      <c r="B118" t="s">
        <v>417</v>
      </c>
      <c r="C118">
        <v>139.1</v>
      </c>
      <c r="D118">
        <v>139.1</v>
      </c>
    </row>
    <row r="119" spans="1:4">
      <c r="A119" t="s">
        <v>420</v>
      </c>
      <c r="B119" t="s">
        <v>421</v>
      </c>
      <c r="C119">
        <v>3.74</v>
      </c>
      <c r="D119">
        <v>3.74</v>
      </c>
    </row>
    <row r="120" spans="1:4">
      <c r="A120" t="s">
        <v>422</v>
      </c>
      <c r="B120" t="s">
        <v>423</v>
      </c>
      <c r="C120">
        <v>80</v>
      </c>
      <c r="D120">
        <v>80</v>
      </c>
    </row>
    <row r="121" spans="1:4">
      <c r="A121" t="s">
        <v>424</v>
      </c>
      <c r="B121" t="s">
        <v>425</v>
      </c>
      <c r="C121">
        <v>290.45</v>
      </c>
      <c r="D121">
        <v>288.58</v>
      </c>
    </row>
    <row r="122" spans="1:4">
      <c r="A122" t="s">
        <v>103</v>
      </c>
      <c r="B122" t="s">
        <v>102</v>
      </c>
      <c r="C122">
        <v>5.72</v>
      </c>
      <c r="D122">
        <v>5.72</v>
      </c>
    </row>
    <row r="123" spans="1:4">
      <c r="A123" t="s">
        <v>105</v>
      </c>
      <c r="B123" t="s">
        <v>104</v>
      </c>
      <c r="C123">
        <v>42.85</v>
      </c>
      <c r="D123">
        <v>42.85</v>
      </c>
    </row>
    <row r="124" spans="1:4">
      <c r="A124">
        <v>2340758790</v>
      </c>
      <c r="B124" t="s">
        <v>426</v>
      </c>
      <c r="C124">
        <v>5.34</v>
      </c>
      <c r="D124">
        <v>5.34</v>
      </c>
    </row>
    <row r="125" spans="1:4">
      <c r="A125">
        <v>3620258440</v>
      </c>
      <c r="B125" t="s">
        <v>106</v>
      </c>
      <c r="C125">
        <v>144.84</v>
      </c>
      <c r="D125">
        <v>118.75</v>
      </c>
    </row>
    <row r="126" spans="1:4">
      <c r="A126">
        <v>3620258480</v>
      </c>
      <c r="B126" t="s">
        <v>107</v>
      </c>
      <c r="C126">
        <v>45.32</v>
      </c>
      <c r="D126">
        <v>45.32</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4" workbookViewId="0">
      <selection activeCell="D132" sqref="D132"/>
    </sheetView>
  </sheetViews>
  <sheetFormatPr defaultRowHeight="15"/>
  <sheetData>
    <row r="1" spans="1:4">
      <c r="A1">
        <v>58000</v>
      </c>
      <c r="B1" t="s">
        <v>217</v>
      </c>
      <c r="D1">
        <v>-10.35</v>
      </c>
    </row>
    <row r="2" spans="1:4">
      <c r="A2">
        <v>170551380</v>
      </c>
      <c r="B2" t="s">
        <v>218</v>
      </c>
      <c r="C2">
        <v>95.37</v>
      </c>
      <c r="D2">
        <v>90.46</v>
      </c>
    </row>
    <row r="3" spans="1:4">
      <c r="A3" t="s">
        <v>219</v>
      </c>
      <c r="B3" t="s">
        <v>220</v>
      </c>
      <c r="C3">
        <v>1297.93</v>
      </c>
      <c r="D3">
        <v>1297.93</v>
      </c>
    </row>
    <row r="4" spans="1:4">
      <c r="A4" t="s">
        <v>221</v>
      </c>
      <c r="B4" t="s">
        <v>222</v>
      </c>
      <c r="C4">
        <v>157.08000000000001</v>
      </c>
      <c r="D4">
        <v>137.94999999999999</v>
      </c>
    </row>
    <row r="5" spans="1:4">
      <c r="A5" t="s">
        <v>223</v>
      </c>
      <c r="B5" t="s">
        <v>224</v>
      </c>
      <c r="C5">
        <v>17.37</v>
      </c>
      <c r="D5">
        <v>16.79</v>
      </c>
    </row>
    <row r="6" spans="1:4">
      <c r="A6" t="s">
        <v>225</v>
      </c>
      <c r="B6" t="s">
        <v>226</v>
      </c>
      <c r="C6">
        <v>160.41</v>
      </c>
      <c r="D6">
        <v>160.41</v>
      </c>
    </row>
    <row r="7" spans="1:4">
      <c r="A7" t="s">
        <v>213</v>
      </c>
      <c r="B7" t="s">
        <v>214</v>
      </c>
      <c r="C7">
        <v>84.09</v>
      </c>
      <c r="D7">
        <v>84.09</v>
      </c>
    </row>
    <row r="8" spans="1:4">
      <c r="A8" t="s">
        <v>216</v>
      </c>
      <c r="B8" t="s">
        <v>215</v>
      </c>
      <c r="C8">
        <v>42.83</v>
      </c>
      <c r="D8">
        <v>42.83</v>
      </c>
    </row>
    <row r="9" spans="1:4">
      <c r="A9" t="s">
        <v>548</v>
      </c>
      <c r="B9" t="s">
        <v>549</v>
      </c>
      <c r="C9">
        <v>36.479999999999997</v>
      </c>
      <c r="D9">
        <v>36.479999999999997</v>
      </c>
    </row>
    <row r="10" spans="1:4">
      <c r="A10" t="s">
        <v>227</v>
      </c>
      <c r="B10" t="s">
        <v>228</v>
      </c>
      <c r="C10">
        <v>151.44999999999999</v>
      </c>
      <c r="D10">
        <v>151.44999999999999</v>
      </c>
    </row>
    <row r="11" spans="1:4">
      <c r="A11" t="s">
        <v>229</v>
      </c>
      <c r="B11" t="s">
        <v>230</v>
      </c>
      <c r="C11">
        <v>738.81</v>
      </c>
      <c r="D11">
        <v>738.81</v>
      </c>
    </row>
    <row r="12" spans="1:4">
      <c r="A12" t="s">
        <v>513</v>
      </c>
      <c r="B12" t="s">
        <v>514</v>
      </c>
      <c r="C12">
        <v>0.13</v>
      </c>
      <c r="D12">
        <v>0.13</v>
      </c>
    </row>
    <row r="13" spans="1:4">
      <c r="A13" t="s">
        <v>231</v>
      </c>
      <c r="B13" t="s">
        <v>232</v>
      </c>
      <c r="C13">
        <v>15.74</v>
      </c>
      <c r="D13">
        <v>15.74</v>
      </c>
    </row>
    <row r="14" spans="1:4">
      <c r="A14" t="s">
        <v>233</v>
      </c>
      <c r="B14" t="s">
        <v>234</v>
      </c>
      <c r="C14">
        <v>1741.68</v>
      </c>
      <c r="D14">
        <v>1741.63</v>
      </c>
    </row>
    <row r="15" spans="1:4">
      <c r="A15" t="s">
        <v>235</v>
      </c>
      <c r="B15" t="s">
        <v>236</v>
      </c>
      <c r="C15">
        <v>29.15</v>
      </c>
      <c r="D15">
        <v>29.15</v>
      </c>
    </row>
    <row r="16" spans="1:4">
      <c r="A16" t="s">
        <v>237</v>
      </c>
      <c r="B16" t="s">
        <v>238</v>
      </c>
      <c r="C16">
        <v>80.819999999999993</v>
      </c>
      <c r="D16">
        <v>80.819999999999993</v>
      </c>
    </row>
    <row r="17" spans="1:4">
      <c r="A17" t="s">
        <v>239</v>
      </c>
      <c r="B17" t="s">
        <v>240</v>
      </c>
      <c r="C17">
        <v>390.5</v>
      </c>
      <c r="D17">
        <v>390.5</v>
      </c>
    </row>
    <row r="18" spans="1:4">
      <c r="A18" t="s">
        <v>241</v>
      </c>
      <c r="B18" t="s">
        <v>242</v>
      </c>
      <c r="C18">
        <v>255.18</v>
      </c>
      <c r="D18">
        <v>255.18</v>
      </c>
    </row>
    <row r="19" spans="1:4">
      <c r="A19" t="s">
        <v>243</v>
      </c>
      <c r="B19" t="s">
        <v>244</v>
      </c>
      <c r="C19">
        <v>1494.31</v>
      </c>
      <c r="D19">
        <v>1494.31</v>
      </c>
    </row>
    <row r="20" spans="1:4">
      <c r="A20" t="s">
        <v>245</v>
      </c>
      <c r="B20" t="s">
        <v>246</v>
      </c>
      <c r="C20">
        <v>355.3</v>
      </c>
      <c r="D20">
        <v>355.3</v>
      </c>
    </row>
    <row r="21" spans="1:4">
      <c r="A21" t="s">
        <v>247</v>
      </c>
      <c r="B21" t="s">
        <v>248</v>
      </c>
      <c r="C21">
        <v>1.44</v>
      </c>
      <c r="D21">
        <v>1.44</v>
      </c>
    </row>
    <row r="22" spans="1:4">
      <c r="A22" s="51" t="s">
        <v>250</v>
      </c>
      <c r="B22" t="s">
        <v>251</v>
      </c>
      <c r="C22">
        <v>30.43</v>
      </c>
      <c r="D22">
        <v>30.43</v>
      </c>
    </row>
    <row r="23" spans="1:4">
      <c r="A23" s="51" t="s">
        <v>252</v>
      </c>
      <c r="B23" t="s">
        <v>253</v>
      </c>
      <c r="C23">
        <v>9.73</v>
      </c>
      <c r="D23">
        <v>9.73</v>
      </c>
    </row>
    <row r="24" spans="1:4">
      <c r="A24" s="51" t="s">
        <v>502</v>
      </c>
      <c r="B24" t="s">
        <v>503</v>
      </c>
      <c r="C24">
        <v>500</v>
      </c>
      <c r="D24">
        <v>500</v>
      </c>
    </row>
    <row r="25" spans="1:4">
      <c r="A25" s="51" t="s">
        <v>256</v>
      </c>
      <c r="B25" t="s">
        <v>257</v>
      </c>
      <c r="C25">
        <v>260.10000000000002</v>
      </c>
      <c r="D25">
        <v>260.10000000000002</v>
      </c>
    </row>
    <row r="26" spans="1:4">
      <c r="A26" s="51" t="s">
        <v>258</v>
      </c>
      <c r="B26" t="s">
        <v>259</v>
      </c>
      <c r="C26">
        <v>7.75</v>
      </c>
      <c r="D26">
        <v>7.75</v>
      </c>
    </row>
    <row r="27" spans="1:4">
      <c r="A27" s="51" t="s">
        <v>260</v>
      </c>
      <c r="B27" t="s">
        <v>261</v>
      </c>
      <c r="C27">
        <v>150.02000000000001</v>
      </c>
      <c r="D27">
        <v>150.02000000000001</v>
      </c>
    </row>
    <row r="28" spans="1:4">
      <c r="A28" t="s">
        <v>480</v>
      </c>
      <c r="B28" t="s">
        <v>481</v>
      </c>
      <c r="C28">
        <v>25.11</v>
      </c>
      <c r="D28">
        <v>25.11</v>
      </c>
    </row>
    <row r="29" spans="1:4">
      <c r="A29" t="s">
        <v>262</v>
      </c>
      <c r="B29" t="s">
        <v>263</v>
      </c>
      <c r="C29">
        <v>51.09</v>
      </c>
      <c r="D29">
        <v>51.09</v>
      </c>
    </row>
    <row r="30" spans="1:4">
      <c r="A30" s="51" t="s">
        <v>550</v>
      </c>
      <c r="B30" t="s">
        <v>551</v>
      </c>
      <c r="C30">
        <v>7.93</v>
      </c>
      <c r="D30">
        <v>7.93</v>
      </c>
    </row>
    <row r="31" spans="1:4">
      <c r="A31" s="51" t="s">
        <v>266</v>
      </c>
      <c r="B31" t="s">
        <v>267</v>
      </c>
      <c r="C31">
        <v>20.399999999999999</v>
      </c>
      <c r="D31">
        <v>20.399999999999999</v>
      </c>
    </row>
    <row r="32" spans="1:4">
      <c r="A32" s="51" t="s">
        <v>268</v>
      </c>
      <c r="B32" t="s">
        <v>269</v>
      </c>
      <c r="C32">
        <v>9.66</v>
      </c>
      <c r="D32">
        <v>9.66</v>
      </c>
    </row>
    <row r="33" spans="1:4">
      <c r="A33">
        <v>310151370</v>
      </c>
      <c r="B33" t="s">
        <v>272</v>
      </c>
      <c r="C33">
        <v>98.73</v>
      </c>
      <c r="D33">
        <v>98.62</v>
      </c>
    </row>
    <row r="34" spans="1:4">
      <c r="A34">
        <v>310651940</v>
      </c>
      <c r="B34" t="s">
        <v>552</v>
      </c>
      <c r="C34">
        <v>243.73</v>
      </c>
      <c r="D34">
        <v>240.37</v>
      </c>
    </row>
    <row r="35" spans="1:4">
      <c r="A35">
        <v>310750070</v>
      </c>
      <c r="B35" t="s">
        <v>553</v>
      </c>
      <c r="C35">
        <v>2590.9699999999998</v>
      </c>
      <c r="D35">
        <v>2590.96</v>
      </c>
    </row>
    <row r="36" spans="1:4">
      <c r="A36">
        <v>310751530</v>
      </c>
      <c r="B36" t="s">
        <v>554</v>
      </c>
      <c r="D36">
        <v>-2.44</v>
      </c>
    </row>
    <row r="37" spans="1:4">
      <c r="A37">
        <v>310852500</v>
      </c>
      <c r="B37" t="s">
        <v>273</v>
      </c>
      <c r="C37">
        <v>4912.33</v>
      </c>
      <c r="D37">
        <v>4901</v>
      </c>
    </row>
    <row r="38" spans="1:4">
      <c r="A38">
        <v>311152200</v>
      </c>
      <c r="B38" t="s">
        <v>276</v>
      </c>
      <c r="C38">
        <v>428.86</v>
      </c>
      <c r="D38">
        <v>428.72</v>
      </c>
    </row>
    <row r="39" spans="1:4">
      <c r="A39">
        <v>311252400</v>
      </c>
      <c r="B39" t="s">
        <v>277</v>
      </c>
      <c r="C39">
        <v>0.18</v>
      </c>
      <c r="D39">
        <v>0.18</v>
      </c>
    </row>
    <row r="40" spans="1:4">
      <c r="A40">
        <v>330152700</v>
      </c>
      <c r="B40" t="s">
        <v>278</v>
      </c>
      <c r="C40">
        <v>13.81</v>
      </c>
      <c r="D40">
        <v>13.78</v>
      </c>
    </row>
    <row r="41" spans="1:4">
      <c r="A41">
        <v>330153800</v>
      </c>
      <c r="B41" t="s">
        <v>279</v>
      </c>
      <c r="C41">
        <v>2011.23</v>
      </c>
      <c r="D41">
        <v>2009.7</v>
      </c>
    </row>
    <row r="42" spans="1:4">
      <c r="A42">
        <v>330750820</v>
      </c>
      <c r="B42" t="s">
        <v>280</v>
      </c>
      <c r="C42">
        <v>16.32</v>
      </c>
      <c r="D42">
        <v>16.32</v>
      </c>
    </row>
    <row r="43" spans="1:4">
      <c r="A43">
        <v>330752600</v>
      </c>
      <c r="B43" t="s">
        <v>281</v>
      </c>
      <c r="C43">
        <v>36.65</v>
      </c>
      <c r="D43">
        <v>36.65</v>
      </c>
    </row>
    <row r="44" spans="1:4">
      <c r="A44" t="s">
        <v>284</v>
      </c>
      <c r="B44" t="s">
        <v>285</v>
      </c>
      <c r="C44">
        <v>3741.19</v>
      </c>
      <c r="D44">
        <v>3740.71</v>
      </c>
    </row>
    <row r="45" spans="1:4">
      <c r="A45">
        <v>410250270</v>
      </c>
      <c r="B45" t="s">
        <v>286</v>
      </c>
      <c r="C45">
        <v>13.91</v>
      </c>
      <c r="D45">
        <v>13.32</v>
      </c>
    </row>
    <row r="46" spans="1:4">
      <c r="A46">
        <v>420252800</v>
      </c>
      <c r="B46" t="s">
        <v>287</v>
      </c>
      <c r="C46">
        <v>1.94</v>
      </c>
      <c r="D46">
        <v>1.94</v>
      </c>
    </row>
    <row r="47" spans="1:4">
      <c r="A47">
        <v>511351350</v>
      </c>
      <c r="B47" t="s">
        <v>289</v>
      </c>
      <c r="C47">
        <v>14.03</v>
      </c>
      <c r="D47">
        <v>14.03</v>
      </c>
    </row>
    <row r="48" spans="1:4">
      <c r="A48">
        <v>511351760</v>
      </c>
      <c r="B48" t="s">
        <v>290</v>
      </c>
      <c r="C48">
        <v>9.35</v>
      </c>
      <c r="D48">
        <v>9.35</v>
      </c>
    </row>
    <row r="49" spans="1:4">
      <c r="A49">
        <v>511354620</v>
      </c>
      <c r="B49" t="s">
        <v>291</v>
      </c>
      <c r="C49">
        <v>31.11</v>
      </c>
      <c r="D49">
        <v>31</v>
      </c>
    </row>
    <row r="50" spans="1:4">
      <c r="A50">
        <v>511354970</v>
      </c>
      <c r="B50" t="s">
        <v>292</v>
      </c>
      <c r="C50">
        <v>67.95</v>
      </c>
      <c r="D50">
        <v>67.95</v>
      </c>
    </row>
    <row r="51" spans="1:4">
      <c r="A51">
        <v>511358180</v>
      </c>
      <c r="B51" t="s">
        <v>555</v>
      </c>
      <c r="C51">
        <v>0.96</v>
      </c>
      <c r="D51">
        <v>0.96</v>
      </c>
    </row>
    <row r="52" spans="1:4">
      <c r="A52" t="s">
        <v>296</v>
      </c>
      <c r="B52" t="s">
        <v>297</v>
      </c>
      <c r="C52">
        <v>552.02</v>
      </c>
      <c r="D52">
        <v>552.02</v>
      </c>
    </row>
    <row r="53" spans="1:4">
      <c r="A53" t="s">
        <v>298</v>
      </c>
      <c r="B53" t="s">
        <v>299</v>
      </c>
      <c r="C53">
        <v>2209.33</v>
      </c>
      <c r="D53">
        <v>2207.5500000000002</v>
      </c>
    </row>
    <row r="54" spans="1:4">
      <c r="A54" t="s">
        <v>433</v>
      </c>
      <c r="B54" t="s">
        <v>434</v>
      </c>
      <c r="C54">
        <v>290.72000000000003</v>
      </c>
      <c r="D54">
        <v>290.70999999999998</v>
      </c>
    </row>
    <row r="55" spans="1:4">
      <c r="A55" t="s">
        <v>519</v>
      </c>
      <c r="B55" t="s">
        <v>520</v>
      </c>
      <c r="C55">
        <v>3997.27</v>
      </c>
      <c r="D55">
        <v>3997.27</v>
      </c>
    </row>
    <row r="56" spans="1:4">
      <c r="A56" t="s">
        <v>507</v>
      </c>
      <c r="B56" t="s">
        <v>508</v>
      </c>
      <c r="D56">
        <v>-192.68</v>
      </c>
    </row>
    <row r="57" spans="1:4">
      <c r="A57">
        <v>710552900</v>
      </c>
      <c r="B57" t="s">
        <v>300</v>
      </c>
      <c r="C57">
        <v>1429.17</v>
      </c>
      <c r="D57">
        <v>1427.01</v>
      </c>
    </row>
    <row r="58" spans="1:4">
      <c r="A58" t="s">
        <v>301</v>
      </c>
      <c r="B58" t="s">
        <v>302</v>
      </c>
      <c r="C58">
        <v>7.26</v>
      </c>
      <c r="D58">
        <v>7.26</v>
      </c>
    </row>
    <row r="59" spans="1:4">
      <c r="A59" t="s">
        <v>303</v>
      </c>
      <c r="B59" t="s">
        <v>304</v>
      </c>
      <c r="C59">
        <v>0.05</v>
      </c>
      <c r="D59">
        <v>0.05</v>
      </c>
    </row>
    <row r="60" spans="1:4">
      <c r="A60" t="s">
        <v>305</v>
      </c>
      <c r="B60" t="s">
        <v>306</v>
      </c>
      <c r="C60">
        <v>13.96</v>
      </c>
      <c r="D60">
        <v>13.96</v>
      </c>
    </row>
    <row r="61" spans="1:4">
      <c r="A61" t="s">
        <v>307</v>
      </c>
      <c r="B61" t="s">
        <v>308</v>
      </c>
      <c r="C61">
        <v>29.45</v>
      </c>
      <c r="D61">
        <v>29.45</v>
      </c>
    </row>
    <row r="62" spans="1:4">
      <c r="A62" t="s">
        <v>310</v>
      </c>
      <c r="B62" t="s">
        <v>311</v>
      </c>
      <c r="C62">
        <v>35</v>
      </c>
      <c r="D62">
        <v>35</v>
      </c>
    </row>
    <row r="63" spans="1:4">
      <c r="A63">
        <v>1140354660</v>
      </c>
      <c r="B63" t="s">
        <v>312</v>
      </c>
      <c r="C63">
        <v>16.86</v>
      </c>
      <c r="D63">
        <v>15.53</v>
      </c>
    </row>
    <row r="64" spans="1:4">
      <c r="A64">
        <v>1140355170</v>
      </c>
      <c r="B64" t="s">
        <v>314</v>
      </c>
      <c r="C64">
        <v>6.29</v>
      </c>
      <c r="D64">
        <v>6.29</v>
      </c>
    </row>
    <row r="65" spans="1:4">
      <c r="A65">
        <v>1140355190</v>
      </c>
      <c r="B65" t="s">
        <v>315</v>
      </c>
      <c r="C65">
        <v>3.36</v>
      </c>
      <c r="D65">
        <v>3.36</v>
      </c>
    </row>
    <row r="66" spans="1:4">
      <c r="A66" t="s">
        <v>317</v>
      </c>
      <c r="B66" t="s">
        <v>318</v>
      </c>
      <c r="C66">
        <v>2.5</v>
      </c>
      <c r="D66">
        <v>2.5</v>
      </c>
    </row>
    <row r="67" spans="1:4">
      <c r="A67" t="s">
        <v>462</v>
      </c>
      <c r="B67" t="s">
        <v>463</v>
      </c>
      <c r="C67">
        <v>2944.82</v>
      </c>
      <c r="D67">
        <v>2944.82</v>
      </c>
    </row>
    <row r="68" spans="1:4">
      <c r="A68" t="s">
        <v>322</v>
      </c>
      <c r="B68" t="s">
        <v>323</v>
      </c>
      <c r="C68">
        <v>2.87</v>
      </c>
      <c r="D68">
        <v>2.87</v>
      </c>
    </row>
    <row r="69" spans="1:4">
      <c r="A69" t="s">
        <v>324</v>
      </c>
      <c r="B69" t="s">
        <v>325</v>
      </c>
      <c r="C69">
        <v>34.21</v>
      </c>
      <c r="D69">
        <v>34.049999999999997</v>
      </c>
    </row>
    <row r="70" spans="1:4">
      <c r="A70" t="s">
        <v>435</v>
      </c>
      <c r="B70" t="s">
        <v>329</v>
      </c>
      <c r="D70">
        <v>-0.01</v>
      </c>
    </row>
    <row r="71" spans="1:4">
      <c r="A71" t="s">
        <v>326</v>
      </c>
      <c r="B71" t="s">
        <v>327</v>
      </c>
      <c r="D71">
        <v>0</v>
      </c>
    </row>
    <row r="72" spans="1:4">
      <c r="A72" t="s">
        <v>328</v>
      </c>
      <c r="B72" t="s">
        <v>329</v>
      </c>
      <c r="C72">
        <v>21.17</v>
      </c>
      <c r="D72">
        <v>21.17</v>
      </c>
    </row>
    <row r="73" spans="1:4">
      <c r="A73">
        <v>1380154260</v>
      </c>
      <c r="B73" t="s">
        <v>556</v>
      </c>
      <c r="C73">
        <v>48.29</v>
      </c>
      <c r="D73">
        <v>48.29</v>
      </c>
    </row>
    <row r="74" spans="1:4">
      <c r="A74" t="s">
        <v>332</v>
      </c>
      <c r="B74" t="s">
        <v>333</v>
      </c>
      <c r="C74">
        <v>203.29</v>
      </c>
      <c r="D74">
        <v>203.29</v>
      </c>
    </row>
    <row r="75" spans="1:4">
      <c r="A75" t="s">
        <v>334</v>
      </c>
      <c r="B75" t="s">
        <v>333</v>
      </c>
      <c r="C75">
        <v>45.77</v>
      </c>
      <c r="D75">
        <v>45.77</v>
      </c>
    </row>
    <row r="76" spans="1:4">
      <c r="A76" t="s">
        <v>335</v>
      </c>
      <c r="B76" t="s">
        <v>336</v>
      </c>
      <c r="C76">
        <v>48.57</v>
      </c>
      <c r="D76">
        <v>48.57</v>
      </c>
    </row>
    <row r="77" spans="1:4">
      <c r="A77">
        <v>1570150660</v>
      </c>
      <c r="B77" t="s">
        <v>337</v>
      </c>
      <c r="C77">
        <v>0.97</v>
      </c>
      <c r="D77">
        <v>0.97</v>
      </c>
    </row>
    <row r="78" spans="1:4">
      <c r="A78" t="s">
        <v>346</v>
      </c>
      <c r="B78" t="s">
        <v>347</v>
      </c>
      <c r="C78">
        <v>40.35</v>
      </c>
      <c r="D78">
        <v>37.270000000000003</v>
      </c>
    </row>
    <row r="79" spans="1:4">
      <c r="A79" t="s">
        <v>348</v>
      </c>
      <c r="B79" t="s">
        <v>349</v>
      </c>
      <c r="C79">
        <v>312.58</v>
      </c>
      <c r="D79">
        <v>312.58</v>
      </c>
    </row>
    <row r="80" spans="1:4">
      <c r="A80" t="s">
        <v>351</v>
      </c>
      <c r="B80" t="s">
        <v>352</v>
      </c>
      <c r="C80">
        <v>134.88999999999999</v>
      </c>
      <c r="D80">
        <v>134.88999999999999</v>
      </c>
    </row>
    <row r="81" spans="1:4">
      <c r="A81" t="s">
        <v>353</v>
      </c>
      <c r="B81" t="s">
        <v>354</v>
      </c>
      <c r="C81">
        <v>338.02</v>
      </c>
      <c r="D81">
        <v>338.02</v>
      </c>
    </row>
    <row r="82" spans="1:4">
      <c r="A82" t="s">
        <v>355</v>
      </c>
      <c r="B82" t="s">
        <v>356</v>
      </c>
      <c r="C82">
        <v>492.26</v>
      </c>
      <c r="D82">
        <v>492.26</v>
      </c>
    </row>
    <row r="83" spans="1:4">
      <c r="A83" t="s">
        <v>440</v>
      </c>
      <c r="B83" t="s">
        <v>441</v>
      </c>
      <c r="D83">
        <v>-0.23</v>
      </c>
    </row>
    <row r="84" spans="1:4">
      <c r="A84" t="s">
        <v>442</v>
      </c>
      <c r="B84" t="s">
        <v>443</v>
      </c>
      <c r="D84">
        <v>-1.95</v>
      </c>
    </row>
    <row r="85" spans="1:4">
      <c r="A85" t="s">
        <v>444</v>
      </c>
      <c r="B85" t="s">
        <v>445</v>
      </c>
      <c r="D85">
        <v>-0.23</v>
      </c>
    </row>
    <row r="86" spans="1:4">
      <c r="A86" t="s">
        <v>358</v>
      </c>
      <c r="B86" t="s">
        <v>359</v>
      </c>
      <c r="C86">
        <v>186.97</v>
      </c>
      <c r="D86">
        <v>186.97</v>
      </c>
    </row>
    <row r="87" spans="1:4">
      <c r="A87">
        <v>2820451280</v>
      </c>
      <c r="B87" t="s">
        <v>360</v>
      </c>
      <c r="C87">
        <v>10.56</v>
      </c>
      <c r="D87">
        <v>10.56</v>
      </c>
    </row>
    <row r="88" spans="1:4">
      <c r="A88" t="s">
        <v>446</v>
      </c>
      <c r="B88" t="s">
        <v>447</v>
      </c>
      <c r="C88">
        <v>14.54</v>
      </c>
      <c r="D88">
        <v>14.54</v>
      </c>
    </row>
    <row r="89" spans="1:4">
      <c r="A89">
        <v>2869950160</v>
      </c>
      <c r="B89" t="s">
        <v>361</v>
      </c>
      <c r="C89">
        <v>1.95</v>
      </c>
      <c r="D89">
        <v>1.95</v>
      </c>
    </row>
    <row r="90" spans="1:4">
      <c r="A90">
        <v>2910551290</v>
      </c>
      <c r="B90" t="s">
        <v>362</v>
      </c>
      <c r="C90">
        <v>546.32000000000005</v>
      </c>
      <c r="D90">
        <v>540.73</v>
      </c>
    </row>
    <row r="91" spans="1:4">
      <c r="A91" t="s">
        <v>363</v>
      </c>
      <c r="B91" t="s">
        <v>364</v>
      </c>
      <c r="C91">
        <v>163.44999999999999</v>
      </c>
      <c r="D91">
        <v>163.44999999999999</v>
      </c>
    </row>
    <row r="92" spans="1:4">
      <c r="A92" t="s">
        <v>365</v>
      </c>
      <c r="B92" t="s">
        <v>366</v>
      </c>
      <c r="C92">
        <v>44.64</v>
      </c>
      <c r="D92">
        <v>44.64</v>
      </c>
    </row>
    <row r="93" spans="1:4">
      <c r="A93" t="s">
        <v>367</v>
      </c>
      <c r="B93" t="s">
        <v>368</v>
      </c>
      <c r="C93">
        <v>0.12</v>
      </c>
      <c r="D93">
        <v>0.12</v>
      </c>
    </row>
    <row r="94" spans="1:4">
      <c r="A94" t="s">
        <v>369</v>
      </c>
      <c r="B94" t="s">
        <v>370</v>
      </c>
      <c r="C94">
        <v>31.88</v>
      </c>
      <c r="D94">
        <v>31.88</v>
      </c>
    </row>
    <row r="95" spans="1:4">
      <c r="A95">
        <v>3110251180</v>
      </c>
      <c r="B95" t="s">
        <v>371</v>
      </c>
      <c r="C95">
        <v>130</v>
      </c>
      <c r="D95">
        <v>128</v>
      </c>
    </row>
    <row r="96" spans="1:4">
      <c r="A96">
        <v>3180052990</v>
      </c>
      <c r="B96" t="s">
        <v>372</v>
      </c>
      <c r="C96">
        <v>6.38</v>
      </c>
      <c r="D96">
        <v>6.38</v>
      </c>
    </row>
    <row r="97" spans="1:4">
      <c r="A97">
        <v>3610459000</v>
      </c>
      <c r="B97" t="s">
        <v>375</v>
      </c>
      <c r="C97">
        <v>555.99</v>
      </c>
      <c r="D97">
        <v>555.97</v>
      </c>
    </row>
    <row r="98" spans="1:4">
      <c r="A98">
        <v>3620255500</v>
      </c>
      <c r="B98" t="s">
        <v>511</v>
      </c>
    </row>
    <row r="99" spans="1:4">
      <c r="A99">
        <v>4620155160</v>
      </c>
      <c r="B99" t="s">
        <v>376</v>
      </c>
      <c r="C99">
        <v>2.94</v>
      </c>
      <c r="D99">
        <v>2.94</v>
      </c>
    </row>
    <row r="100" spans="1:4">
      <c r="A100" t="s">
        <v>377</v>
      </c>
      <c r="B100" t="s">
        <v>378</v>
      </c>
      <c r="C100">
        <v>7.71</v>
      </c>
      <c r="D100">
        <v>7.71</v>
      </c>
    </row>
    <row r="101" spans="1:4">
      <c r="A101" t="s">
        <v>379</v>
      </c>
      <c r="B101" t="s">
        <v>378</v>
      </c>
      <c r="C101">
        <v>5.15</v>
      </c>
      <c r="D101">
        <v>5.15</v>
      </c>
    </row>
    <row r="102" spans="1:4">
      <c r="A102" t="s">
        <v>380</v>
      </c>
      <c r="B102" t="s">
        <v>381</v>
      </c>
      <c r="C102">
        <v>28.58</v>
      </c>
      <c r="D102">
        <v>28.58</v>
      </c>
    </row>
    <row r="103" spans="1:4">
      <c r="A103" t="s">
        <v>382</v>
      </c>
      <c r="B103" t="s">
        <v>378</v>
      </c>
      <c r="C103">
        <v>3.03</v>
      </c>
      <c r="D103">
        <v>3.03</v>
      </c>
    </row>
    <row r="104" spans="1:4">
      <c r="A104">
        <v>9090051200</v>
      </c>
      <c r="B104" t="s">
        <v>448</v>
      </c>
      <c r="C104">
        <v>0.03</v>
      </c>
      <c r="D104">
        <v>0.02</v>
      </c>
    </row>
    <row r="105" spans="1:4">
      <c r="A105">
        <v>9520051420</v>
      </c>
      <c r="B105" t="s">
        <v>383</v>
      </c>
      <c r="C105">
        <v>4.03</v>
      </c>
      <c r="D105">
        <v>4.03</v>
      </c>
    </row>
    <row r="106" spans="1:4">
      <c r="A106">
        <v>9620051410</v>
      </c>
      <c r="B106" t="s">
        <v>384</v>
      </c>
      <c r="C106">
        <v>27.55</v>
      </c>
      <c r="D106">
        <v>27.55</v>
      </c>
    </row>
    <row r="107" spans="1:4">
      <c r="A107">
        <v>170558300</v>
      </c>
      <c r="B107" t="s">
        <v>95</v>
      </c>
      <c r="C107">
        <v>4173.1400000000003</v>
      </c>
      <c r="D107">
        <v>4173.1400000000003</v>
      </c>
    </row>
    <row r="108" spans="1:4">
      <c r="A108">
        <v>170558330</v>
      </c>
      <c r="B108" t="s">
        <v>96</v>
      </c>
      <c r="C108">
        <v>5264.5</v>
      </c>
      <c r="D108">
        <v>5264.5</v>
      </c>
    </row>
    <row r="109" spans="1:4">
      <c r="A109">
        <v>320558340</v>
      </c>
      <c r="B109" t="s">
        <v>97</v>
      </c>
      <c r="C109">
        <v>278.67</v>
      </c>
      <c r="D109">
        <v>278.67</v>
      </c>
    </row>
    <row r="110" spans="1:4">
      <c r="A110">
        <v>330153020</v>
      </c>
      <c r="B110" t="s">
        <v>385</v>
      </c>
      <c r="C110">
        <v>2354.94</v>
      </c>
      <c r="D110">
        <v>2354.81</v>
      </c>
    </row>
    <row r="111" spans="1:4">
      <c r="A111" t="s">
        <v>386</v>
      </c>
      <c r="B111" t="s">
        <v>387</v>
      </c>
      <c r="C111">
        <v>4.75</v>
      </c>
      <c r="D111">
        <v>4.75</v>
      </c>
    </row>
    <row r="112" spans="1:4">
      <c r="A112" t="s">
        <v>388</v>
      </c>
      <c r="B112" t="s">
        <v>389</v>
      </c>
      <c r="C112">
        <v>6159.31</v>
      </c>
      <c r="D112">
        <v>6157.35</v>
      </c>
    </row>
    <row r="113" spans="1:4">
      <c r="A113">
        <v>1520158310</v>
      </c>
      <c r="B113" t="s">
        <v>100</v>
      </c>
      <c r="C113">
        <v>19.61</v>
      </c>
      <c r="D113">
        <v>19.61</v>
      </c>
    </row>
    <row r="114" spans="1:4">
      <c r="A114" t="s">
        <v>390</v>
      </c>
      <c r="B114" t="s">
        <v>391</v>
      </c>
      <c r="C114">
        <v>149.1</v>
      </c>
      <c r="D114">
        <v>149.1</v>
      </c>
    </row>
    <row r="115" spans="1:4">
      <c r="A115">
        <v>3620258320</v>
      </c>
      <c r="B115" t="s">
        <v>101</v>
      </c>
      <c r="C115">
        <v>8486.4</v>
      </c>
      <c r="D115">
        <v>8486.3700000000008</v>
      </c>
    </row>
    <row r="116" spans="1:4">
      <c r="A116">
        <v>3620258530</v>
      </c>
      <c r="B116" t="s">
        <v>392</v>
      </c>
      <c r="C116">
        <v>458.7</v>
      </c>
      <c r="D116">
        <v>458.7</v>
      </c>
    </row>
    <row r="117" spans="1:4">
      <c r="A117" t="s">
        <v>393</v>
      </c>
      <c r="B117" t="s">
        <v>394</v>
      </c>
      <c r="C117">
        <v>284.36</v>
      </c>
      <c r="D117">
        <v>284.35000000000002</v>
      </c>
    </row>
    <row r="118" spans="1:4">
      <c r="A118">
        <v>4740255250</v>
      </c>
      <c r="B118" t="s">
        <v>532</v>
      </c>
      <c r="C118">
        <v>177.04</v>
      </c>
      <c r="D118">
        <v>177.04</v>
      </c>
    </row>
    <row r="119" spans="1:4">
      <c r="A119" t="s">
        <v>395</v>
      </c>
      <c r="B119" t="s">
        <v>396</v>
      </c>
      <c r="C119">
        <v>121.82</v>
      </c>
      <c r="D119">
        <v>121.82</v>
      </c>
    </row>
    <row r="120" spans="1:4">
      <c r="A120">
        <v>9990051600</v>
      </c>
      <c r="B120" t="s">
        <v>557</v>
      </c>
      <c r="C120">
        <v>1018.6</v>
      </c>
      <c r="D120">
        <v>1018.6</v>
      </c>
    </row>
    <row r="121" spans="1:4">
      <c r="A121">
        <v>220252560</v>
      </c>
      <c r="B121" t="s">
        <v>400</v>
      </c>
      <c r="C121">
        <v>19.98</v>
      </c>
      <c r="D121">
        <v>19.98</v>
      </c>
    </row>
    <row r="122" spans="1:4">
      <c r="A122">
        <v>170558360</v>
      </c>
      <c r="B122" t="s">
        <v>401</v>
      </c>
      <c r="C122">
        <v>565.95000000000005</v>
      </c>
      <c r="D122">
        <v>564.75</v>
      </c>
    </row>
    <row r="123" spans="1:4">
      <c r="A123">
        <v>220253030</v>
      </c>
      <c r="B123" t="s">
        <v>402</v>
      </c>
      <c r="C123">
        <v>892.83</v>
      </c>
      <c r="D123">
        <v>879.93</v>
      </c>
    </row>
    <row r="124" spans="1:4">
      <c r="A124">
        <v>220253040</v>
      </c>
      <c r="B124" t="s">
        <v>403</v>
      </c>
      <c r="C124">
        <v>912.55</v>
      </c>
      <c r="D124">
        <v>912.41</v>
      </c>
    </row>
    <row r="125" spans="1:4">
      <c r="A125">
        <v>320558370</v>
      </c>
      <c r="B125" t="s">
        <v>404</v>
      </c>
      <c r="C125">
        <v>32.01</v>
      </c>
      <c r="D125">
        <v>32.01</v>
      </c>
    </row>
    <row r="126" spans="1:4">
      <c r="A126" t="s">
        <v>405</v>
      </c>
      <c r="B126" t="s">
        <v>406</v>
      </c>
      <c r="C126">
        <v>1399.88</v>
      </c>
      <c r="D126">
        <v>1399.83</v>
      </c>
    </row>
    <row r="127" spans="1:4">
      <c r="A127" t="s">
        <v>407</v>
      </c>
      <c r="B127" t="s">
        <v>408</v>
      </c>
      <c r="C127">
        <v>985.65</v>
      </c>
      <c r="D127">
        <v>985.65</v>
      </c>
    </row>
    <row r="128" spans="1:4">
      <c r="A128">
        <v>3620258570</v>
      </c>
      <c r="B128" t="s">
        <v>409</v>
      </c>
      <c r="C128">
        <v>181.19</v>
      </c>
      <c r="D128">
        <v>181.19</v>
      </c>
    </row>
    <row r="129" spans="1:4">
      <c r="A129" t="s">
        <v>494</v>
      </c>
      <c r="B129" t="s">
        <v>495</v>
      </c>
      <c r="C129">
        <v>1184</v>
      </c>
      <c r="D129">
        <v>1184</v>
      </c>
    </row>
    <row r="130" spans="1:4">
      <c r="A130" t="s">
        <v>414</v>
      </c>
      <c r="B130" t="s">
        <v>415</v>
      </c>
      <c r="C130">
        <v>20.96</v>
      </c>
      <c r="D130">
        <v>20.96</v>
      </c>
    </row>
    <row r="131" spans="1:4">
      <c r="A131" t="s">
        <v>416</v>
      </c>
      <c r="B131" t="s">
        <v>417</v>
      </c>
      <c r="C131">
        <v>4929.33</v>
      </c>
      <c r="D131">
        <v>4929.33</v>
      </c>
    </row>
    <row r="132" spans="1:4">
      <c r="A132" t="s">
        <v>420</v>
      </c>
      <c r="B132" t="s">
        <v>421</v>
      </c>
      <c r="C132">
        <v>6.22</v>
      </c>
      <c r="D132">
        <v>6.22</v>
      </c>
    </row>
    <row r="133" spans="1:4">
      <c r="A133">
        <v>320355830</v>
      </c>
      <c r="B133" t="s">
        <v>558</v>
      </c>
      <c r="C133">
        <v>195.65</v>
      </c>
      <c r="D133">
        <v>195.65</v>
      </c>
    </row>
    <row r="134" spans="1:4">
      <c r="A134">
        <v>1110155570</v>
      </c>
      <c r="B134" t="s">
        <v>559</v>
      </c>
      <c r="C134">
        <v>113.13</v>
      </c>
      <c r="D134">
        <v>113.13</v>
      </c>
    </row>
    <row r="135" spans="1:4">
      <c r="A135" t="s">
        <v>103</v>
      </c>
      <c r="B135" t="s">
        <v>102</v>
      </c>
      <c r="C135">
        <v>15.71</v>
      </c>
      <c r="D135">
        <v>15.71</v>
      </c>
    </row>
    <row r="136" spans="1:4">
      <c r="A136" t="s">
        <v>105</v>
      </c>
      <c r="B136" t="s">
        <v>104</v>
      </c>
      <c r="C136">
        <v>449.04</v>
      </c>
      <c r="D136">
        <v>449.04</v>
      </c>
    </row>
    <row r="137" spans="1:4">
      <c r="A137">
        <v>2340758790</v>
      </c>
      <c r="B137" t="s">
        <v>426</v>
      </c>
      <c r="C137">
        <v>22.35</v>
      </c>
      <c r="D137">
        <v>22.35</v>
      </c>
    </row>
    <row r="138" spans="1:4">
      <c r="A138">
        <v>3620258440</v>
      </c>
      <c r="B138" t="s">
        <v>106</v>
      </c>
      <c r="C138">
        <v>178.53</v>
      </c>
      <c r="D138">
        <v>178.53</v>
      </c>
    </row>
    <row r="139" spans="1:4">
      <c r="A139">
        <v>3620258480</v>
      </c>
      <c r="B139" t="s">
        <v>107</v>
      </c>
      <c r="C139">
        <v>741.58</v>
      </c>
      <c r="D139">
        <v>741.49</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workbookViewId="0">
      <selection sqref="A1:D149"/>
    </sheetView>
  </sheetViews>
  <sheetFormatPr defaultRowHeight="15"/>
  <cols>
    <col min="1" max="1" width="11.5703125" bestFit="1" customWidth="1"/>
  </cols>
  <sheetData>
    <row r="1" spans="1:4">
      <c r="A1">
        <v>58000</v>
      </c>
      <c r="B1" t="s">
        <v>217</v>
      </c>
      <c r="D1">
        <v>-6.69</v>
      </c>
    </row>
    <row r="2" spans="1:4">
      <c r="A2">
        <v>170551380</v>
      </c>
      <c r="B2" t="s">
        <v>218</v>
      </c>
      <c r="C2">
        <v>26.46</v>
      </c>
      <c r="D2">
        <v>23.79</v>
      </c>
    </row>
    <row r="3" spans="1:4">
      <c r="A3" t="s">
        <v>219</v>
      </c>
      <c r="B3" t="s">
        <v>220</v>
      </c>
      <c r="C3">
        <v>360.48</v>
      </c>
      <c r="D3">
        <v>360.48</v>
      </c>
    </row>
    <row r="4" spans="1:4">
      <c r="A4" t="s">
        <v>225</v>
      </c>
      <c r="B4" t="s">
        <v>226</v>
      </c>
      <c r="C4">
        <v>14.67</v>
      </c>
      <c r="D4">
        <v>14.67</v>
      </c>
    </row>
    <row r="5" spans="1:4">
      <c r="A5" t="s">
        <v>213</v>
      </c>
      <c r="B5" t="s">
        <v>214</v>
      </c>
      <c r="C5">
        <v>11.36</v>
      </c>
      <c r="D5">
        <v>11.36</v>
      </c>
    </row>
    <row r="6" spans="1:4">
      <c r="A6" t="s">
        <v>216</v>
      </c>
      <c r="B6" t="s">
        <v>215</v>
      </c>
      <c r="C6">
        <v>10.050000000000001</v>
      </c>
      <c r="D6">
        <v>10.050000000000001</v>
      </c>
    </row>
    <row r="7" spans="1:4">
      <c r="A7" t="s">
        <v>227</v>
      </c>
      <c r="B7" t="s">
        <v>228</v>
      </c>
      <c r="C7">
        <v>36.58</v>
      </c>
      <c r="D7">
        <v>36.58</v>
      </c>
    </row>
    <row r="8" spans="1:4">
      <c r="A8" t="s">
        <v>229</v>
      </c>
      <c r="B8" t="s">
        <v>230</v>
      </c>
      <c r="C8">
        <v>89.97</v>
      </c>
      <c r="D8">
        <v>89.97</v>
      </c>
    </row>
    <row r="9" spans="1:4">
      <c r="A9" t="s">
        <v>231</v>
      </c>
      <c r="B9" t="s">
        <v>232</v>
      </c>
      <c r="C9">
        <v>3.47</v>
      </c>
      <c r="D9">
        <v>3.47</v>
      </c>
    </row>
    <row r="10" spans="1:4">
      <c r="A10" t="s">
        <v>233</v>
      </c>
      <c r="B10" t="s">
        <v>234</v>
      </c>
      <c r="C10">
        <v>253.26</v>
      </c>
      <c r="D10">
        <v>253.26</v>
      </c>
    </row>
    <row r="11" spans="1:4">
      <c r="A11" t="s">
        <v>235</v>
      </c>
      <c r="B11" t="s">
        <v>236</v>
      </c>
      <c r="C11">
        <v>62.67</v>
      </c>
      <c r="D11">
        <v>62.67</v>
      </c>
    </row>
    <row r="12" spans="1:4">
      <c r="A12" t="s">
        <v>237</v>
      </c>
      <c r="B12" t="s">
        <v>238</v>
      </c>
      <c r="C12">
        <v>1.17</v>
      </c>
      <c r="D12">
        <v>1.17</v>
      </c>
    </row>
    <row r="13" spans="1:4">
      <c r="A13" t="s">
        <v>239</v>
      </c>
      <c r="B13" t="s">
        <v>240</v>
      </c>
      <c r="C13">
        <v>102.18</v>
      </c>
      <c r="D13">
        <v>102.18</v>
      </c>
    </row>
    <row r="14" spans="1:4">
      <c r="A14" t="s">
        <v>241</v>
      </c>
      <c r="B14" t="s">
        <v>242</v>
      </c>
      <c r="C14">
        <v>122.78</v>
      </c>
      <c r="D14">
        <v>122.78</v>
      </c>
    </row>
    <row r="15" spans="1:4">
      <c r="A15" t="s">
        <v>243</v>
      </c>
      <c r="B15" t="s">
        <v>244</v>
      </c>
      <c r="C15">
        <v>372.64</v>
      </c>
      <c r="D15">
        <v>372.64</v>
      </c>
    </row>
    <row r="16" spans="1:4">
      <c r="A16" t="s">
        <v>473</v>
      </c>
      <c r="B16" t="s">
        <v>474</v>
      </c>
      <c r="C16">
        <v>507.22</v>
      </c>
      <c r="D16">
        <v>507.22</v>
      </c>
    </row>
    <row r="17" spans="1:4">
      <c r="A17" t="s">
        <v>245</v>
      </c>
      <c r="B17" t="s">
        <v>246</v>
      </c>
      <c r="C17">
        <v>98.28</v>
      </c>
      <c r="D17">
        <v>98.28</v>
      </c>
    </row>
    <row r="18" spans="1:4">
      <c r="A18" t="s">
        <v>247</v>
      </c>
      <c r="B18" t="s">
        <v>248</v>
      </c>
      <c r="C18">
        <v>0.26</v>
      </c>
      <c r="D18">
        <v>0.26</v>
      </c>
    </row>
    <row r="19" spans="1:4">
      <c r="A19">
        <v>220252550</v>
      </c>
      <c r="B19" t="s">
        <v>249</v>
      </c>
      <c r="C19">
        <v>8.4600000000000009</v>
      </c>
      <c r="D19">
        <v>8.4600000000000009</v>
      </c>
    </row>
    <row r="20" spans="1:4">
      <c r="A20" s="51">
        <v>220255380</v>
      </c>
      <c r="B20" t="s">
        <v>542</v>
      </c>
      <c r="C20">
        <v>4.8899999999999997</v>
      </c>
      <c r="D20">
        <v>4.8899999999999997</v>
      </c>
    </row>
    <row r="21" spans="1:4">
      <c r="A21" s="51">
        <v>220255390</v>
      </c>
      <c r="B21" t="s">
        <v>477</v>
      </c>
      <c r="C21">
        <v>7.49</v>
      </c>
      <c r="D21">
        <v>7.49</v>
      </c>
    </row>
    <row r="22" spans="1:4">
      <c r="A22" s="51" t="s">
        <v>250</v>
      </c>
      <c r="B22" t="s">
        <v>251</v>
      </c>
      <c r="C22">
        <v>36.03</v>
      </c>
      <c r="D22">
        <v>36.03</v>
      </c>
    </row>
    <row r="23" spans="1:4">
      <c r="A23" s="51" t="s">
        <v>252</v>
      </c>
      <c r="B23" t="s">
        <v>253</v>
      </c>
      <c r="C23">
        <v>6.41</v>
      </c>
      <c r="D23">
        <v>6.41</v>
      </c>
    </row>
    <row r="24" spans="1:4">
      <c r="A24" s="51" t="s">
        <v>254</v>
      </c>
      <c r="B24" t="s">
        <v>255</v>
      </c>
      <c r="C24">
        <v>96.7</v>
      </c>
      <c r="D24">
        <v>96.7</v>
      </c>
    </row>
    <row r="25" spans="1:4">
      <c r="A25" s="51" t="s">
        <v>256</v>
      </c>
      <c r="B25" t="s">
        <v>257</v>
      </c>
      <c r="C25">
        <v>334.53</v>
      </c>
      <c r="D25">
        <v>334.53</v>
      </c>
    </row>
    <row r="26" spans="1:4">
      <c r="A26" s="51" t="s">
        <v>258</v>
      </c>
      <c r="B26" t="s">
        <v>259</v>
      </c>
      <c r="C26">
        <v>4.7699999999999996</v>
      </c>
      <c r="D26">
        <v>4.7699999999999996</v>
      </c>
    </row>
    <row r="27" spans="1:4">
      <c r="A27" s="51" t="s">
        <v>260</v>
      </c>
      <c r="B27" t="s">
        <v>261</v>
      </c>
      <c r="C27">
        <v>159.52000000000001</v>
      </c>
      <c r="D27">
        <v>159.52000000000001</v>
      </c>
    </row>
    <row r="28" spans="1:4">
      <c r="A28" t="s">
        <v>262</v>
      </c>
      <c r="B28" t="s">
        <v>263</v>
      </c>
      <c r="C28">
        <v>375.22</v>
      </c>
      <c r="D28">
        <v>375.22</v>
      </c>
    </row>
    <row r="29" spans="1:4">
      <c r="A29" t="s">
        <v>543</v>
      </c>
      <c r="B29" t="s">
        <v>257</v>
      </c>
      <c r="C29">
        <v>35.04</v>
      </c>
      <c r="D29">
        <v>35.04</v>
      </c>
    </row>
    <row r="30" spans="1:4">
      <c r="A30" s="51" t="s">
        <v>429</v>
      </c>
      <c r="B30" t="s">
        <v>430</v>
      </c>
      <c r="C30">
        <v>65.349999999999994</v>
      </c>
      <c r="D30">
        <v>65.349999999999994</v>
      </c>
    </row>
    <row r="31" spans="1:4">
      <c r="A31" s="51" t="s">
        <v>264</v>
      </c>
      <c r="B31" t="s">
        <v>265</v>
      </c>
      <c r="C31">
        <v>14.95</v>
      </c>
      <c r="D31">
        <v>14.95</v>
      </c>
    </row>
    <row r="32" spans="1:4">
      <c r="A32" s="51" t="s">
        <v>266</v>
      </c>
      <c r="B32" t="s">
        <v>267</v>
      </c>
      <c r="C32">
        <v>27.25</v>
      </c>
      <c r="D32">
        <v>27.25</v>
      </c>
    </row>
    <row r="33" spans="1:4">
      <c r="A33">
        <v>310151370</v>
      </c>
      <c r="B33" t="s">
        <v>272</v>
      </c>
      <c r="C33">
        <v>150.08000000000001</v>
      </c>
      <c r="D33">
        <v>149.96</v>
      </c>
    </row>
    <row r="34" spans="1:4">
      <c r="A34">
        <v>310852500</v>
      </c>
      <c r="B34" t="s">
        <v>273</v>
      </c>
      <c r="C34">
        <v>759.8</v>
      </c>
      <c r="D34">
        <v>759.4</v>
      </c>
    </row>
    <row r="35" spans="1:4">
      <c r="A35">
        <v>311152200</v>
      </c>
      <c r="B35" t="s">
        <v>276</v>
      </c>
      <c r="C35">
        <v>106.06</v>
      </c>
      <c r="D35">
        <v>106.06</v>
      </c>
    </row>
    <row r="36" spans="1:4">
      <c r="A36">
        <v>311252400</v>
      </c>
      <c r="B36" t="s">
        <v>277</v>
      </c>
      <c r="C36">
        <v>0.03</v>
      </c>
      <c r="D36">
        <v>0.03</v>
      </c>
    </row>
    <row r="37" spans="1:4">
      <c r="A37">
        <v>312154040</v>
      </c>
      <c r="B37" t="s">
        <v>505</v>
      </c>
      <c r="C37">
        <v>174.51</v>
      </c>
      <c r="D37">
        <v>174.51</v>
      </c>
    </row>
    <row r="38" spans="1:4">
      <c r="A38">
        <v>330152700</v>
      </c>
      <c r="B38" t="s">
        <v>278</v>
      </c>
      <c r="C38">
        <v>4.7</v>
      </c>
      <c r="D38">
        <v>4.7</v>
      </c>
    </row>
    <row r="39" spans="1:4">
      <c r="A39">
        <v>330153800</v>
      </c>
      <c r="B39" t="s">
        <v>279</v>
      </c>
      <c r="C39">
        <v>366.42</v>
      </c>
      <c r="D39">
        <v>366.17</v>
      </c>
    </row>
    <row r="40" spans="1:4">
      <c r="A40">
        <v>330750820</v>
      </c>
      <c r="B40" t="s">
        <v>280</v>
      </c>
      <c r="C40">
        <v>52.26</v>
      </c>
      <c r="D40">
        <v>52.26</v>
      </c>
    </row>
    <row r="41" spans="1:4">
      <c r="A41">
        <v>330752600</v>
      </c>
      <c r="B41" t="s">
        <v>281</v>
      </c>
      <c r="C41">
        <v>7.24</v>
      </c>
      <c r="D41">
        <v>7.24</v>
      </c>
    </row>
    <row r="42" spans="1:4">
      <c r="A42" t="s">
        <v>282</v>
      </c>
      <c r="B42" t="s">
        <v>283</v>
      </c>
      <c r="C42">
        <v>501.28</v>
      </c>
      <c r="D42">
        <v>501.26</v>
      </c>
    </row>
    <row r="43" spans="1:4">
      <c r="A43" t="s">
        <v>284</v>
      </c>
      <c r="B43" t="s">
        <v>285</v>
      </c>
      <c r="C43">
        <v>735.09</v>
      </c>
      <c r="D43">
        <v>735.09</v>
      </c>
    </row>
    <row r="44" spans="1:4">
      <c r="A44">
        <v>410250270</v>
      </c>
      <c r="B44" t="s">
        <v>286</v>
      </c>
      <c r="C44">
        <v>4.32</v>
      </c>
      <c r="D44">
        <v>4.32</v>
      </c>
    </row>
    <row r="45" spans="1:4">
      <c r="A45">
        <v>420250270</v>
      </c>
      <c r="B45" t="s">
        <v>286</v>
      </c>
      <c r="C45">
        <v>6.52</v>
      </c>
      <c r="D45">
        <v>6.52</v>
      </c>
    </row>
    <row r="46" spans="1:4">
      <c r="A46">
        <v>420252800</v>
      </c>
      <c r="B46" t="s">
        <v>287</v>
      </c>
      <c r="C46">
        <v>0.17</v>
      </c>
      <c r="D46">
        <v>0.17</v>
      </c>
    </row>
    <row r="47" spans="1:4">
      <c r="A47">
        <v>511351350</v>
      </c>
      <c r="B47" t="s">
        <v>289</v>
      </c>
      <c r="C47">
        <v>8.17</v>
      </c>
      <c r="D47">
        <v>8.17</v>
      </c>
    </row>
    <row r="48" spans="1:4">
      <c r="A48">
        <v>511351760</v>
      </c>
      <c r="B48" t="s">
        <v>290</v>
      </c>
      <c r="C48">
        <v>11.81</v>
      </c>
      <c r="D48">
        <v>11.81</v>
      </c>
    </row>
    <row r="49" spans="1:4">
      <c r="A49">
        <v>511354620</v>
      </c>
      <c r="B49" t="s">
        <v>291</v>
      </c>
      <c r="C49">
        <v>5.04</v>
      </c>
      <c r="D49">
        <v>5.03</v>
      </c>
    </row>
    <row r="50" spans="1:4">
      <c r="A50">
        <v>511354970</v>
      </c>
      <c r="B50" t="s">
        <v>292</v>
      </c>
      <c r="C50">
        <v>134.57</v>
      </c>
      <c r="D50">
        <v>131.41</v>
      </c>
    </row>
    <row r="51" spans="1:4">
      <c r="A51" t="s">
        <v>293</v>
      </c>
      <c r="B51" t="s">
        <v>294</v>
      </c>
      <c r="C51">
        <v>611.22</v>
      </c>
      <c r="D51">
        <v>611.22</v>
      </c>
    </row>
    <row r="52" spans="1:4">
      <c r="A52" t="s">
        <v>544</v>
      </c>
      <c r="B52" t="s">
        <v>294</v>
      </c>
    </row>
    <row r="53" spans="1:4">
      <c r="A53" t="s">
        <v>296</v>
      </c>
      <c r="B53" t="s">
        <v>297</v>
      </c>
      <c r="C53">
        <v>134.5</v>
      </c>
      <c r="D53">
        <v>134.5</v>
      </c>
    </row>
    <row r="54" spans="1:4">
      <c r="A54" t="s">
        <v>298</v>
      </c>
      <c r="B54" t="s">
        <v>299</v>
      </c>
      <c r="C54">
        <v>357.74</v>
      </c>
      <c r="D54">
        <v>357.74</v>
      </c>
    </row>
    <row r="55" spans="1:4">
      <c r="A55" t="s">
        <v>433</v>
      </c>
      <c r="B55" t="s">
        <v>434</v>
      </c>
      <c r="C55">
        <v>86.37</v>
      </c>
      <c r="D55">
        <v>86.37</v>
      </c>
    </row>
    <row r="56" spans="1:4">
      <c r="A56" t="s">
        <v>506</v>
      </c>
      <c r="B56" t="s">
        <v>299</v>
      </c>
    </row>
    <row r="57" spans="1:4">
      <c r="A57">
        <v>710552900</v>
      </c>
      <c r="B57" t="s">
        <v>300</v>
      </c>
      <c r="C57">
        <v>216.65</v>
      </c>
      <c r="D57">
        <v>216.55</v>
      </c>
    </row>
    <row r="58" spans="1:4">
      <c r="A58" t="s">
        <v>301</v>
      </c>
      <c r="B58" t="s">
        <v>302</v>
      </c>
      <c r="C58">
        <v>1.65</v>
      </c>
      <c r="D58">
        <v>1.65</v>
      </c>
    </row>
    <row r="59" spans="1:4">
      <c r="A59" t="s">
        <v>303</v>
      </c>
      <c r="B59" t="s">
        <v>304</v>
      </c>
      <c r="C59">
        <v>7.11</v>
      </c>
      <c r="D59">
        <v>7.11</v>
      </c>
    </row>
    <row r="60" spans="1:4">
      <c r="A60" t="s">
        <v>305</v>
      </c>
      <c r="B60" t="s">
        <v>306</v>
      </c>
      <c r="C60">
        <v>5.7</v>
      </c>
      <c r="D60">
        <v>5.7</v>
      </c>
    </row>
    <row r="61" spans="1:4">
      <c r="A61" t="s">
        <v>307</v>
      </c>
      <c r="B61" t="s">
        <v>308</v>
      </c>
      <c r="C61">
        <v>4.1900000000000004</v>
      </c>
      <c r="D61">
        <v>4.1900000000000004</v>
      </c>
    </row>
    <row r="62" spans="1:4">
      <c r="A62">
        <v>860550860</v>
      </c>
      <c r="B62" t="s">
        <v>309</v>
      </c>
      <c r="C62">
        <v>17.45</v>
      </c>
      <c r="D62">
        <v>15.95</v>
      </c>
    </row>
    <row r="63" spans="1:4">
      <c r="A63" t="s">
        <v>310</v>
      </c>
      <c r="B63" t="s">
        <v>311</v>
      </c>
      <c r="C63">
        <v>10</v>
      </c>
      <c r="D63">
        <v>10</v>
      </c>
    </row>
    <row r="64" spans="1:4">
      <c r="A64">
        <v>1140354660</v>
      </c>
      <c r="B64" t="s">
        <v>312</v>
      </c>
      <c r="C64">
        <v>4.08</v>
      </c>
      <c r="D64">
        <v>4.08</v>
      </c>
    </row>
    <row r="65" spans="1:4">
      <c r="A65">
        <v>1140354670</v>
      </c>
      <c r="B65" t="s">
        <v>313</v>
      </c>
      <c r="C65">
        <v>17.690000000000001</v>
      </c>
      <c r="D65">
        <v>17.690000000000001</v>
      </c>
    </row>
    <row r="66" spans="1:4">
      <c r="A66">
        <v>1140355170</v>
      </c>
      <c r="B66" t="s">
        <v>314</v>
      </c>
      <c r="C66">
        <v>1.46</v>
      </c>
      <c r="D66">
        <v>1.46</v>
      </c>
    </row>
    <row r="67" spans="1:4">
      <c r="A67">
        <v>1140355190</v>
      </c>
      <c r="B67" t="s">
        <v>315</v>
      </c>
      <c r="C67">
        <v>2.13</v>
      </c>
      <c r="D67">
        <v>2.13</v>
      </c>
    </row>
    <row r="68" spans="1:4">
      <c r="A68" t="s">
        <v>316</v>
      </c>
      <c r="B68" t="s">
        <v>315</v>
      </c>
      <c r="C68">
        <v>45.36</v>
      </c>
      <c r="D68">
        <v>45.36</v>
      </c>
    </row>
    <row r="69" spans="1:4">
      <c r="A69" t="s">
        <v>317</v>
      </c>
      <c r="B69" t="s">
        <v>318</v>
      </c>
      <c r="C69">
        <v>1</v>
      </c>
      <c r="D69">
        <v>1</v>
      </c>
    </row>
    <row r="70" spans="1:4">
      <c r="A70" t="s">
        <v>462</v>
      </c>
      <c r="B70" t="s">
        <v>463</v>
      </c>
      <c r="C70">
        <v>19.97</v>
      </c>
      <c r="D70">
        <v>19.97</v>
      </c>
    </row>
    <row r="71" spans="1:4">
      <c r="A71" t="s">
        <v>319</v>
      </c>
      <c r="B71" t="s">
        <v>320</v>
      </c>
      <c r="C71">
        <v>112.16</v>
      </c>
      <c r="D71">
        <v>112.16</v>
      </c>
    </row>
    <row r="72" spans="1:4">
      <c r="A72" t="s">
        <v>322</v>
      </c>
      <c r="B72" t="s">
        <v>323</v>
      </c>
      <c r="C72">
        <v>31.1</v>
      </c>
      <c r="D72">
        <v>31.1</v>
      </c>
    </row>
    <row r="73" spans="1:4">
      <c r="A73" t="s">
        <v>324</v>
      </c>
      <c r="B73" t="s">
        <v>325</v>
      </c>
      <c r="C73">
        <v>5.61</v>
      </c>
      <c r="D73">
        <v>5.61</v>
      </c>
    </row>
    <row r="74" spans="1:4">
      <c r="A74" t="s">
        <v>435</v>
      </c>
      <c r="B74" t="s">
        <v>329</v>
      </c>
      <c r="C74">
        <v>36.92</v>
      </c>
      <c r="D74">
        <v>36.92</v>
      </c>
    </row>
    <row r="75" spans="1:4">
      <c r="A75" t="s">
        <v>326</v>
      </c>
      <c r="B75" t="s">
        <v>327</v>
      </c>
      <c r="C75">
        <v>26.82</v>
      </c>
      <c r="D75">
        <v>26.82</v>
      </c>
    </row>
    <row r="76" spans="1:4">
      <c r="A76" t="s">
        <v>328</v>
      </c>
      <c r="B76" t="s">
        <v>329</v>
      </c>
      <c r="C76">
        <v>25</v>
      </c>
      <c r="D76">
        <v>25</v>
      </c>
    </row>
    <row r="77" spans="1:4">
      <c r="A77" t="s">
        <v>436</v>
      </c>
      <c r="B77" t="s">
        <v>323</v>
      </c>
      <c r="C77">
        <v>36.590000000000003</v>
      </c>
      <c r="D77">
        <v>36.590000000000003</v>
      </c>
    </row>
    <row r="78" spans="1:4">
      <c r="A78" t="s">
        <v>330</v>
      </c>
      <c r="B78" t="s">
        <v>331</v>
      </c>
      <c r="C78">
        <v>6.58</v>
      </c>
      <c r="D78">
        <v>6.58</v>
      </c>
    </row>
    <row r="79" spans="1:4">
      <c r="A79" t="s">
        <v>332</v>
      </c>
      <c r="B79" t="s">
        <v>333</v>
      </c>
      <c r="C79">
        <v>100.74</v>
      </c>
      <c r="D79">
        <v>100.74</v>
      </c>
    </row>
    <row r="80" spans="1:4">
      <c r="A80" t="s">
        <v>334</v>
      </c>
      <c r="B80" t="s">
        <v>333</v>
      </c>
      <c r="C80">
        <v>10.25</v>
      </c>
      <c r="D80">
        <v>10.25</v>
      </c>
    </row>
    <row r="81" spans="1:4">
      <c r="A81" t="s">
        <v>335</v>
      </c>
      <c r="B81" t="s">
        <v>336</v>
      </c>
      <c r="C81">
        <v>45.87</v>
      </c>
      <c r="D81">
        <v>45.75</v>
      </c>
    </row>
    <row r="82" spans="1:4">
      <c r="A82">
        <v>1570150660</v>
      </c>
      <c r="B82" t="s">
        <v>337</v>
      </c>
      <c r="C82">
        <v>0.55000000000000004</v>
      </c>
      <c r="D82">
        <v>0.55000000000000004</v>
      </c>
    </row>
    <row r="83" spans="1:4">
      <c r="A83">
        <v>2340650280</v>
      </c>
      <c r="B83" t="s">
        <v>464</v>
      </c>
      <c r="C83">
        <v>3.81</v>
      </c>
      <c r="D83">
        <v>3.81</v>
      </c>
    </row>
    <row r="84" spans="1:4">
      <c r="A84">
        <v>2420453900</v>
      </c>
      <c r="B84" t="s">
        <v>340</v>
      </c>
      <c r="C84">
        <v>698.31</v>
      </c>
      <c r="D84">
        <v>698.31</v>
      </c>
    </row>
    <row r="85" spans="1:4">
      <c r="A85" t="s">
        <v>341</v>
      </c>
      <c r="B85" t="s">
        <v>342</v>
      </c>
      <c r="C85" t="s">
        <v>545</v>
      </c>
      <c r="D85" t="s">
        <v>545</v>
      </c>
    </row>
    <row r="86" spans="1:4">
      <c r="A86" t="s">
        <v>344</v>
      </c>
      <c r="B86" t="s">
        <v>345</v>
      </c>
      <c r="D86">
        <v>0</v>
      </c>
    </row>
    <row r="87" spans="1:4">
      <c r="A87" t="s">
        <v>346</v>
      </c>
      <c r="B87" t="s">
        <v>347</v>
      </c>
      <c r="C87">
        <v>94.73</v>
      </c>
      <c r="D87">
        <v>93.15</v>
      </c>
    </row>
    <row r="88" spans="1:4">
      <c r="A88" t="s">
        <v>348</v>
      </c>
      <c r="B88" t="s">
        <v>349</v>
      </c>
      <c r="C88" t="s">
        <v>546</v>
      </c>
      <c r="D88" t="s">
        <v>547</v>
      </c>
    </row>
    <row r="89" spans="1:4">
      <c r="A89" t="s">
        <v>351</v>
      </c>
      <c r="B89" t="s">
        <v>352</v>
      </c>
      <c r="C89">
        <v>44.16</v>
      </c>
      <c r="D89">
        <v>44.16</v>
      </c>
    </row>
    <row r="90" spans="1:4">
      <c r="A90" t="s">
        <v>353</v>
      </c>
      <c r="B90" t="s">
        <v>354</v>
      </c>
      <c r="C90">
        <v>369.87</v>
      </c>
      <c r="D90">
        <v>369.87</v>
      </c>
    </row>
    <row r="91" spans="1:4">
      <c r="A91" t="s">
        <v>355</v>
      </c>
      <c r="B91" t="s">
        <v>356</v>
      </c>
      <c r="C91">
        <v>427.13</v>
      </c>
      <c r="D91">
        <v>427.13</v>
      </c>
    </row>
    <row r="92" spans="1:4">
      <c r="A92" t="s">
        <v>440</v>
      </c>
      <c r="B92" t="s">
        <v>441</v>
      </c>
      <c r="D92">
        <v>-0.11</v>
      </c>
    </row>
    <row r="93" spans="1:4">
      <c r="A93" t="s">
        <v>442</v>
      </c>
      <c r="B93" t="s">
        <v>443</v>
      </c>
      <c r="D93">
        <v>-2.62</v>
      </c>
    </row>
    <row r="94" spans="1:4">
      <c r="A94" t="s">
        <v>444</v>
      </c>
      <c r="B94" t="s">
        <v>445</v>
      </c>
      <c r="D94">
        <v>-0.05</v>
      </c>
    </row>
    <row r="95" spans="1:4">
      <c r="A95" t="s">
        <v>358</v>
      </c>
      <c r="B95" t="s">
        <v>359</v>
      </c>
      <c r="C95">
        <v>71.55</v>
      </c>
      <c r="D95">
        <v>71.55</v>
      </c>
    </row>
    <row r="96" spans="1:4">
      <c r="A96">
        <v>2820451280</v>
      </c>
      <c r="B96" t="s">
        <v>360</v>
      </c>
      <c r="C96">
        <v>9.19</v>
      </c>
      <c r="D96">
        <v>9.19</v>
      </c>
    </row>
    <row r="97" spans="1:4">
      <c r="A97" t="s">
        <v>530</v>
      </c>
      <c r="B97" t="s">
        <v>531</v>
      </c>
      <c r="C97">
        <v>19.36</v>
      </c>
      <c r="D97">
        <v>19.36</v>
      </c>
    </row>
    <row r="98" spans="1:4">
      <c r="A98" t="s">
        <v>446</v>
      </c>
      <c r="B98" t="s">
        <v>447</v>
      </c>
      <c r="C98">
        <v>13.48</v>
      </c>
      <c r="D98">
        <v>13.48</v>
      </c>
    </row>
    <row r="99" spans="1:4">
      <c r="A99">
        <v>2869950160</v>
      </c>
      <c r="B99" t="s">
        <v>361</v>
      </c>
      <c r="C99">
        <v>4.0999999999999996</v>
      </c>
      <c r="D99">
        <v>4.0999999999999996</v>
      </c>
    </row>
    <row r="100" spans="1:4">
      <c r="A100">
        <v>2910551290</v>
      </c>
      <c r="B100" t="s">
        <v>362</v>
      </c>
      <c r="C100">
        <v>162.97999999999999</v>
      </c>
      <c r="D100">
        <v>162.97999999999999</v>
      </c>
    </row>
    <row r="101" spans="1:4">
      <c r="A101" t="s">
        <v>363</v>
      </c>
      <c r="B101" t="s">
        <v>364</v>
      </c>
      <c r="C101">
        <v>16.71</v>
      </c>
      <c r="D101">
        <v>16.71</v>
      </c>
    </row>
    <row r="102" spans="1:4">
      <c r="A102" t="s">
        <v>365</v>
      </c>
      <c r="B102" t="s">
        <v>366</v>
      </c>
      <c r="C102">
        <v>0.56999999999999995</v>
      </c>
      <c r="D102">
        <v>0.56999999999999995</v>
      </c>
    </row>
    <row r="103" spans="1:4">
      <c r="A103" t="s">
        <v>369</v>
      </c>
      <c r="B103" t="s">
        <v>370</v>
      </c>
      <c r="C103">
        <v>14.18</v>
      </c>
      <c r="D103">
        <v>14.18</v>
      </c>
    </row>
    <row r="104" spans="1:4">
      <c r="A104">
        <v>3110251180</v>
      </c>
      <c r="B104" t="s">
        <v>371</v>
      </c>
      <c r="C104">
        <v>31.13</v>
      </c>
      <c r="D104">
        <v>31.13</v>
      </c>
    </row>
    <row r="105" spans="1:4">
      <c r="A105">
        <v>3180052990</v>
      </c>
      <c r="B105" t="s">
        <v>372</v>
      </c>
      <c r="C105">
        <v>6.7</v>
      </c>
      <c r="D105">
        <v>6.7</v>
      </c>
    </row>
    <row r="106" spans="1:4">
      <c r="A106" t="s">
        <v>373</v>
      </c>
      <c r="B106" t="s">
        <v>374</v>
      </c>
      <c r="C106">
        <v>0.66</v>
      </c>
      <c r="D106">
        <v>0.66</v>
      </c>
    </row>
    <row r="107" spans="1:4">
      <c r="A107">
        <v>3610459000</v>
      </c>
      <c r="B107" t="s">
        <v>375</v>
      </c>
      <c r="C107">
        <v>101.69</v>
      </c>
      <c r="D107">
        <v>101.69</v>
      </c>
    </row>
    <row r="108" spans="1:4">
      <c r="A108" t="s">
        <v>377</v>
      </c>
      <c r="B108" t="s">
        <v>378</v>
      </c>
      <c r="C108">
        <v>56.9</v>
      </c>
      <c r="D108">
        <v>56.9</v>
      </c>
    </row>
    <row r="109" spans="1:4">
      <c r="A109">
        <v>4840155760</v>
      </c>
      <c r="B109" t="s">
        <v>378</v>
      </c>
      <c r="C109">
        <v>246.8</v>
      </c>
      <c r="D109">
        <v>246.8</v>
      </c>
    </row>
    <row r="110" spans="1:4">
      <c r="A110" t="s">
        <v>379</v>
      </c>
      <c r="B110" t="s">
        <v>378</v>
      </c>
      <c r="C110">
        <v>13.37</v>
      </c>
      <c r="D110">
        <v>13.37</v>
      </c>
    </row>
    <row r="111" spans="1:4">
      <c r="A111" t="s">
        <v>380</v>
      </c>
      <c r="B111" t="s">
        <v>381</v>
      </c>
      <c r="C111">
        <v>60.36</v>
      </c>
      <c r="D111">
        <v>60.36</v>
      </c>
    </row>
    <row r="112" spans="1:4">
      <c r="A112" t="s">
        <v>382</v>
      </c>
      <c r="B112" t="s">
        <v>378</v>
      </c>
      <c r="C112">
        <v>75.41</v>
      </c>
      <c r="D112">
        <v>75.41</v>
      </c>
    </row>
    <row r="113" spans="1:4">
      <c r="A113">
        <v>9090051200</v>
      </c>
      <c r="B113" t="s">
        <v>448</v>
      </c>
      <c r="C113">
        <v>0.09</v>
      </c>
      <c r="D113">
        <v>0.09</v>
      </c>
    </row>
    <row r="114" spans="1:4">
      <c r="A114">
        <v>9520051420</v>
      </c>
      <c r="B114" t="s">
        <v>383</v>
      </c>
      <c r="C114">
        <v>2.16</v>
      </c>
      <c r="D114">
        <v>2.16</v>
      </c>
    </row>
    <row r="115" spans="1:4">
      <c r="A115">
        <v>9620051410</v>
      </c>
      <c r="B115" t="s">
        <v>384</v>
      </c>
      <c r="C115">
        <v>14.7</v>
      </c>
      <c r="D115">
        <v>14.7</v>
      </c>
    </row>
    <row r="116" spans="1:4">
      <c r="A116">
        <v>170558300</v>
      </c>
      <c r="B116" t="s">
        <v>95</v>
      </c>
      <c r="C116">
        <v>245.83</v>
      </c>
      <c r="D116">
        <v>245.83</v>
      </c>
    </row>
    <row r="117" spans="1:4">
      <c r="A117">
        <v>170558330</v>
      </c>
      <c r="B117" t="s">
        <v>96</v>
      </c>
      <c r="C117">
        <v>625.02</v>
      </c>
      <c r="D117">
        <v>625</v>
      </c>
    </row>
    <row r="118" spans="1:4">
      <c r="A118">
        <v>320558340</v>
      </c>
      <c r="B118" t="s">
        <v>97</v>
      </c>
      <c r="C118">
        <v>112.29</v>
      </c>
      <c r="D118">
        <v>112.29</v>
      </c>
    </row>
    <row r="119" spans="1:4">
      <c r="A119">
        <v>330153020</v>
      </c>
      <c r="B119" t="s">
        <v>385</v>
      </c>
      <c r="C119">
        <v>546.02</v>
      </c>
      <c r="D119">
        <v>546.02</v>
      </c>
    </row>
    <row r="120" spans="1:4">
      <c r="A120" t="s">
        <v>386</v>
      </c>
      <c r="B120" t="s">
        <v>387</v>
      </c>
      <c r="C120">
        <v>7.04</v>
      </c>
      <c r="D120">
        <v>7.04</v>
      </c>
    </row>
    <row r="121" spans="1:4">
      <c r="A121" t="s">
        <v>388</v>
      </c>
      <c r="B121" t="s">
        <v>389</v>
      </c>
      <c r="C121">
        <v>439.38</v>
      </c>
      <c r="D121">
        <v>439.28</v>
      </c>
    </row>
    <row r="122" spans="1:4">
      <c r="A122">
        <v>1520158310</v>
      </c>
      <c r="B122" t="s">
        <v>100</v>
      </c>
      <c r="C122">
        <v>10</v>
      </c>
      <c r="D122">
        <v>10</v>
      </c>
    </row>
    <row r="123" spans="1:4">
      <c r="A123" t="s">
        <v>390</v>
      </c>
      <c r="B123" t="s">
        <v>391</v>
      </c>
      <c r="C123">
        <v>143.22999999999999</v>
      </c>
      <c r="D123">
        <v>143.22999999999999</v>
      </c>
    </row>
    <row r="124" spans="1:4">
      <c r="A124">
        <v>3620258320</v>
      </c>
      <c r="B124" t="s">
        <v>101</v>
      </c>
      <c r="C124">
        <v>456</v>
      </c>
      <c r="D124">
        <v>456</v>
      </c>
    </row>
    <row r="125" spans="1:4">
      <c r="A125">
        <v>3620258530</v>
      </c>
      <c r="B125" t="s">
        <v>392</v>
      </c>
      <c r="C125">
        <v>89.22</v>
      </c>
      <c r="D125">
        <v>84.11</v>
      </c>
    </row>
    <row r="126" spans="1:4">
      <c r="A126" t="s">
        <v>393</v>
      </c>
      <c r="B126" t="s">
        <v>394</v>
      </c>
      <c r="C126">
        <v>44.64</v>
      </c>
      <c r="D126">
        <v>44.64</v>
      </c>
    </row>
    <row r="127" spans="1:4">
      <c r="A127">
        <v>3080452610</v>
      </c>
      <c r="B127" t="s">
        <v>398</v>
      </c>
      <c r="C127">
        <v>26.11</v>
      </c>
      <c r="D127">
        <v>26.11</v>
      </c>
    </row>
    <row r="128" spans="1:4">
      <c r="A128" t="s">
        <v>399</v>
      </c>
      <c r="B128" t="s">
        <v>320</v>
      </c>
      <c r="C128">
        <v>108.55</v>
      </c>
      <c r="D128">
        <v>108.55</v>
      </c>
    </row>
    <row r="129" spans="1:4">
      <c r="A129">
        <v>3080152610</v>
      </c>
      <c r="B129" t="s">
        <v>398</v>
      </c>
      <c r="C129">
        <v>28.8</v>
      </c>
      <c r="D129">
        <v>28.8</v>
      </c>
    </row>
    <row r="130" spans="1:4">
      <c r="A130">
        <v>220252560</v>
      </c>
      <c r="B130" t="s">
        <v>400</v>
      </c>
      <c r="C130">
        <v>0.72</v>
      </c>
      <c r="D130">
        <v>0.72</v>
      </c>
    </row>
    <row r="131" spans="1:4">
      <c r="A131">
        <v>170558360</v>
      </c>
      <c r="B131" t="s">
        <v>401</v>
      </c>
      <c r="C131">
        <v>63.8</v>
      </c>
      <c r="D131">
        <v>63.8</v>
      </c>
    </row>
    <row r="132" spans="1:4">
      <c r="A132">
        <v>220253030</v>
      </c>
      <c r="B132" t="s">
        <v>402</v>
      </c>
      <c r="C132">
        <v>153.28</v>
      </c>
      <c r="D132">
        <v>152.88</v>
      </c>
    </row>
    <row r="133" spans="1:4">
      <c r="A133">
        <v>220253040</v>
      </c>
      <c r="B133" t="s">
        <v>403</v>
      </c>
      <c r="C133">
        <v>126.4</v>
      </c>
      <c r="D133">
        <v>123.32</v>
      </c>
    </row>
    <row r="134" spans="1:4">
      <c r="A134">
        <v>320558370</v>
      </c>
      <c r="B134" t="s">
        <v>404</v>
      </c>
      <c r="C134">
        <v>7.75</v>
      </c>
      <c r="D134">
        <v>7.75</v>
      </c>
    </row>
    <row r="135" spans="1:4">
      <c r="A135" t="s">
        <v>405</v>
      </c>
      <c r="B135" t="s">
        <v>406</v>
      </c>
      <c r="C135">
        <v>605.16</v>
      </c>
      <c r="D135">
        <v>605.16</v>
      </c>
    </row>
    <row r="136" spans="1:4">
      <c r="A136" t="s">
        <v>407</v>
      </c>
      <c r="B136" t="s">
        <v>408</v>
      </c>
      <c r="C136">
        <v>100.31</v>
      </c>
      <c r="D136">
        <v>100.31</v>
      </c>
    </row>
    <row r="137" spans="1:4">
      <c r="A137" t="s">
        <v>468</v>
      </c>
      <c r="B137" t="s">
        <v>469</v>
      </c>
      <c r="C137">
        <v>2.3199999999999998</v>
      </c>
      <c r="D137">
        <v>2.3199999999999998</v>
      </c>
    </row>
    <row r="138" spans="1:4">
      <c r="A138">
        <v>3620258570</v>
      </c>
      <c r="B138" t="s">
        <v>409</v>
      </c>
      <c r="C138">
        <v>42</v>
      </c>
      <c r="D138">
        <v>41.99</v>
      </c>
    </row>
    <row r="139" spans="1:4">
      <c r="A139" t="s">
        <v>410</v>
      </c>
      <c r="B139" t="s">
        <v>411</v>
      </c>
      <c r="C139">
        <v>329.28</v>
      </c>
      <c r="D139">
        <v>329.28</v>
      </c>
    </row>
    <row r="140" spans="1:4">
      <c r="A140">
        <v>710258520</v>
      </c>
      <c r="B140" t="s">
        <v>413</v>
      </c>
      <c r="C140">
        <v>17.77</v>
      </c>
      <c r="D140">
        <v>17.77</v>
      </c>
    </row>
    <row r="141" spans="1:4">
      <c r="A141" t="s">
        <v>414</v>
      </c>
      <c r="B141" t="s">
        <v>415</v>
      </c>
      <c r="C141">
        <v>80.63</v>
      </c>
      <c r="D141">
        <v>80.63</v>
      </c>
    </row>
    <row r="142" spans="1:4">
      <c r="A142" t="s">
        <v>416</v>
      </c>
      <c r="B142" t="s">
        <v>417</v>
      </c>
      <c r="C142">
        <v>79.92</v>
      </c>
      <c r="D142">
        <v>79.92</v>
      </c>
    </row>
    <row r="143" spans="1:4">
      <c r="A143" t="s">
        <v>418</v>
      </c>
      <c r="B143" t="s">
        <v>419</v>
      </c>
      <c r="C143">
        <v>67.319999999999993</v>
      </c>
      <c r="D143">
        <v>67.319999999999993</v>
      </c>
    </row>
    <row r="144" spans="1:4">
      <c r="A144" t="s">
        <v>420</v>
      </c>
      <c r="B144" t="s">
        <v>421</v>
      </c>
      <c r="C144">
        <v>5.83</v>
      </c>
      <c r="D144">
        <v>5.83</v>
      </c>
    </row>
    <row r="145" spans="1:4">
      <c r="A145" t="s">
        <v>103</v>
      </c>
      <c r="B145" t="s">
        <v>102</v>
      </c>
      <c r="C145">
        <v>15.72</v>
      </c>
      <c r="D145">
        <v>15.72</v>
      </c>
    </row>
    <row r="146" spans="1:4">
      <c r="A146" t="s">
        <v>105</v>
      </c>
      <c r="B146" t="s">
        <v>104</v>
      </c>
      <c r="C146">
        <v>61.1</v>
      </c>
      <c r="D146">
        <v>61.1</v>
      </c>
    </row>
    <row r="147" spans="1:4">
      <c r="A147">
        <v>2340758790</v>
      </c>
      <c r="B147" t="s">
        <v>426</v>
      </c>
      <c r="C147">
        <v>5.23</v>
      </c>
      <c r="D147">
        <v>5.23</v>
      </c>
    </row>
    <row r="148" spans="1:4">
      <c r="A148">
        <v>3620258440</v>
      </c>
      <c r="B148" t="s">
        <v>106</v>
      </c>
      <c r="C148">
        <v>77.02</v>
      </c>
      <c r="D148">
        <v>75.69</v>
      </c>
    </row>
    <row r="149" spans="1:4">
      <c r="A149">
        <v>3620258480</v>
      </c>
      <c r="B149" t="s">
        <v>107</v>
      </c>
      <c r="C149">
        <v>41.54</v>
      </c>
      <c r="D149">
        <v>41.54</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topLeftCell="A84" workbookViewId="0">
      <selection activeCell="F105" sqref="F105"/>
    </sheetView>
  </sheetViews>
  <sheetFormatPr defaultRowHeight="15"/>
  <cols>
    <col min="1" max="1" width="11.5703125" bestFit="1" customWidth="1"/>
  </cols>
  <sheetData>
    <row r="1" spans="1:4">
      <c r="A1">
        <v>58000</v>
      </c>
      <c r="B1" t="s">
        <v>217</v>
      </c>
      <c r="D1">
        <v>-11.05</v>
      </c>
    </row>
    <row r="2" spans="1:4">
      <c r="A2">
        <v>170551380</v>
      </c>
      <c r="B2" t="s">
        <v>218</v>
      </c>
      <c r="C2">
        <v>43.94</v>
      </c>
      <c r="D2">
        <v>43.11</v>
      </c>
    </row>
    <row r="3" spans="1:4">
      <c r="A3" t="s">
        <v>219</v>
      </c>
      <c r="B3" t="s">
        <v>220</v>
      </c>
      <c r="C3">
        <v>344.45</v>
      </c>
      <c r="D3">
        <v>344.45</v>
      </c>
    </row>
    <row r="4" spans="1:4">
      <c r="A4" t="s">
        <v>225</v>
      </c>
      <c r="B4" t="s">
        <v>226</v>
      </c>
      <c r="C4">
        <v>10.57</v>
      </c>
      <c r="D4">
        <v>10.57</v>
      </c>
    </row>
    <row r="5" spans="1:4">
      <c r="A5" t="s">
        <v>213</v>
      </c>
      <c r="B5" t="s">
        <v>214</v>
      </c>
      <c r="C5">
        <v>14.21</v>
      </c>
      <c r="D5">
        <v>14.21</v>
      </c>
    </row>
    <row r="6" spans="1:4">
      <c r="A6" t="s">
        <v>216</v>
      </c>
      <c r="B6" t="s">
        <v>215</v>
      </c>
      <c r="C6">
        <v>8.0399999999999991</v>
      </c>
      <c r="D6">
        <v>8.0399999999999991</v>
      </c>
    </row>
    <row r="7" spans="1:4">
      <c r="A7" t="s">
        <v>227</v>
      </c>
      <c r="B7" t="s">
        <v>228</v>
      </c>
      <c r="C7">
        <v>41.73</v>
      </c>
      <c r="D7">
        <v>41.73</v>
      </c>
    </row>
    <row r="8" spans="1:4">
      <c r="A8" t="s">
        <v>229</v>
      </c>
      <c r="B8" t="s">
        <v>230</v>
      </c>
      <c r="C8">
        <v>96.63</v>
      </c>
      <c r="D8">
        <v>96.63</v>
      </c>
    </row>
    <row r="9" spans="1:4">
      <c r="A9" t="s">
        <v>231</v>
      </c>
      <c r="B9" t="s">
        <v>232</v>
      </c>
      <c r="C9">
        <v>3.62</v>
      </c>
      <c r="D9">
        <v>3.62</v>
      </c>
    </row>
    <row r="10" spans="1:4">
      <c r="A10" t="s">
        <v>233</v>
      </c>
      <c r="B10" t="s">
        <v>234</v>
      </c>
      <c r="C10">
        <v>281.63</v>
      </c>
      <c r="D10">
        <v>281.63</v>
      </c>
    </row>
    <row r="11" spans="1:4">
      <c r="A11" t="s">
        <v>235</v>
      </c>
      <c r="B11" t="s">
        <v>236</v>
      </c>
      <c r="C11">
        <v>39.43</v>
      </c>
      <c r="D11">
        <v>39.43</v>
      </c>
    </row>
    <row r="12" spans="1:4">
      <c r="A12" t="s">
        <v>237</v>
      </c>
      <c r="B12" t="s">
        <v>238</v>
      </c>
      <c r="C12">
        <v>14.01</v>
      </c>
      <c r="D12">
        <v>14.01</v>
      </c>
    </row>
    <row r="13" spans="1:4">
      <c r="A13" t="s">
        <v>239</v>
      </c>
      <c r="B13" t="s">
        <v>240</v>
      </c>
      <c r="C13">
        <v>140.68</v>
      </c>
      <c r="D13">
        <v>140.68</v>
      </c>
    </row>
    <row r="14" spans="1:4">
      <c r="A14" t="s">
        <v>241</v>
      </c>
      <c r="B14" t="s">
        <v>242</v>
      </c>
      <c r="C14">
        <v>73.22</v>
      </c>
      <c r="D14">
        <v>73.22</v>
      </c>
    </row>
    <row r="15" spans="1:4">
      <c r="A15" t="s">
        <v>243</v>
      </c>
      <c r="B15" t="s">
        <v>244</v>
      </c>
      <c r="C15">
        <v>502.68</v>
      </c>
      <c r="D15">
        <v>502.68</v>
      </c>
    </row>
    <row r="16" spans="1:4">
      <c r="A16" t="s">
        <v>245</v>
      </c>
      <c r="B16" t="s">
        <v>246</v>
      </c>
      <c r="C16">
        <v>103.65</v>
      </c>
      <c r="D16">
        <v>103.65</v>
      </c>
    </row>
    <row r="17" spans="1:4">
      <c r="A17" t="s">
        <v>247</v>
      </c>
      <c r="B17" t="s">
        <v>248</v>
      </c>
      <c r="C17">
        <v>0.22</v>
      </c>
      <c r="D17">
        <v>0.22</v>
      </c>
    </row>
    <row r="18" spans="1:4">
      <c r="A18">
        <v>210255340</v>
      </c>
      <c r="B18" t="s">
        <v>456</v>
      </c>
      <c r="C18">
        <v>4.82</v>
      </c>
      <c r="D18">
        <v>4.82</v>
      </c>
    </row>
    <row r="19" spans="1:4">
      <c r="A19">
        <v>220252550</v>
      </c>
      <c r="B19" t="s">
        <v>249</v>
      </c>
      <c r="C19">
        <v>41</v>
      </c>
      <c r="D19">
        <v>41</v>
      </c>
    </row>
    <row r="20" spans="1:4">
      <c r="A20" s="51" t="s">
        <v>250</v>
      </c>
      <c r="B20" t="s">
        <v>251</v>
      </c>
      <c r="C20">
        <v>44.46</v>
      </c>
      <c r="D20">
        <v>44.46</v>
      </c>
    </row>
    <row r="21" spans="1:4">
      <c r="A21" s="51" t="s">
        <v>252</v>
      </c>
      <c r="B21" t="s">
        <v>253</v>
      </c>
      <c r="C21">
        <v>14.05</v>
      </c>
      <c r="D21">
        <v>14.05</v>
      </c>
    </row>
    <row r="22" spans="1:4">
      <c r="A22" s="51" t="s">
        <v>256</v>
      </c>
      <c r="B22" t="s">
        <v>257</v>
      </c>
      <c r="C22">
        <v>320.3</v>
      </c>
      <c r="D22">
        <v>320.3</v>
      </c>
    </row>
    <row r="23" spans="1:4">
      <c r="A23" s="51" t="s">
        <v>258</v>
      </c>
      <c r="B23" t="s">
        <v>259</v>
      </c>
      <c r="C23">
        <v>10.37</v>
      </c>
      <c r="D23">
        <v>10.37</v>
      </c>
    </row>
    <row r="24" spans="1:4">
      <c r="A24" s="51" t="s">
        <v>260</v>
      </c>
      <c r="B24" t="s">
        <v>261</v>
      </c>
      <c r="C24">
        <v>206.07</v>
      </c>
      <c r="D24">
        <v>204.64</v>
      </c>
    </row>
    <row r="25" spans="1:4">
      <c r="A25" t="s">
        <v>262</v>
      </c>
      <c r="B25" t="s">
        <v>263</v>
      </c>
      <c r="C25">
        <v>54.54</v>
      </c>
      <c r="D25">
        <v>54.54</v>
      </c>
    </row>
    <row r="26" spans="1:4">
      <c r="A26" s="51" t="s">
        <v>264</v>
      </c>
      <c r="B26" t="s">
        <v>265</v>
      </c>
      <c r="C26">
        <v>16.09</v>
      </c>
      <c r="D26">
        <v>16.09</v>
      </c>
    </row>
    <row r="27" spans="1:4">
      <c r="A27" s="51" t="s">
        <v>266</v>
      </c>
      <c r="B27" t="s">
        <v>267</v>
      </c>
      <c r="C27">
        <v>83.55</v>
      </c>
      <c r="D27">
        <v>83.55</v>
      </c>
    </row>
    <row r="28" spans="1:4">
      <c r="A28">
        <v>310151370</v>
      </c>
      <c r="B28" t="s">
        <v>272</v>
      </c>
      <c r="C28">
        <v>721.61</v>
      </c>
      <c r="D28">
        <v>721.04</v>
      </c>
    </row>
    <row r="29" spans="1:4">
      <c r="A29">
        <v>310852500</v>
      </c>
      <c r="B29" t="s">
        <v>273</v>
      </c>
      <c r="C29">
        <v>525.1</v>
      </c>
      <c r="D29">
        <v>523.91999999999996</v>
      </c>
    </row>
    <row r="30" spans="1:4">
      <c r="A30">
        <v>311152200</v>
      </c>
      <c r="B30" t="s">
        <v>276</v>
      </c>
      <c r="C30">
        <v>91.45</v>
      </c>
      <c r="D30">
        <v>91.44</v>
      </c>
    </row>
    <row r="31" spans="1:4">
      <c r="A31">
        <v>311252400</v>
      </c>
      <c r="B31" t="s">
        <v>277</v>
      </c>
      <c r="C31">
        <v>7.0000000000000007E-2</v>
      </c>
      <c r="D31">
        <v>7.0000000000000007E-2</v>
      </c>
    </row>
    <row r="32" spans="1:4">
      <c r="A32">
        <v>330152700</v>
      </c>
      <c r="B32" t="s">
        <v>278</v>
      </c>
      <c r="C32">
        <v>5.7</v>
      </c>
      <c r="D32">
        <v>5.7</v>
      </c>
    </row>
    <row r="33" spans="1:4">
      <c r="A33">
        <v>330153800</v>
      </c>
      <c r="B33" t="s">
        <v>279</v>
      </c>
      <c r="C33">
        <v>365.88</v>
      </c>
      <c r="D33">
        <v>365.67</v>
      </c>
    </row>
    <row r="34" spans="1:4">
      <c r="A34">
        <v>330750820</v>
      </c>
      <c r="B34" t="s">
        <v>280</v>
      </c>
      <c r="C34">
        <v>26.44</v>
      </c>
      <c r="D34">
        <v>26.44</v>
      </c>
    </row>
    <row r="35" spans="1:4">
      <c r="A35">
        <v>330752600</v>
      </c>
      <c r="B35" t="s">
        <v>281</v>
      </c>
      <c r="C35">
        <v>5.88</v>
      </c>
      <c r="D35">
        <v>5.88</v>
      </c>
    </row>
    <row r="36" spans="1:4">
      <c r="A36" t="s">
        <v>282</v>
      </c>
      <c r="B36" t="s">
        <v>283</v>
      </c>
      <c r="C36">
        <v>524.54999999999995</v>
      </c>
      <c r="D36">
        <v>524.53</v>
      </c>
    </row>
    <row r="37" spans="1:4">
      <c r="A37" t="s">
        <v>284</v>
      </c>
      <c r="B37" t="s">
        <v>285</v>
      </c>
      <c r="C37">
        <v>903.69</v>
      </c>
      <c r="D37">
        <v>903.68</v>
      </c>
    </row>
    <row r="38" spans="1:4">
      <c r="A38">
        <v>410250270</v>
      </c>
      <c r="B38" t="s">
        <v>286</v>
      </c>
      <c r="C38">
        <v>5.0599999999999996</v>
      </c>
      <c r="D38">
        <v>5.0599999999999996</v>
      </c>
    </row>
    <row r="39" spans="1:4">
      <c r="A39">
        <v>420250270</v>
      </c>
      <c r="B39" t="s">
        <v>286</v>
      </c>
      <c r="C39">
        <v>5.0999999999999996</v>
      </c>
      <c r="D39">
        <v>5.0999999999999996</v>
      </c>
    </row>
    <row r="40" spans="1:4">
      <c r="A40">
        <v>420252800</v>
      </c>
      <c r="B40" t="s">
        <v>287</v>
      </c>
      <c r="C40">
        <v>0.11</v>
      </c>
      <c r="D40">
        <v>0.11</v>
      </c>
    </row>
    <row r="41" spans="1:4">
      <c r="A41">
        <v>420655140</v>
      </c>
      <c r="B41" t="s">
        <v>288</v>
      </c>
      <c r="C41">
        <v>13.7</v>
      </c>
      <c r="D41">
        <v>13.7</v>
      </c>
    </row>
    <row r="42" spans="1:4">
      <c r="A42">
        <v>511351350</v>
      </c>
      <c r="B42" t="s">
        <v>289</v>
      </c>
      <c r="C42">
        <v>1.28</v>
      </c>
      <c r="D42">
        <v>1.28</v>
      </c>
    </row>
    <row r="43" spans="1:4">
      <c r="A43">
        <v>511351760</v>
      </c>
      <c r="B43" t="s">
        <v>290</v>
      </c>
      <c r="C43">
        <v>10.24</v>
      </c>
      <c r="D43">
        <v>10.24</v>
      </c>
    </row>
    <row r="44" spans="1:4">
      <c r="A44">
        <v>511354620</v>
      </c>
      <c r="B44" t="s">
        <v>291</v>
      </c>
      <c r="C44">
        <v>1.45</v>
      </c>
      <c r="D44">
        <v>1.45</v>
      </c>
    </row>
    <row r="45" spans="1:4">
      <c r="A45">
        <v>511354970</v>
      </c>
      <c r="B45" t="s">
        <v>292</v>
      </c>
      <c r="C45">
        <v>14.45</v>
      </c>
      <c r="D45">
        <v>14.45</v>
      </c>
    </row>
    <row r="46" spans="1:4">
      <c r="A46" t="s">
        <v>293</v>
      </c>
      <c r="B46" t="s">
        <v>294</v>
      </c>
      <c r="C46">
        <v>119.31</v>
      </c>
      <c r="D46">
        <v>119.31</v>
      </c>
    </row>
    <row r="47" spans="1:4">
      <c r="A47">
        <v>521251130</v>
      </c>
      <c r="B47" t="s">
        <v>461</v>
      </c>
      <c r="C47">
        <v>475.05</v>
      </c>
      <c r="D47">
        <v>475.05</v>
      </c>
    </row>
    <row r="48" spans="1:4">
      <c r="A48" t="s">
        <v>296</v>
      </c>
      <c r="B48" t="s">
        <v>297</v>
      </c>
      <c r="C48">
        <v>135</v>
      </c>
      <c r="D48">
        <v>135</v>
      </c>
    </row>
    <row r="49" spans="1:4">
      <c r="A49" t="s">
        <v>298</v>
      </c>
      <c r="B49" t="s">
        <v>299</v>
      </c>
      <c r="C49">
        <v>304.85000000000002</v>
      </c>
      <c r="D49">
        <v>304.85000000000002</v>
      </c>
    </row>
    <row r="50" spans="1:4">
      <c r="A50" t="s">
        <v>433</v>
      </c>
      <c r="B50" t="s">
        <v>434</v>
      </c>
      <c r="C50">
        <v>44.45</v>
      </c>
      <c r="D50">
        <v>44.45</v>
      </c>
    </row>
    <row r="51" spans="1:4">
      <c r="A51" t="s">
        <v>506</v>
      </c>
      <c r="B51" t="s">
        <v>299</v>
      </c>
    </row>
    <row r="52" spans="1:4">
      <c r="A52">
        <v>710552900</v>
      </c>
      <c r="B52" t="s">
        <v>300</v>
      </c>
      <c r="C52">
        <v>380.37</v>
      </c>
      <c r="D52">
        <v>380.33</v>
      </c>
    </row>
    <row r="53" spans="1:4">
      <c r="A53" t="s">
        <v>303</v>
      </c>
      <c r="B53" t="s">
        <v>304</v>
      </c>
      <c r="C53">
        <v>1.04</v>
      </c>
      <c r="D53">
        <v>1.04</v>
      </c>
    </row>
    <row r="54" spans="1:4">
      <c r="A54" t="s">
        <v>305</v>
      </c>
      <c r="B54" t="s">
        <v>306</v>
      </c>
      <c r="C54">
        <v>8.43</v>
      </c>
      <c r="D54">
        <v>8.43</v>
      </c>
    </row>
    <row r="55" spans="1:4">
      <c r="A55" t="s">
        <v>307</v>
      </c>
      <c r="B55" t="s">
        <v>308</v>
      </c>
      <c r="C55">
        <v>22.96</v>
      </c>
      <c r="D55">
        <v>22.96</v>
      </c>
    </row>
    <row r="56" spans="1:4">
      <c r="A56">
        <v>860550860</v>
      </c>
      <c r="B56" t="s">
        <v>309</v>
      </c>
      <c r="C56">
        <v>3.65</v>
      </c>
      <c r="D56">
        <v>3.65</v>
      </c>
    </row>
    <row r="57" spans="1:4">
      <c r="A57" t="s">
        <v>310</v>
      </c>
      <c r="B57" t="s">
        <v>311</v>
      </c>
      <c r="C57">
        <v>5</v>
      </c>
      <c r="D57">
        <v>5</v>
      </c>
    </row>
    <row r="58" spans="1:4">
      <c r="A58">
        <v>1140354670</v>
      </c>
      <c r="B58" t="s">
        <v>313</v>
      </c>
      <c r="C58">
        <v>32.47</v>
      </c>
      <c r="D58">
        <v>32.47</v>
      </c>
    </row>
    <row r="59" spans="1:4">
      <c r="A59">
        <v>1140355170</v>
      </c>
      <c r="B59" t="s">
        <v>314</v>
      </c>
      <c r="C59">
        <v>0.85</v>
      </c>
      <c r="D59">
        <v>0.85</v>
      </c>
    </row>
    <row r="60" spans="1:4">
      <c r="A60">
        <v>1140355190</v>
      </c>
      <c r="B60" t="s">
        <v>315</v>
      </c>
      <c r="C60">
        <v>2.75</v>
      </c>
      <c r="D60">
        <v>2.75</v>
      </c>
    </row>
    <row r="61" spans="1:4">
      <c r="A61" t="s">
        <v>316</v>
      </c>
      <c r="B61" t="s">
        <v>315</v>
      </c>
      <c r="C61">
        <v>21.88</v>
      </c>
      <c r="D61">
        <v>21.88</v>
      </c>
    </row>
    <row r="62" spans="1:4">
      <c r="A62" t="s">
        <v>322</v>
      </c>
      <c r="B62" t="s">
        <v>323</v>
      </c>
      <c r="C62">
        <v>40.340000000000003</v>
      </c>
      <c r="D62">
        <v>38.159999999999997</v>
      </c>
    </row>
    <row r="63" spans="1:4">
      <c r="A63" t="s">
        <v>324</v>
      </c>
      <c r="B63" t="s">
        <v>325</v>
      </c>
      <c r="C63">
        <v>3.08</v>
      </c>
      <c r="D63">
        <v>3.03</v>
      </c>
    </row>
    <row r="64" spans="1:4">
      <c r="A64" t="s">
        <v>326</v>
      </c>
      <c r="B64" t="s">
        <v>327</v>
      </c>
      <c r="C64">
        <v>29.36</v>
      </c>
      <c r="D64">
        <v>29.36</v>
      </c>
    </row>
    <row r="65" spans="1:4">
      <c r="A65" t="s">
        <v>328</v>
      </c>
      <c r="B65" t="s">
        <v>329</v>
      </c>
      <c r="C65">
        <v>25</v>
      </c>
      <c r="D65">
        <v>25</v>
      </c>
    </row>
    <row r="66" spans="1:4">
      <c r="A66">
        <v>1520155270</v>
      </c>
      <c r="B66" t="s">
        <v>333</v>
      </c>
    </row>
    <row r="67" spans="1:4">
      <c r="A67" t="s">
        <v>330</v>
      </c>
      <c r="B67" t="s">
        <v>331</v>
      </c>
      <c r="C67">
        <v>62.37</v>
      </c>
      <c r="D67">
        <v>62.37</v>
      </c>
    </row>
    <row r="68" spans="1:4">
      <c r="A68" t="s">
        <v>332</v>
      </c>
      <c r="B68" t="s">
        <v>333</v>
      </c>
      <c r="C68">
        <v>104.7</v>
      </c>
      <c r="D68">
        <v>104.7</v>
      </c>
    </row>
    <row r="69" spans="1:4">
      <c r="A69" t="s">
        <v>334</v>
      </c>
      <c r="B69" t="s">
        <v>333</v>
      </c>
      <c r="C69">
        <v>9.0399999999999991</v>
      </c>
      <c r="D69">
        <v>9.0399999999999991</v>
      </c>
    </row>
    <row r="70" spans="1:4">
      <c r="A70" t="s">
        <v>335</v>
      </c>
      <c r="B70" t="s">
        <v>336</v>
      </c>
      <c r="C70">
        <v>9.9</v>
      </c>
      <c r="D70">
        <v>9.1</v>
      </c>
    </row>
    <row r="71" spans="1:4">
      <c r="A71">
        <v>1570150660</v>
      </c>
      <c r="B71" t="s">
        <v>337</v>
      </c>
      <c r="C71">
        <v>0.21</v>
      </c>
      <c r="D71">
        <v>0.21</v>
      </c>
    </row>
    <row r="72" spans="1:4">
      <c r="A72">
        <v>2340650280</v>
      </c>
      <c r="B72" t="s">
        <v>464</v>
      </c>
      <c r="C72">
        <v>7.19</v>
      </c>
      <c r="D72">
        <v>7.19</v>
      </c>
    </row>
    <row r="73" spans="1:4">
      <c r="A73" t="s">
        <v>341</v>
      </c>
      <c r="B73" t="s">
        <v>342</v>
      </c>
      <c r="C73" t="s">
        <v>538</v>
      </c>
      <c r="D73" t="s">
        <v>538</v>
      </c>
    </row>
    <row r="74" spans="1:4">
      <c r="A74" t="s">
        <v>539</v>
      </c>
      <c r="B74" t="s">
        <v>540</v>
      </c>
      <c r="D74">
        <v>-26.48</v>
      </c>
    </row>
    <row r="75" spans="1:4">
      <c r="A75" t="s">
        <v>346</v>
      </c>
      <c r="B75" t="s">
        <v>347</v>
      </c>
      <c r="C75">
        <v>11.25</v>
      </c>
      <c r="D75">
        <v>11.25</v>
      </c>
    </row>
    <row r="76" spans="1:4">
      <c r="A76" t="s">
        <v>348</v>
      </c>
      <c r="B76" t="s">
        <v>349</v>
      </c>
      <c r="C76" t="s">
        <v>541</v>
      </c>
      <c r="D76" t="s">
        <v>541</v>
      </c>
    </row>
    <row r="77" spans="1:4">
      <c r="A77" t="s">
        <v>351</v>
      </c>
      <c r="B77" t="s">
        <v>352</v>
      </c>
      <c r="C77">
        <v>68.89</v>
      </c>
      <c r="D77">
        <v>68.89</v>
      </c>
    </row>
    <row r="78" spans="1:4">
      <c r="A78" t="s">
        <v>353</v>
      </c>
      <c r="B78" t="s">
        <v>354</v>
      </c>
      <c r="C78">
        <v>333.67</v>
      </c>
      <c r="D78">
        <v>333.67</v>
      </c>
    </row>
    <row r="79" spans="1:4">
      <c r="A79" t="s">
        <v>355</v>
      </c>
      <c r="B79" t="s">
        <v>356</v>
      </c>
      <c r="C79">
        <v>417.25</v>
      </c>
      <c r="D79">
        <v>417.25</v>
      </c>
    </row>
    <row r="80" spans="1:4">
      <c r="A80" t="s">
        <v>442</v>
      </c>
      <c r="B80" t="s">
        <v>443</v>
      </c>
      <c r="D80">
        <v>0</v>
      </c>
    </row>
    <row r="81" spans="1:4">
      <c r="A81" t="s">
        <v>444</v>
      </c>
      <c r="B81" t="s">
        <v>445</v>
      </c>
      <c r="D81">
        <v>-4.63</v>
      </c>
    </row>
    <row r="82" spans="1:4">
      <c r="A82" t="s">
        <v>358</v>
      </c>
      <c r="B82" t="s">
        <v>359</v>
      </c>
      <c r="C82">
        <v>37.020000000000003</v>
      </c>
      <c r="D82">
        <v>37.020000000000003</v>
      </c>
    </row>
    <row r="83" spans="1:4">
      <c r="A83">
        <v>2820451280</v>
      </c>
      <c r="B83" t="s">
        <v>360</v>
      </c>
      <c r="C83">
        <v>7.67</v>
      </c>
      <c r="D83">
        <v>7.67</v>
      </c>
    </row>
    <row r="84" spans="1:4">
      <c r="A84" t="s">
        <v>530</v>
      </c>
      <c r="B84" t="s">
        <v>531</v>
      </c>
      <c r="C84">
        <v>22.73</v>
      </c>
      <c r="D84">
        <v>22.73</v>
      </c>
    </row>
    <row r="85" spans="1:4">
      <c r="A85">
        <v>2869950160</v>
      </c>
      <c r="B85" t="s">
        <v>361</v>
      </c>
      <c r="C85">
        <v>1.45</v>
      </c>
      <c r="D85">
        <v>1.45</v>
      </c>
    </row>
    <row r="86" spans="1:4">
      <c r="A86">
        <v>2910551290</v>
      </c>
      <c r="B86" t="s">
        <v>362</v>
      </c>
      <c r="C86">
        <v>86.75</v>
      </c>
      <c r="D86">
        <v>86.75</v>
      </c>
    </row>
    <row r="87" spans="1:4">
      <c r="A87" t="s">
        <v>363</v>
      </c>
      <c r="B87" t="s">
        <v>364</v>
      </c>
      <c r="C87">
        <v>9.3800000000000008</v>
      </c>
      <c r="D87">
        <v>9.3800000000000008</v>
      </c>
    </row>
    <row r="88" spans="1:4">
      <c r="A88" t="s">
        <v>365</v>
      </c>
      <c r="B88" t="s">
        <v>366</v>
      </c>
      <c r="C88">
        <v>2.79</v>
      </c>
      <c r="D88">
        <v>2.79</v>
      </c>
    </row>
    <row r="89" spans="1:4">
      <c r="A89" t="s">
        <v>369</v>
      </c>
      <c r="B89" t="s">
        <v>370</v>
      </c>
      <c r="C89">
        <v>14.78</v>
      </c>
      <c r="D89">
        <v>14.78</v>
      </c>
    </row>
    <row r="90" spans="1:4">
      <c r="A90">
        <v>3110251180</v>
      </c>
      <c r="B90" t="s">
        <v>371</v>
      </c>
      <c r="C90">
        <v>31</v>
      </c>
      <c r="D90">
        <v>31</v>
      </c>
    </row>
    <row r="91" spans="1:4">
      <c r="A91">
        <v>3180052990</v>
      </c>
      <c r="B91" t="s">
        <v>372</v>
      </c>
      <c r="C91">
        <v>24.74</v>
      </c>
      <c r="D91">
        <v>24.74</v>
      </c>
    </row>
    <row r="92" spans="1:4">
      <c r="A92">
        <v>3610459000</v>
      </c>
      <c r="B92" t="s">
        <v>375</v>
      </c>
      <c r="C92">
        <v>99.39</v>
      </c>
      <c r="D92">
        <v>99.39</v>
      </c>
    </row>
    <row r="93" spans="1:4">
      <c r="A93">
        <v>4620155160</v>
      </c>
      <c r="B93" t="s">
        <v>376</v>
      </c>
      <c r="C93">
        <v>1.98</v>
      </c>
      <c r="D93">
        <v>1.98</v>
      </c>
    </row>
    <row r="94" spans="1:4">
      <c r="A94" t="s">
        <v>377</v>
      </c>
      <c r="B94" t="s">
        <v>378</v>
      </c>
      <c r="C94">
        <v>12.71</v>
      </c>
      <c r="D94">
        <v>12.68</v>
      </c>
    </row>
    <row r="95" spans="1:4">
      <c r="A95">
        <v>4840155760</v>
      </c>
      <c r="B95" t="s">
        <v>378</v>
      </c>
      <c r="C95">
        <v>88.45</v>
      </c>
      <c r="D95">
        <v>88.41</v>
      </c>
    </row>
    <row r="96" spans="1:4">
      <c r="A96" t="s">
        <v>379</v>
      </c>
      <c r="B96" t="s">
        <v>378</v>
      </c>
      <c r="C96">
        <v>16.38</v>
      </c>
      <c r="D96">
        <v>16.38</v>
      </c>
    </row>
    <row r="97" spans="1:4">
      <c r="A97" t="s">
        <v>380</v>
      </c>
      <c r="B97" t="s">
        <v>381</v>
      </c>
      <c r="C97">
        <v>268.04000000000002</v>
      </c>
      <c r="D97">
        <v>268.04000000000002</v>
      </c>
    </row>
    <row r="98" spans="1:4">
      <c r="A98" t="s">
        <v>382</v>
      </c>
      <c r="B98" t="s">
        <v>378</v>
      </c>
      <c r="C98">
        <v>102.3</v>
      </c>
      <c r="D98">
        <v>102.3</v>
      </c>
    </row>
    <row r="99" spans="1:4">
      <c r="A99">
        <v>9090051200</v>
      </c>
      <c r="B99" t="s">
        <v>448</v>
      </c>
      <c r="C99">
        <v>0.27</v>
      </c>
      <c r="D99">
        <v>0.27</v>
      </c>
    </row>
    <row r="100" spans="1:4">
      <c r="A100">
        <v>9520051420</v>
      </c>
      <c r="B100" t="s">
        <v>383</v>
      </c>
      <c r="C100">
        <v>4.04</v>
      </c>
      <c r="D100">
        <v>4.04</v>
      </c>
    </row>
    <row r="101" spans="1:4">
      <c r="A101">
        <v>9620051410</v>
      </c>
      <c r="B101" t="s">
        <v>384</v>
      </c>
      <c r="C101">
        <v>13.54</v>
      </c>
      <c r="D101">
        <v>13.54</v>
      </c>
    </row>
    <row r="102" spans="1:4">
      <c r="A102">
        <v>170558300</v>
      </c>
      <c r="B102" t="s">
        <v>95</v>
      </c>
      <c r="C102">
        <v>414.05</v>
      </c>
      <c r="D102">
        <v>412.94</v>
      </c>
    </row>
    <row r="103" spans="1:4">
      <c r="A103">
        <v>170558330</v>
      </c>
      <c r="B103" t="s">
        <v>96</v>
      </c>
      <c r="C103">
        <v>1086.8399999999999</v>
      </c>
      <c r="D103">
        <v>1085.1300000000001</v>
      </c>
    </row>
    <row r="104" spans="1:4">
      <c r="A104">
        <v>320558340</v>
      </c>
      <c r="B104" t="s">
        <v>97</v>
      </c>
      <c r="C104">
        <v>128.35</v>
      </c>
      <c r="D104">
        <v>128.35</v>
      </c>
    </row>
    <row r="105" spans="1:4">
      <c r="A105">
        <v>330153020</v>
      </c>
      <c r="B105" t="s">
        <v>385</v>
      </c>
      <c r="C105">
        <v>747.04</v>
      </c>
      <c r="D105">
        <v>747</v>
      </c>
    </row>
    <row r="106" spans="1:4">
      <c r="A106" t="s">
        <v>386</v>
      </c>
      <c r="B106" t="s">
        <v>387</v>
      </c>
      <c r="C106">
        <v>11.84</v>
      </c>
      <c r="D106">
        <v>11.84</v>
      </c>
    </row>
    <row r="107" spans="1:4">
      <c r="A107" t="s">
        <v>388</v>
      </c>
      <c r="B107" t="s">
        <v>389</v>
      </c>
      <c r="C107">
        <v>726.06</v>
      </c>
      <c r="D107">
        <v>726.06</v>
      </c>
    </row>
    <row r="108" spans="1:4">
      <c r="A108">
        <v>1520158310</v>
      </c>
      <c r="B108" t="s">
        <v>100</v>
      </c>
      <c r="C108">
        <v>24.56</v>
      </c>
      <c r="D108">
        <v>24.56</v>
      </c>
    </row>
    <row r="109" spans="1:4">
      <c r="A109" t="s">
        <v>390</v>
      </c>
      <c r="B109" t="s">
        <v>391</v>
      </c>
      <c r="C109">
        <v>206.41</v>
      </c>
      <c r="D109">
        <v>206.41</v>
      </c>
    </row>
    <row r="110" spans="1:4">
      <c r="A110">
        <v>3620258320</v>
      </c>
      <c r="B110" t="s">
        <v>101</v>
      </c>
      <c r="C110">
        <v>441.6</v>
      </c>
      <c r="D110">
        <v>441.6</v>
      </c>
    </row>
    <row r="111" spans="1:4">
      <c r="A111">
        <v>3620258530</v>
      </c>
      <c r="B111" t="s">
        <v>392</v>
      </c>
      <c r="C111">
        <v>103.78</v>
      </c>
      <c r="D111">
        <v>103.78</v>
      </c>
    </row>
    <row r="112" spans="1:4">
      <c r="A112" t="s">
        <v>393</v>
      </c>
      <c r="B112" t="s">
        <v>394</v>
      </c>
      <c r="C112">
        <v>54.45</v>
      </c>
      <c r="D112">
        <v>54.45</v>
      </c>
    </row>
    <row r="113" spans="1:4">
      <c r="A113">
        <v>3080452610</v>
      </c>
      <c r="B113" t="s">
        <v>398</v>
      </c>
      <c r="C113">
        <v>10.62</v>
      </c>
      <c r="D113">
        <v>10.62</v>
      </c>
    </row>
    <row r="114" spans="1:4">
      <c r="A114">
        <v>3080152610</v>
      </c>
      <c r="B114" t="s">
        <v>398</v>
      </c>
      <c r="C114">
        <v>19.21</v>
      </c>
      <c r="D114">
        <v>19.21</v>
      </c>
    </row>
    <row r="115" spans="1:4">
      <c r="A115">
        <v>220252560</v>
      </c>
      <c r="B115" t="s">
        <v>400</v>
      </c>
      <c r="C115">
        <v>6.09</v>
      </c>
      <c r="D115">
        <v>6.09</v>
      </c>
    </row>
    <row r="116" spans="1:4">
      <c r="A116">
        <v>170558360</v>
      </c>
      <c r="B116" t="s">
        <v>401</v>
      </c>
      <c r="C116">
        <v>78.569999999999993</v>
      </c>
      <c r="D116">
        <v>77.31</v>
      </c>
    </row>
    <row r="117" spans="1:4">
      <c r="A117">
        <v>220253030</v>
      </c>
      <c r="B117" t="s">
        <v>402</v>
      </c>
      <c r="C117">
        <v>208.67</v>
      </c>
      <c r="D117">
        <v>208.67</v>
      </c>
    </row>
    <row r="118" spans="1:4">
      <c r="A118">
        <v>220253040</v>
      </c>
      <c r="B118" t="s">
        <v>403</v>
      </c>
      <c r="C118">
        <v>129.47999999999999</v>
      </c>
      <c r="D118">
        <v>129.44999999999999</v>
      </c>
    </row>
    <row r="119" spans="1:4">
      <c r="A119">
        <v>320558370</v>
      </c>
      <c r="B119" t="s">
        <v>404</v>
      </c>
      <c r="C119">
        <v>4.53</v>
      </c>
      <c r="D119">
        <v>4.53</v>
      </c>
    </row>
    <row r="120" spans="1:4">
      <c r="A120" t="s">
        <v>405</v>
      </c>
      <c r="B120" t="s">
        <v>406</v>
      </c>
      <c r="C120">
        <v>805</v>
      </c>
      <c r="D120">
        <v>805</v>
      </c>
    </row>
    <row r="121" spans="1:4">
      <c r="A121" t="s">
        <v>407</v>
      </c>
      <c r="B121" t="s">
        <v>408</v>
      </c>
      <c r="C121">
        <v>98.19</v>
      </c>
      <c r="D121">
        <v>98.19</v>
      </c>
    </row>
    <row r="122" spans="1:4">
      <c r="A122" t="s">
        <v>468</v>
      </c>
      <c r="B122" t="s">
        <v>469</v>
      </c>
      <c r="C122">
        <v>0.3</v>
      </c>
      <c r="D122">
        <v>0.3</v>
      </c>
    </row>
    <row r="123" spans="1:4">
      <c r="A123">
        <v>3620258570</v>
      </c>
      <c r="B123" t="s">
        <v>409</v>
      </c>
      <c r="C123">
        <v>49.44</v>
      </c>
      <c r="D123">
        <v>49.44</v>
      </c>
    </row>
    <row r="124" spans="1:4">
      <c r="A124" t="s">
        <v>410</v>
      </c>
      <c r="B124" t="s">
        <v>411</v>
      </c>
      <c r="C124">
        <v>586.42999999999995</v>
      </c>
      <c r="D124">
        <v>586.42999999999995</v>
      </c>
    </row>
    <row r="125" spans="1:4">
      <c r="A125">
        <v>710258520</v>
      </c>
      <c r="B125" t="s">
        <v>413</v>
      </c>
      <c r="C125">
        <v>22.91</v>
      </c>
      <c r="D125">
        <v>22.91</v>
      </c>
    </row>
    <row r="126" spans="1:4">
      <c r="A126" t="s">
        <v>414</v>
      </c>
      <c r="B126" t="s">
        <v>415</v>
      </c>
      <c r="C126">
        <v>346.93</v>
      </c>
      <c r="D126">
        <v>345.14</v>
      </c>
    </row>
    <row r="127" spans="1:4">
      <c r="A127" t="s">
        <v>416</v>
      </c>
      <c r="B127" t="s">
        <v>417</v>
      </c>
      <c r="C127">
        <v>208.07</v>
      </c>
      <c r="D127">
        <v>208.07</v>
      </c>
    </row>
    <row r="128" spans="1:4">
      <c r="A128" t="s">
        <v>420</v>
      </c>
      <c r="B128" t="s">
        <v>421</v>
      </c>
      <c r="C128">
        <v>2.72</v>
      </c>
      <c r="D128">
        <v>2.72</v>
      </c>
    </row>
    <row r="129" spans="1:4">
      <c r="A129" t="s">
        <v>422</v>
      </c>
      <c r="B129" t="s">
        <v>423</v>
      </c>
      <c r="C129">
        <v>86.3</v>
      </c>
      <c r="D129">
        <v>86.3</v>
      </c>
    </row>
    <row r="130" spans="1:4">
      <c r="A130" t="s">
        <v>103</v>
      </c>
      <c r="B130" t="s">
        <v>102</v>
      </c>
      <c r="C130">
        <v>15.72</v>
      </c>
      <c r="D130">
        <v>15.72</v>
      </c>
    </row>
    <row r="131" spans="1:4">
      <c r="A131" t="s">
        <v>105</v>
      </c>
      <c r="B131" t="s">
        <v>104</v>
      </c>
      <c r="C131">
        <v>64.489999999999995</v>
      </c>
      <c r="D131">
        <v>64.489999999999995</v>
      </c>
    </row>
    <row r="132" spans="1:4">
      <c r="A132">
        <v>2340758790</v>
      </c>
      <c r="B132" t="s">
        <v>426</v>
      </c>
      <c r="C132">
        <v>7.94</v>
      </c>
      <c r="D132">
        <v>7.94</v>
      </c>
    </row>
    <row r="133" spans="1:4">
      <c r="A133">
        <v>3620258440</v>
      </c>
      <c r="B133" t="s">
        <v>106</v>
      </c>
      <c r="C133">
        <v>80.14</v>
      </c>
      <c r="D133">
        <v>80.13</v>
      </c>
    </row>
    <row r="134" spans="1:4">
      <c r="A134">
        <v>3620258480</v>
      </c>
      <c r="B134" t="s">
        <v>107</v>
      </c>
      <c r="C134">
        <v>74.44</v>
      </c>
      <c r="D134">
        <v>73.489999999999995</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topLeftCell="A83" workbookViewId="0">
      <selection activeCell="A107" sqref="A107"/>
    </sheetView>
  </sheetViews>
  <sheetFormatPr defaultRowHeight="15"/>
  <cols>
    <col min="1" max="1" width="11.5703125" bestFit="1" customWidth="1"/>
  </cols>
  <sheetData>
    <row r="1" spans="1:4">
      <c r="C1" t="s">
        <v>427</v>
      </c>
      <c r="D1" t="s">
        <v>428</v>
      </c>
    </row>
    <row r="2" spans="1:4">
      <c r="A2">
        <v>58000</v>
      </c>
      <c r="B2" t="s">
        <v>217</v>
      </c>
      <c r="D2">
        <v>-2.0499999999999998</v>
      </c>
    </row>
    <row r="3" spans="1:4">
      <c r="A3">
        <v>170551380</v>
      </c>
      <c r="B3" t="s">
        <v>218</v>
      </c>
      <c r="C3">
        <v>60.24</v>
      </c>
      <c r="D3">
        <v>58.62</v>
      </c>
    </row>
    <row r="4" spans="1:4">
      <c r="A4" t="s">
        <v>219</v>
      </c>
      <c r="B4" t="s">
        <v>220</v>
      </c>
      <c r="C4">
        <v>488.34</v>
      </c>
      <c r="D4">
        <v>488.34</v>
      </c>
    </row>
    <row r="5" spans="1:4">
      <c r="A5" t="s">
        <v>221</v>
      </c>
      <c r="B5" t="s">
        <v>222</v>
      </c>
      <c r="C5">
        <v>1.87</v>
      </c>
      <c r="D5">
        <v>1.87</v>
      </c>
    </row>
    <row r="6" spans="1:4">
      <c r="A6" t="s">
        <v>223</v>
      </c>
      <c r="B6" t="s">
        <v>224</v>
      </c>
      <c r="C6">
        <v>0.9</v>
      </c>
      <c r="D6">
        <v>0.9</v>
      </c>
    </row>
    <row r="7" spans="1:4">
      <c r="A7" t="s">
        <v>225</v>
      </c>
      <c r="B7" t="s">
        <v>226</v>
      </c>
      <c r="C7">
        <v>109.74</v>
      </c>
      <c r="D7">
        <v>109.59</v>
      </c>
    </row>
    <row r="8" spans="1:4">
      <c r="A8" t="s">
        <v>213</v>
      </c>
      <c r="B8" t="s">
        <v>214</v>
      </c>
      <c r="C8">
        <v>12.28</v>
      </c>
      <c r="D8">
        <v>12.28</v>
      </c>
    </row>
    <row r="9" spans="1:4">
      <c r="A9" t="s">
        <v>216</v>
      </c>
      <c r="B9" t="s">
        <v>215</v>
      </c>
      <c r="C9">
        <v>14</v>
      </c>
      <c r="D9">
        <v>14</v>
      </c>
    </row>
    <row r="10" spans="1:4">
      <c r="A10" t="s">
        <v>227</v>
      </c>
      <c r="B10" t="s">
        <v>228</v>
      </c>
      <c r="C10">
        <v>49.91</v>
      </c>
      <c r="D10">
        <v>49.91</v>
      </c>
    </row>
    <row r="11" spans="1:4">
      <c r="A11" t="s">
        <v>229</v>
      </c>
      <c r="B11" t="s">
        <v>230</v>
      </c>
      <c r="C11">
        <v>145.03</v>
      </c>
      <c r="D11">
        <v>145.02000000000001</v>
      </c>
    </row>
    <row r="12" spans="1:4">
      <c r="A12" t="s">
        <v>231</v>
      </c>
      <c r="B12" t="s">
        <v>232</v>
      </c>
      <c r="C12">
        <v>2.72</v>
      </c>
      <c r="D12">
        <v>2.72</v>
      </c>
    </row>
    <row r="13" spans="1:4">
      <c r="A13" t="s">
        <v>233</v>
      </c>
      <c r="B13" t="s">
        <v>234</v>
      </c>
      <c r="C13">
        <v>382.16</v>
      </c>
      <c r="D13">
        <v>382.09</v>
      </c>
    </row>
    <row r="14" spans="1:4">
      <c r="A14" t="s">
        <v>235</v>
      </c>
      <c r="B14" t="s">
        <v>236</v>
      </c>
      <c r="C14">
        <v>53</v>
      </c>
      <c r="D14">
        <v>53</v>
      </c>
    </row>
    <row r="15" spans="1:4">
      <c r="A15" t="s">
        <v>237</v>
      </c>
      <c r="B15" t="s">
        <v>238</v>
      </c>
      <c r="C15">
        <v>42.49</v>
      </c>
      <c r="D15">
        <v>26.18</v>
      </c>
    </row>
    <row r="16" spans="1:4">
      <c r="A16" t="s">
        <v>239</v>
      </c>
      <c r="B16" t="s">
        <v>240</v>
      </c>
      <c r="C16">
        <v>169.37</v>
      </c>
      <c r="D16">
        <v>169.37</v>
      </c>
    </row>
    <row r="17" spans="1:4">
      <c r="A17" t="s">
        <v>241</v>
      </c>
      <c r="B17" t="s">
        <v>242</v>
      </c>
      <c r="C17">
        <v>118.44</v>
      </c>
      <c r="D17">
        <v>118.44</v>
      </c>
    </row>
    <row r="18" spans="1:4">
      <c r="A18" t="s">
        <v>243</v>
      </c>
      <c r="B18" t="s">
        <v>244</v>
      </c>
      <c r="C18">
        <v>505.66</v>
      </c>
      <c r="D18">
        <v>505.66</v>
      </c>
    </row>
    <row r="19" spans="1:4">
      <c r="A19" t="s">
        <v>245</v>
      </c>
      <c r="B19" t="s">
        <v>246</v>
      </c>
      <c r="C19">
        <v>88.94</v>
      </c>
      <c r="D19">
        <v>88.94</v>
      </c>
    </row>
    <row r="20" spans="1:4">
      <c r="A20" t="s">
        <v>247</v>
      </c>
      <c r="B20" t="s">
        <v>248</v>
      </c>
      <c r="C20">
        <v>0.17</v>
      </c>
      <c r="D20">
        <v>0.17</v>
      </c>
    </row>
    <row r="21" spans="1:4">
      <c r="A21">
        <v>220252550</v>
      </c>
      <c r="B21" t="s">
        <v>249</v>
      </c>
      <c r="C21">
        <v>24.07</v>
      </c>
      <c r="D21">
        <v>24.07</v>
      </c>
    </row>
    <row r="22" spans="1:4">
      <c r="A22" s="51" t="s">
        <v>250</v>
      </c>
      <c r="B22" t="s">
        <v>251</v>
      </c>
      <c r="C22">
        <v>30.98</v>
      </c>
      <c r="D22">
        <v>30.98</v>
      </c>
    </row>
    <row r="23" spans="1:4">
      <c r="A23" s="51" t="s">
        <v>252</v>
      </c>
      <c r="B23" t="s">
        <v>253</v>
      </c>
      <c r="C23">
        <v>13.14</v>
      </c>
      <c r="D23">
        <v>13.14</v>
      </c>
    </row>
    <row r="24" spans="1:4">
      <c r="A24" s="51" t="s">
        <v>254</v>
      </c>
      <c r="B24" t="s">
        <v>255</v>
      </c>
      <c r="C24">
        <v>118.02</v>
      </c>
      <c r="D24">
        <v>118.02</v>
      </c>
    </row>
    <row r="25" spans="1:4">
      <c r="A25" s="51" t="s">
        <v>256</v>
      </c>
      <c r="B25" t="s">
        <v>257</v>
      </c>
      <c r="C25">
        <v>353.32</v>
      </c>
      <c r="D25">
        <v>353.32</v>
      </c>
    </row>
    <row r="26" spans="1:4">
      <c r="A26" s="51" t="s">
        <v>258</v>
      </c>
      <c r="B26" t="s">
        <v>259</v>
      </c>
      <c r="C26">
        <v>7.27</v>
      </c>
      <c r="D26">
        <v>7.27</v>
      </c>
    </row>
    <row r="27" spans="1:4">
      <c r="A27" s="51" t="s">
        <v>260</v>
      </c>
      <c r="B27" t="s">
        <v>261</v>
      </c>
      <c r="C27">
        <v>174.94</v>
      </c>
      <c r="D27">
        <v>174.94</v>
      </c>
    </row>
    <row r="28" spans="1:4">
      <c r="A28" t="s">
        <v>262</v>
      </c>
      <c r="B28" t="s">
        <v>263</v>
      </c>
      <c r="C28">
        <v>318.2</v>
      </c>
      <c r="D28">
        <v>318.2</v>
      </c>
    </row>
    <row r="29" spans="1:4">
      <c r="A29" s="51" t="s">
        <v>264</v>
      </c>
      <c r="B29" t="s">
        <v>265</v>
      </c>
      <c r="C29">
        <v>13.7</v>
      </c>
      <c r="D29">
        <v>13.7</v>
      </c>
    </row>
    <row r="30" spans="1:4">
      <c r="A30" s="51" t="s">
        <v>266</v>
      </c>
      <c r="B30" t="s">
        <v>267</v>
      </c>
      <c r="C30">
        <v>26.99</v>
      </c>
      <c r="D30">
        <v>26.99</v>
      </c>
    </row>
    <row r="31" spans="1:4">
      <c r="A31" s="51" t="s">
        <v>268</v>
      </c>
      <c r="B31" t="s">
        <v>269</v>
      </c>
      <c r="C31">
        <v>10.73</v>
      </c>
      <c r="D31">
        <v>10.73</v>
      </c>
    </row>
    <row r="32" spans="1:4">
      <c r="A32" s="51" t="s">
        <v>270</v>
      </c>
      <c r="B32" t="s">
        <v>271</v>
      </c>
      <c r="C32">
        <v>9.1300000000000008</v>
      </c>
      <c r="D32">
        <v>9.1300000000000008</v>
      </c>
    </row>
    <row r="33" spans="1:4">
      <c r="A33">
        <v>310151370</v>
      </c>
      <c r="B33" t="s">
        <v>272</v>
      </c>
      <c r="C33">
        <v>423.59</v>
      </c>
      <c r="D33">
        <v>423.59</v>
      </c>
    </row>
    <row r="34" spans="1:4">
      <c r="A34">
        <v>310852500</v>
      </c>
      <c r="B34" t="s">
        <v>273</v>
      </c>
      <c r="C34" t="s">
        <v>274</v>
      </c>
      <c r="D34" t="s">
        <v>275</v>
      </c>
    </row>
    <row r="35" spans="1:4">
      <c r="A35">
        <v>311152200</v>
      </c>
      <c r="B35" t="s">
        <v>276</v>
      </c>
      <c r="C35">
        <v>165</v>
      </c>
      <c r="D35">
        <v>164.98</v>
      </c>
    </row>
    <row r="36" spans="1:4">
      <c r="A36">
        <v>311252400</v>
      </c>
      <c r="B36" t="s">
        <v>277</v>
      </c>
      <c r="C36">
        <v>0.02</v>
      </c>
      <c r="D36">
        <v>0.02</v>
      </c>
    </row>
    <row r="37" spans="1:4">
      <c r="A37">
        <v>330152700</v>
      </c>
      <c r="B37" t="s">
        <v>278</v>
      </c>
      <c r="C37">
        <v>5.4</v>
      </c>
      <c r="D37">
        <v>5.4</v>
      </c>
    </row>
    <row r="38" spans="1:4">
      <c r="A38">
        <v>330153800</v>
      </c>
      <c r="B38" t="s">
        <v>279</v>
      </c>
      <c r="C38">
        <v>409.08</v>
      </c>
      <c r="D38">
        <v>408.92</v>
      </c>
    </row>
    <row r="39" spans="1:4">
      <c r="A39">
        <v>330750820</v>
      </c>
      <c r="B39" t="s">
        <v>280</v>
      </c>
      <c r="C39">
        <v>22.91</v>
      </c>
      <c r="D39">
        <v>22.91</v>
      </c>
    </row>
    <row r="40" spans="1:4">
      <c r="A40">
        <v>330752600</v>
      </c>
      <c r="B40" t="s">
        <v>281</v>
      </c>
      <c r="C40">
        <v>6.53</v>
      </c>
      <c r="D40">
        <v>6.53</v>
      </c>
    </row>
    <row r="41" spans="1:4">
      <c r="A41" t="s">
        <v>282</v>
      </c>
      <c r="B41" t="s">
        <v>283</v>
      </c>
      <c r="C41">
        <v>594.29</v>
      </c>
      <c r="D41">
        <v>594.28</v>
      </c>
    </row>
    <row r="42" spans="1:4">
      <c r="A42" t="s">
        <v>284</v>
      </c>
      <c r="B42" t="s">
        <v>285</v>
      </c>
      <c r="C42">
        <v>927.42</v>
      </c>
      <c r="D42">
        <v>927.39</v>
      </c>
    </row>
    <row r="43" spans="1:4">
      <c r="A43">
        <v>410250270</v>
      </c>
      <c r="B43" t="s">
        <v>286</v>
      </c>
      <c r="C43">
        <v>4.33</v>
      </c>
      <c r="D43">
        <v>4.33</v>
      </c>
    </row>
    <row r="44" spans="1:4">
      <c r="A44">
        <v>420250270</v>
      </c>
      <c r="B44" t="s">
        <v>286</v>
      </c>
      <c r="C44">
        <v>4.5599999999999996</v>
      </c>
      <c r="D44">
        <v>4.5599999999999996</v>
      </c>
    </row>
    <row r="45" spans="1:4">
      <c r="A45">
        <v>420252800</v>
      </c>
      <c r="B45" t="s">
        <v>287</v>
      </c>
      <c r="C45">
        <v>0.27</v>
      </c>
      <c r="D45">
        <v>0.27</v>
      </c>
    </row>
    <row r="46" spans="1:4">
      <c r="A46">
        <v>420655140</v>
      </c>
      <c r="B46" t="s">
        <v>288</v>
      </c>
      <c r="C46">
        <v>21.01</v>
      </c>
      <c r="D46">
        <v>21.01</v>
      </c>
    </row>
    <row r="47" spans="1:4">
      <c r="A47">
        <v>511351350</v>
      </c>
      <c r="B47" t="s">
        <v>289</v>
      </c>
      <c r="C47">
        <v>17.36</v>
      </c>
      <c r="D47">
        <v>17.36</v>
      </c>
    </row>
    <row r="48" spans="1:4">
      <c r="A48">
        <v>511351760</v>
      </c>
      <c r="B48" t="s">
        <v>290</v>
      </c>
      <c r="C48">
        <v>14.88</v>
      </c>
      <c r="D48">
        <v>14.88</v>
      </c>
    </row>
    <row r="49" spans="1:4">
      <c r="A49">
        <v>511354620</v>
      </c>
      <c r="B49" t="s">
        <v>291</v>
      </c>
      <c r="C49">
        <v>12.39</v>
      </c>
      <c r="D49">
        <v>12.33</v>
      </c>
    </row>
    <row r="50" spans="1:4">
      <c r="A50">
        <v>511354970</v>
      </c>
      <c r="B50" t="s">
        <v>292</v>
      </c>
      <c r="C50">
        <v>41.77</v>
      </c>
      <c r="D50">
        <v>41.77</v>
      </c>
    </row>
    <row r="51" spans="1:4">
      <c r="A51" t="s">
        <v>293</v>
      </c>
      <c r="B51" t="s">
        <v>294</v>
      </c>
      <c r="C51" t="s">
        <v>295</v>
      </c>
      <c r="D51" t="s">
        <v>295</v>
      </c>
    </row>
    <row r="52" spans="1:4">
      <c r="A52" t="s">
        <v>296</v>
      </c>
      <c r="B52" t="s">
        <v>297</v>
      </c>
      <c r="C52">
        <v>70</v>
      </c>
      <c r="D52">
        <v>70</v>
      </c>
    </row>
    <row r="53" spans="1:4">
      <c r="A53" t="s">
        <v>298</v>
      </c>
      <c r="B53" t="s">
        <v>299</v>
      </c>
      <c r="C53">
        <v>424.54</v>
      </c>
      <c r="D53">
        <v>424.54</v>
      </c>
    </row>
    <row r="54" spans="1:4">
      <c r="A54">
        <v>710552900</v>
      </c>
      <c r="B54" t="s">
        <v>300</v>
      </c>
      <c r="C54">
        <v>430.29</v>
      </c>
      <c r="D54">
        <v>429.76</v>
      </c>
    </row>
    <row r="55" spans="1:4">
      <c r="A55" t="s">
        <v>301</v>
      </c>
      <c r="B55" t="s">
        <v>302</v>
      </c>
      <c r="C55">
        <v>3.3</v>
      </c>
      <c r="D55">
        <v>3.3</v>
      </c>
    </row>
    <row r="56" spans="1:4">
      <c r="A56" t="s">
        <v>303</v>
      </c>
      <c r="B56" t="s">
        <v>304</v>
      </c>
      <c r="C56">
        <v>1.65</v>
      </c>
      <c r="D56">
        <v>1.65</v>
      </c>
    </row>
    <row r="57" spans="1:4">
      <c r="A57" t="s">
        <v>305</v>
      </c>
      <c r="B57" t="s">
        <v>306</v>
      </c>
      <c r="C57">
        <v>7.63</v>
      </c>
      <c r="D57">
        <v>7.63</v>
      </c>
    </row>
    <row r="58" spans="1:4">
      <c r="A58" t="s">
        <v>307</v>
      </c>
      <c r="B58" t="s">
        <v>308</v>
      </c>
      <c r="C58">
        <v>7.05</v>
      </c>
      <c r="D58">
        <v>7.05</v>
      </c>
    </row>
    <row r="59" spans="1:4">
      <c r="A59">
        <v>860550860</v>
      </c>
      <c r="B59" t="s">
        <v>309</v>
      </c>
      <c r="C59">
        <v>0.04</v>
      </c>
      <c r="D59">
        <v>0.04</v>
      </c>
    </row>
    <row r="60" spans="1:4">
      <c r="A60" t="s">
        <v>310</v>
      </c>
      <c r="B60" t="s">
        <v>311</v>
      </c>
      <c r="C60">
        <v>5</v>
      </c>
      <c r="D60">
        <v>5</v>
      </c>
    </row>
    <row r="61" spans="1:4">
      <c r="A61">
        <v>1140354660</v>
      </c>
      <c r="B61" t="s">
        <v>312</v>
      </c>
      <c r="C61">
        <v>7.9</v>
      </c>
      <c r="D61">
        <v>7.9</v>
      </c>
    </row>
    <row r="62" spans="1:4">
      <c r="A62">
        <v>1140354670</v>
      </c>
      <c r="B62" t="s">
        <v>313</v>
      </c>
      <c r="C62">
        <v>29.29</v>
      </c>
      <c r="D62">
        <v>29.29</v>
      </c>
    </row>
    <row r="63" spans="1:4">
      <c r="A63">
        <v>1140355170</v>
      </c>
      <c r="B63" t="s">
        <v>314</v>
      </c>
      <c r="C63">
        <v>3.28</v>
      </c>
      <c r="D63">
        <v>3.28</v>
      </c>
    </row>
    <row r="64" spans="1:4">
      <c r="A64">
        <v>1140355190</v>
      </c>
      <c r="B64" t="s">
        <v>315</v>
      </c>
      <c r="C64">
        <v>1.69</v>
      </c>
      <c r="D64">
        <v>1.69</v>
      </c>
    </row>
    <row r="65" spans="1:4">
      <c r="A65" t="s">
        <v>316</v>
      </c>
      <c r="B65" t="s">
        <v>315</v>
      </c>
      <c r="C65">
        <v>40.409999999999997</v>
      </c>
      <c r="D65">
        <v>40.409999999999997</v>
      </c>
    </row>
    <row r="66" spans="1:4">
      <c r="A66" t="s">
        <v>317</v>
      </c>
      <c r="B66" t="s">
        <v>318</v>
      </c>
      <c r="C66">
        <v>8.1999999999999993</v>
      </c>
      <c r="D66">
        <v>8.1999999999999993</v>
      </c>
    </row>
    <row r="67" spans="1:4">
      <c r="A67" t="s">
        <v>319</v>
      </c>
      <c r="B67" t="s">
        <v>320</v>
      </c>
      <c r="C67" t="s">
        <v>321</v>
      </c>
      <c r="D67" t="s">
        <v>321</v>
      </c>
    </row>
    <row r="68" spans="1:4">
      <c r="A68" t="s">
        <v>322</v>
      </c>
      <c r="B68" t="s">
        <v>323</v>
      </c>
      <c r="C68">
        <v>12.2</v>
      </c>
      <c r="D68">
        <v>12.2</v>
      </c>
    </row>
    <row r="69" spans="1:4">
      <c r="A69" t="s">
        <v>324</v>
      </c>
      <c r="B69" t="s">
        <v>325</v>
      </c>
      <c r="C69">
        <v>7.23</v>
      </c>
      <c r="D69">
        <v>7.22</v>
      </c>
    </row>
    <row r="70" spans="1:4">
      <c r="A70" t="s">
        <v>326</v>
      </c>
      <c r="B70" t="s">
        <v>327</v>
      </c>
      <c r="C70">
        <v>1.71</v>
      </c>
      <c r="D70">
        <v>1.71</v>
      </c>
    </row>
    <row r="71" spans="1:4">
      <c r="A71" t="s">
        <v>328</v>
      </c>
      <c r="B71" t="s">
        <v>329</v>
      </c>
      <c r="C71">
        <v>25</v>
      </c>
      <c r="D71">
        <v>25</v>
      </c>
    </row>
    <row r="72" spans="1:4">
      <c r="A72" t="s">
        <v>330</v>
      </c>
      <c r="B72" t="s">
        <v>331</v>
      </c>
      <c r="C72">
        <v>37.020000000000003</v>
      </c>
      <c r="D72">
        <v>37.020000000000003</v>
      </c>
    </row>
    <row r="73" spans="1:4">
      <c r="A73" t="s">
        <v>332</v>
      </c>
      <c r="B73" t="s">
        <v>333</v>
      </c>
      <c r="C73">
        <v>148.69999999999999</v>
      </c>
      <c r="D73">
        <v>148.69999999999999</v>
      </c>
    </row>
    <row r="74" spans="1:4">
      <c r="A74" t="s">
        <v>334</v>
      </c>
      <c r="B74" t="s">
        <v>333</v>
      </c>
      <c r="C74">
        <v>13.34</v>
      </c>
      <c r="D74">
        <v>13.34</v>
      </c>
    </row>
    <row r="75" spans="1:4">
      <c r="A75" t="s">
        <v>335</v>
      </c>
      <c r="B75" t="s">
        <v>336</v>
      </c>
      <c r="C75">
        <v>53.96</v>
      </c>
      <c r="D75">
        <v>53.96</v>
      </c>
    </row>
    <row r="76" spans="1:4">
      <c r="A76">
        <v>1570150660</v>
      </c>
      <c r="B76" t="s">
        <v>337</v>
      </c>
      <c r="C76">
        <v>0.41</v>
      </c>
      <c r="D76">
        <v>0.41</v>
      </c>
    </row>
    <row r="77" spans="1:4">
      <c r="A77" t="s">
        <v>338</v>
      </c>
      <c r="B77" t="s">
        <v>339</v>
      </c>
      <c r="C77">
        <v>32.08</v>
      </c>
      <c r="D77">
        <v>32.08</v>
      </c>
    </row>
    <row r="78" spans="1:4">
      <c r="A78">
        <v>2420453900</v>
      </c>
      <c r="B78" t="s">
        <v>340</v>
      </c>
      <c r="C78">
        <v>210</v>
      </c>
      <c r="D78">
        <v>210</v>
      </c>
    </row>
    <row r="79" spans="1:4">
      <c r="A79" t="s">
        <v>341</v>
      </c>
      <c r="B79" t="s">
        <v>342</v>
      </c>
      <c r="C79" t="s">
        <v>343</v>
      </c>
      <c r="D79" t="s">
        <v>343</v>
      </c>
    </row>
    <row r="80" spans="1:4">
      <c r="A80" t="s">
        <v>344</v>
      </c>
      <c r="B80" t="s">
        <v>345</v>
      </c>
      <c r="D80">
        <v>0</v>
      </c>
    </row>
    <row r="81" spans="1:4">
      <c r="A81" t="s">
        <v>346</v>
      </c>
      <c r="B81" t="s">
        <v>347</v>
      </c>
      <c r="C81">
        <v>47.86</v>
      </c>
      <c r="D81">
        <v>46.86</v>
      </c>
    </row>
    <row r="82" spans="1:4">
      <c r="A82" t="s">
        <v>348</v>
      </c>
      <c r="B82" t="s">
        <v>349</v>
      </c>
      <c r="C82" t="s">
        <v>350</v>
      </c>
      <c r="D82" t="s">
        <v>350</v>
      </c>
    </row>
    <row r="83" spans="1:4">
      <c r="A83" t="s">
        <v>351</v>
      </c>
      <c r="B83" t="s">
        <v>352</v>
      </c>
      <c r="C83">
        <v>364.11</v>
      </c>
      <c r="D83">
        <v>364.11</v>
      </c>
    </row>
    <row r="84" spans="1:4">
      <c r="A84" t="s">
        <v>353</v>
      </c>
      <c r="B84" t="s">
        <v>354</v>
      </c>
      <c r="C84">
        <v>696.92</v>
      </c>
      <c r="D84">
        <v>696.92</v>
      </c>
    </row>
    <row r="85" spans="1:4">
      <c r="A85" t="s">
        <v>355</v>
      </c>
      <c r="B85" t="s">
        <v>356</v>
      </c>
      <c r="C85" t="s">
        <v>357</v>
      </c>
      <c r="D85" t="s">
        <v>357</v>
      </c>
    </row>
    <row r="86" spans="1:4">
      <c r="A86" t="s">
        <v>358</v>
      </c>
      <c r="B86" t="s">
        <v>359</v>
      </c>
      <c r="C86">
        <v>114.95</v>
      </c>
      <c r="D86">
        <v>114.95</v>
      </c>
    </row>
    <row r="87" spans="1:4">
      <c r="A87">
        <v>2820451280</v>
      </c>
      <c r="B87" t="s">
        <v>360</v>
      </c>
      <c r="C87">
        <v>5.74</v>
      </c>
      <c r="D87">
        <v>5.74</v>
      </c>
    </row>
    <row r="88" spans="1:4">
      <c r="A88">
        <v>2869950160</v>
      </c>
      <c r="B88" t="s">
        <v>361</v>
      </c>
      <c r="C88">
        <v>15.34</v>
      </c>
      <c r="D88">
        <v>15.34</v>
      </c>
    </row>
    <row r="89" spans="1:4">
      <c r="A89">
        <v>2910551290</v>
      </c>
      <c r="B89" t="s">
        <v>362</v>
      </c>
      <c r="C89">
        <v>120.91</v>
      </c>
      <c r="D89">
        <v>120.87</v>
      </c>
    </row>
    <row r="90" spans="1:4">
      <c r="A90" t="s">
        <v>363</v>
      </c>
      <c r="B90" t="s">
        <v>364</v>
      </c>
      <c r="C90">
        <v>2.3199999999999998</v>
      </c>
      <c r="D90">
        <v>2.3199999999999998</v>
      </c>
    </row>
    <row r="91" spans="1:4">
      <c r="A91" t="s">
        <v>365</v>
      </c>
      <c r="B91" t="s">
        <v>366</v>
      </c>
      <c r="C91">
        <v>0.14000000000000001</v>
      </c>
      <c r="D91">
        <v>0.14000000000000001</v>
      </c>
    </row>
    <row r="92" spans="1:4">
      <c r="A92" t="s">
        <v>367</v>
      </c>
      <c r="B92" t="s">
        <v>368</v>
      </c>
      <c r="C92">
        <v>4.97</v>
      </c>
      <c r="D92">
        <v>4.97</v>
      </c>
    </row>
    <row r="93" spans="1:4">
      <c r="A93" t="s">
        <v>369</v>
      </c>
      <c r="B93" t="s">
        <v>370</v>
      </c>
      <c r="C93">
        <v>10.71</v>
      </c>
      <c r="D93">
        <v>10.71</v>
      </c>
    </row>
    <row r="94" spans="1:4">
      <c r="A94">
        <v>3110251180</v>
      </c>
      <c r="B94" t="s">
        <v>371</v>
      </c>
      <c r="C94">
        <v>27.23</v>
      </c>
      <c r="D94">
        <v>27.23</v>
      </c>
    </row>
    <row r="95" spans="1:4">
      <c r="A95">
        <v>3180052990</v>
      </c>
      <c r="B95" t="s">
        <v>372</v>
      </c>
      <c r="C95">
        <v>6.53</v>
      </c>
      <c r="D95">
        <v>6.53</v>
      </c>
    </row>
    <row r="96" spans="1:4">
      <c r="A96" t="s">
        <v>373</v>
      </c>
      <c r="B96" t="s">
        <v>374</v>
      </c>
      <c r="C96">
        <v>6.6</v>
      </c>
      <c r="D96">
        <v>6.6</v>
      </c>
    </row>
    <row r="97" spans="1:4">
      <c r="A97">
        <v>3610459000</v>
      </c>
      <c r="B97" t="s">
        <v>375</v>
      </c>
      <c r="C97">
        <v>95.71</v>
      </c>
      <c r="D97">
        <v>95.71</v>
      </c>
    </row>
    <row r="98" spans="1:4">
      <c r="A98">
        <v>4620155160</v>
      </c>
      <c r="B98" t="s">
        <v>376</v>
      </c>
      <c r="C98">
        <v>1.49</v>
      </c>
      <c r="D98">
        <v>1.49</v>
      </c>
    </row>
    <row r="99" spans="1:4">
      <c r="A99" t="s">
        <v>377</v>
      </c>
      <c r="B99" t="s">
        <v>378</v>
      </c>
      <c r="C99">
        <v>17.190000000000001</v>
      </c>
      <c r="D99">
        <v>17.190000000000001</v>
      </c>
    </row>
    <row r="100" spans="1:4">
      <c r="A100" t="s">
        <v>379</v>
      </c>
      <c r="B100" t="s">
        <v>378</v>
      </c>
      <c r="C100">
        <v>11.36</v>
      </c>
      <c r="D100">
        <v>11.36</v>
      </c>
    </row>
    <row r="101" spans="1:4">
      <c r="A101" t="s">
        <v>380</v>
      </c>
      <c r="B101" t="s">
        <v>381</v>
      </c>
      <c r="C101">
        <v>112.82</v>
      </c>
      <c r="D101">
        <v>112.82</v>
      </c>
    </row>
    <row r="102" spans="1:4">
      <c r="A102" t="s">
        <v>382</v>
      </c>
      <c r="B102" t="s">
        <v>378</v>
      </c>
      <c r="C102">
        <v>54.87</v>
      </c>
      <c r="D102">
        <v>54.87</v>
      </c>
    </row>
    <row r="103" spans="1:4">
      <c r="A103">
        <v>9520051420</v>
      </c>
      <c r="B103" t="s">
        <v>383</v>
      </c>
      <c r="C103">
        <v>5.12</v>
      </c>
      <c r="D103">
        <v>5.12</v>
      </c>
    </row>
    <row r="104" spans="1:4">
      <c r="A104">
        <v>9620051410</v>
      </c>
      <c r="B104" t="s">
        <v>384</v>
      </c>
      <c r="C104">
        <v>9.2200000000000006</v>
      </c>
      <c r="D104">
        <v>9.2200000000000006</v>
      </c>
    </row>
    <row r="105" spans="1:4">
      <c r="A105">
        <v>170558300</v>
      </c>
      <c r="B105" t="s">
        <v>95</v>
      </c>
      <c r="C105">
        <v>461.32</v>
      </c>
      <c r="D105">
        <v>461.32</v>
      </c>
    </row>
    <row r="106" spans="1:4">
      <c r="A106">
        <v>170558330</v>
      </c>
      <c r="B106" t="s">
        <v>96</v>
      </c>
      <c r="C106">
        <v>901.17</v>
      </c>
      <c r="D106">
        <v>901.17</v>
      </c>
    </row>
    <row r="107" spans="1:4">
      <c r="A107">
        <v>320558340</v>
      </c>
      <c r="B107" t="s">
        <v>97</v>
      </c>
      <c r="C107">
        <v>124.61</v>
      </c>
      <c r="D107">
        <v>124.61</v>
      </c>
    </row>
    <row r="108" spans="1:4">
      <c r="A108">
        <v>330153020</v>
      </c>
      <c r="B108" t="s">
        <v>385</v>
      </c>
      <c r="C108">
        <v>643.80999999999995</v>
      </c>
      <c r="D108">
        <v>643.80999999999995</v>
      </c>
    </row>
    <row r="109" spans="1:4">
      <c r="A109" t="s">
        <v>386</v>
      </c>
      <c r="B109" t="s">
        <v>387</v>
      </c>
      <c r="C109">
        <v>23.14</v>
      </c>
      <c r="D109">
        <v>23.14</v>
      </c>
    </row>
    <row r="110" spans="1:4">
      <c r="A110" t="s">
        <v>388</v>
      </c>
      <c r="B110" t="s">
        <v>389</v>
      </c>
      <c r="C110">
        <v>805.92</v>
      </c>
      <c r="D110">
        <v>805.92</v>
      </c>
    </row>
    <row r="111" spans="1:4">
      <c r="A111">
        <v>1520158310</v>
      </c>
      <c r="B111" t="s">
        <v>100</v>
      </c>
      <c r="C111">
        <v>48.84</v>
      </c>
      <c r="D111">
        <v>48.84</v>
      </c>
    </row>
    <row r="112" spans="1:4">
      <c r="A112" t="s">
        <v>390</v>
      </c>
      <c r="B112" t="s">
        <v>391</v>
      </c>
      <c r="C112">
        <v>110.97</v>
      </c>
      <c r="D112">
        <v>110.97</v>
      </c>
    </row>
    <row r="113" spans="1:4">
      <c r="A113">
        <v>3620258320</v>
      </c>
      <c r="B113" t="s">
        <v>101</v>
      </c>
      <c r="C113">
        <v>619.20000000000005</v>
      </c>
      <c r="D113">
        <v>617.26</v>
      </c>
    </row>
    <row r="114" spans="1:4">
      <c r="A114">
        <v>3620258530</v>
      </c>
      <c r="B114" t="s">
        <v>392</v>
      </c>
      <c r="C114">
        <v>123.26</v>
      </c>
      <c r="D114">
        <v>123.26</v>
      </c>
    </row>
    <row r="115" spans="1:4">
      <c r="A115" t="s">
        <v>393</v>
      </c>
      <c r="B115" t="s">
        <v>394</v>
      </c>
      <c r="C115">
        <v>52.49</v>
      </c>
      <c r="D115">
        <v>52.49</v>
      </c>
    </row>
    <row r="116" spans="1:4">
      <c r="A116" t="s">
        <v>395</v>
      </c>
      <c r="B116" t="s">
        <v>396</v>
      </c>
      <c r="C116">
        <v>37.9</v>
      </c>
      <c r="D116">
        <v>37.9</v>
      </c>
    </row>
    <row r="117" spans="1:4">
      <c r="A117">
        <v>240153060</v>
      </c>
      <c r="B117" t="s">
        <v>397</v>
      </c>
      <c r="C117">
        <v>8.1300000000000008</v>
      </c>
      <c r="D117">
        <v>8.1300000000000008</v>
      </c>
    </row>
    <row r="118" spans="1:4">
      <c r="A118">
        <v>3080452610</v>
      </c>
      <c r="B118" t="s">
        <v>398</v>
      </c>
      <c r="C118">
        <v>69.83</v>
      </c>
      <c r="D118">
        <v>69.83</v>
      </c>
    </row>
    <row r="119" spans="1:4">
      <c r="A119" t="s">
        <v>399</v>
      </c>
      <c r="B119" t="s">
        <v>320</v>
      </c>
      <c r="C119">
        <v>161.03</v>
      </c>
      <c r="D119">
        <v>161.03</v>
      </c>
    </row>
    <row r="120" spans="1:4">
      <c r="A120">
        <v>3080152610</v>
      </c>
      <c r="B120" t="s">
        <v>398</v>
      </c>
      <c r="C120">
        <v>408.41</v>
      </c>
      <c r="D120">
        <v>408.41</v>
      </c>
    </row>
    <row r="121" spans="1:4">
      <c r="A121">
        <v>220252560</v>
      </c>
      <c r="B121" t="s">
        <v>400</v>
      </c>
      <c r="C121">
        <v>6.32</v>
      </c>
      <c r="D121">
        <v>6.32</v>
      </c>
    </row>
    <row r="122" spans="1:4">
      <c r="A122">
        <v>170558360</v>
      </c>
      <c r="B122" t="s">
        <v>401</v>
      </c>
      <c r="C122">
        <v>60.25</v>
      </c>
      <c r="D122">
        <v>60.25</v>
      </c>
    </row>
    <row r="123" spans="1:4">
      <c r="A123">
        <v>220253030</v>
      </c>
      <c r="B123" t="s">
        <v>402</v>
      </c>
      <c r="C123">
        <v>216.84</v>
      </c>
      <c r="D123">
        <v>216.81</v>
      </c>
    </row>
    <row r="124" spans="1:4">
      <c r="A124">
        <v>220253040</v>
      </c>
      <c r="B124" t="s">
        <v>403</v>
      </c>
      <c r="C124">
        <v>184.45</v>
      </c>
      <c r="D124">
        <v>184.36</v>
      </c>
    </row>
    <row r="125" spans="1:4">
      <c r="A125">
        <v>320558370</v>
      </c>
      <c r="B125" t="s">
        <v>404</v>
      </c>
      <c r="C125">
        <v>5.71</v>
      </c>
      <c r="D125">
        <v>5.71</v>
      </c>
    </row>
    <row r="126" spans="1:4">
      <c r="A126" t="s">
        <v>405</v>
      </c>
      <c r="B126" t="s">
        <v>406</v>
      </c>
      <c r="C126">
        <v>748.27</v>
      </c>
      <c r="D126">
        <v>748.27</v>
      </c>
    </row>
    <row r="127" spans="1:4">
      <c r="A127" t="s">
        <v>407</v>
      </c>
      <c r="B127" t="s">
        <v>408</v>
      </c>
      <c r="C127">
        <v>111.06</v>
      </c>
      <c r="D127">
        <v>111.06</v>
      </c>
    </row>
    <row r="128" spans="1:4">
      <c r="A128">
        <v>3620258570</v>
      </c>
      <c r="B128" t="s">
        <v>409</v>
      </c>
      <c r="C128">
        <v>58.79</v>
      </c>
      <c r="D128">
        <v>58.79</v>
      </c>
    </row>
    <row r="129" spans="1:4">
      <c r="A129" t="s">
        <v>410</v>
      </c>
      <c r="B129" t="s">
        <v>411</v>
      </c>
      <c r="C129" t="s">
        <v>412</v>
      </c>
      <c r="D129" t="s">
        <v>412</v>
      </c>
    </row>
    <row r="130" spans="1:4">
      <c r="A130">
        <v>710258520</v>
      </c>
      <c r="B130" t="s">
        <v>413</v>
      </c>
      <c r="C130">
        <v>36.479999999999997</v>
      </c>
      <c r="D130">
        <v>36.479999999999997</v>
      </c>
    </row>
    <row r="131" spans="1:4">
      <c r="A131" t="s">
        <v>414</v>
      </c>
      <c r="B131" t="s">
        <v>415</v>
      </c>
      <c r="C131">
        <v>154.28</v>
      </c>
      <c r="D131">
        <v>154.28</v>
      </c>
    </row>
    <row r="132" spans="1:4">
      <c r="A132" t="s">
        <v>416</v>
      </c>
      <c r="B132" t="s">
        <v>417</v>
      </c>
      <c r="C132">
        <v>191.79</v>
      </c>
      <c r="D132">
        <v>191.79</v>
      </c>
    </row>
    <row r="133" spans="1:4">
      <c r="A133" t="s">
        <v>418</v>
      </c>
      <c r="B133" t="s">
        <v>419</v>
      </c>
      <c r="C133">
        <v>515.61</v>
      </c>
      <c r="D133">
        <v>515.61</v>
      </c>
    </row>
    <row r="134" spans="1:4">
      <c r="A134" t="s">
        <v>420</v>
      </c>
      <c r="B134" t="s">
        <v>421</v>
      </c>
      <c r="C134">
        <v>6.63</v>
      </c>
      <c r="D134">
        <v>6.63</v>
      </c>
    </row>
    <row r="135" spans="1:4">
      <c r="A135" t="s">
        <v>422</v>
      </c>
      <c r="B135" t="s">
        <v>423</v>
      </c>
      <c r="C135">
        <v>80</v>
      </c>
      <c r="D135">
        <v>80</v>
      </c>
    </row>
    <row r="136" spans="1:4">
      <c r="A136" t="s">
        <v>424</v>
      </c>
      <c r="B136" t="s">
        <v>425</v>
      </c>
      <c r="C136">
        <v>150</v>
      </c>
    </row>
    <row r="137" spans="1:4">
      <c r="A137" t="s">
        <v>103</v>
      </c>
      <c r="B137" t="s">
        <v>102</v>
      </c>
      <c r="C137">
        <v>15.61</v>
      </c>
      <c r="D137">
        <v>15.61</v>
      </c>
    </row>
    <row r="138" spans="1:4">
      <c r="A138" t="s">
        <v>105</v>
      </c>
      <c r="B138" t="s">
        <v>104</v>
      </c>
      <c r="C138">
        <v>90.48</v>
      </c>
      <c r="D138">
        <v>90.48</v>
      </c>
    </row>
    <row r="139" spans="1:4">
      <c r="A139">
        <v>2340758790</v>
      </c>
      <c r="B139" t="s">
        <v>426</v>
      </c>
      <c r="C139">
        <v>5.55</v>
      </c>
      <c r="D139">
        <v>5.55</v>
      </c>
    </row>
    <row r="140" spans="1:4">
      <c r="A140">
        <v>3620258440</v>
      </c>
      <c r="B140" t="s">
        <v>106</v>
      </c>
      <c r="C140">
        <v>90.31</v>
      </c>
      <c r="D140">
        <v>90.3</v>
      </c>
    </row>
    <row r="141" spans="1:4">
      <c r="A141">
        <v>3620258480</v>
      </c>
      <c r="B141" t="s">
        <v>107</v>
      </c>
      <c r="C141">
        <v>82.35</v>
      </c>
      <c r="D141">
        <v>69.28</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9"/>
  <sheetViews>
    <sheetView workbookViewId="0">
      <selection activeCell="G17" sqref="G17"/>
    </sheetView>
  </sheetViews>
  <sheetFormatPr defaultRowHeight="15"/>
  <cols>
    <col min="1" max="1" width="11.5703125" bestFit="1" customWidth="1"/>
  </cols>
  <sheetData>
    <row r="1" spans="1:4">
      <c r="A1">
        <v>58000</v>
      </c>
      <c r="B1" t="s">
        <v>217</v>
      </c>
      <c r="D1">
        <v>-5.83</v>
      </c>
    </row>
    <row r="2" spans="1:4">
      <c r="A2">
        <v>170551380</v>
      </c>
      <c r="B2" t="s">
        <v>218</v>
      </c>
      <c r="C2">
        <v>31.74</v>
      </c>
      <c r="D2">
        <v>30.64</v>
      </c>
    </row>
    <row r="3" spans="1:4">
      <c r="A3" t="s">
        <v>219</v>
      </c>
      <c r="B3" t="s">
        <v>220</v>
      </c>
      <c r="C3">
        <v>512.80999999999995</v>
      </c>
      <c r="D3">
        <v>512.80999999999995</v>
      </c>
    </row>
    <row r="4" spans="1:4">
      <c r="A4" t="s">
        <v>225</v>
      </c>
      <c r="B4" t="s">
        <v>226</v>
      </c>
      <c r="C4">
        <v>13.13</v>
      </c>
      <c r="D4">
        <v>13.13</v>
      </c>
    </row>
    <row r="5" spans="1:4">
      <c r="A5" t="s">
        <v>213</v>
      </c>
      <c r="B5" t="s">
        <v>214</v>
      </c>
      <c r="C5">
        <v>19.47</v>
      </c>
      <c r="D5">
        <v>19.47</v>
      </c>
    </row>
    <row r="6" spans="1:4">
      <c r="A6" t="s">
        <v>216</v>
      </c>
      <c r="B6" t="s">
        <v>215</v>
      </c>
      <c r="C6">
        <v>5.4</v>
      </c>
      <c r="D6">
        <v>5.4</v>
      </c>
    </row>
    <row r="7" spans="1:4">
      <c r="A7" t="s">
        <v>227</v>
      </c>
      <c r="B7" t="s">
        <v>228</v>
      </c>
      <c r="C7">
        <v>51.33</v>
      </c>
      <c r="D7">
        <v>50.2</v>
      </c>
    </row>
    <row r="8" spans="1:4">
      <c r="A8" t="s">
        <v>229</v>
      </c>
      <c r="B8" t="s">
        <v>230</v>
      </c>
      <c r="C8">
        <v>102.8</v>
      </c>
      <c r="D8">
        <v>102.8</v>
      </c>
    </row>
    <row r="9" spans="1:4">
      <c r="A9" t="s">
        <v>231</v>
      </c>
      <c r="B9" t="s">
        <v>232</v>
      </c>
      <c r="C9">
        <v>3.71</v>
      </c>
      <c r="D9">
        <v>3.71</v>
      </c>
    </row>
    <row r="10" spans="1:4">
      <c r="A10" t="s">
        <v>233</v>
      </c>
      <c r="B10" t="s">
        <v>234</v>
      </c>
      <c r="C10">
        <v>284.51</v>
      </c>
      <c r="D10">
        <v>284.51</v>
      </c>
    </row>
    <row r="11" spans="1:4">
      <c r="A11" t="s">
        <v>235</v>
      </c>
      <c r="B11" t="s">
        <v>236</v>
      </c>
      <c r="C11">
        <v>16.260000000000002</v>
      </c>
      <c r="D11">
        <v>16.260000000000002</v>
      </c>
    </row>
    <row r="12" spans="1:4">
      <c r="A12" t="s">
        <v>237</v>
      </c>
      <c r="B12" t="s">
        <v>238</v>
      </c>
      <c r="C12">
        <v>10.62</v>
      </c>
      <c r="D12">
        <v>10.62</v>
      </c>
    </row>
    <row r="13" spans="1:4">
      <c r="A13" t="s">
        <v>239</v>
      </c>
      <c r="B13" t="s">
        <v>240</v>
      </c>
      <c r="C13">
        <v>176.03</v>
      </c>
      <c r="D13">
        <v>176.03</v>
      </c>
    </row>
    <row r="14" spans="1:4">
      <c r="A14" t="s">
        <v>241</v>
      </c>
      <c r="B14" t="s">
        <v>242</v>
      </c>
      <c r="C14">
        <v>101.06</v>
      </c>
      <c r="D14">
        <v>101.06</v>
      </c>
    </row>
    <row r="15" spans="1:4">
      <c r="A15" t="s">
        <v>243</v>
      </c>
      <c r="B15" t="s">
        <v>244</v>
      </c>
      <c r="C15">
        <v>584.74</v>
      </c>
      <c r="D15">
        <v>584.74</v>
      </c>
    </row>
    <row r="16" spans="1:4">
      <c r="A16" t="s">
        <v>245</v>
      </c>
      <c r="B16" t="s">
        <v>246</v>
      </c>
      <c r="C16">
        <v>86.43</v>
      </c>
      <c r="D16">
        <v>86.43</v>
      </c>
    </row>
    <row r="17" spans="1:4">
      <c r="A17" t="s">
        <v>247</v>
      </c>
      <c r="B17" t="s">
        <v>248</v>
      </c>
      <c r="C17">
        <v>0.26</v>
      </c>
      <c r="D17">
        <v>0.26</v>
      </c>
    </row>
    <row r="18" spans="1:4">
      <c r="A18">
        <v>220252550</v>
      </c>
      <c r="B18" t="s">
        <v>249</v>
      </c>
      <c r="C18">
        <v>23.98</v>
      </c>
      <c r="D18">
        <v>23.98</v>
      </c>
    </row>
    <row r="19" spans="1:4">
      <c r="A19" s="51" t="s">
        <v>250</v>
      </c>
      <c r="B19" t="s">
        <v>251</v>
      </c>
      <c r="C19">
        <v>42.72</v>
      </c>
      <c r="D19">
        <v>42.72</v>
      </c>
    </row>
    <row r="20" spans="1:4">
      <c r="A20" s="51" t="s">
        <v>252</v>
      </c>
      <c r="B20" t="s">
        <v>253</v>
      </c>
      <c r="C20">
        <v>6.88</v>
      </c>
      <c r="D20">
        <v>6.88</v>
      </c>
    </row>
    <row r="21" spans="1:4">
      <c r="A21" s="51" t="s">
        <v>256</v>
      </c>
      <c r="B21" t="s">
        <v>257</v>
      </c>
      <c r="C21">
        <v>448.56</v>
      </c>
      <c r="D21">
        <v>448.56</v>
      </c>
    </row>
    <row r="22" spans="1:4">
      <c r="A22" s="51" t="s">
        <v>258</v>
      </c>
      <c r="B22" t="s">
        <v>259</v>
      </c>
      <c r="C22">
        <v>19.78</v>
      </c>
      <c r="D22">
        <v>19.78</v>
      </c>
    </row>
    <row r="23" spans="1:4">
      <c r="A23" s="51" t="s">
        <v>260</v>
      </c>
      <c r="B23" t="s">
        <v>261</v>
      </c>
      <c r="C23">
        <v>214.22</v>
      </c>
      <c r="D23">
        <v>214.22</v>
      </c>
    </row>
    <row r="24" spans="1:4">
      <c r="A24" t="s">
        <v>262</v>
      </c>
      <c r="B24" t="s">
        <v>263</v>
      </c>
      <c r="C24">
        <v>243.58</v>
      </c>
      <c r="D24">
        <v>243.58</v>
      </c>
    </row>
    <row r="25" spans="1:4">
      <c r="A25" s="51" t="s">
        <v>429</v>
      </c>
      <c r="B25" t="s">
        <v>430</v>
      </c>
      <c r="C25">
        <v>72.510000000000005</v>
      </c>
      <c r="D25">
        <v>72.510000000000005</v>
      </c>
    </row>
    <row r="26" spans="1:4">
      <c r="A26" s="51" t="s">
        <v>264</v>
      </c>
      <c r="B26" t="s">
        <v>265</v>
      </c>
      <c r="C26">
        <v>16.760000000000002</v>
      </c>
      <c r="D26">
        <v>16.760000000000002</v>
      </c>
    </row>
    <row r="27" spans="1:4">
      <c r="A27" s="51" t="s">
        <v>266</v>
      </c>
      <c r="B27" t="s">
        <v>267</v>
      </c>
      <c r="C27">
        <v>5.37</v>
      </c>
      <c r="D27">
        <v>5.37</v>
      </c>
    </row>
    <row r="28" spans="1:4">
      <c r="A28" s="51" t="s">
        <v>268</v>
      </c>
      <c r="B28" t="s">
        <v>269</v>
      </c>
      <c r="C28">
        <v>13.13</v>
      </c>
      <c r="D28">
        <v>13.13</v>
      </c>
    </row>
    <row r="29" spans="1:4">
      <c r="A29" s="51" t="s">
        <v>270</v>
      </c>
      <c r="B29" t="s">
        <v>271</v>
      </c>
      <c r="C29">
        <v>6.12</v>
      </c>
      <c r="D29">
        <v>6.12</v>
      </c>
    </row>
    <row r="30" spans="1:4">
      <c r="A30">
        <v>310151370</v>
      </c>
      <c r="B30" t="s">
        <v>272</v>
      </c>
      <c r="C30" t="s">
        <v>431</v>
      </c>
      <c r="D30" t="s">
        <v>432</v>
      </c>
    </row>
    <row r="31" spans="1:4">
      <c r="A31">
        <v>310852500</v>
      </c>
      <c r="B31" t="s">
        <v>273</v>
      </c>
      <c r="C31">
        <v>686.65</v>
      </c>
      <c r="D31">
        <v>685.98</v>
      </c>
    </row>
    <row r="32" spans="1:4">
      <c r="A32">
        <v>311152200</v>
      </c>
      <c r="B32" t="s">
        <v>276</v>
      </c>
      <c r="C32">
        <v>65.16</v>
      </c>
      <c r="D32">
        <v>65.16</v>
      </c>
    </row>
    <row r="33" spans="1:4">
      <c r="A33">
        <v>311252400</v>
      </c>
      <c r="B33" t="s">
        <v>277</v>
      </c>
      <c r="C33">
        <v>0.05</v>
      </c>
      <c r="D33">
        <v>0.05</v>
      </c>
    </row>
    <row r="34" spans="1:4">
      <c r="A34">
        <v>330152700</v>
      </c>
      <c r="B34" t="s">
        <v>278</v>
      </c>
      <c r="C34">
        <v>3.51</v>
      </c>
      <c r="D34">
        <v>3.5</v>
      </c>
    </row>
    <row r="35" spans="1:4">
      <c r="A35">
        <v>330153800</v>
      </c>
      <c r="B35" t="s">
        <v>279</v>
      </c>
      <c r="C35">
        <v>389.19</v>
      </c>
      <c r="D35">
        <v>388.62</v>
      </c>
    </row>
    <row r="36" spans="1:4">
      <c r="A36">
        <v>330750820</v>
      </c>
      <c r="B36" t="s">
        <v>280</v>
      </c>
      <c r="C36">
        <v>66.23</v>
      </c>
      <c r="D36">
        <v>66.23</v>
      </c>
    </row>
    <row r="37" spans="1:4">
      <c r="A37">
        <v>330752600</v>
      </c>
      <c r="B37" t="s">
        <v>281</v>
      </c>
      <c r="C37">
        <v>5.34</v>
      </c>
      <c r="D37">
        <v>5.34</v>
      </c>
    </row>
    <row r="38" spans="1:4">
      <c r="A38" t="s">
        <v>282</v>
      </c>
      <c r="B38" t="s">
        <v>283</v>
      </c>
      <c r="C38">
        <v>598.33000000000004</v>
      </c>
      <c r="D38">
        <v>598.26</v>
      </c>
    </row>
    <row r="39" spans="1:4">
      <c r="A39" t="s">
        <v>284</v>
      </c>
      <c r="B39" t="s">
        <v>285</v>
      </c>
      <c r="C39">
        <v>995.01</v>
      </c>
      <c r="D39">
        <v>994.96</v>
      </c>
    </row>
    <row r="40" spans="1:4">
      <c r="A40">
        <v>410250270</v>
      </c>
      <c r="B40" t="s">
        <v>286</v>
      </c>
      <c r="C40">
        <v>5.85</v>
      </c>
      <c r="D40">
        <v>5.85</v>
      </c>
    </row>
    <row r="41" spans="1:4">
      <c r="A41">
        <v>420250270</v>
      </c>
      <c r="B41" t="s">
        <v>286</v>
      </c>
      <c r="C41">
        <v>7.16</v>
      </c>
      <c r="D41">
        <v>7.16</v>
      </c>
    </row>
    <row r="42" spans="1:4">
      <c r="A42">
        <v>420252800</v>
      </c>
      <c r="B42" t="s">
        <v>287</v>
      </c>
      <c r="C42">
        <v>0.12</v>
      </c>
      <c r="D42">
        <v>0.12</v>
      </c>
    </row>
    <row r="43" spans="1:4">
      <c r="A43">
        <v>511351350</v>
      </c>
      <c r="B43" t="s">
        <v>289</v>
      </c>
      <c r="C43">
        <v>7.56</v>
      </c>
      <c r="D43">
        <v>7.56</v>
      </c>
    </row>
    <row r="44" spans="1:4">
      <c r="A44">
        <v>511351760</v>
      </c>
      <c r="B44" t="s">
        <v>290</v>
      </c>
      <c r="C44">
        <v>3.57</v>
      </c>
      <c r="D44">
        <v>3.57</v>
      </c>
    </row>
    <row r="45" spans="1:4">
      <c r="A45">
        <v>511354620</v>
      </c>
      <c r="B45" t="s">
        <v>291</v>
      </c>
      <c r="C45">
        <v>1.68</v>
      </c>
      <c r="D45">
        <v>1.68</v>
      </c>
    </row>
    <row r="46" spans="1:4">
      <c r="A46">
        <v>511354970</v>
      </c>
      <c r="B46" t="s">
        <v>292</v>
      </c>
      <c r="C46">
        <v>34.33</v>
      </c>
      <c r="D46">
        <v>34.33</v>
      </c>
    </row>
    <row r="47" spans="1:4">
      <c r="A47" t="s">
        <v>293</v>
      </c>
      <c r="B47" t="s">
        <v>294</v>
      </c>
      <c r="C47">
        <v>179.63</v>
      </c>
      <c r="D47">
        <v>179.63</v>
      </c>
    </row>
    <row r="48" spans="1:4">
      <c r="A48" t="s">
        <v>298</v>
      </c>
      <c r="B48" t="s">
        <v>299</v>
      </c>
      <c r="C48">
        <v>342.79</v>
      </c>
      <c r="D48">
        <v>342.79</v>
      </c>
    </row>
    <row r="49" spans="1:4">
      <c r="A49" t="s">
        <v>433</v>
      </c>
      <c r="B49" t="s">
        <v>434</v>
      </c>
      <c r="C49">
        <v>19.52</v>
      </c>
      <c r="D49">
        <v>19.43</v>
      </c>
    </row>
    <row r="50" spans="1:4">
      <c r="A50">
        <v>710552900</v>
      </c>
      <c r="B50" t="s">
        <v>300</v>
      </c>
      <c r="C50">
        <v>418.69</v>
      </c>
      <c r="D50">
        <v>417.46</v>
      </c>
    </row>
    <row r="51" spans="1:4">
      <c r="A51" t="s">
        <v>305</v>
      </c>
      <c r="B51" t="s">
        <v>306</v>
      </c>
      <c r="C51">
        <v>4.0599999999999996</v>
      </c>
      <c r="D51">
        <v>4.0599999999999996</v>
      </c>
    </row>
    <row r="52" spans="1:4">
      <c r="A52" t="s">
        <v>307</v>
      </c>
      <c r="B52" t="s">
        <v>308</v>
      </c>
      <c r="C52">
        <v>3.58</v>
      </c>
      <c r="D52">
        <v>3.57</v>
      </c>
    </row>
    <row r="53" spans="1:4">
      <c r="A53">
        <v>860550860</v>
      </c>
      <c r="B53" t="s">
        <v>309</v>
      </c>
      <c r="C53">
        <v>1.38</v>
      </c>
      <c r="D53">
        <v>1.38</v>
      </c>
    </row>
    <row r="54" spans="1:4">
      <c r="A54" t="s">
        <v>310</v>
      </c>
      <c r="B54" t="s">
        <v>311</v>
      </c>
      <c r="D54">
        <v>-0.02</v>
      </c>
    </row>
    <row r="55" spans="1:4">
      <c r="A55">
        <v>1140354670</v>
      </c>
      <c r="B55" t="s">
        <v>313</v>
      </c>
      <c r="C55">
        <v>27.27</v>
      </c>
      <c r="D55">
        <v>27.27</v>
      </c>
    </row>
    <row r="56" spans="1:4">
      <c r="A56">
        <v>1140355170</v>
      </c>
      <c r="B56" t="s">
        <v>314</v>
      </c>
      <c r="C56">
        <v>11.2</v>
      </c>
      <c r="D56">
        <v>11.09</v>
      </c>
    </row>
    <row r="57" spans="1:4">
      <c r="A57">
        <v>1140355190</v>
      </c>
      <c r="B57" t="s">
        <v>315</v>
      </c>
      <c r="C57">
        <v>4.68</v>
      </c>
      <c r="D57">
        <v>4.68</v>
      </c>
    </row>
    <row r="58" spans="1:4">
      <c r="A58" t="s">
        <v>317</v>
      </c>
      <c r="B58" t="s">
        <v>318</v>
      </c>
      <c r="C58">
        <v>0.3</v>
      </c>
      <c r="D58">
        <v>0.3</v>
      </c>
    </row>
    <row r="59" spans="1:4">
      <c r="A59" t="s">
        <v>319</v>
      </c>
      <c r="B59" t="s">
        <v>320</v>
      </c>
      <c r="C59">
        <v>790.76</v>
      </c>
      <c r="D59">
        <v>790.76</v>
      </c>
    </row>
    <row r="60" spans="1:4">
      <c r="A60" t="s">
        <v>322</v>
      </c>
      <c r="B60" t="s">
        <v>323</v>
      </c>
      <c r="C60">
        <v>31.99</v>
      </c>
      <c r="D60">
        <v>31.99</v>
      </c>
    </row>
    <row r="61" spans="1:4">
      <c r="A61" t="s">
        <v>324</v>
      </c>
      <c r="B61" t="s">
        <v>325</v>
      </c>
      <c r="C61">
        <v>6.79</v>
      </c>
      <c r="D61">
        <v>6.79</v>
      </c>
    </row>
    <row r="62" spans="1:4">
      <c r="A62" t="s">
        <v>435</v>
      </c>
      <c r="B62" t="s">
        <v>329</v>
      </c>
      <c r="C62">
        <v>26.4</v>
      </c>
      <c r="D62">
        <v>26.4</v>
      </c>
    </row>
    <row r="63" spans="1:4">
      <c r="A63" t="s">
        <v>326</v>
      </c>
      <c r="B63" t="s">
        <v>327</v>
      </c>
      <c r="C63">
        <v>10.68</v>
      </c>
      <c r="D63">
        <v>10.68</v>
      </c>
    </row>
    <row r="64" spans="1:4">
      <c r="A64" t="s">
        <v>436</v>
      </c>
      <c r="B64" t="s">
        <v>323</v>
      </c>
      <c r="C64">
        <v>40</v>
      </c>
      <c r="D64">
        <v>40</v>
      </c>
    </row>
    <row r="65" spans="1:4">
      <c r="A65" t="s">
        <v>330</v>
      </c>
      <c r="B65" t="s">
        <v>331</v>
      </c>
      <c r="C65">
        <v>30.55</v>
      </c>
      <c r="D65">
        <v>30.55</v>
      </c>
    </row>
    <row r="66" spans="1:4">
      <c r="A66" t="s">
        <v>332</v>
      </c>
      <c r="B66" t="s">
        <v>333</v>
      </c>
      <c r="C66">
        <v>130.02000000000001</v>
      </c>
      <c r="D66">
        <v>128.55000000000001</v>
      </c>
    </row>
    <row r="67" spans="1:4">
      <c r="A67" t="s">
        <v>334</v>
      </c>
      <c r="B67" t="s">
        <v>333</v>
      </c>
      <c r="C67">
        <v>9.86</v>
      </c>
      <c r="D67">
        <v>9.86</v>
      </c>
    </row>
    <row r="68" spans="1:4">
      <c r="A68" t="s">
        <v>341</v>
      </c>
      <c r="B68" t="s">
        <v>342</v>
      </c>
      <c r="C68" t="s">
        <v>437</v>
      </c>
      <c r="D68" t="s">
        <v>437</v>
      </c>
    </row>
    <row r="69" spans="1:4">
      <c r="A69" t="s">
        <v>346</v>
      </c>
      <c r="B69" t="s">
        <v>347</v>
      </c>
      <c r="C69">
        <v>18.12</v>
      </c>
      <c r="D69">
        <v>18.12</v>
      </c>
    </row>
    <row r="70" spans="1:4">
      <c r="A70" t="s">
        <v>348</v>
      </c>
      <c r="B70" t="s">
        <v>349</v>
      </c>
      <c r="C70" t="s">
        <v>438</v>
      </c>
      <c r="D70" t="s">
        <v>438</v>
      </c>
    </row>
    <row r="71" spans="1:4">
      <c r="A71" t="s">
        <v>351</v>
      </c>
      <c r="B71" t="s">
        <v>352</v>
      </c>
      <c r="C71">
        <v>121.36</v>
      </c>
      <c r="D71">
        <v>121.34</v>
      </c>
    </row>
    <row r="72" spans="1:4">
      <c r="A72" t="s">
        <v>353</v>
      </c>
      <c r="B72" t="s">
        <v>354</v>
      </c>
      <c r="C72">
        <v>723.69</v>
      </c>
      <c r="D72">
        <v>723.69</v>
      </c>
    </row>
    <row r="73" spans="1:4">
      <c r="A73" t="s">
        <v>355</v>
      </c>
      <c r="B73" t="s">
        <v>356</v>
      </c>
      <c r="C73" t="s">
        <v>439</v>
      </c>
      <c r="D73" t="s">
        <v>439</v>
      </c>
    </row>
    <row r="74" spans="1:4">
      <c r="A74" t="s">
        <v>440</v>
      </c>
      <c r="B74" t="s">
        <v>441</v>
      </c>
      <c r="D74">
        <v>-0.05</v>
      </c>
    </row>
    <row r="75" spans="1:4">
      <c r="A75" t="s">
        <v>442</v>
      </c>
      <c r="B75" t="s">
        <v>443</v>
      </c>
      <c r="D75">
        <v>-0.03</v>
      </c>
    </row>
    <row r="76" spans="1:4">
      <c r="A76" t="s">
        <v>444</v>
      </c>
      <c r="B76" t="s">
        <v>445</v>
      </c>
      <c r="D76">
        <v>-0.42</v>
      </c>
    </row>
    <row r="77" spans="1:4">
      <c r="A77" t="s">
        <v>358</v>
      </c>
      <c r="B77" t="s">
        <v>359</v>
      </c>
      <c r="C77">
        <v>151.22999999999999</v>
      </c>
      <c r="D77">
        <v>151.15</v>
      </c>
    </row>
    <row r="78" spans="1:4">
      <c r="A78">
        <v>2820451280</v>
      </c>
      <c r="B78" t="s">
        <v>360</v>
      </c>
      <c r="C78">
        <v>0.52</v>
      </c>
      <c r="D78">
        <v>0.52</v>
      </c>
    </row>
    <row r="79" spans="1:4">
      <c r="A79" t="s">
        <v>446</v>
      </c>
      <c r="B79" t="s">
        <v>447</v>
      </c>
      <c r="C79">
        <v>5.34</v>
      </c>
      <c r="D79">
        <v>5.34</v>
      </c>
    </row>
    <row r="80" spans="1:4">
      <c r="A80">
        <v>2869950160</v>
      </c>
      <c r="B80" t="s">
        <v>361</v>
      </c>
      <c r="C80">
        <v>8.23</v>
      </c>
      <c r="D80">
        <v>8.23</v>
      </c>
    </row>
    <row r="81" spans="1:4">
      <c r="A81">
        <v>2910551290</v>
      </c>
      <c r="B81" t="s">
        <v>362</v>
      </c>
      <c r="C81">
        <v>348.79</v>
      </c>
      <c r="D81">
        <v>348.79</v>
      </c>
    </row>
    <row r="82" spans="1:4">
      <c r="A82" t="s">
        <v>363</v>
      </c>
      <c r="B82" t="s">
        <v>364</v>
      </c>
      <c r="C82">
        <v>9.0399999999999991</v>
      </c>
      <c r="D82">
        <v>9.0399999999999991</v>
      </c>
    </row>
    <row r="83" spans="1:4">
      <c r="A83" t="s">
        <v>365</v>
      </c>
      <c r="B83" t="s">
        <v>366</v>
      </c>
      <c r="C83">
        <v>9.7200000000000006</v>
      </c>
      <c r="D83">
        <v>9.7200000000000006</v>
      </c>
    </row>
    <row r="84" spans="1:4">
      <c r="A84" t="s">
        <v>369</v>
      </c>
      <c r="B84" t="s">
        <v>370</v>
      </c>
      <c r="C84">
        <v>41.51</v>
      </c>
      <c r="D84">
        <v>41.51</v>
      </c>
    </row>
    <row r="85" spans="1:4">
      <c r="A85">
        <v>3110251180</v>
      </c>
      <c r="B85" t="s">
        <v>371</v>
      </c>
      <c r="C85">
        <v>30.31</v>
      </c>
      <c r="D85">
        <v>30.31</v>
      </c>
    </row>
    <row r="86" spans="1:4">
      <c r="A86">
        <v>3180052990</v>
      </c>
      <c r="B86" t="s">
        <v>372</v>
      </c>
      <c r="C86">
        <v>8.75</v>
      </c>
      <c r="D86">
        <v>8.75</v>
      </c>
    </row>
    <row r="87" spans="1:4">
      <c r="A87" t="s">
        <v>373</v>
      </c>
      <c r="B87" t="s">
        <v>374</v>
      </c>
      <c r="C87">
        <v>0.83</v>
      </c>
      <c r="D87">
        <v>0.83</v>
      </c>
    </row>
    <row r="88" spans="1:4">
      <c r="A88">
        <v>3610459000</v>
      </c>
      <c r="B88" t="s">
        <v>375</v>
      </c>
      <c r="C88">
        <v>140.58000000000001</v>
      </c>
      <c r="D88">
        <v>140.58000000000001</v>
      </c>
    </row>
    <row r="89" spans="1:4">
      <c r="A89">
        <v>4620155160</v>
      </c>
      <c r="B89" t="s">
        <v>376</v>
      </c>
      <c r="C89">
        <v>2.21</v>
      </c>
      <c r="D89">
        <v>2.21</v>
      </c>
    </row>
    <row r="90" spans="1:4">
      <c r="A90" t="s">
        <v>377</v>
      </c>
      <c r="B90" t="s">
        <v>378</v>
      </c>
      <c r="C90">
        <v>14.03</v>
      </c>
      <c r="D90">
        <v>14.03</v>
      </c>
    </row>
    <row r="91" spans="1:4">
      <c r="A91" t="s">
        <v>379</v>
      </c>
      <c r="B91" t="s">
        <v>378</v>
      </c>
      <c r="C91">
        <v>5.0599999999999996</v>
      </c>
      <c r="D91">
        <v>5.0599999999999996</v>
      </c>
    </row>
    <row r="92" spans="1:4">
      <c r="A92" t="s">
        <v>380</v>
      </c>
      <c r="B92" t="s">
        <v>381</v>
      </c>
      <c r="C92">
        <v>319.83</v>
      </c>
      <c r="D92">
        <v>319.83</v>
      </c>
    </row>
    <row r="93" spans="1:4">
      <c r="A93" t="s">
        <v>382</v>
      </c>
      <c r="B93" t="s">
        <v>378</v>
      </c>
      <c r="C93">
        <v>2.78</v>
      </c>
      <c r="D93">
        <v>2.78</v>
      </c>
    </row>
    <row r="94" spans="1:4">
      <c r="A94">
        <v>9090051200</v>
      </c>
      <c r="B94" t="s">
        <v>448</v>
      </c>
      <c r="C94">
        <v>0.32</v>
      </c>
      <c r="D94">
        <v>0.32</v>
      </c>
    </row>
    <row r="95" spans="1:4">
      <c r="A95">
        <v>9520051420</v>
      </c>
      <c r="B95" t="s">
        <v>383</v>
      </c>
      <c r="C95">
        <v>3.73</v>
      </c>
      <c r="D95">
        <v>3.73</v>
      </c>
    </row>
    <row r="96" spans="1:4">
      <c r="A96">
        <v>9620051410</v>
      </c>
      <c r="B96" t="s">
        <v>384</v>
      </c>
      <c r="C96">
        <v>11.25</v>
      </c>
      <c r="D96">
        <v>11.25</v>
      </c>
    </row>
    <row r="97" spans="1:4">
      <c r="A97">
        <v>170558300</v>
      </c>
      <c r="B97" t="s">
        <v>95</v>
      </c>
      <c r="C97">
        <v>239.08</v>
      </c>
      <c r="D97">
        <v>239.08</v>
      </c>
    </row>
    <row r="98" spans="1:4">
      <c r="A98">
        <v>170558330</v>
      </c>
      <c r="B98" t="s">
        <v>96</v>
      </c>
      <c r="C98">
        <v>803.82</v>
      </c>
      <c r="D98">
        <v>802.98</v>
      </c>
    </row>
    <row r="99" spans="1:4">
      <c r="A99">
        <v>320558340</v>
      </c>
      <c r="B99" t="s">
        <v>97</v>
      </c>
      <c r="C99">
        <v>166.32</v>
      </c>
      <c r="D99">
        <v>166.32</v>
      </c>
    </row>
    <row r="100" spans="1:4">
      <c r="A100">
        <v>330153020</v>
      </c>
      <c r="B100" t="s">
        <v>385</v>
      </c>
      <c r="C100" t="s">
        <v>449</v>
      </c>
      <c r="D100" t="s">
        <v>449</v>
      </c>
    </row>
    <row r="101" spans="1:4">
      <c r="A101" t="s">
        <v>386</v>
      </c>
      <c r="B101" t="s">
        <v>387</v>
      </c>
      <c r="C101">
        <v>2.27</v>
      </c>
      <c r="D101">
        <v>2.27</v>
      </c>
    </row>
    <row r="102" spans="1:4">
      <c r="A102" t="s">
        <v>388</v>
      </c>
      <c r="B102" t="s">
        <v>389</v>
      </c>
      <c r="C102">
        <v>859.59</v>
      </c>
      <c r="D102">
        <v>859.45</v>
      </c>
    </row>
    <row r="103" spans="1:4">
      <c r="A103">
        <v>1520158310</v>
      </c>
      <c r="B103" t="s">
        <v>100</v>
      </c>
      <c r="C103">
        <v>12.3</v>
      </c>
      <c r="D103">
        <v>12.3</v>
      </c>
    </row>
    <row r="104" spans="1:4">
      <c r="A104" t="s">
        <v>390</v>
      </c>
      <c r="B104" t="s">
        <v>391</v>
      </c>
      <c r="C104">
        <v>141.57</v>
      </c>
      <c r="D104">
        <v>141.57</v>
      </c>
    </row>
    <row r="105" spans="1:4">
      <c r="A105">
        <v>3620258320</v>
      </c>
      <c r="B105" t="s">
        <v>101</v>
      </c>
      <c r="C105">
        <v>476.8</v>
      </c>
      <c r="D105">
        <v>476.8</v>
      </c>
    </row>
    <row r="106" spans="1:4">
      <c r="A106">
        <v>3620258530</v>
      </c>
      <c r="B106" t="s">
        <v>392</v>
      </c>
      <c r="C106">
        <v>103.99</v>
      </c>
      <c r="D106">
        <v>103.99</v>
      </c>
    </row>
    <row r="107" spans="1:4">
      <c r="A107" s="51" t="s">
        <v>450</v>
      </c>
      <c r="B107" t="s">
        <v>451</v>
      </c>
      <c r="C107">
        <v>13.61</v>
      </c>
      <c r="D107">
        <v>13.61</v>
      </c>
    </row>
    <row r="108" spans="1:4">
      <c r="A108" t="s">
        <v>393</v>
      </c>
      <c r="B108" t="s">
        <v>394</v>
      </c>
      <c r="C108">
        <v>53.43</v>
      </c>
      <c r="D108">
        <v>53.43</v>
      </c>
    </row>
    <row r="109" spans="1:4">
      <c r="A109" t="s">
        <v>395</v>
      </c>
      <c r="B109" t="s">
        <v>396</v>
      </c>
      <c r="C109">
        <v>1.22</v>
      </c>
      <c r="D109">
        <v>1.22</v>
      </c>
    </row>
    <row r="110" spans="1:4">
      <c r="A110">
        <v>240153060</v>
      </c>
      <c r="B110" t="s">
        <v>397</v>
      </c>
      <c r="C110">
        <v>62.36</v>
      </c>
      <c r="D110">
        <v>62.36</v>
      </c>
    </row>
    <row r="111" spans="1:4">
      <c r="A111">
        <v>220252560</v>
      </c>
      <c r="B111" t="s">
        <v>400</v>
      </c>
      <c r="C111">
        <v>6.44</v>
      </c>
      <c r="D111">
        <v>6.44</v>
      </c>
    </row>
    <row r="112" spans="1:4">
      <c r="A112">
        <v>170558360</v>
      </c>
      <c r="B112" t="s">
        <v>401</v>
      </c>
      <c r="C112">
        <v>73.13</v>
      </c>
      <c r="D112">
        <v>73.13</v>
      </c>
    </row>
    <row r="113" spans="1:4">
      <c r="A113">
        <v>220253030</v>
      </c>
      <c r="B113" t="s">
        <v>402</v>
      </c>
      <c r="C113">
        <v>184.46</v>
      </c>
      <c r="D113">
        <v>184.45</v>
      </c>
    </row>
    <row r="114" spans="1:4">
      <c r="A114">
        <v>220253040</v>
      </c>
      <c r="B114" t="s">
        <v>403</v>
      </c>
      <c r="C114">
        <v>170.87</v>
      </c>
      <c r="D114">
        <v>170.78</v>
      </c>
    </row>
    <row r="115" spans="1:4">
      <c r="A115">
        <v>320558370</v>
      </c>
      <c r="B115" t="s">
        <v>404</v>
      </c>
      <c r="C115">
        <v>7.58</v>
      </c>
      <c r="D115">
        <v>7.58</v>
      </c>
    </row>
    <row r="116" spans="1:4">
      <c r="A116" t="s">
        <v>405</v>
      </c>
      <c r="B116" t="s">
        <v>406</v>
      </c>
      <c r="C116">
        <v>970.33</v>
      </c>
      <c r="D116">
        <v>970.33</v>
      </c>
    </row>
    <row r="117" spans="1:4">
      <c r="A117" t="s">
        <v>407</v>
      </c>
      <c r="B117" t="s">
        <v>408</v>
      </c>
      <c r="C117">
        <v>54.75</v>
      </c>
      <c r="D117">
        <v>54.75</v>
      </c>
    </row>
    <row r="118" spans="1:4">
      <c r="A118">
        <v>3620258570</v>
      </c>
      <c r="B118" t="s">
        <v>409</v>
      </c>
      <c r="C118">
        <v>47.64</v>
      </c>
      <c r="D118">
        <v>47.64</v>
      </c>
    </row>
    <row r="119" spans="1:4">
      <c r="A119" t="s">
        <v>410</v>
      </c>
      <c r="B119" t="s">
        <v>411</v>
      </c>
      <c r="C119">
        <v>885.51</v>
      </c>
      <c r="D119">
        <v>885.51</v>
      </c>
    </row>
    <row r="120" spans="1:4">
      <c r="A120">
        <v>710258520</v>
      </c>
      <c r="B120" t="s">
        <v>413</v>
      </c>
      <c r="C120">
        <v>33.68</v>
      </c>
      <c r="D120">
        <v>33.68</v>
      </c>
    </row>
    <row r="121" spans="1:4">
      <c r="A121" t="s">
        <v>414</v>
      </c>
      <c r="B121" t="s">
        <v>415</v>
      </c>
      <c r="C121">
        <v>1.97</v>
      </c>
      <c r="D121">
        <v>1.97</v>
      </c>
    </row>
    <row r="122" spans="1:4">
      <c r="A122" t="s">
        <v>416</v>
      </c>
      <c r="B122" t="s">
        <v>417</v>
      </c>
      <c r="C122">
        <v>528.11</v>
      </c>
      <c r="D122">
        <v>528.11</v>
      </c>
    </row>
    <row r="123" spans="1:4">
      <c r="A123" t="s">
        <v>418</v>
      </c>
      <c r="B123" t="s">
        <v>419</v>
      </c>
      <c r="C123">
        <v>57.3</v>
      </c>
      <c r="D123">
        <v>57.3</v>
      </c>
    </row>
    <row r="124" spans="1:4">
      <c r="A124" t="s">
        <v>420</v>
      </c>
      <c r="B124" t="s">
        <v>421</v>
      </c>
      <c r="C124">
        <v>5.27</v>
      </c>
      <c r="D124">
        <v>5.27</v>
      </c>
    </row>
    <row r="125" spans="1:4">
      <c r="A125" t="s">
        <v>452</v>
      </c>
      <c r="B125" t="s">
        <v>453</v>
      </c>
      <c r="C125">
        <v>10.52</v>
      </c>
      <c r="D125">
        <v>10.52</v>
      </c>
    </row>
    <row r="126" spans="1:4">
      <c r="A126" t="s">
        <v>105</v>
      </c>
      <c r="B126" t="s">
        <v>104</v>
      </c>
      <c r="C126">
        <v>69.67</v>
      </c>
      <c r="D126">
        <v>69.67</v>
      </c>
    </row>
    <row r="127" spans="1:4">
      <c r="A127">
        <v>2340758790</v>
      </c>
      <c r="B127" t="s">
        <v>426</v>
      </c>
      <c r="C127">
        <v>7.26</v>
      </c>
      <c r="D127">
        <v>7.26</v>
      </c>
    </row>
    <row r="128" spans="1:4">
      <c r="A128">
        <v>3620258440</v>
      </c>
      <c r="B128" t="s">
        <v>106</v>
      </c>
      <c r="C128">
        <v>99.61</v>
      </c>
      <c r="D128">
        <v>99.61</v>
      </c>
    </row>
    <row r="129" spans="1:4">
      <c r="A129">
        <v>3620258480</v>
      </c>
      <c r="B129" t="s">
        <v>107</v>
      </c>
      <c r="C129">
        <v>37</v>
      </c>
      <c r="D129">
        <v>37</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7"/>
  <sheetViews>
    <sheetView workbookViewId="0">
      <selection activeCell="I20" sqref="I20"/>
    </sheetView>
  </sheetViews>
  <sheetFormatPr defaultRowHeight="15"/>
  <cols>
    <col min="1" max="1" width="11.5703125" bestFit="1" customWidth="1"/>
  </cols>
  <sheetData>
    <row r="1" spans="1:4">
      <c r="A1">
        <v>58000</v>
      </c>
      <c r="B1" t="s">
        <v>217</v>
      </c>
      <c r="D1">
        <v>-2.36</v>
      </c>
    </row>
    <row r="2" spans="1:4">
      <c r="A2">
        <v>170551380</v>
      </c>
      <c r="B2" t="s">
        <v>218</v>
      </c>
      <c r="C2">
        <v>40.270000000000003</v>
      </c>
      <c r="D2">
        <v>39.04</v>
      </c>
    </row>
    <row r="3" spans="1:4">
      <c r="A3" t="s">
        <v>219</v>
      </c>
      <c r="B3" t="s">
        <v>220</v>
      </c>
      <c r="C3">
        <v>366.67</v>
      </c>
      <c r="D3">
        <v>366.56</v>
      </c>
    </row>
    <row r="4" spans="1:4">
      <c r="A4" t="s">
        <v>221</v>
      </c>
      <c r="B4" t="s">
        <v>222</v>
      </c>
      <c r="C4">
        <v>0.24</v>
      </c>
      <c r="D4">
        <v>0.24</v>
      </c>
    </row>
    <row r="5" spans="1:4">
      <c r="A5" t="s">
        <v>225</v>
      </c>
      <c r="B5" t="s">
        <v>226</v>
      </c>
      <c r="C5">
        <v>26.5</v>
      </c>
      <c r="D5">
        <v>26.5</v>
      </c>
    </row>
    <row r="6" spans="1:4">
      <c r="A6" t="s">
        <v>213</v>
      </c>
      <c r="B6" t="s">
        <v>214</v>
      </c>
      <c r="C6">
        <v>19.54</v>
      </c>
      <c r="D6">
        <v>19.54</v>
      </c>
    </row>
    <row r="7" spans="1:4">
      <c r="A7" t="s">
        <v>216</v>
      </c>
      <c r="B7" t="s">
        <v>215</v>
      </c>
      <c r="C7">
        <v>12</v>
      </c>
      <c r="D7">
        <v>12</v>
      </c>
    </row>
    <row r="8" spans="1:4">
      <c r="A8" t="s">
        <v>454</v>
      </c>
      <c r="B8" t="s">
        <v>455</v>
      </c>
      <c r="C8">
        <v>98.58</v>
      </c>
      <c r="D8">
        <v>98.58</v>
      </c>
    </row>
    <row r="9" spans="1:4">
      <c r="A9" t="s">
        <v>227</v>
      </c>
      <c r="B9" t="s">
        <v>228</v>
      </c>
      <c r="C9">
        <v>56.05</v>
      </c>
      <c r="D9">
        <v>55.82</v>
      </c>
    </row>
    <row r="10" spans="1:4">
      <c r="A10" t="s">
        <v>229</v>
      </c>
      <c r="B10" t="s">
        <v>230</v>
      </c>
      <c r="C10">
        <v>105.49</v>
      </c>
      <c r="D10">
        <v>105.49</v>
      </c>
    </row>
    <row r="11" spans="1:4">
      <c r="A11" t="s">
        <v>233</v>
      </c>
      <c r="B11" t="s">
        <v>234</v>
      </c>
      <c r="C11">
        <v>264.41000000000003</v>
      </c>
      <c r="D11">
        <v>264.41000000000003</v>
      </c>
    </row>
    <row r="12" spans="1:4">
      <c r="A12" t="s">
        <v>235</v>
      </c>
      <c r="B12" t="s">
        <v>236</v>
      </c>
      <c r="C12">
        <v>180.58</v>
      </c>
      <c r="D12">
        <v>172.26</v>
      </c>
    </row>
    <row r="13" spans="1:4">
      <c r="A13" t="s">
        <v>237</v>
      </c>
      <c r="B13" t="s">
        <v>238</v>
      </c>
      <c r="C13">
        <v>7.22</v>
      </c>
      <c r="D13">
        <v>7.22</v>
      </c>
    </row>
    <row r="14" spans="1:4">
      <c r="A14" t="s">
        <v>239</v>
      </c>
      <c r="B14" t="s">
        <v>240</v>
      </c>
      <c r="C14">
        <v>203.56</v>
      </c>
      <c r="D14">
        <v>203.56</v>
      </c>
    </row>
    <row r="15" spans="1:4">
      <c r="A15" t="s">
        <v>241</v>
      </c>
      <c r="B15" t="s">
        <v>242</v>
      </c>
      <c r="C15">
        <v>141.26</v>
      </c>
      <c r="D15">
        <v>141.26</v>
      </c>
    </row>
    <row r="16" spans="1:4">
      <c r="A16" t="s">
        <v>243</v>
      </c>
      <c r="B16" t="s">
        <v>244</v>
      </c>
      <c r="C16">
        <v>538.16</v>
      </c>
      <c r="D16">
        <v>538.16</v>
      </c>
    </row>
    <row r="17" spans="1:4">
      <c r="A17" t="s">
        <v>245</v>
      </c>
      <c r="B17" t="s">
        <v>246</v>
      </c>
      <c r="C17">
        <v>98.19</v>
      </c>
      <c r="D17">
        <v>98.19</v>
      </c>
    </row>
    <row r="18" spans="1:4">
      <c r="A18" t="s">
        <v>247</v>
      </c>
      <c r="B18" t="s">
        <v>248</v>
      </c>
      <c r="C18">
        <v>0.38</v>
      </c>
      <c r="D18">
        <v>0.38</v>
      </c>
    </row>
    <row r="19" spans="1:4">
      <c r="A19">
        <v>210255340</v>
      </c>
      <c r="B19" t="s">
        <v>456</v>
      </c>
      <c r="C19">
        <v>6.8</v>
      </c>
      <c r="D19">
        <v>6.8</v>
      </c>
    </row>
    <row r="20" spans="1:4">
      <c r="A20">
        <v>220252550</v>
      </c>
      <c r="B20" t="s">
        <v>249</v>
      </c>
      <c r="C20">
        <v>63.44</v>
      </c>
      <c r="D20">
        <v>63.44</v>
      </c>
    </row>
    <row r="21" spans="1:4">
      <c r="A21" s="51" t="s">
        <v>250</v>
      </c>
      <c r="B21" t="s">
        <v>251</v>
      </c>
      <c r="C21">
        <v>45</v>
      </c>
      <c r="D21">
        <v>45</v>
      </c>
    </row>
    <row r="22" spans="1:4">
      <c r="A22" s="51" t="s">
        <v>252</v>
      </c>
      <c r="B22" t="s">
        <v>253</v>
      </c>
      <c r="C22">
        <v>14.26</v>
      </c>
      <c r="D22">
        <v>14.26</v>
      </c>
    </row>
    <row r="23" spans="1:4">
      <c r="A23" s="51" t="s">
        <v>256</v>
      </c>
      <c r="B23" t="s">
        <v>257</v>
      </c>
      <c r="C23">
        <v>382.27</v>
      </c>
      <c r="D23">
        <v>382.27</v>
      </c>
    </row>
    <row r="24" spans="1:4">
      <c r="A24" s="51" t="s">
        <v>258</v>
      </c>
      <c r="B24" t="s">
        <v>259</v>
      </c>
      <c r="C24">
        <v>15.68</v>
      </c>
      <c r="D24">
        <v>15.68</v>
      </c>
    </row>
    <row r="25" spans="1:4">
      <c r="A25" s="51" t="s">
        <v>260</v>
      </c>
      <c r="B25" t="s">
        <v>261</v>
      </c>
      <c r="C25">
        <v>205.64</v>
      </c>
      <c r="D25">
        <v>205.64</v>
      </c>
    </row>
    <row r="26" spans="1:4">
      <c r="A26" t="s">
        <v>262</v>
      </c>
      <c r="B26" t="s">
        <v>263</v>
      </c>
      <c r="C26">
        <v>144.81</v>
      </c>
      <c r="D26">
        <v>144.81</v>
      </c>
    </row>
    <row r="27" spans="1:4">
      <c r="A27" s="51" t="s">
        <v>264</v>
      </c>
      <c r="B27" t="s">
        <v>265</v>
      </c>
      <c r="C27">
        <v>15.98</v>
      </c>
      <c r="D27">
        <v>15.98</v>
      </c>
    </row>
    <row r="28" spans="1:4">
      <c r="A28" s="51" t="s">
        <v>268</v>
      </c>
      <c r="B28" t="s">
        <v>269</v>
      </c>
      <c r="C28">
        <v>12.52</v>
      </c>
      <c r="D28">
        <v>12.52</v>
      </c>
    </row>
    <row r="29" spans="1:4">
      <c r="A29">
        <v>310151370</v>
      </c>
      <c r="B29" t="s">
        <v>272</v>
      </c>
      <c r="C29">
        <v>17.28</v>
      </c>
      <c r="D29">
        <v>17.28</v>
      </c>
    </row>
    <row r="30" spans="1:4">
      <c r="A30">
        <v>310852500</v>
      </c>
      <c r="B30" t="s">
        <v>273</v>
      </c>
      <c r="C30" t="s">
        <v>457</v>
      </c>
      <c r="D30" t="s">
        <v>458</v>
      </c>
    </row>
    <row r="31" spans="1:4">
      <c r="A31">
        <v>311152200</v>
      </c>
      <c r="B31" t="s">
        <v>276</v>
      </c>
      <c r="C31">
        <v>134.74</v>
      </c>
      <c r="D31">
        <v>134.74</v>
      </c>
    </row>
    <row r="32" spans="1:4">
      <c r="A32">
        <v>311252400</v>
      </c>
      <c r="B32" t="s">
        <v>277</v>
      </c>
      <c r="C32">
        <v>0.03</v>
      </c>
      <c r="D32">
        <v>0.03</v>
      </c>
    </row>
    <row r="33" spans="1:4">
      <c r="A33">
        <v>330152700</v>
      </c>
      <c r="B33" t="s">
        <v>278</v>
      </c>
      <c r="C33">
        <v>5.32</v>
      </c>
      <c r="D33">
        <v>5.26</v>
      </c>
    </row>
    <row r="34" spans="1:4">
      <c r="A34">
        <v>330153800</v>
      </c>
      <c r="B34" t="s">
        <v>279</v>
      </c>
      <c r="C34">
        <v>364.29</v>
      </c>
      <c r="D34">
        <v>363.93</v>
      </c>
    </row>
    <row r="35" spans="1:4">
      <c r="A35">
        <v>330750820</v>
      </c>
      <c r="B35" t="s">
        <v>280</v>
      </c>
      <c r="C35">
        <v>39.229999999999997</v>
      </c>
      <c r="D35">
        <v>39.229999999999997</v>
      </c>
    </row>
    <row r="36" spans="1:4">
      <c r="A36">
        <v>330752600</v>
      </c>
      <c r="B36" t="s">
        <v>281</v>
      </c>
      <c r="C36">
        <v>6.73</v>
      </c>
      <c r="D36">
        <v>6.69</v>
      </c>
    </row>
    <row r="37" spans="1:4">
      <c r="A37" t="s">
        <v>282</v>
      </c>
      <c r="B37" t="s">
        <v>283</v>
      </c>
      <c r="C37">
        <v>719.17</v>
      </c>
      <c r="D37">
        <v>719.16</v>
      </c>
    </row>
    <row r="38" spans="1:4">
      <c r="A38" t="s">
        <v>284</v>
      </c>
      <c r="B38" t="s">
        <v>285</v>
      </c>
      <c r="C38" t="s">
        <v>459</v>
      </c>
      <c r="D38" t="s">
        <v>460</v>
      </c>
    </row>
    <row r="39" spans="1:4">
      <c r="A39">
        <v>410250270</v>
      </c>
      <c r="B39" t="s">
        <v>286</v>
      </c>
      <c r="C39">
        <v>4.37</v>
      </c>
      <c r="D39">
        <v>4.37</v>
      </c>
    </row>
    <row r="40" spans="1:4">
      <c r="A40">
        <v>420250270</v>
      </c>
      <c r="B40" t="s">
        <v>286</v>
      </c>
      <c r="C40">
        <v>8.2799999999999994</v>
      </c>
      <c r="D40">
        <v>8.2799999999999994</v>
      </c>
    </row>
    <row r="41" spans="1:4">
      <c r="A41">
        <v>420252800</v>
      </c>
      <c r="B41" t="s">
        <v>287</v>
      </c>
      <c r="C41">
        <v>0.44</v>
      </c>
      <c r="D41">
        <v>0.44</v>
      </c>
    </row>
    <row r="42" spans="1:4">
      <c r="A42">
        <v>420655140</v>
      </c>
      <c r="B42" t="s">
        <v>288</v>
      </c>
      <c r="C42">
        <v>13.24</v>
      </c>
      <c r="D42">
        <v>13.24</v>
      </c>
    </row>
    <row r="43" spans="1:4">
      <c r="A43">
        <v>511351350</v>
      </c>
      <c r="B43" t="s">
        <v>289</v>
      </c>
      <c r="C43">
        <v>2.66</v>
      </c>
      <c r="D43">
        <v>2.66</v>
      </c>
    </row>
    <row r="44" spans="1:4">
      <c r="A44">
        <v>511351760</v>
      </c>
      <c r="B44" t="s">
        <v>290</v>
      </c>
      <c r="C44">
        <v>5.98</v>
      </c>
      <c r="D44">
        <v>5.98</v>
      </c>
    </row>
    <row r="45" spans="1:4">
      <c r="A45">
        <v>511354620</v>
      </c>
      <c r="B45" t="s">
        <v>291</v>
      </c>
      <c r="C45">
        <v>20.52</v>
      </c>
      <c r="D45">
        <v>20.5</v>
      </c>
    </row>
    <row r="46" spans="1:4">
      <c r="A46">
        <v>511354970</v>
      </c>
      <c r="B46" t="s">
        <v>292</v>
      </c>
      <c r="C46">
        <v>51.79</v>
      </c>
      <c r="D46">
        <v>51.79</v>
      </c>
    </row>
    <row r="47" spans="1:4">
      <c r="A47">
        <v>521251130</v>
      </c>
      <c r="B47" t="s">
        <v>461</v>
      </c>
    </row>
    <row r="48" spans="1:4">
      <c r="A48" t="s">
        <v>296</v>
      </c>
      <c r="B48" t="s">
        <v>297</v>
      </c>
      <c r="C48">
        <v>70</v>
      </c>
      <c r="D48">
        <v>70</v>
      </c>
    </row>
    <row r="49" spans="1:4">
      <c r="A49" t="s">
        <v>298</v>
      </c>
      <c r="B49" t="s">
        <v>299</v>
      </c>
      <c r="C49">
        <v>477.96</v>
      </c>
      <c r="D49">
        <v>481.85</v>
      </c>
    </row>
    <row r="50" spans="1:4">
      <c r="A50" t="s">
        <v>433</v>
      </c>
      <c r="B50" t="s">
        <v>434</v>
      </c>
      <c r="C50">
        <v>120.69</v>
      </c>
      <c r="D50">
        <v>120.69</v>
      </c>
    </row>
    <row r="51" spans="1:4">
      <c r="A51">
        <v>710552900</v>
      </c>
      <c r="B51" t="s">
        <v>300</v>
      </c>
      <c r="C51">
        <v>554.05999999999995</v>
      </c>
      <c r="D51">
        <v>553.42999999999995</v>
      </c>
    </row>
    <row r="52" spans="1:4">
      <c r="A52" t="s">
        <v>301</v>
      </c>
      <c r="B52" t="s">
        <v>302</v>
      </c>
      <c r="C52">
        <v>14.41</v>
      </c>
      <c r="D52">
        <v>14.41</v>
      </c>
    </row>
    <row r="53" spans="1:4">
      <c r="A53" t="s">
        <v>303</v>
      </c>
      <c r="B53" t="s">
        <v>304</v>
      </c>
      <c r="C53">
        <v>3.44</v>
      </c>
      <c r="D53">
        <v>3.44</v>
      </c>
    </row>
    <row r="54" spans="1:4">
      <c r="A54" t="s">
        <v>305</v>
      </c>
      <c r="B54" t="s">
        <v>306</v>
      </c>
      <c r="C54">
        <v>2.87</v>
      </c>
      <c r="D54">
        <v>2.87</v>
      </c>
    </row>
    <row r="55" spans="1:4">
      <c r="A55" t="s">
        <v>307</v>
      </c>
      <c r="B55" t="s">
        <v>308</v>
      </c>
      <c r="C55">
        <v>11.01</v>
      </c>
      <c r="D55">
        <v>11.01</v>
      </c>
    </row>
    <row r="56" spans="1:4">
      <c r="A56">
        <v>860550860</v>
      </c>
      <c r="B56" t="s">
        <v>309</v>
      </c>
      <c r="C56">
        <v>1.34</v>
      </c>
      <c r="D56">
        <v>1.34</v>
      </c>
    </row>
    <row r="57" spans="1:4">
      <c r="A57" t="s">
        <v>310</v>
      </c>
      <c r="B57" t="s">
        <v>311</v>
      </c>
      <c r="C57">
        <v>15</v>
      </c>
      <c r="D57">
        <v>15</v>
      </c>
    </row>
    <row r="58" spans="1:4">
      <c r="A58">
        <v>1140354660</v>
      </c>
      <c r="B58" t="s">
        <v>312</v>
      </c>
      <c r="C58">
        <v>4.3499999999999996</v>
      </c>
      <c r="D58">
        <v>4.83</v>
      </c>
    </row>
    <row r="59" spans="1:4">
      <c r="A59">
        <v>1140354670</v>
      </c>
      <c r="B59" t="s">
        <v>313</v>
      </c>
      <c r="C59">
        <v>18.309999999999999</v>
      </c>
      <c r="D59">
        <v>18.309999999999999</v>
      </c>
    </row>
    <row r="60" spans="1:4">
      <c r="A60">
        <v>1140355170</v>
      </c>
      <c r="B60" t="s">
        <v>314</v>
      </c>
      <c r="C60">
        <v>10.1</v>
      </c>
      <c r="D60">
        <v>10.1</v>
      </c>
    </row>
    <row r="61" spans="1:4">
      <c r="A61">
        <v>1140355190</v>
      </c>
      <c r="B61" t="s">
        <v>315</v>
      </c>
      <c r="C61">
        <v>1.4</v>
      </c>
      <c r="D61">
        <v>1.4</v>
      </c>
    </row>
    <row r="62" spans="1:4">
      <c r="A62" t="s">
        <v>316</v>
      </c>
      <c r="B62" t="s">
        <v>315</v>
      </c>
      <c r="C62">
        <v>56.09</v>
      </c>
      <c r="D62">
        <v>56.09</v>
      </c>
    </row>
    <row r="63" spans="1:4">
      <c r="A63" t="s">
        <v>317</v>
      </c>
      <c r="B63" t="s">
        <v>318</v>
      </c>
      <c r="C63">
        <v>8.1999999999999993</v>
      </c>
      <c r="D63">
        <v>8.1999999999999993</v>
      </c>
    </row>
    <row r="64" spans="1:4">
      <c r="A64" t="s">
        <v>462</v>
      </c>
      <c r="B64" t="s">
        <v>463</v>
      </c>
      <c r="C64">
        <v>112.93</v>
      </c>
      <c r="D64">
        <v>112.93</v>
      </c>
    </row>
    <row r="65" spans="1:4">
      <c r="A65" t="s">
        <v>322</v>
      </c>
      <c r="B65" t="s">
        <v>323</v>
      </c>
      <c r="C65">
        <v>28.79</v>
      </c>
      <c r="D65">
        <v>28.79</v>
      </c>
    </row>
    <row r="66" spans="1:4">
      <c r="A66" t="s">
        <v>324</v>
      </c>
      <c r="B66" t="s">
        <v>325</v>
      </c>
      <c r="C66">
        <v>10.7</v>
      </c>
      <c r="D66">
        <v>10.7</v>
      </c>
    </row>
    <row r="67" spans="1:4">
      <c r="A67" t="s">
        <v>326</v>
      </c>
      <c r="B67" t="s">
        <v>327</v>
      </c>
      <c r="C67">
        <v>11.88</v>
      </c>
      <c r="D67">
        <v>11.88</v>
      </c>
    </row>
    <row r="68" spans="1:4">
      <c r="A68" t="s">
        <v>330</v>
      </c>
      <c r="B68" t="s">
        <v>331</v>
      </c>
      <c r="C68">
        <v>81.599999999999994</v>
      </c>
      <c r="D68">
        <v>81.599999999999994</v>
      </c>
    </row>
    <row r="69" spans="1:4">
      <c r="A69" t="s">
        <v>332</v>
      </c>
      <c r="B69" t="s">
        <v>333</v>
      </c>
      <c r="C69">
        <v>378.68</v>
      </c>
      <c r="D69">
        <v>378.68</v>
      </c>
    </row>
    <row r="70" spans="1:4">
      <c r="A70" t="s">
        <v>334</v>
      </c>
      <c r="B70" t="s">
        <v>333</v>
      </c>
      <c r="C70">
        <v>10.68</v>
      </c>
      <c r="D70">
        <v>10.68</v>
      </c>
    </row>
    <row r="71" spans="1:4">
      <c r="A71" t="s">
        <v>335</v>
      </c>
      <c r="B71" t="s">
        <v>336</v>
      </c>
      <c r="C71">
        <v>14.73</v>
      </c>
      <c r="D71">
        <v>14.73</v>
      </c>
    </row>
    <row r="72" spans="1:4">
      <c r="A72">
        <v>1570150660</v>
      </c>
      <c r="B72" t="s">
        <v>337</v>
      </c>
      <c r="C72">
        <v>1.73</v>
      </c>
      <c r="D72">
        <v>1.73</v>
      </c>
    </row>
    <row r="73" spans="1:4">
      <c r="A73">
        <v>2340650280</v>
      </c>
      <c r="B73" t="s">
        <v>464</v>
      </c>
      <c r="C73">
        <v>30.29</v>
      </c>
      <c r="D73">
        <v>30.29</v>
      </c>
    </row>
    <row r="74" spans="1:4">
      <c r="A74" t="s">
        <v>341</v>
      </c>
      <c r="B74" t="s">
        <v>342</v>
      </c>
      <c r="C74">
        <v>576.39</v>
      </c>
      <c r="D74">
        <v>576.39</v>
      </c>
    </row>
    <row r="75" spans="1:4">
      <c r="A75" t="s">
        <v>344</v>
      </c>
      <c r="B75" t="s">
        <v>345</v>
      </c>
      <c r="D75">
        <v>-1.28</v>
      </c>
    </row>
    <row r="76" spans="1:4">
      <c r="A76" t="s">
        <v>346</v>
      </c>
      <c r="B76" t="s">
        <v>347</v>
      </c>
      <c r="C76">
        <v>40.1</v>
      </c>
      <c r="D76">
        <v>38.130000000000003</v>
      </c>
    </row>
    <row r="77" spans="1:4">
      <c r="A77" t="s">
        <v>348</v>
      </c>
      <c r="B77" t="s">
        <v>349</v>
      </c>
      <c r="C77">
        <v>93.1</v>
      </c>
      <c r="D77">
        <v>93.1</v>
      </c>
    </row>
    <row r="78" spans="1:4">
      <c r="A78" t="s">
        <v>353</v>
      </c>
      <c r="B78" t="s">
        <v>354</v>
      </c>
      <c r="C78">
        <v>205.59</v>
      </c>
      <c r="D78">
        <v>205.59</v>
      </c>
    </row>
    <row r="79" spans="1:4">
      <c r="A79" t="s">
        <v>355</v>
      </c>
      <c r="B79" t="s">
        <v>356</v>
      </c>
      <c r="C79">
        <v>320.29000000000002</v>
      </c>
      <c r="D79">
        <v>320.29000000000002</v>
      </c>
    </row>
    <row r="80" spans="1:4">
      <c r="A80" t="s">
        <v>442</v>
      </c>
      <c r="B80" t="s">
        <v>443</v>
      </c>
      <c r="D80">
        <v>-2.4</v>
      </c>
    </row>
    <row r="81" spans="1:4">
      <c r="A81" t="s">
        <v>444</v>
      </c>
      <c r="B81" t="s">
        <v>445</v>
      </c>
    </row>
    <row r="82" spans="1:4">
      <c r="A82" t="s">
        <v>358</v>
      </c>
      <c r="B82" t="s">
        <v>359</v>
      </c>
      <c r="C82">
        <v>77.849999999999994</v>
      </c>
      <c r="D82">
        <v>77.849999999999994</v>
      </c>
    </row>
    <row r="83" spans="1:4">
      <c r="A83">
        <v>2820451280</v>
      </c>
      <c r="B83" t="s">
        <v>360</v>
      </c>
      <c r="C83">
        <v>2.08</v>
      </c>
      <c r="D83">
        <v>2.08</v>
      </c>
    </row>
    <row r="84" spans="1:4">
      <c r="A84" t="s">
        <v>446</v>
      </c>
      <c r="B84" t="s">
        <v>447</v>
      </c>
      <c r="C84">
        <v>7.05</v>
      </c>
      <c r="D84">
        <v>7.05</v>
      </c>
    </row>
    <row r="85" spans="1:4">
      <c r="A85">
        <v>2869950160</v>
      </c>
      <c r="B85" t="s">
        <v>361</v>
      </c>
      <c r="C85">
        <v>4.72</v>
      </c>
      <c r="D85">
        <v>4.72</v>
      </c>
    </row>
    <row r="86" spans="1:4">
      <c r="A86">
        <v>2910551290</v>
      </c>
      <c r="B86" t="s">
        <v>362</v>
      </c>
      <c r="C86">
        <v>387.89</v>
      </c>
      <c r="D86">
        <v>387.88</v>
      </c>
    </row>
    <row r="87" spans="1:4">
      <c r="A87" t="s">
        <v>363</v>
      </c>
      <c r="B87" t="s">
        <v>364</v>
      </c>
      <c r="C87">
        <v>49.61</v>
      </c>
      <c r="D87">
        <v>49.61</v>
      </c>
    </row>
    <row r="88" spans="1:4">
      <c r="A88" t="s">
        <v>365</v>
      </c>
      <c r="B88" t="s">
        <v>366</v>
      </c>
      <c r="C88">
        <v>15.49</v>
      </c>
      <c r="D88">
        <v>15.49</v>
      </c>
    </row>
    <row r="89" spans="1:4">
      <c r="A89" t="s">
        <v>367</v>
      </c>
      <c r="B89" t="s">
        <v>368</v>
      </c>
      <c r="C89">
        <v>2.15</v>
      </c>
      <c r="D89">
        <v>2.15</v>
      </c>
    </row>
    <row r="90" spans="1:4">
      <c r="A90" t="s">
        <v>369</v>
      </c>
      <c r="B90" t="s">
        <v>370</v>
      </c>
      <c r="C90">
        <v>15.78</v>
      </c>
      <c r="D90">
        <v>15.78</v>
      </c>
    </row>
    <row r="91" spans="1:4">
      <c r="A91">
        <v>3110251180</v>
      </c>
      <c r="B91" t="s">
        <v>371</v>
      </c>
      <c r="C91">
        <v>22.11</v>
      </c>
      <c r="D91">
        <v>22.11</v>
      </c>
    </row>
    <row r="92" spans="1:4">
      <c r="A92">
        <v>3180052990</v>
      </c>
      <c r="B92" t="s">
        <v>372</v>
      </c>
      <c r="C92">
        <v>0.44</v>
      </c>
      <c r="D92">
        <v>0.44</v>
      </c>
    </row>
    <row r="93" spans="1:4">
      <c r="A93" t="s">
        <v>373</v>
      </c>
      <c r="B93" t="s">
        <v>374</v>
      </c>
      <c r="C93">
        <v>0.12</v>
      </c>
      <c r="D93">
        <v>0.12</v>
      </c>
    </row>
    <row r="94" spans="1:4">
      <c r="A94">
        <v>3610459000</v>
      </c>
      <c r="B94" t="s">
        <v>375</v>
      </c>
      <c r="C94">
        <v>104.52</v>
      </c>
      <c r="D94">
        <v>104.5</v>
      </c>
    </row>
    <row r="95" spans="1:4">
      <c r="A95">
        <v>4620155160</v>
      </c>
      <c r="B95" t="s">
        <v>376</v>
      </c>
      <c r="C95">
        <v>1.84</v>
      </c>
      <c r="D95">
        <v>1.84</v>
      </c>
    </row>
    <row r="96" spans="1:4">
      <c r="A96" t="s">
        <v>377</v>
      </c>
      <c r="B96" t="s">
        <v>378</v>
      </c>
      <c r="C96">
        <v>5.0999999999999996</v>
      </c>
      <c r="D96">
        <v>5.0999999999999996</v>
      </c>
    </row>
    <row r="97" spans="1:4">
      <c r="A97" t="s">
        <v>379</v>
      </c>
      <c r="B97" t="s">
        <v>378</v>
      </c>
      <c r="C97">
        <v>48.91</v>
      </c>
      <c r="D97">
        <v>48.91</v>
      </c>
    </row>
    <row r="98" spans="1:4">
      <c r="A98" t="s">
        <v>380</v>
      </c>
      <c r="B98" t="s">
        <v>381</v>
      </c>
      <c r="C98">
        <v>7.8</v>
      </c>
      <c r="D98">
        <v>7.8</v>
      </c>
    </row>
    <row r="99" spans="1:4">
      <c r="A99" t="s">
        <v>382</v>
      </c>
      <c r="B99" t="s">
        <v>378</v>
      </c>
      <c r="C99">
        <v>24.01</v>
      </c>
      <c r="D99">
        <v>24.01</v>
      </c>
    </row>
    <row r="100" spans="1:4">
      <c r="A100">
        <v>9090051200</v>
      </c>
      <c r="B100" t="s">
        <v>448</v>
      </c>
      <c r="C100">
        <v>0.22</v>
      </c>
      <c r="D100">
        <v>0.22</v>
      </c>
    </row>
    <row r="101" spans="1:4">
      <c r="A101">
        <v>9520051420</v>
      </c>
      <c r="B101" t="s">
        <v>383</v>
      </c>
      <c r="C101">
        <v>4.95</v>
      </c>
      <c r="D101">
        <v>4.95</v>
      </c>
    </row>
    <row r="102" spans="1:4">
      <c r="A102">
        <v>9620051410</v>
      </c>
      <c r="B102" t="s">
        <v>384</v>
      </c>
      <c r="C102">
        <v>8.82</v>
      </c>
      <c r="D102">
        <v>8.82</v>
      </c>
    </row>
    <row r="103" spans="1:4">
      <c r="A103">
        <v>9990051180</v>
      </c>
      <c r="B103" t="s">
        <v>371</v>
      </c>
      <c r="D103">
        <v>-0.05</v>
      </c>
    </row>
    <row r="104" spans="1:4">
      <c r="A104">
        <v>170558300</v>
      </c>
      <c r="B104" t="s">
        <v>95</v>
      </c>
      <c r="C104">
        <v>615.04999999999995</v>
      </c>
      <c r="D104">
        <v>615.04999999999995</v>
      </c>
    </row>
    <row r="105" spans="1:4">
      <c r="A105">
        <v>170558330</v>
      </c>
      <c r="B105" t="s">
        <v>96</v>
      </c>
      <c r="C105">
        <v>782.31</v>
      </c>
      <c r="D105">
        <v>782.31</v>
      </c>
    </row>
    <row r="106" spans="1:4">
      <c r="A106">
        <v>320558340</v>
      </c>
      <c r="B106" t="s">
        <v>97</v>
      </c>
      <c r="C106">
        <v>137.07</v>
      </c>
      <c r="D106">
        <v>137.07</v>
      </c>
    </row>
    <row r="107" spans="1:4">
      <c r="A107">
        <v>330153020</v>
      </c>
      <c r="B107" t="s">
        <v>385</v>
      </c>
      <c r="C107" t="s">
        <v>465</v>
      </c>
      <c r="D107" t="s">
        <v>465</v>
      </c>
    </row>
    <row r="108" spans="1:4">
      <c r="A108" t="s">
        <v>386</v>
      </c>
      <c r="B108" t="s">
        <v>387</v>
      </c>
      <c r="C108">
        <v>1.33</v>
      </c>
      <c r="D108">
        <v>1.33</v>
      </c>
    </row>
    <row r="109" spans="1:4">
      <c r="A109" t="s">
        <v>388</v>
      </c>
      <c r="B109" t="s">
        <v>389</v>
      </c>
      <c r="C109" t="s">
        <v>466</v>
      </c>
      <c r="D109" t="s">
        <v>467</v>
      </c>
    </row>
    <row r="110" spans="1:4">
      <c r="A110">
        <v>1520158310</v>
      </c>
      <c r="B110" t="s">
        <v>100</v>
      </c>
      <c r="C110">
        <v>18.309999999999999</v>
      </c>
      <c r="D110">
        <v>18.309999999999999</v>
      </c>
    </row>
    <row r="111" spans="1:4">
      <c r="A111" t="s">
        <v>390</v>
      </c>
      <c r="B111" t="s">
        <v>391</v>
      </c>
      <c r="C111">
        <v>162.9</v>
      </c>
      <c r="D111">
        <v>162.9</v>
      </c>
    </row>
    <row r="112" spans="1:4">
      <c r="A112">
        <v>3620258320</v>
      </c>
      <c r="B112" t="s">
        <v>101</v>
      </c>
      <c r="C112">
        <v>543.20000000000005</v>
      </c>
      <c r="D112">
        <v>543.20000000000005</v>
      </c>
    </row>
    <row r="113" spans="1:4">
      <c r="A113">
        <v>3620258530</v>
      </c>
      <c r="B113" t="s">
        <v>392</v>
      </c>
      <c r="C113">
        <v>100.56</v>
      </c>
      <c r="D113">
        <v>100.56</v>
      </c>
    </row>
    <row r="114" spans="1:4">
      <c r="A114" s="51" t="s">
        <v>450</v>
      </c>
      <c r="B114" t="s">
        <v>451</v>
      </c>
      <c r="C114">
        <v>13.34</v>
      </c>
      <c r="D114">
        <v>13.34</v>
      </c>
    </row>
    <row r="115" spans="1:4">
      <c r="A115" t="s">
        <v>393</v>
      </c>
      <c r="B115" t="s">
        <v>394</v>
      </c>
      <c r="C115">
        <v>44.43</v>
      </c>
      <c r="D115">
        <v>44.43</v>
      </c>
    </row>
    <row r="116" spans="1:4">
      <c r="A116" t="s">
        <v>395</v>
      </c>
      <c r="B116" t="s">
        <v>396</v>
      </c>
      <c r="C116">
        <v>1.21</v>
      </c>
      <c r="D116">
        <v>1.21</v>
      </c>
    </row>
    <row r="117" spans="1:4">
      <c r="A117">
        <v>240153060</v>
      </c>
      <c r="B117" t="s">
        <v>397</v>
      </c>
      <c r="C117">
        <v>27.16</v>
      </c>
      <c r="D117">
        <v>27.16</v>
      </c>
    </row>
    <row r="118" spans="1:4">
      <c r="A118">
        <v>3080452610</v>
      </c>
      <c r="B118" t="s">
        <v>398</v>
      </c>
      <c r="C118">
        <v>3.84</v>
      </c>
      <c r="D118">
        <v>3.84</v>
      </c>
    </row>
    <row r="119" spans="1:4">
      <c r="A119">
        <v>220252560</v>
      </c>
      <c r="B119" t="s">
        <v>400</v>
      </c>
      <c r="C119">
        <v>6.23</v>
      </c>
      <c r="D119">
        <v>6.23</v>
      </c>
    </row>
    <row r="120" spans="1:4">
      <c r="A120">
        <v>170558360</v>
      </c>
      <c r="B120" t="s">
        <v>401</v>
      </c>
      <c r="C120">
        <v>89.55</v>
      </c>
      <c r="D120">
        <v>89.55</v>
      </c>
    </row>
    <row r="121" spans="1:4">
      <c r="A121">
        <v>220253030</v>
      </c>
      <c r="B121" t="s">
        <v>402</v>
      </c>
      <c r="C121">
        <v>159.88999999999999</v>
      </c>
      <c r="D121">
        <v>159.18</v>
      </c>
    </row>
    <row r="122" spans="1:4">
      <c r="A122">
        <v>220253040</v>
      </c>
      <c r="B122" t="s">
        <v>403</v>
      </c>
      <c r="C122">
        <v>221.57</v>
      </c>
      <c r="D122">
        <v>220.09</v>
      </c>
    </row>
    <row r="123" spans="1:4">
      <c r="A123">
        <v>320558370</v>
      </c>
      <c r="B123" t="s">
        <v>404</v>
      </c>
      <c r="C123">
        <v>9.1300000000000008</v>
      </c>
      <c r="D123">
        <v>9.1300000000000008</v>
      </c>
    </row>
    <row r="124" spans="1:4">
      <c r="A124" t="s">
        <v>405</v>
      </c>
      <c r="B124" t="s">
        <v>406</v>
      </c>
      <c r="C124">
        <v>610.13</v>
      </c>
      <c r="D124">
        <v>610.13</v>
      </c>
    </row>
    <row r="125" spans="1:4">
      <c r="A125" t="s">
        <v>407</v>
      </c>
      <c r="B125" t="s">
        <v>408</v>
      </c>
      <c r="C125">
        <v>95.17</v>
      </c>
      <c r="D125">
        <v>95.17</v>
      </c>
    </row>
    <row r="126" spans="1:4">
      <c r="A126" t="s">
        <v>468</v>
      </c>
      <c r="B126" t="s">
        <v>469</v>
      </c>
      <c r="C126">
        <v>1.1000000000000001</v>
      </c>
      <c r="D126">
        <v>1.1000000000000001</v>
      </c>
    </row>
    <row r="127" spans="1:4">
      <c r="A127">
        <v>3620258570</v>
      </c>
      <c r="B127" t="s">
        <v>409</v>
      </c>
      <c r="C127">
        <v>44.66</v>
      </c>
      <c r="D127">
        <v>44.66</v>
      </c>
    </row>
    <row r="128" spans="1:4">
      <c r="A128" t="s">
        <v>410</v>
      </c>
      <c r="B128" t="s">
        <v>411</v>
      </c>
      <c r="C128">
        <v>494.04</v>
      </c>
      <c r="D128">
        <v>494.04</v>
      </c>
    </row>
    <row r="129" spans="1:4">
      <c r="A129">
        <v>710258520</v>
      </c>
      <c r="B129" t="s">
        <v>413</v>
      </c>
      <c r="C129">
        <v>31.35</v>
      </c>
      <c r="D129">
        <v>31.35</v>
      </c>
    </row>
    <row r="130" spans="1:4">
      <c r="A130" t="s">
        <v>414</v>
      </c>
      <c r="B130" t="s">
        <v>415</v>
      </c>
      <c r="C130">
        <v>3.77</v>
      </c>
      <c r="D130">
        <v>3.77</v>
      </c>
    </row>
    <row r="131" spans="1:4">
      <c r="A131" t="s">
        <v>416</v>
      </c>
      <c r="B131" t="s">
        <v>417</v>
      </c>
      <c r="C131">
        <v>172.96</v>
      </c>
      <c r="D131">
        <v>172.96</v>
      </c>
    </row>
    <row r="132" spans="1:4">
      <c r="A132" t="s">
        <v>420</v>
      </c>
      <c r="B132" t="s">
        <v>421</v>
      </c>
      <c r="C132">
        <v>7.24</v>
      </c>
      <c r="D132">
        <v>7.24</v>
      </c>
    </row>
    <row r="133" spans="1:4">
      <c r="A133" t="s">
        <v>103</v>
      </c>
      <c r="B133" t="s">
        <v>102</v>
      </c>
      <c r="C133">
        <v>15.72</v>
      </c>
      <c r="D133">
        <v>15.72</v>
      </c>
    </row>
    <row r="134" spans="1:4">
      <c r="A134" t="s">
        <v>105</v>
      </c>
      <c r="B134" t="s">
        <v>104</v>
      </c>
      <c r="C134">
        <v>79.349999999999994</v>
      </c>
      <c r="D134">
        <v>79.349999999999994</v>
      </c>
    </row>
    <row r="135" spans="1:4">
      <c r="A135">
        <v>2340758790</v>
      </c>
      <c r="B135" t="s">
        <v>426</v>
      </c>
      <c r="C135">
        <v>5.76</v>
      </c>
      <c r="D135">
        <v>5.76</v>
      </c>
    </row>
    <row r="136" spans="1:4">
      <c r="A136">
        <v>3620258440</v>
      </c>
      <c r="B136" t="s">
        <v>106</v>
      </c>
      <c r="C136">
        <v>51.68</v>
      </c>
      <c r="D136">
        <v>50.44</v>
      </c>
    </row>
    <row r="137" spans="1:4">
      <c r="A137">
        <v>3620258480</v>
      </c>
      <c r="B137" t="s">
        <v>107</v>
      </c>
      <c r="C137">
        <v>108.83</v>
      </c>
      <c r="D137">
        <v>102.37</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7"/>
  <sheetViews>
    <sheetView workbookViewId="0">
      <selection activeCell="C100" sqref="C100"/>
    </sheetView>
  </sheetViews>
  <sheetFormatPr defaultRowHeight="15"/>
  <cols>
    <col min="1" max="1" width="11.5703125" bestFit="1" customWidth="1"/>
  </cols>
  <sheetData>
    <row r="1" spans="1:4">
      <c r="A1">
        <v>58000</v>
      </c>
      <c r="B1" t="s">
        <v>217</v>
      </c>
      <c r="D1">
        <v>-49.33</v>
      </c>
    </row>
    <row r="2" spans="1:4">
      <c r="A2">
        <v>170551380</v>
      </c>
      <c r="B2" t="s">
        <v>218</v>
      </c>
      <c r="C2">
        <v>102</v>
      </c>
      <c r="D2">
        <v>102</v>
      </c>
    </row>
    <row r="3" spans="1:4">
      <c r="A3" t="s">
        <v>219</v>
      </c>
      <c r="B3" t="s">
        <v>220</v>
      </c>
      <c r="C3">
        <v>826.77</v>
      </c>
      <c r="D3">
        <v>824.06</v>
      </c>
    </row>
    <row r="4" spans="1:4">
      <c r="A4" t="s">
        <v>221</v>
      </c>
      <c r="B4" t="s">
        <v>222</v>
      </c>
      <c r="C4">
        <v>3.92</v>
      </c>
      <c r="D4">
        <v>3.92</v>
      </c>
    </row>
    <row r="5" spans="1:4">
      <c r="A5" t="s">
        <v>223</v>
      </c>
      <c r="B5" t="s">
        <v>224</v>
      </c>
      <c r="C5">
        <v>1.5</v>
      </c>
      <c r="D5">
        <v>1.5</v>
      </c>
    </row>
    <row r="6" spans="1:4">
      <c r="A6" t="s">
        <v>225</v>
      </c>
      <c r="B6" t="s">
        <v>226</v>
      </c>
      <c r="C6">
        <v>351.88</v>
      </c>
      <c r="D6">
        <v>351.88</v>
      </c>
    </row>
    <row r="7" spans="1:4">
      <c r="A7" t="s">
        <v>470</v>
      </c>
      <c r="B7" t="s">
        <v>455</v>
      </c>
      <c r="C7">
        <v>522.5</v>
      </c>
      <c r="D7">
        <v>522.5</v>
      </c>
    </row>
    <row r="8" spans="1:4">
      <c r="A8" t="s">
        <v>213</v>
      </c>
      <c r="B8" t="s">
        <v>214</v>
      </c>
      <c r="C8">
        <v>23.41</v>
      </c>
      <c r="D8">
        <v>23.41</v>
      </c>
    </row>
    <row r="9" spans="1:4">
      <c r="A9" t="s">
        <v>216</v>
      </c>
      <c r="B9" t="s">
        <v>215</v>
      </c>
      <c r="C9">
        <v>34.17</v>
      </c>
      <c r="D9">
        <v>34.17</v>
      </c>
    </row>
    <row r="10" spans="1:4">
      <c r="A10" t="s">
        <v>227</v>
      </c>
      <c r="B10" t="s">
        <v>228</v>
      </c>
      <c r="C10">
        <v>88.61</v>
      </c>
      <c r="D10">
        <v>88.11</v>
      </c>
    </row>
    <row r="11" spans="1:4">
      <c r="A11" t="s">
        <v>229</v>
      </c>
      <c r="B11" t="s">
        <v>230</v>
      </c>
      <c r="C11">
        <v>170.7</v>
      </c>
      <c r="D11">
        <v>170.7</v>
      </c>
    </row>
    <row r="12" spans="1:4">
      <c r="A12" t="s">
        <v>231</v>
      </c>
      <c r="B12" t="s">
        <v>232</v>
      </c>
      <c r="C12">
        <v>5.0999999999999996</v>
      </c>
      <c r="D12">
        <v>5.0999999999999996</v>
      </c>
    </row>
    <row r="13" spans="1:4">
      <c r="A13" t="s">
        <v>233</v>
      </c>
      <c r="B13" t="s">
        <v>234</v>
      </c>
      <c r="C13">
        <v>448.06</v>
      </c>
      <c r="D13">
        <v>448.06</v>
      </c>
    </row>
    <row r="14" spans="1:4">
      <c r="A14" t="s">
        <v>471</v>
      </c>
      <c r="B14" t="s">
        <v>472</v>
      </c>
      <c r="C14">
        <v>288.74</v>
      </c>
      <c r="D14">
        <v>288.74</v>
      </c>
    </row>
    <row r="15" spans="1:4">
      <c r="A15" t="s">
        <v>235</v>
      </c>
      <c r="B15" t="s">
        <v>236</v>
      </c>
      <c r="C15">
        <v>91.1</v>
      </c>
      <c r="D15">
        <v>91.1</v>
      </c>
    </row>
    <row r="16" spans="1:4">
      <c r="A16" t="s">
        <v>237</v>
      </c>
      <c r="B16" t="s">
        <v>238</v>
      </c>
      <c r="C16">
        <v>38.07</v>
      </c>
      <c r="D16">
        <v>38.07</v>
      </c>
    </row>
    <row r="17" spans="1:4">
      <c r="A17" t="s">
        <v>239</v>
      </c>
      <c r="B17" t="s">
        <v>240</v>
      </c>
      <c r="C17">
        <v>252.1</v>
      </c>
      <c r="D17">
        <v>252.1</v>
      </c>
    </row>
    <row r="18" spans="1:4">
      <c r="A18" t="s">
        <v>241</v>
      </c>
      <c r="B18" t="s">
        <v>242</v>
      </c>
      <c r="C18">
        <v>174.26</v>
      </c>
      <c r="D18">
        <v>174.26</v>
      </c>
    </row>
    <row r="19" spans="1:4">
      <c r="A19" t="s">
        <v>243</v>
      </c>
      <c r="B19" t="s">
        <v>244</v>
      </c>
      <c r="C19">
        <v>894.69</v>
      </c>
      <c r="D19">
        <v>894.69</v>
      </c>
    </row>
    <row r="20" spans="1:4">
      <c r="A20" t="s">
        <v>473</v>
      </c>
      <c r="B20" t="s">
        <v>474</v>
      </c>
      <c r="C20">
        <v>1064.9000000000001</v>
      </c>
      <c r="D20">
        <v>1064.9000000000001</v>
      </c>
    </row>
    <row r="21" spans="1:4">
      <c r="A21" t="s">
        <v>245</v>
      </c>
      <c r="B21" t="s">
        <v>246</v>
      </c>
      <c r="C21">
        <v>162.71</v>
      </c>
      <c r="D21">
        <v>162.71</v>
      </c>
    </row>
    <row r="22" spans="1:4">
      <c r="A22" t="s">
        <v>475</v>
      </c>
      <c r="B22" t="s">
        <v>476</v>
      </c>
      <c r="C22">
        <v>674.57</v>
      </c>
      <c r="D22">
        <v>674.57</v>
      </c>
    </row>
    <row r="23" spans="1:4">
      <c r="A23" t="s">
        <v>247</v>
      </c>
      <c r="B23" t="s">
        <v>248</v>
      </c>
      <c r="C23">
        <v>0.56999999999999995</v>
      </c>
      <c r="D23">
        <v>0.56999999999999995</v>
      </c>
    </row>
    <row r="24" spans="1:4">
      <c r="A24">
        <v>210255340</v>
      </c>
      <c r="B24" t="s">
        <v>456</v>
      </c>
    </row>
    <row r="25" spans="1:4">
      <c r="A25">
        <v>220252550</v>
      </c>
      <c r="B25" t="s">
        <v>249</v>
      </c>
      <c r="C25">
        <v>70.39</v>
      </c>
      <c r="D25">
        <v>70.39</v>
      </c>
    </row>
    <row r="26" spans="1:4">
      <c r="A26">
        <v>220255390</v>
      </c>
      <c r="B26" t="s">
        <v>477</v>
      </c>
      <c r="C26">
        <v>16.16</v>
      </c>
      <c r="D26">
        <v>16.16</v>
      </c>
    </row>
    <row r="27" spans="1:4">
      <c r="A27" s="51" t="s">
        <v>250</v>
      </c>
      <c r="B27" t="s">
        <v>251</v>
      </c>
      <c r="C27">
        <v>45.98</v>
      </c>
      <c r="D27">
        <v>45.98</v>
      </c>
    </row>
    <row r="28" spans="1:4">
      <c r="A28" s="51" t="s">
        <v>252</v>
      </c>
      <c r="B28" t="s">
        <v>253</v>
      </c>
      <c r="C28">
        <v>15.32</v>
      </c>
      <c r="D28">
        <v>15.32</v>
      </c>
    </row>
    <row r="29" spans="1:4">
      <c r="A29" s="51" t="s">
        <v>256</v>
      </c>
      <c r="B29" t="s">
        <v>257</v>
      </c>
      <c r="C29">
        <v>399.35</v>
      </c>
      <c r="D29">
        <v>399.35</v>
      </c>
    </row>
    <row r="30" spans="1:4">
      <c r="A30" s="51" t="s">
        <v>258</v>
      </c>
      <c r="B30" t="s">
        <v>259</v>
      </c>
      <c r="C30">
        <v>15.08</v>
      </c>
      <c r="D30">
        <v>15.08</v>
      </c>
    </row>
    <row r="31" spans="1:4">
      <c r="A31" s="51" t="s">
        <v>260</v>
      </c>
      <c r="B31" t="s">
        <v>261</v>
      </c>
      <c r="C31">
        <v>209.42</v>
      </c>
      <c r="D31">
        <v>209.42</v>
      </c>
    </row>
    <row r="32" spans="1:4">
      <c r="A32" s="51" t="s">
        <v>478</v>
      </c>
      <c r="B32" t="s">
        <v>479</v>
      </c>
    </row>
    <row r="33" spans="1:4">
      <c r="A33" t="s">
        <v>480</v>
      </c>
      <c r="B33" t="s">
        <v>481</v>
      </c>
    </row>
    <row r="34" spans="1:4">
      <c r="A34" t="s">
        <v>262</v>
      </c>
      <c r="B34" t="s">
        <v>263</v>
      </c>
      <c r="C34">
        <v>631.26</v>
      </c>
      <c r="D34">
        <v>631.26</v>
      </c>
    </row>
    <row r="35" spans="1:4">
      <c r="A35" s="51" t="s">
        <v>266</v>
      </c>
      <c r="B35" t="s">
        <v>267</v>
      </c>
      <c r="C35">
        <v>29.39</v>
      </c>
      <c r="D35">
        <v>29.39</v>
      </c>
    </row>
    <row r="36" spans="1:4">
      <c r="A36" s="51" t="s">
        <v>268</v>
      </c>
      <c r="B36" t="s">
        <v>269</v>
      </c>
      <c r="C36">
        <v>13</v>
      </c>
      <c r="D36">
        <v>13</v>
      </c>
    </row>
    <row r="37" spans="1:4">
      <c r="A37" s="51" t="s">
        <v>270</v>
      </c>
      <c r="B37" t="s">
        <v>271</v>
      </c>
      <c r="C37">
        <v>8.85</v>
      </c>
      <c r="D37">
        <v>8.69</v>
      </c>
    </row>
    <row r="38" spans="1:4">
      <c r="A38">
        <v>310151370</v>
      </c>
      <c r="B38" t="s">
        <v>272</v>
      </c>
      <c r="C38">
        <v>139.13</v>
      </c>
      <c r="D38">
        <v>139.06</v>
      </c>
    </row>
    <row r="39" spans="1:4">
      <c r="A39">
        <v>310852500</v>
      </c>
      <c r="B39" t="s">
        <v>273</v>
      </c>
      <c r="C39">
        <v>1474.68</v>
      </c>
      <c r="D39">
        <v>1473.13</v>
      </c>
    </row>
    <row r="40" spans="1:4">
      <c r="A40">
        <v>311152200</v>
      </c>
      <c r="B40" t="s">
        <v>276</v>
      </c>
      <c r="C40">
        <v>103.72</v>
      </c>
      <c r="D40">
        <v>103.72</v>
      </c>
    </row>
    <row r="41" spans="1:4">
      <c r="A41">
        <v>311252400</v>
      </c>
      <c r="B41" t="s">
        <v>277</v>
      </c>
      <c r="C41">
        <v>0.15</v>
      </c>
      <c r="D41">
        <v>0.15</v>
      </c>
    </row>
    <row r="42" spans="1:4">
      <c r="A42">
        <v>330152700</v>
      </c>
      <c r="B42" t="s">
        <v>278</v>
      </c>
      <c r="C42">
        <v>7.15</v>
      </c>
      <c r="D42">
        <v>7.15</v>
      </c>
    </row>
    <row r="43" spans="1:4">
      <c r="A43">
        <v>330153800</v>
      </c>
      <c r="B43" t="s">
        <v>279</v>
      </c>
      <c r="C43">
        <v>720.87</v>
      </c>
      <c r="D43">
        <v>720.34</v>
      </c>
    </row>
    <row r="44" spans="1:4">
      <c r="A44">
        <v>330750820</v>
      </c>
      <c r="B44" t="s">
        <v>280</v>
      </c>
      <c r="C44">
        <v>115.53</v>
      </c>
      <c r="D44">
        <v>115.53</v>
      </c>
    </row>
    <row r="45" spans="1:4">
      <c r="A45">
        <v>330752600</v>
      </c>
      <c r="B45" t="s">
        <v>281</v>
      </c>
      <c r="C45">
        <v>17.47</v>
      </c>
      <c r="D45">
        <v>17.47</v>
      </c>
    </row>
    <row r="46" spans="1:4">
      <c r="A46" t="s">
        <v>282</v>
      </c>
      <c r="B46" t="s">
        <v>283</v>
      </c>
      <c r="C46">
        <v>820.95</v>
      </c>
      <c r="D46">
        <v>820.87</v>
      </c>
    </row>
    <row r="47" spans="1:4">
      <c r="A47" t="s">
        <v>284</v>
      </c>
      <c r="B47" t="s">
        <v>285</v>
      </c>
      <c r="C47">
        <v>1366.16</v>
      </c>
      <c r="D47">
        <v>1365.59</v>
      </c>
    </row>
    <row r="48" spans="1:4">
      <c r="A48" t="s">
        <v>482</v>
      </c>
      <c r="B48" t="s">
        <v>483</v>
      </c>
      <c r="C48">
        <v>174.61</v>
      </c>
      <c r="D48">
        <v>167.34</v>
      </c>
    </row>
    <row r="49" spans="1:4">
      <c r="A49" t="s">
        <v>484</v>
      </c>
      <c r="B49" t="s">
        <v>485</v>
      </c>
      <c r="C49">
        <v>65.040000000000006</v>
      </c>
      <c r="D49">
        <v>63.61</v>
      </c>
    </row>
    <row r="50" spans="1:4">
      <c r="A50">
        <v>410250270</v>
      </c>
      <c r="B50" t="s">
        <v>286</v>
      </c>
      <c r="C50">
        <v>8.14</v>
      </c>
      <c r="D50">
        <v>8.14</v>
      </c>
    </row>
    <row r="51" spans="1:4">
      <c r="A51">
        <v>420250270</v>
      </c>
      <c r="B51" t="s">
        <v>286</v>
      </c>
      <c r="C51">
        <v>3.27</v>
      </c>
      <c r="D51">
        <v>3.27</v>
      </c>
    </row>
    <row r="52" spans="1:4">
      <c r="A52">
        <v>420252800</v>
      </c>
      <c r="B52" t="s">
        <v>287</v>
      </c>
      <c r="C52">
        <v>0.08</v>
      </c>
      <c r="D52">
        <v>0.08</v>
      </c>
    </row>
    <row r="53" spans="1:4">
      <c r="A53">
        <v>420655140</v>
      </c>
      <c r="B53" t="s">
        <v>288</v>
      </c>
      <c r="C53">
        <v>24.77</v>
      </c>
      <c r="D53">
        <v>24.77</v>
      </c>
    </row>
    <row r="54" spans="1:4">
      <c r="A54">
        <v>511351350</v>
      </c>
      <c r="B54" t="s">
        <v>289</v>
      </c>
      <c r="C54">
        <v>27.71</v>
      </c>
      <c r="D54">
        <v>27.71</v>
      </c>
    </row>
    <row r="55" spans="1:4">
      <c r="A55">
        <v>511351760</v>
      </c>
      <c r="B55" t="s">
        <v>290</v>
      </c>
      <c r="C55">
        <v>23.67</v>
      </c>
      <c r="D55">
        <v>23.67</v>
      </c>
    </row>
    <row r="56" spans="1:4">
      <c r="A56">
        <v>511354620</v>
      </c>
      <c r="B56" t="s">
        <v>291</v>
      </c>
      <c r="C56">
        <v>3.95</v>
      </c>
      <c r="D56">
        <v>3.95</v>
      </c>
    </row>
    <row r="57" spans="1:4">
      <c r="A57">
        <v>511354970</v>
      </c>
      <c r="B57" t="s">
        <v>292</v>
      </c>
      <c r="C57">
        <v>76.08</v>
      </c>
      <c r="D57">
        <v>76.05</v>
      </c>
    </row>
    <row r="58" spans="1:4">
      <c r="A58" t="s">
        <v>293</v>
      </c>
      <c r="B58" t="s">
        <v>294</v>
      </c>
      <c r="C58">
        <v>1467.86</v>
      </c>
      <c r="D58">
        <v>1467.86</v>
      </c>
    </row>
    <row r="59" spans="1:4">
      <c r="A59" t="s">
        <v>296</v>
      </c>
      <c r="B59" t="s">
        <v>297</v>
      </c>
      <c r="C59">
        <v>205</v>
      </c>
      <c r="D59">
        <v>205</v>
      </c>
    </row>
    <row r="60" spans="1:4">
      <c r="A60" t="s">
        <v>298</v>
      </c>
      <c r="B60" t="s">
        <v>299</v>
      </c>
      <c r="C60">
        <v>683.57</v>
      </c>
      <c r="D60">
        <v>683.31</v>
      </c>
    </row>
    <row r="61" spans="1:4">
      <c r="A61" t="s">
        <v>433</v>
      </c>
      <c r="B61" t="s">
        <v>434</v>
      </c>
      <c r="C61">
        <v>44.95</v>
      </c>
      <c r="D61">
        <v>44.95</v>
      </c>
    </row>
    <row r="62" spans="1:4">
      <c r="A62">
        <v>710552900</v>
      </c>
      <c r="B62" t="s">
        <v>300</v>
      </c>
      <c r="C62">
        <v>814.34</v>
      </c>
      <c r="D62">
        <v>814.03</v>
      </c>
    </row>
    <row r="63" spans="1:4">
      <c r="A63" t="s">
        <v>301</v>
      </c>
      <c r="B63" t="s">
        <v>302</v>
      </c>
      <c r="C63">
        <v>9.41</v>
      </c>
      <c r="D63">
        <v>9.41</v>
      </c>
    </row>
    <row r="64" spans="1:4">
      <c r="A64" t="s">
        <v>303</v>
      </c>
      <c r="B64" t="s">
        <v>304</v>
      </c>
      <c r="C64">
        <v>1.04</v>
      </c>
      <c r="D64">
        <v>1.04</v>
      </c>
    </row>
    <row r="65" spans="1:4">
      <c r="A65" t="s">
        <v>305</v>
      </c>
      <c r="B65" t="s">
        <v>306</v>
      </c>
      <c r="C65">
        <v>8.99</v>
      </c>
      <c r="D65">
        <v>8.99</v>
      </c>
    </row>
    <row r="66" spans="1:4">
      <c r="A66" t="s">
        <v>307</v>
      </c>
      <c r="B66" t="s">
        <v>308</v>
      </c>
      <c r="C66">
        <v>14.77</v>
      </c>
      <c r="D66">
        <v>14.31</v>
      </c>
    </row>
    <row r="67" spans="1:4">
      <c r="A67">
        <v>860550860</v>
      </c>
      <c r="B67" t="s">
        <v>309</v>
      </c>
      <c r="C67">
        <v>9.39</v>
      </c>
      <c r="D67">
        <v>9.39</v>
      </c>
    </row>
    <row r="68" spans="1:4">
      <c r="A68" t="s">
        <v>310</v>
      </c>
      <c r="B68" t="s">
        <v>311</v>
      </c>
      <c r="C68">
        <v>10</v>
      </c>
      <c r="D68">
        <v>10</v>
      </c>
    </row>
    <row r="69" spans="1:4">
      <c r="A69">
        <v>1140354660</v>
      </c>
      <c r="B69" t="s">
        <v>312</v>
      </c>
      <c r="C69">
        <v>12.05</v>
      </c>
      <c r="D69">
        <v>12.05</v>
      </c>
    </row>
    <row r="70" spans="1:4">
      <c r="A70">
        <v>1140354670</v>
      </c>
      <c r="B70" t="s">
        <v>313</v>
      </c>
      <c r="C70">
        <v>27.55</v>
      </c>
      <c r="D70">
        <v>27.55</v>
      </c>
    </row>
    <row r="71" spans="1:4">
      <c r="A71">
        <v>1140355170</v>
      </c>
      <c r="B71" t="s">
        <v>314</v>
      </c>
      <c r="C71">
        <v>14.36</v>
      </c>
      <c r="D71">
        <v>14.36</v>
      </c>
    </row>
    <row r="72" spans="1:4">
      <c r="A72">
        <v>1140355190</v>
      </c>
      <c r="B72" t="s">
        <v>315</v>
      </c>
      <c r="C72">
        <v>5.39</v>
      </c>
      <c r="D72">
        <v>5.39</v>
      </c>
    </row>
    <row r="73" spans="1:4">
      <c r="A73" t="s">
        <v>486</v>
      </c>
      <c r="B73" t="s">
        <v>487</v>
      </c>
      <c r="C73">
        <v>56.95</v>
      </c>
      <c r="D73">
        <v>56.95</v>
      </c>
    </row>
    <row r="74" spans="1:4">
      <c r="A74" t="s">
        <v>316</v>
      </c>
      <c r="B74" t="s">
        <v>315</v>
      </c>
      <c r="C74">
        <v>95.66</v>
      </c>
      <c r="D74">
        <v>95.66</v>
      </c>
    </row>
    <row r="75" spans="1:4">
      <c r="A75" t="s">
        <v>488</v>
      </c>
      <c r="B75" t="s">
        <v>445</v>
      </c>
      <c r="C75">
        <v>41.37</v>
      </c>
      <c r="D75">
        <v>41.37</v>
      </c>
    </row>
    <row r="76" spans="1:4">
      <c r="A76" t="s">
        <v>317</v>
      </c>
      <c r="B76" t="s">
        <v>318</v>
      </c>
      <c r="C76">
        <v>1.3</v>
      </c>
      <c r="D76">
        <v>1.3</v>
      </c>
    </row>
    <row r="77" spans="1:4">
      <c r="A77">
        <v>1310351110</v>
      </c>
      <c r="B77" t="s">
        <v>455</v>
      </c>
      <c r="C77">
        <v>97.72</v>
      </c>
      <c r="D77">
        <v>97.72</v>
      </c>
    </row>
    <row r="78" spans="1:4">
      <c r="A78" t="s">
        <v>322</v>
      </c>
      <c r="B78" t="s">
        <v>323</v>
      </c>
      <c r="C78">
        <v>38.58</v>
      </c>
      <c r="D78">
        <v>38.58</v>
      </c>
    </row>
    <row r="79" spans="1:4">
      <c r="A79" t="s">
        <v>324</v>
      </c>
      <c r="B79" t="s">
        <v>325</v>
      </c>
      <c r="C79">
        <v>11.45</v>
      </c>
      <c r="D79">
        <v>11.45</v>
      </c>
    </row>
    <row r="80" spans="1:4">
      <c r="A80" t="s">
        <v>326</v>
      </c>
      <c r="B80" t="s">
        <v>327</v>
      </c>
      <c r="C80">
        <v>42.01</v>
      </c>
      <c r="D80">
        <v>42.01</v>
      </c>
    </row>
    <row r="81" spans="1:4">
      <c r="A81" t="s">
        <v>328</v>
      </c>
      <c r="B81" t="s">
        <v>329</v>
      </c>
      <c r="C81">
        <v>24.75</v>
      </c>
      <c r="D81">
        <v>24.75</v>
      </c>
    </row>
    <row r="82" spans="1:4">
      <c r="A82" t="s">
        <v>330</v>
      </c>
      <c r="B82" t="s">
        <v>331</v>
      </c>
      <c r="C82">
        <v>10.94</v>
      </c>
      <c r="D82">
        <v>10.94</v>
      </c>
    </row>
    <row r="83" spans="1:4">
      <c r="A83" t="s">
        <v>332</v>
      </c>
      <c r="B83" t="s">
        <v>333</v>
      </c>
      <c r="C83">
        <v>166.86</v>
      </c>
      <c r="D83">
        <v>166.31</v>
      </c>
    </row>
    <row r="84" spans="1:4">
      <c r="A84" t="s">
        <v>334</v>
      </c>
      <c r="B84" t="s">
        <v>333</v>
      </c>
      <c r="C84">
        <v>22.82</v>
      </c>
      <c r="D84">
        <v>22.82</v>
      </c>
    </row>
    <row r="85" spans="1:4">
      <c r="A85" t="s">
        <v>335</v>
      </c>
      <c r="B85" t="s">
        <v>336</v>
      </c>
      <c r="C85">
        <v>34.18</v>
      </c>
      <c r="D85">
        <v>34.18</v>
      </c>
    </row>
    <row r="86" spans="1:4">
      <c r="A86">
        <v>1570150660</v>
      </c>
      <c r="B86" t="s">
        <v>337</v>
      </c>
      <c r="C86">
        <v>1.63</v>
      </c>
      <c r="D86">
        <v>1.63</v>
      </c>
    </row>
    <row r="87" spans="1:4">
      <c r="A87">
        <v>2420453900</v>
      </c>
      <c r="B87" t="s">
        <v>340</v>
      </c>
      <c r="C87">
        <v>100</v>
      </c>
      <c r="D87">
        <v>100</v>
      </c>
    </row>
    <row r="88" spans="1:4">
      <c r="A88" t="s">
        <v>341</v>
      </c>
      <c r="B88" t="s">
        <v>342</v>
      </c>
      <c r="C88">
        <v>1591.85</v>
      </c>
      <c r="D88">
        <v>1591.85</v>
      </c>
    </row>
    <row r="89" spans="1:4">
      <c r="A89" t="s">
        <v>489</v>
      </c>
      <c r="B89" t="s">
        <v>490</v>
      </c>
      <c r="C89">
        <v>1823.26</v>
      </c>
      <c r="D89">
        <v>1823.26</v>
      </c>
    </row>
    <row r="90" spans="1:4">
      <c r="A90" t="s">
        <v>491</v>
      </c>
      <c r="B90" t="s">
        <v>441</v>
      </c>
      <c r="D90">
        <v>-0.14000000000000001</v>
      </c>
    </row>
    <row r="91" spans="1:4">
      <c r="A91" t="s">
        <v>344</v>
      </c>
      <c r="B91" t="s">
        <v>345</v>
      </c>
      <c r="D91">
        <v>-2.19</v>
      </c>
    </row>
    <row r="92" spans="1:4">
      <c r="A92" t="s">
        <v>346</v>
      </c>
      <c r="B92" t="s">
        <v>347</v>
      </c>
      <c r="C92">
        <v>26.41</v>
      </c>
      <c r="D92">
        <v>22.54</v>
      </c>
    </row>
    <row r="93" spans="1:4">
      <c r="A93" t="s">
        <v>348</v>
      </c>
      <c r="B93" t="s">
        <v>349</v>
      </c>
      <c r="C93">
        <v>1630</v>
      </c>
      <c r="D93">
        <v>1624.16</v>
      </c>
    </row>
    <row r="94" spans="1:4">
      <c r="A94" t="s">
        <v>351</v>
      </c>
      <c r="B94" t="s">
        <v>352</v>
      </c>
      <c r="C94">
        <v>636.63</v>
      </c>
      <c r="D94">
        <v>636.63</v>
      </c>
    </row>
    <row r="95" spans="1:4">
      <c r="A95" t="s">
        <v>353</v>
      </c>
      <c r="B95" t="s">
        <v>354</v>
      </c>
      <c r="C95">
        <v>888.59</v>
      </c>
      <c r="D95">
        <v>888.59</v>
      </c>
    </row>
    <row r="96" spans="1:4">
      <c r="A96" t="s">
        <v>355</v>
      </c>
      <c r="B96" t="s">
        <v>356</v>
      </c>
      <c r="C96">
        <v>1526.63</v>
      </c>
      <c r="D96">
        <v>1526.63</v>
      </c>
    </row>
    <row r="97" spans="1:4">
      <c r="A97" t="s">
        <v>492</v>
      </c>
      <c r="B97" t="s">
        <v>493</v>
      </c>
      <c r="D97">
        <v>-1.58</v>
      </c>
    </row>
    <row r="98" spans="1:4">
      <c r="A98" t="s">
        <v>440</v>
      </c>
      <c r="B98" t="s">
        <v>441</v>
      </c>
      <c r="D98">
        <v>-5.53</v>
      </c>
    </row>
    <row r="99" spans="1:4">
      <c r="A99" t="s">
        <v>442</v>
      </c>
      <c r="B99" t="s">
        <v>443</v>
      </c>
      <c r="D99">
        <v>-12.05</v>
      </c>
    </row>
    <row r="100" spans="1:4">
      <c r="A100" t="s">
        <v>358</v>
      </c>
      <c r="B100" t="s">
        <v>359</v>
      </c>
      <c r="C100">
        <v>126.95</v>
      </c>
      <c r="D100">
        <v>126.95</v>
      </c>
    </row>
    <row r="101" spans="1:4">
      <c r="A101">
        <v>2820451280</v>
      </c>
      <c r="B101" t="s">
        <v>360</v>
      </c>
      <c r="C101">
        <v>11.07</v>
      </c>
      <c r="D101">
        <v>11.07</v>
      </c>
    </row>
    <row r="102" spans="1:4">
      <c r="A102" t="s">
        <v>446</v>
      </c>
      <c r="B102" t="s">
        <v>447</v>
      </c>
      <c r="C102">
        <v>5</v>
      </c>
      <c r="D102">
        <v>5</v>
      </c>
    </row>
    <row r="103" spans="1:4">
      <c r="A103">
        <v>2869950160</v>
      </c>
      <c r="B103" t="s">
        <v>361</v>
      </c>
      <c r="C103">
        <v>59.5</v>
      </c>
      <c r="D103">
        <v>59.5</v>
      </c>
    </row>
    <row r="104" spans="1:4">
      <c r="A104">
        <v>2910551290</v>
      </c>
      <c r="B104" t="s">
        <v>362</v>
      </c>
      <c r="C104">
        <v>150.66999999999999</v>
      </c>
      <c r="D104">
        <v>150.66999999999999</v>
      </c>
    </row>
    <row r="105" spans="1:4">
      <c r="A105" t="s">
        <v>363</v>
      </c>
      <c r="B105" t="s">
        <v>364</v>
      </c>
      <c r="C105">
        <v>41.34</v>
      </c>
      <c r="D105">
        <v>41.34</v>
      </c>
    </row>
    <row r="106" spans="1:4">
      <c r="A106" t="s">
        <v>365</v>
      </c>
      <c r="B106" t="s">
        <v>366</v>
      </c>
      <c r="C106">
        <v>24.16</v>
      </c>
      <c r="D106">
        <v>24.16</v>
      </c>
    </row>
    <row r="107" spans="1:4">
      <c r="A107" t="s">
        <v>367</v>
      </c>
      <c r="B107" t="s">
        <v>368</v>
      </c>
      <c r="C107">
        <v>2.5099999999999998</v>
      </c>
      <c r="D107">
        <v>2.5099999999999998</v>
      </c>
    </row>
    <row r="108" spans="1:4">
      <c r="A108" t="s">
        <v>369</v>
      </c>
      <c r="B108" t="s">
        <v>370</v>
      </c>
      <c r="C108">
        <v>11.34</v>
      </c>
      <c r="D108">
        <v>11.34</v>
      </c>
    </row>
    <row r="109" spans="1:4">
      <c r="A109">
        <v>3110251180</v>
      </c>
      <c r="B109" t="s">
        <v>371</v>
      </c>
      <c r="C109">
        <v>50.92</v>
      </c>
      <c r="D109">
        <v>50.92</v>
      </c>
    </row>
    <row r="110" spans="1:4">
      <c r="A110">
        <v>3180052990</v>
      </c>
      <c r="B110" t="s">
        <v>372</v>
      </c>
      <c r="C110">
        <v>4.18</v>
      </c>
      <c r="D110">
        <v>4.18</v>
      </c>
    </row>
    <row r="111" spans="1:4">
      <c r="A111">
        <v>3610459000</v>
      </c>
      <c r="B111" t="s">
        <v>375</v>
      </c>
      <c r="C111">
        <v>203.92</v>
      </c>
      <c r="D111">
        <v>203.92</v>
      </c>
    </row>
    <row r="112" spans="1:4">
      <c r="A112">
        <v>4620155160</v>
      </c>
      <c r="B112" t="s">
        <v>376</v>
      </c>
      <c r="C112">
        <v>2.0099999999999998</v>
      </c>
      <c r="D112">
        <v>2.0099999999999998</v>
      </c>
    </row>
    <row r="113" spans="1:4">
      <c r="A113" t="s">
        <v>377</v>
      </c>
      <c r="B113" t="s">
        <v>378</v>
      </c>
      <c r="C113">
        <v>660.19</v>
      </c>
      <c r="D113">
        <v>660.19</v>
      </c>
    </row>
    <row r="114" spans="1:4">
      <c r="A114">
        <v>4840155760</v>
      </c>
      <c r="B114" t="s">
        <v>378</v>
      </c>
      <c r="C114">
        <v>305.23</v>
      </c>
      <c r="D114">
        <v>305.23</v>
      </c>
    </row>
    <row r="115" spans="1:4">
      <c r="A115" t="s">
        <v>379</v>
      </c>
      <c r="B115" t="s">
        <v>378</v>
      </c>
      <c r="C115">
        <v>20.49</v>
      </c>
      <c r="D115">
        <v>20.49</v>
      </c>
    </row>
    <row r="116" spans="1:4">
      <c r="A116" t="s">
        <v>380</v>
      </c>
      <c r="B116" t="s">
        <v>381</v>
      </c>
      <c r="C116">
        <v>159.71</v>
      </c>
      <c r="D116">
        <v>159.71</v>
      </c>
    </row>
    <row r="117" spans="1:4">
      <c r="A117" t="s">
        <v>382</v>
      </c>
      <c r="B117" t="s">
        <v>378</v>
      </c>
      <c r="C117">
        <v>42.49</v>
      </c>
      <c r="D117">
        <v>42.46</v>
      </c>
    </row>
    <row r="118" spans="1:4">
      <c r="A118">
        <v>9520051420</v>
      </c>
      <c r="B118" t="s">
        <v>383</v>
      </c>
      <c r="C118">
        <v>5.33</v>
      </c>
      <c r="D118">
        <v>5.33</v>
      </c>
    </row>
    <row r="119" spans="1:4">
      <c r="A119">
        <v>9620051410</v>
      </c>
      <c r="B119" t="s">
        <v>384</v>
      </c>
      <c r="C119">
        <v>19.88</v>
      </c>
      <c r="D119">
        <v>19.88</v>
      </c>
    </row>
    <row r="120" spans="1:4">
      <c r="A120">
        <v>170558300</v>
      </c>
      <c r="B120" t="s">
        <v>95</v>
      </c>
      <c r="C120">
        <v>796.61</v>
      </c>
      <c r="D120">
        <v>754.9</v>
      </c>
    </row>
    <row r="121" spans="1:4">
      <c r="A121">
        <v>170558330</v>
      </c>
      <c r="B121" t="s">
        <v>96</v>
      </c>
      <c r="C121">
        <v>1363.81</v>
      </c>
      <c r="D121">
        <v>1316.82</v>
      </c>
    </row>
    <row r="122" spans="1:4">
      <c r="A122">
        <v>320558340</v>
      </c>
      <c r="B122" t="s">
        <v>97</v>
      </c>
      <c r="C122">
        <v>282.94</v>
      </c>
      <c r="D122">
        <v>282.12</v>
      </c>
    </row>
    <row r="123" spans="1:4">
      <c r="A123">
        <v>330153020</v>
      </c>
      <c r="B123" t="s">
        <v>385</v>
      </c>
      <c r="C123">
        <v>912.49</v>
      </c>
      <c r="D123">
        <v>912.15</v>
      </c>
    </row>
    <row r="124" spans="1:4">
      <c r="A124" t="s">
        <v>386</v>
      </c>
      <c r="B124" t="s">
        <v>387</v>
      </c>
      <c r="C124">
        <v>27.13</v>
      </c>
      <c r="D124">
        <v>27.13</v>
      </c>
    </row>
    <row r="125" spans="1:4">
      <c r="A125" t="s">
        <v>388</v>
      </c>
      <c r="B125" t="s">
        <v>389</v>
      </c>
      <c r="C125">
        <v>1897.77</v>
      </c>
      <c r="D125">
        <v>1897.76</v>
      </c>
    </row>
    <row r="126" spans="1:4">
      <c r="A126">
        <v>1520158310</v>
      </c>
      <c r="B126" t="s">
        <v>100</v>
      </c>
      <c r="C126">
        <v>16.43</v>
      </c>
      <c r="D126">
        <v>16.43</v>
      </c>
    </row>
    <row r="127" spans="1:4">
      <c r="A127" t="s">
        <v>390</v>
      </c>
      <c r="B127" t="s">
        <v>391</v>
      </c>
      <c r="C127">
        <v>159.13999999999999</v>
      </c>
      <c r="D127">
        <v>159.13999999999999</v>
      </c>
    </row>
    <row r="128" spans="1:4">
      <c r="A128">
        <v>3620258320</v>
      </c>
      <c r="B128" t="s">
        <v>101</v>
      </c>
      <c r="C128">
        <v>1348.8</v>
      </c>
      <c r="D128">
        <v>1348.8</v>
      </c>
    </row>
    <row r="129" spans="1:4">
      <c r="A129">
        <v>3620258530</v>
      </c>
      <c r="B129" t="s">
        <v>392</v>
      </c>
      <c r="C129">
        <v>178.58</v>
      </c>
      <c r="D129">
        <v>178.58</v>
      </c>
    </row>
    <row r="130" spans="1:4">
      <c r="A130" t="s">
        <v>393</v>
      </c>
      <c r="B130" t="s">
        <v>394</v>
      </c>
      <c r="C130">
        <v>84.08</v>
      </c>
      <c r="D130">
        <v>84.08</v>
      </c>
    </row>
    <row r="131" spans="1:4">
      <c r="A131" t="s">
        <v>395</v>
      </c>
      <c r="B131" t="s">
        <v>396</v>
      </c>
      <c r="C131">
        <v>1.69</v>
      </c>
      <c r="D131">
        <v>1.69</v>
      </c>
    </row>
    <row r="132" spans="1:4">
      <c r="A132">
        <v>3080452610</v>
      </c>
      <c r="B132" t="s">
        <v>398</v>
      </c>
      <c r="C132">
        <v>17.05</v>
      </c>
      <c r="D132">
        <v>17.05</v>
      </c>
    </row>
    <row r="133" spans="1:4">
      <c r="A133">
        <v>3080152610</v>
      </c>
      <c r="B133" t="s">
        <v>398</v>
      </c>
      <c r="C133">
        <v>89.32</v>
      </c>
      <c r="D133">
        <v>89.32</v>
      </c>
    </row>
    <row r="134" spans="1:4">
      <c r="A134">
        <v>220252560</v>
      </c>
      <c r="B134" t="s">
        <v>400</v>
      </c>
      <c r="C134">
        <v>5.95</v>
      </c>
      <c r="D134">
        <v>5.95</v>
      </c>
    </row>
    <row r="135" spans="1:4">
      <c r="A135">
        <v>170558360</v>
      </c>
      <c r="B135" t="s">
        <v>401</v>
      </c>
      <c r="C135">
        <v>102.86</v>
      </c>
      <c r="D135">
        <v>96.7</v>
      </c>
    </row>
    <row r="136" spans="1:4">
      <c r="A136">
        <v>220253030</v>
      </c>
      <c r="B136" t="s">
        <v>402</v>
      </c>
      <c r="C136">
        <v>297.64</v>
      </c>
      <c r="D136">
        <v>297.57</v>
      </c>
    </row>
    <row r="137" spans="1:4">
      <c r="A137">
        <v>220253040</v>
      </c>
      <c r="B137" t="s">
        <v>403</v>
      </c>
      <c r="C137">
        <v>245.99</v>
      </c>
      <c r="D137">
        <v>244.29</v>
      </c>
    </row>
    <row r="138" spans="1:4">
      <c r="A138">
        <v>320558370</v>
      </c>
      <c r="B138" t="s">
        <v>404</v>
      </c>
      <c r="C138">
        <v>11.13</v>
      </c>
      <c r="D138">
        <v>10.6</v>
      </c>
    </row>
    <row r="139" spans="1:4">
      <c r="A139" t="s">
        <v>405</v>
      </c>
      <c r="B139" t="s">
        <v>406</v>
      </c>
      <c r="C139">
        <v>1706.31</v>
      </c>
      <c r="D139">
        <v>1706.29</v>
      </c>
    </row>
    <row r="140" spans="1:4">
      <c r="A140" t="s">
        <v>407</v>
      </c>
      <c r="B140" t="s">
        <v>408</v>
      </c>
      <c r="C140">
        <v>230.29</v>
      </c>
      <c r="D140">
        <v>230.29</v>
      </c>
    </row>
    <row r="141" spans="1:4">
      <c r="A141" t="s">
        <v>468</v>
      </c>
      <c r="B141" t="s">
        <v>469</v>
      </c>
      <c r="C141">
        <v>2.65</v>
      </c>
      <c r="D141">
        <v>2.65</v>
      </c>
    </row>
    <row r="142" spans="1:4">
      <c r="A142">
        <v>3620258570</v>
      </c>
      <c r="B142" t="s">
        <v>409</v>
      </c>
      <c r="C142">
        <v>88.52</v>
      </c>
      <c r="D142">
        <v>88.52</v>
      </c>
    </row>
    <row r="143" spans="1:4">
      <c r="A143" t="s">
        <v>494</v>
      </c>
      <c r="B143" t="s">
        <v>495</v>
      </c>
      <c r="C143">
        <v>287.52</v>
      </c>
      <c r="D143">
        <v>287.52</v>
      </c>
    </row>
    <row r="144" spans="1:4">
      <c r="A144">
        <v>710258520</v>
      </c>
      <c r="B144" t="s">
        <v>413</v>
      </c>
      <c r="C144">
        <v>55.28</v>
      </c>
      <c r="D144">
        <v>55.28</v>
      </c>
    </row>
    <row r="145" spans="1:4">
      <c r="A145" t="s">
        <v>496</v>
      </c>
      <c r="B145" t="s">
        <v>497</v>
      </c>
      <c r="C145">
        <v>24.17</v>
      </c>
      <c r="D145">
        <v>24.17</v>
      </c>
    </row>
    <row r="146" spans="1:4">
      <c r="A146" t="s">
        <v>414</v>
      </c>
      <c r="B146" t="s">
        <v>415</v>
      </c>
      <c r="C146">
        <v>94.68</v>
      </c>
      <c r="D146">
        <v>94.68</v>
      </c>
    </row>
    <row r="147" spans="1:4">
      <c r="A147" t="s">
        <v>416</v>
      </c>
      <c r="B147" t="s">
        <v>417</v>
      </c>
      <c r="C147">
        <v>297.19</v>
      </c>
      <c r="D147">
        <v>297.19</v>
      </c>
    </row>
    <row r="148" spans="1:4">
      <c r="A148" t="s">
        <v>418</v>
      </c>
      <c r="B148" t="s">
        <v>419</v>
      </c>
      <c r="C148">
        <v>100</v>
      </c>
      <c r="D148">
        <v>100</v>
      </c>
    </row>
    <row r="149" spans="1:4">
      <c r="A149" t="s">
        <v>498</v>
      </c>
      <c r="B149" t="s">
        <v>378</v>
      </c>
      <c r="C149">
        <v>7.13</v>
      </c>
      <c r="D149">
        <v>7.13</v>
      </c>
    </row>
    <row r="150" spans="1:4">
      <c r="A150" t="s">
        <v>420</v>
      </c>
      <c r="B150" t="s">
        <v>421</v>
      </c>
      <c r="C150">
        <v>5.22</v>
      </c>
      <c r="D150">
        <v>5.22</v>
      </c>
    </row>
    <row r="151" spans="1:4">
      <c r="A151" t="s">
        <v>499</v>
      </c>
      <c r="B151" t="s">
        <v>500</v>
      </c>
      <c r="C151">
        <v>127.93</v>
      </c>
      <c r="D151">
        <v>127.93</v>
      </c>
    </row>
    <row r="152" spans="1:4">
      <c r="A152" t="s">
        <v>103</v>
      </c>
      <c r="B152" t="s">
        <v>102</v>
      </c>
      <c r="C152">
        <v>15.72</v>
      </c>
      <c r="D152">
        <v>15.72</v>
      </c>
    </row>
    <row r="153" spans="1:4">
      <c r="A153" t="s">
        <v>105</v>
      </c>
      <c r="B153" t="s">
        <v>104</v>
      </c>
      <c r="C153">
        <v>135.78</v>
      </c>
      <c r="D153">
        <v>135.78</v>
      </c>
    </row>
    <row r="154" spans="1:4">
      <c r="A154">
        <v>2340758790</v>
      </c>
      <c r="B154" t="s">
        <v>426</v>
      </c>
      <c r="C154">
        <v>9.15</v>
      </c>
      <c r="D154">
        <v>9.15</v>
      </c>
    </row>
    <row r="155" spans="1:4">
      <c r="A155">
        <v>3620258440</v>
      </c>
      <c r="B155" t="s">
        <v>106</v>
      </c>
      <c r="C155">
        <v>191.42</v>
      </c>
      <c r="D155">
        <v>191.42</v>
      </c>
    </row>
    <row r="156" spans="1:4">
      <c r="A156">
        <v>3620258480</v>
      </c>
      <c r="B156" t="s">
        <v>107</v>
      </c>
      <c r="C156">
        <v>135.49</v>
      </c>
      <c r="D156">
        <v>135.46</v>
      </c>
    </row>
    <row r="157" spans="1:4">
      <c r="A157">
        <v>240855720</v>
      </c>
      <c r="B157" t="s">
        <v>501</v>
      </c>
      <c r="C157">
        <v>2</v>
      </c>
      <c r="D157">
        <v>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
  <sheetViews>
    <sheetView topLeftCell="A122" workbookViewId="0">
      <selection activeCell="D139" sqref="D139"/>
    </sheetView>
  </sheetViews>
  <sheetFormatPr defaultRowHeight="15"/>
  <cols>
    <col min="1" max="1" width="11.5703125" bestFit="1" customWidth="1"/>
  </cols>
  <sheetData>
    <row r="1" spans="1:4">
      <c r="A1">
        <v>58000</v>
      </c>
      <c r="B1" t="s">
        <v>217</v>
      </c>
      <c r="D1">
        <v>-1.08</v>
      </c>
    </row>
    <row r="2" spans="1:4">
      <c r="A2">
        <v>170551380</v>
      </c>
      <c r="B2" t="s">
        <v>218</v>
      </c>
      <c r="C2">
        <v>40.22</v>
      </c>
      <c r="D2">
        <v>38.67</v>
      </c>
    </row>
    <row r="3" spans="1:4">
      <c r="A3" t="s">
        <v>219</v>
      </c>
      <c r="B3" t="s">
        <v>220</v>
      </c>
      <c r="C3">
        <v>270.69</v>
      </c>
      <c r="D3">
        <v>270.51</v>
      </c>
    </row>
    <row r="4" spans="1:4">
      <c r="A4" t="s">
        <v>225</v>
      </c>
      <c r="B4" t="s">
        <v>226</v>
      </c>
      <c r="C4">
        <v>17.850000000000001</v>
      </c>
      <c r="D4">
        <v>17.850000000000001</v>
      </c>
    </row>
    <row r="5" spans="1:4">
      <c r="A5" t="s">
        <v>213</v>
      </c>
      <c r="B5" t="s">
        <v>214</v>
      </c>
      <c r="C5">
        <v>21.68</v>
      </c>
      <c r="D5">
        <v>21.68</v>
      </c>
    </row>
    <row r="6" spans="1:4">
      <c r="A6" t="s">
        <v>216</v>
      </c>
      <c r="B6" t="s">
        <v>215</v>
      </c>
      <c r="C6">
        <v>16.079999999999998</v>
      </c>
      <c r="D6">
        <v>16.079999999999998</v>
      </c>
    </row>
    <row r="7" spans="1:4">
      <c r="A7" t="s">
        <v>227</v>
      </c>
      <c r="B7" t="s">
        <v>228</v>
      </c>
      <c r="C7">
        <v>46.07</v>
      </c>
      <c r="D7">
        <v>46.07</v>
      </c>
    </row>
    <row r="8" spans="1:4">
      <c r="A8" t="s">
        <v>229</v>
      </c>
      <c r="B8" t="s">
        <v>230</v>
      </c>
      <c r="C8">
        <v>68.55</v>
      </c>
      <c r="D8">
        <v>68.55</v>
      </c>
    </row>
    <row r="9" spans="1:4">
      <c r="A9" t="s">
        <v>231</v>
      </c>
      <c r="B9" t="s">
        <v>232</v>
      </c>
      <c r="C9">
        <v>2.97</v>
      </c>
      <c r="D9">
        <v>2.97</v>
      </c>
    </row>
    <row r="10" spans="1:4">
      <c r="A10" t="s">
        <v>233</v>
      </c>
      <c r="B10" t="s">
        <v>234</v>
      </c>
      <c r="C10">
        <v>194.98</v>
      </c>
      <c r="D10">
        <v>194.98</v>
      </c>
    </row>
    <row r="11" spans="1:4">
      <c r="A11" t="s">
        <v>471</v>
      </c>
      <c r="B11" t="s">
        <v>472</v>
      </c>
    </row>
    <row r="12" spans="1:4">
      <c r="A12" t="s">
        <v>237</v>
      </c>
      <c r="B12" t="s">
        <v>238</v>
      </c>
      <c r="C12">
        <v>10.11</v>
      </c>
      <c r="D12">
        <v>10.11</v>
      </c>
    </row>
    <row r="13" spans="1:4">
      <c r="A13" t="s">
        <v>239</v>
      </c>
      <c r="B13" t="s">
        <v>240</v>
      </c>
      <c r="C13">
        <v>114.64</v>
      </c>
      <c r="D13">
        <v>114.64</v>
      </c>
    </row>
    <row r="14" spans="1:4">
      <c r="A14" t="s">
        <v>241</v>
      </c>
      <c r="B14" t="s">
        <v>242</v>
      </c>
      <c r="C14">
        <v>110.52</v>
      </c>
      <c r="D14">
        <v>110.52</v>
      </c>
    </row>
    <row r="15" spans="1:4">
      <c r="A15" t="s">
        <v>243</v>
      </c>
      <c r="B15" t="s">
        <v>244</v>
      </c>
      <c r="C15">
        <v>492.6</v>
      </c>
      <c r="D15">
        <v>492.6</v>
      </c>
    </row>
    <row r="16" spans="1:4">
      <c r="A16" t="s">
        <v>245</v>
      </c>
      <c r="B16" t="s">
        <v>246</v>
      </c>
      <c r="C16">
        <v>78.3</v>
      </c>
      <c r="D16">
        <v>78.3</v>
      </c>
    </row>
    <row r="17" spans="1:4">
      <c r="A17" t="s">
        <v>247</v>
      </c>
      <c r="B17" t="s">
        <v>248</v>
      </c>
      <c r="C17">
        <v>0.36</v>
      </c>
      <c r="D17">
        <v>0.36</v>
      </c>
    </row>
    <row r="18" spans="1:4">
      <c r="A18">
        <v>220252550</v>
      </c>
      <c r="B18" t="s">
        <v>249</v>
      </c>
      <c r="C18">
        <v>8.5</v>
      </c>
      <c r="D18">
        <v>8.5</v>
      </c>
    </row>
    <row r="19" spans="1:4">
      <c r="A19">
        <v>220255390</v>
      </c>
      <c r="B19" t="s">
        <v>477</v>
      </c>
      <c r="C19">
        <v>6.9</v>
      </c>
      <c r="D19">
        <v>6.9</v>
      </c>
    </row>
    <row r="20" spans="1:4">
      <c r="A20" s="51" t="s">
        <v>250</v>
      </c>
      <c r="B20" t="s">
        <v>251</v>
      </c>
      <c r="C20">
        <v>41.1</v>
      </c>
      <c r="D20">
        <v>40.79</v>
      </c>
    </row>
    <row r="21" spans="1:4">
      <c r="A21" s="51" t="s">
        <v>252</v>
      </c>
      <c r="B21" t="s">
        <v>253</v>
      </c>
      <c r="C21">
        <v>5.7</v>
      </c>
      <c r="D21">
        <v>5.7</v>
      </c>
    </row>
    <row r="22" spans="1:4">
      <c r="A22" s="51" t="s">
        <v>502</v>
      </c>
      <c r="B22" t="s">
        <v>503</v>
      </c>
      <c r="C22">
        <v>59.98</v>
      </c>
      <c r="D22">
        <v>59.98</v>
      </c>
    </row>
    <row r="23" spans="1:4">
      <c r="A23" s="51" t="s">
        <v>256</v>
      </c>
      <c r="B23" t="s">
        <v>257</v>
      </c>
      <c r="C23">
        <v>80.760000000000005</v>
      </c>
      <c r="D23">
        <v>80.760000000000005</v>
      </c>
    </row>
    <row r="24" spans="1:4">
      <c r="A24" s="51" t="s">
        <v>258</v>
      </c>
      <c r="B24" t="s">
        <v>259</v>
      </c>
      <c r="C24">
        <v>20.82</v>
      </c>
      <c r="D24">
        <v>20.82</v>
      </c>
    </row>
    <row r="25" spans="1:4">
      <c r="A25" s="51" t="s">
        <v>260</v>
      </c>
      <c r="B25" t="s">
        <v>261</v>
      </c>
      <c r="C25">
        <v>220.8</v>
      </c>
      <c r="D25">
        <v>220.32</v>
      </c>
    </row>
    <row r="26" spans="1:4">
      <c r="A26" t="s">
        <v>480</v>
      </c>
      <c r="B26" t="s">
        <v>481</v>
      </c>
      <c r="C26">
        <v>27.45</v>
      </c>
      <c r="D26">
        <v>27.45</v>
      </c>
    </row>
    <row r="27" spans="1:4">
      <c r="A27" t="s">
        <v>262</v>
      </c>
      <c r="B27" t="s">
        <v>263</v>
      </c>
      <c r="C27">
        <v>294.57</v>
      </c>
      <c r="D27">
        <v>294.57</v>
      </c>
    </row>
    <row r="28" spans="1:4">
      <c r="A28" s="51" t="s">
        <v>268</v>
      </c>
      <c r="B28" t="s">
        <v>269</v>
      </c>
      <c r="C28">
        <v>13.13</v>
      </c>
      <c r="D28">
        <v>12.59</v>
      </c>
    </row>
    <row r="29" spans="1:4">
      <c r="A29" s="51" t="s">
        <v>270</v>
      </c>
      <c r="B29" t="s">
        <v>271</v>
      </c>
      <c r="C29">
        <v>9</v>
      </c>
      <c r="D29">
        <v>9</v>
      </c>
    </row>
    <row r="30" spans="1:4">
      <c r="A30">
        <v>250855320</v>
      </c>
      <c r="B30" t="s">
        <v>504</v>
      </c>
      <c r="C30">
        <v>3.61</v>
      </c>
      <c r="D30">
        <v>3.61</v>
      </c>
    </row>
    <row r="31" spans="1:4">
      <c r="A31">
        <v>310151370</v>
      </c>
      <c r="B31" t="s">
        <v>272</v>
      </c>
      <c r="C31">
        <v>21.02</v>
      </c>
      <c r="D31">
        <v>21.01</v>
      </c>
    </row>
    <row r="32" spans="1:4">
      <c r="A32">
        <v>310852500</v>
      </c>
      <c r="B32" t="s">
        <v>273</v>
      </c>
      <c r="C32">
        <v>665.83</v>
      </c>
      <c r="D32">
        <v>663.74</v>
      </c>
    </row>
    <row r="33" spans="1:4">
      <c r="A33">
        <v>311152200</v>
      </c>
      <c r="B33" t="s">
        <v>276</v>
      </c>
      <c r="C33">
        <v>161.57</v>
      </c>
      <c r="D33">
        <v>161.57</v>
      </c>
    </row>
    <row r="34" spans="1:4">
      <c r="A34">
        <v>311252400</v>
      </c>
      <c r="B34" t="s">
        <v>277</v>
      </c>
      <c r="C34">
        <v>0.03</v>
      </c>
      <c r="D34">
        <v>0.03</v>
      </c>
    </row>
    <row r="35" spans="1:4">
      <c r="A35">
        <v>312154040</v>
      </c>
      <c r="B35" t="s">
        <v>505</v>
      </c>
      <c r="C35">
        <v>133.12</v>
      </c>
      <c r="D35">
        <v>133.12</v>
      </c>
    </row>
    <row r="36" spans="1:4">
      <c r="A36">
        <v>330152700</v>
      </c>
      <c r="B36" t="s">
        <v>278</v>
      </c>
      <c r="C36">
        <v>2.54</v>
      </c>
      <c r="D36">
        <v>2.5099999999999998</v>
      </c>
    </row>
    <row r="37" spans="1:4">
      <c r="A37">
        <v>330153800</v>
      </c>
      <c r="B37" t="s">
        <v>279</v>
      </c>
      <c r="C37">
        <v>251.35</v>
      </c>
      <c r="D37">
        <v>251.03</v>
      </c>
    </row>
    <row r="38" spans="1:4">
      <c r="A38">
        <v>330750820</v>
      </c>
      <c r="B38" t="s">
        <v>280</v>
      </c>
      <c r="C38">
        <v>62.87</v>
      </c>
      <c r="D38">
        <v>62.87</v>
      </c>
    </row>
    <row r="39" spans="1:4">
      <c r="A39">
        <v>330752600</v>
      </c>
      <c r="B39" t="s">
        <v>281</v>
      </c>
      <c r="C39">
        <v>4.55</v>
      </c>
      <c r="D39">
        <v>4.55</v>
      </c>
    </row>
    <row r="40" spans="1:4">
      <c r="A40" t="s">
        <v>282</v>
      </c>
      <c r="B40" t="s">
        <v>283</v>
      </c>
      <c r="C40">
        <v>451.82</v>
      </c>
      <c r="D40">
        <v>451.76</v>
      </c>
    </row>
    <row r="41" spans="1:4">
      <c r="A41" t="s">
        <v>284</v>
      </c>
      <c r="B41" t="s">
        <v>285</v>
      </c>
      <c r="C41">
        <v>788.49</v>
      </c>
      <c r="D41">
        <v>788.33</v>
      </c>
    </row>
    <row r="42" spans="1:4">
      <c r="A42">
        <v>410250270</v>
      </c>
      <c r="B42" t="s">
        <v>286</v>
      </c>
      <c r="C42">
        <v>3.51</v>
      </c>
      <c r="D42">
        <v>3.51</v>
      </c>
    </row>
    <row r="43" spans="1:4">
      <c r="A43">
        <v>420252800</v>
      </c>
      <c r="B43" t="s">
        <v>287</v>
      </c>
      <c r="C43">
        <v>0.28999999999999998</v>
      </c>
      <c r="D43">
        <v>0.28999999999999998</v>
      </c>
    </row>
    <row r="44" spans="1:4">
      <c r="A44">
        <v>420655140</v>
      </c>
      <c r="B44" t="s">
        <v>288</v>
      </c>
      <c r="C44">
        <v>9.93</v>
      </c>
      <c r="D44">
        <v>9.93</v>
      </c>
    </row>
    <row r="45" spans="1:4">
      <c r="A45">
        <v>511351350</v>
      </c>
      <c r="B45" t="s">
        <v>289</v>
      </c>
      <c r="C45">
        <v>2.4900000000000002</v>
      </c>
      <c r="D45">
        <v>2.4900000000000002</v>
      </c>
    </row>
    <row r="46" spans="1:4">
      <c r="A46">
        <v>511351760</v>
      </c>
      <c r="B46" t="s">
        <v>290</v>
      </c>
      <c r="C46">
        <v>3.14</v>
      </c>
      <c r="D46">
        <v>3.14</v>
      </c>
    </row>
    <row r="47" spans="1:4">
      <c r="A47">
        <v>511354620</v>
      </c>
      <c r="B47" t="s">
        <v>291</v>
      </c>
      <c r="C47">
        <v>6.17</v>
      </c>
      <c r="D47">
        <v>6.14</v>
      </c>
    </row>
    <row r="48" spans="1:4">
      <c r="A48">
        <v>511354970</v>
      </c>
      <c r="B48" t="s">
        <v>292</v>
      </c>
      <c r="C48">
        <v>91.1</v>
      </c>
      <c r="D48">
        <v>91.1</v>
      </c>
    </row>
    <row r="49" spans="1:4">
      <c r="A49" t="s">
        <v>293</v>
      </c>
      <c r="B49" t="s">
        <v>294</v>
      </c>
      <c r="C49">
        <v>183.88</v>
      </c>
      <c r="D49">
        <v>183.88</v>
      </c>
    </row>
    <row r="50" spans="1:4">
      <c r="A50" t="s">
        <v>296</v>
      </c>
      <c r="B50" t="s">
        <v>297</v>
      </c>
      <c r="C50">
        <v>443.27</v>
      </c>
      <c r="D50">
        <v>443.27</v>
      </c>
    </row>
    <row r="51" spans="1:4">
      <c r="A51" t="s">
        <v>298</v>
      </c>
      <c r="B51" t="s">
        <v>299</v>
      </c>
      <c r="C51">
        <v>322.33</v>
      </c>
      <c r="D51">
        <v>322.33</v>
      </c>
    </row>
    <row r="52" spans="1:4">
      <c r="A52" t="s">
        <v>433</v>
      </c>
      <c r="B52" t="s">
        <v>434</v>
      </c>
      <c r="C52">
        <v>42.9</v>
      </c>
      <c r="D52">
        <v>42.9</v>
      </c>
    </row>
    <row r="53" spans="1:4">
      <c r="A53" t="s">
        <v>506</v>
      </c>
      <c r="B53" t="s">
        <v>299</v>
      </c>
    </row>
    <row r="54" spans="1:4">
      <c r="A54" t="s">
        <v>507</v>
      </c>
      <c r="B54" t="s">
        <v>508</v>
      </c>
    </row>
    <row r="55" spans="1:4">
      <c r="A55">
        <v>710552900</v>
      </c>
      <c r="B55" t="s">
        <v>300</v>
      </c>
      <c r="C55">
        <v>312.66000000000003</v>
      </c>
      <c r="D55">
        <v>312.58</v>
      </c>
    </row>
    <row r="56" spans="1:4">
      <c r="A56" t="s">
        <v>301</v>
      </c>
      <c r="B56" t="s">
        <v>302</v>
      </c>
      <c r="C56">
        <v>9.31</v>
      </c>
      <c r="D56">
        <v>9.31</v>
      </c>
    </row>
    <row r="57" spans="1:4">
      <c r="A57" t="s">
        <v>303</v>
      </c>
      <c r="B57" t="s">
        <v>304</v>
      </c>
      <c r="C57">
        <v>1.05</v>
      </c>
      <c r="D57">
        <v>1.05</v>
      </c>
    </row>
    <row r="58" spans="1:4">
      <c r="A58" t="s">
        <v>305</v>
      </c>
      <c r="B58" t="s">
        <v>306</v>
      </c>
      <c r="C58">
        <v>6.04</v>
      </c>
      <c r="D58">
        <v>6.04</v>
      </c>
    </row>
    <row r="59" spans="1:4">
      <c r="A59" t="s">
        <v>307</v>
      </c>
      <c r="B59" t="s">
        <v>308</v>
      </c>
      <c r="C59">
        <v>25.95</v>
      </c>
      <c r="D59">
        <v>25.95</v>
      </c>
    </row>
    <row r="60" spans="1:4">
      <c r="A60">
        <v>860550860</v>
      </c>
      <c r="B60" t="s">
        <v>309</v>
      </c>
      <c r="C60">
        <v>2.7</v>
      </c>
      <c r="D60">
        <v>2.7</v>
      </c>
    </row>
    <row r="61" spans="1:4">
      <c r="A61" t="s">
        <v>310</v>
      </c>
      <c r="B61" t="s">
        <v>311</v>
      </c>
      <c r="C61">
        <v>10</v>
      </c>
      <c r="D61">
        <v>10</v>
      </c>
    </row>
    <row r="62" spans="1:4">
      <c r="A62">
        <v>1140354660</v>
      </c>
      <c r="B62" t="s">
        <v>312</v>
      </c>
      <c r="C62">
        <v>5.27</v>
      </c>
      <c r="D62">
        <v>5.27</v>
      </c>
    </row>
    <row r="63" spans="1:4">
      <c r="A63">
        <v>1140354670</v>
      </c>
      <c r="B63" t="s">
        <v>313</v>
      </c>
      <c r="C63">
        <v>7.41</v>
      </c>
      <c r="D63">
        <v>7.41</v>
      </c>
    </row>
    <row r="64" spans="1:4">
      <c r="A64">
        <v>1140355170</v>
      </c>
      <c r="B64" t="s">
        <v>314</v>
      </c>
      <c r="C64">
        <v>9</v>
      </c>
      <c r="D64">
        <v>9</v>
      </c>
    </row>
    <row r="65" spans="1:4">
      <c r="A65">
        <v>1140355190</v>
      </c>
      <c r="B65" t="s">
        <v>315</v>
      </c>
      <c r="C65">
        <v>1.59</v>
      </c>
      <c r="D65">
        <v>1.59</v>
      </c>
    </row>
    <row r="66" spans="1:4">
      <c r="A66" t="s">
        <v>316</v>
      </c>
      <c r="B66" t="s">
        <v>315</v>
      </c>
      <c r="C66">
        <v>38.49</v>
      </c>
      <c r="D66">
        <v>38.49</v>
      </c>
    </row>
    <row r="67" spans="1:4">
      <c r="A67" t="s">
        <v>317</v>
      </c>
      <c r="B67" t="s">
        <v>318</v>
      </c>
      <c r="C67">
        <v>1</v>
      </c>
      <c r="D67">
        <v>1</v>
      </c>
    </row>
    <row r="68" spans="1:4">
      <c r="A68" t="s">
        <v>319</v>
      </c>
      <c r="B68" t="s">
        <v>320</v>
      </c>
      <c r="C68">
        <v>486.04</v>
      </c>
      <c r="D68">
        <v>486.04</v>
      </c>
    </row>
    <row r="69" spans="1:4">
      <c r="A69" t="s">
        <v>322</v>
      </c>
      <c r="B69" t="s">
        <v>323</v>
      </c>
      <c r="C69">
        <v>59.11</v>
      </c>
      <c r="D69">
        <v>48.21</v>
      </c>
    </row>
    <row r="70" spans="1:4">
      <c r="A70" t="s">
        <v>324</v>
      </c>
      <c r="B70" t="s">
        <v>325</v>
      </c>
      <c r="C70">
        <v>3.63</v>
      </c>
      <c r="D70">
        <v>3.63</v>
      </c>
    </row>
    <row r="71" spans="1:4">
      <c r="A71" t="s">
        <v>326</v>
      </c>
      <c r="B71" t="s">
        <v>327</v>
      </c>
      <c r="C71">
        <v>53.11</v>
      </c>
      <c r="D71">
        <v>53.11</v>
      </c>
    </row>
    <row r="72" spans="1:4">
      <c r="A72" t="s">
        <v>436</v>
      </c>
      <c r="B72" t="s">
        <v>323</v>
      </c>
      <c r="C72">
        <v>30.71</v>
      </c>
      <c r="D72">
        <v>30.71</v>
      </c>
    </row>
    <row r="73" spans="1:4">
      <c r="A73" t="s">
        <v>332</v>
      </c>
      <c r="B73" t="s">
        <v>333</v>
      </c>
      <c r="C73">
        <v>121.36</v>
      </c>
      <c r="D73">
        <v>121.36</v>
      </c>
    </row>
    <row r="74" spans="1:4">
      <c r="A74" t="s">
        <v>334</v>
      </c>
      <c r="B74" t="s">
        <v>333</v>
      </c>
      <c r="C74">
        <v>7.81</v>
      </c>
      <c r="D74">
        <v>7.81</v>
      </c>
    </row>
    <row r="75" spans="1:4">
      <c r="A75" t="s">
        <v>335</v>
      </c>
      <c r="B75" t="s">
        <v>336</v>
      </c>
      <c r="C75">
        <v>43.17</v>
      </c>
      <c r="D75">
        <v>15.71</v>
      </c>
    </row>
    <row r="76" spans="1:4">
      <c r="A76">
        <v>1570150660</v>
      </c>
      <c r="B76" t="s">
        <v>337</v>
      </c>
      <c r="C76">
        <v>0.18</v>
      </c>
      <c r="D76">
        <v>0.18</v>
      </c>
    </row>
    <row r="77" spans="1:4">
      <c r="A77" t="s">
        <v>338</v>
      </c>
      <c r="B77" t="s">
        <v>339</v>
      </c>
      <c r="C77">
        <v>0.9</v>
      </c>
      <c r="D77">
        <v>0.9</v>
      </c>
    </row>
    <row r="78" spans="1:4">
      <c r="A78" t="s">
        <v>509</v>
      </c>
      <c r="B78" t="s">
        <v>510</v>
      </c>
      <c r="C78">
        <v>157.61000000000001</v>
      </c>
      <c r="D78">
        <v>157.61000000000001</v>
      </c>
    </row>
    <row r="79" spans="1:4">
      <c r="A79">
        <v>2340650280</v>
      </c>
      <c r="B79" t="s">
        <v>464</v>
      </c>
      <c r="C79">
        <v>7.68</v>
      </c>
      <c r="D79">
        <v>7.68</v>
      </c>
    </row>
    <row r="80" spans="1:4">
      <c r="A80">
        <v>2420453900</v>
      </c>
      <c r="B80" t="s">
        <v>340</v>
      </c>
      <c r="C80">
        <v>749.17</v>
      </c>
      <c r="D80">
        <v>749.17</v>
      </c>
    </row>
    <row r="81" spans="1:4">
      <c r="A81" t="s">
        <v>341</v>
      </c>
      <c r="B81" t="s">
        <v>342</v>
      </c>
      <c r="C81">
        <v>1146</v>
      </c>
      <c r="D81">
        <v>1146</v>
      </c>
    </row>
    <row r="82" spans="1:4">
      <c r="A82" t="s">
        <v>346</v>
      </c>
      <c r="B82" t="s">
        <v>347</v>
      </c>
      <c r="C82">
        <v>37.28</v>
      </c>
      <c r="D82">
        <v>35.840000000000003</v>
      </c>
    </row>
    <row r="83" spans="1:4">
      <c r="A83" t="s">
        <v>348</v>
      </c>
      <c r="B83" t="s">
        <v>349</v>
      </c>
      <c r="C83">
        <v>13.64</v>
      </c>
      <c r="D83">
        <v>13.64</v>
      </c>
    </row>
    <row r="84" spans="1:4">
      <c r="A84" t="s">
        <v>351</v>
      </c>
      <c r="B84" t="s">
        <v>352</v>
      </c>
      <c r="C84">
        <v>125.43</v>
      </c>
      <c r="D84">
        <v>125.43</v>
      </c>
    </row>
    <row r="85" spans="1:4">
      <c r="A85" t="s">
        <v>353</v>
      </c>
      <c r="B85" t="s">
        <v>354</v>
      </c>
      <c r="C85">
        <v>152.71</v>
      </c>
      <c r="D85">
        <v>152.71</v>
      </c>
    </row>
    <row r="86" spans="1:4">
      <c r="A86" t="s">
        <v>355</v>
      </c>
      <c r="B86" t="s">
        <v>356</v>
      </c>
      <c r="C86">
        <v>146.87</v>
      </c>
      <c r="D86">
        <v>146.87</v>
      </c>
    </row>
    <row r="87" spans="1:4">
      <c r="A87" t="s">
        <v>492</v>
      </c>
      <c r="B87" t="s">
        <v>493</v>
      </c>
      <c r="D87">
        <v>-0.46</v>
      </c>
    </row>
    <row r="88" spans="1:4">
      <c r="A88" t="s">
        <v>440</v>
      </c>
      <c r="B88" t="s">
        <v>441</v>
      </c>
      <c r="D88">
        <v>-1.38</v>
      </c>
    </row>
    <row r="89" spans="1:4">
      <c r="A89" t="s">
        <v>442</v>
      </c>
      <c r="B89" t="s">
        <v>443</v>
      </c>
      <c r="D89">
        <v>-0.88</v>
      </c>
    </row>
    <row r="90" spans="1:4">
      <c r="A90" t="s">
        <v>444</v>
      </c>
      <c r="B90" t="s">
        <v>445</v>
      </c>
      <c r="D90">
        <v>0</v>
      </c>
    </row>
    <row r="91" spans="1:4">
      <c r="A91" t="s">
        <v>358</v>
      </c>
      <c r="B91" t="s">
        <v>359</v>
      </c>
      <c r="C91">
        <v>37.86</v>
      </c>
      <c r="D91">
        <v>37.86</v>
      </c>
    </row>
    <row r="92" spans="1:4">
      <c r="A92">
        <v>2820451280</v>
      </c>
      <c r="B92" t="s">
        <v>360</v>
      </c>
      <c r="C92">
        <v>1.7</v>
      </c>
      <c r="D92">
        <v>1.7</v>
      </c>
    </row>
    <row r="93" spans="1:4">
      <c r="A93" t="s">
        <v>446</v>
      </c>
      <c r="B93" t="s">
        <v>447</v>
      </c>
      <c r="C93">
        <v>15.12</v>
      </c>
      <c r="D93">
        <v>15.12</v>
      </c>
    </row>
    <row r="94" spans="1:4">
      <c r="A94">
        <v>2869950160</v>
      </c>
      <c r="B94" t="s">
        <v>361</v>
      </c>
      <c r="C94">
        <v>117.36</v>
      </c>
      <c r="D94">
        <v>117.36</v>
      </c>
    </row>
    <row r="95" spans="1:4">
      <c r="A95">
        <v>2910551290</v>
      </c>
      <c r="B95" t="s">
        <v>362</v>
      </c>
      <c r="C95">
        <v>183.61</v>
      </c>
      <c r="D95">
        <v>183.51</v>
      </c>
    </row>
    <row r="96" spans="1:4">
      <c r="A96" t="s">
        <v>363</v>
      </c>
      <c r="B96" t="s">
        <v>364</v>
      </c>
      <c r="C96">
        <v>10.34</v>
      </c>
      <c r="D96">
        <v>10.34</v>
      </c>
    </row>
    <row r="97" spans="1:4">
      <c r="A97" t="s">
        <v>365</v>
      </c>
      <c r="B97" t="s">
        <v>366</v>
      </c>
      <c r="C97">
        <v>0.44</v>
      </c>
      <c r="D97">
        <v>0.44</v>
      </c>
    </row>
    <row r="98" spans="1:4">
      <c r="A98" t="s">
        <v>369</v>
      </c>
      <c r="B98" t="s">
        <v>370</v>
      </c>
      <c r="C98">
        <v>17.25</v>
      </c>
      <c r="D98">
        <v>17.25</v>
      </c>
    </row>
    <row r="99" spans="1:4">
      <c r="A99">
        <v>3110251180</v>
      </c>
      <c r="B99" t="s">
        <v>371</v>
      </c>
      <c r="C99">
        <v>16.91</v>
      </c>
      <c r="D99">
        <v>16.91</v>
      </c>
    </row>
    <row r="100" spans="1:4">
      <c r="A100">
        <v>3180052990</v>
      </c>
      <c r="B100" t="s">
        <v>372</v>
      </c>
      <c r="C100">
        <v>0.95</v>
      </c>
      <c r="D100">
        <v>0.95</v>
      </c>
    </row>
    <row r="101" spans="1:4">
      <c r="A101">
        <v>3610459000</v>
      </c>
      <c r="B101" t="s">
        <v>375</v>
      </c>
      <c r="C101">
        <v>100.09</v>
      </c>
      <c r="D101">
        <v>100.09</v>
      </c>
    </row>
    <row r="102" spans="1:4">
      <c r="A102">
        <v>3620255500</v>
      </c>
      <c r="B102" t="s">
        <v>511</v>
      </c>
    </row>
    <row r="103" spans="1:4">
      <c r="A103" t="s">
        <v>377</v>
      </c>
      <c r="B103" t="s">
        <v>378</v>
      </c>
      <c r="C103">
        <v>11.54</v>
      </c>
      <c r="D103">
        <v>11.54</v>
      </c>
    </row>
    <row r="104" spans="1:4">
      <c r="A104" t="s">
        <v>379</v>
      </c>
      <c r="B104" t="s">
        <v>378</v>
      </c>
      <c r="C104">
        <v>40.549999999999997</v>
      </c>
      <c r="D104">
        <v>40.549999999999997</v>
      </c>
    </row>
    <row r="105" spans="1:4">
      <c r="A105" t="s">
        <v>380</v>
      </c>
      <c r="B105" t="s">
        <v>381</v>
      </c>
      <c r="C105">
        <v>123.52</v>
      </c>
      <c r="D105">
        <v>123.52</v>
      </c>
    </row>
    <row r="106" spans="1:4">
      <c r="A106" t="s">
        <v>382</v>
      </c>
      <c r="B106" t="s">
        <v>378</v>
      </c>
      <c r="C106">
        <v>7.82</v>
      </c>
      <c r="D106">
        <v>7.82</v>
      </c>
    </row>
    <row r="107" spans="1:4">
      <c r="A107">
        <v>9090051200</v>
      </c>
      <c r="B107" t="s">
        <v>448</v>
      </c>
      <c r="C107">
        <v>0.08</v>
      </c>
      <c r="D107">
        <v>0.08</v>
      </c>
    </row>
    <row r="108" spans="1:4">
      <c r="A108">
        <v>9520051420</v>
      </c>
      <c r="B108" t="s">
        <v>383</v>
      </c>
      <c r="C108">
        <v>3.57</v>
      </c>
      <c r="D108">
        <v>3.57</v>
      </c>
    </row>
    <row r="109" spans="1:4">
      <c r="A109">
        <v>9620051410</v>
      </c>
      <c r="B109" t="s">
        <v>384</v>
      </c>
      <c r="C109">
        <v>6.32</v>
      </c>
      <c r="D109">
        <v>6.32</v>
      </c>
    </row>
    <row r="110" spans="1:4">
      <c r="A110">
        <v>170558300</v>
      </c>
      <c r="B110" t="s">
        <v>95</v>
      </c>
      <c r="C110">
        <v>290.89999999999998</v>
      </c>
      <c r="D110">
        <v>290.89999999999998</v>
      </c>
    </row>
    <row r="111" spans="1:4">
      <c r="A111">
        <v>170558330</v>
      </c>
      <c r="B111" t="s">
        <v>96</v>
      </c>
      <c r="C111">
        <v>619.08000000000004</v>
      </c>
      <c r="D111">
        <v>619.08000000000004</v>
      </c>
    </row>
    <row r="112" spans="1:4">
      <c r="A112">
        <v>320558340</v>
      </c>
      <c r="B112" t="s">
        <v>97</v>
      </c>
      <c r="C112">
        <v>120.27</v>
      </c>
      <c r="D112">
        <v>120.27</v>
      </c>
    </row>
    <row r="113" spans="1:4">
      <c r="A113">
        <v>330153020</v>
      </c>
      <c r="B113" t="s">
        <v>385</v>
      </c>
      <c r="C113">
        <v>757.76</v>
      </c>
      <c r="D113">
        <v>757.76</v>
      </c>
    </row>
    <row r="114" spans="1:4">
      <c r="A114" t="s">
        <v>386</v>
      </c>
      <c r="B114" t="s">
        <v>387</v>
      </c>
      <c r="C114">
        <v>26.35</v>
      </c>
      <c r="D114">
        <v>26.35</v>
      </c>
    </row>
    <row r="115" spans="1:4">
      <c r="A115" t="s">
        <v>388</v>
      </c>
      <c r="B115" t="s">
        <v>389</v>
      </c>
      <c r="C115">
        <v>977.17</v>
      </c>
      <c r="D115">
        <v>976.64</v>
      </c>
    </row>
    <row r="116" spans="1:4">
      <c r="A116">
        <v>1520158310</v>
      </c>
      <c r="B116" t="s">
        <v>100</v>
      </c>
      <c r="C116">
        <v>28.8</v>
      </c>
      <c r="D116">
        <v>28.8</v>
      </c>
    </row>
    <row r="117" spans="1:4">
      <c r="A117" t="s">
        <v>390</v>
      </c>
      <c r="B117" t="s">
        <v>391</v>
      </c>
      <c r="C117">
        <v>272.8</v>
      </c>
      <c r="D117">
        <v>272.8</v>
      </c>
    </row>
    <row r="118" spans="1:4">
      <c r="A118">
        <v>3620258320</v>
      </c>
      <c r="B118" t="s">
        <v>101</v>
      </c>
      <c r="C118">
        <v>399.11</v>
      </c>
      <c r="D118">
        <v>399.11</v>
      </c>
    </row>
    <row r="119" spans="1:4">
      <c r="A119">
        <v>3620258530</v>
      </c>
      <c r="B119" t="s">
        <v>392</v>
      </c>
      <c r="C119">
        <v>76.44</v>
      </c>
      <c r="D119">
        <v>76.44</v>
      </c>
    </row>
    <row r="120" spans="1:4">
      <c r="A120" t="s">
        <v>393</v>
      </c>
      <c r="B120" t="s">
        <v>394</v>
      </c>
      <c r="C120">
        <v>39.76</v>
      </c>
      <c r="D120">
        <v>39.76</v>
      </c>
    </row>
    <row r="121" spans="1:4">
      <c r="A121">
        <v>240153060</v>
      </c>
      <c r="B121" t="s">
        <v>397</v>
      </c>
      <c r="C121">
        <v>32.090000000000003</v>
      </c>
      <c r="D121">
        <v>32.090000000000003</v>
      </c>
    </row>
    <row r="122" spans="1:4">
      <c r="A122">
        <v>220252560</v>
      </c>
      <c r="B122" t="s">
        <v>400</v>
      </c>
      <c r="C122">
        <v>10.23</v>
      </c>
      <c r="D122">
        <v>10.23</v>
      </c>
    </row>
    <row r="123" spans="1:4">
      <c r="A123">
        <v>170558360</v>
      </c>
      <c r="B123" t="s">
        <v>401</v>
      </c>
      <c r="C123">
        <v>53.65</v>
      </c>
      <c r="D123">
        <v>53.58</v>
      </c>
    </row>
    <row r="124" spans="1:4">
      <c r="A124">
        <v>220253030</v>
      </c>
      <c r="B124" t="s">
        <v>402</v>
      </c>
      <c r="C124">
        <v>111.56</v>
      </c>
      <c r="D124">
        <v>109.59</v>
      </c>
    </row>
    <row r="125" spans="1:4">
      <c r="A125">
        <v>220253040</v>
      </c>
      <c r="B125" t="s">
        <v>403</v>
      </c>
      <c r="C125">
        <v>151.99</v>
      </c>
      <c r="D125">
        <v>143.49</v>
      </c>
    </row>
    <row r="126" spans="1:4">
      <c r="A126">
        <v>320558370</v>
      </c>
      <c r="B126" t="s">
        <v>404</v>
      </c>
      <c r="C126">
        <v>7.59</v>
      </c>
      <c r="D126">
        <v>7.59</v>
      </c>
    </row>
    <row r="127" spans="1:4">
      <c r="A127" t="s">
        <v>405</v>
      </c>
      <c r="B127" t="s">
        <v>406</v>
      </c>
      <c r="C127">
        <v>772.28</v>
      </c>
      <c r="D127">
        <v>772.23</v>
      </c>
    </row>
    <row r="128" spans="1:4">
      <c r="A128" t="s">
        <v>407</v>
      </c>
      <c r="B128" t="s">
        <v>408</v>
      </c>
      <c r="C128">
        <v>67.099999999999994</v>
      </c>
      <c r="D128">
        <v>67.099999999999994</v>
      </c>
    </row>
    <row r="129" spans="1:4">
      <c r="A129" t="s">
        <v>468</v>
      </c>
      <c r="B129" t="s">
        <v>469</v>
      </c>
      <c r="C129">
        <v>0.49</v>
      </c>
      <c r="D129">
        <v>0.49</v>
      </c>
    </row>
    <row r="130" spans="1:4">
      <c r="A130">
        <v>3620258570</v>
      </c>
      <c r="B130" t="s">
        <v>409</v>
      </c>
      <c r="C130">
        <v>34.75</v>
      </c>
      <c r="D130">
        <v>34.75</v>
      </c>
    </row>
    <row r="131" spans="1:4">
      <c r="A131" t="s">
        <v>410</v>
      </c>
      <c r="B131" t="s">
        <v>411</v>
      </c>
      <c r="C131">
        <v>786</v>
      </c>
      <c r="D131">
        <v>786</v>
      </c>
    </row>
    <row r="132" spans="1:4">
      <c r="A132" t="s">
        <v>494</v>
      </c>
      <c r="B132" t="s">
        <v>495</v>
      </c>
      <c r="C132">
        <v>929.6</v>
      </c>
      <c r="D132">
        <v>929.6</v>
      </c>
    </row>
    <row r="133" spans="1:4">
      <c r="A133">
        <v>710258520</v>
      </c>
      <c r="B133" t="s">
        <v>413</v>
      </c>
      <c r="C133">
        <v>23.08</v>
      </c>
      <c r="D133">
        <v>23.08</v>
      </c>
    </row>
    <row r="134" spans="1:4">
      <c r="A134" t="s">
        <v>416</v>
      </c>
      <c r="B134" t="s">
        <v>417</v>
      </c>
      <c r="C134">
        <v>271.89</v>
      </c>
      <c r="D134">
        <v>271.89</v>
      </c>
    </row>
    <row r="135" spans="1:4">
      <c r="A135" t="s">
        <v>498</v>
      </c>
      <c r="B135" t="s">
        <v>378</v>
      </c>
      <c r="C135">
        <v>0.01</v>
      </c>
      <c r="D135">
        <v>0.01</v>
      </c>
    </row>
    <row r="136" spans="1:4">
      <c r="A136" t="s">
        <v>420</v>
      </c>
      <c r="B136" t="s">
        <v>421</v>
      </c>
      <c r="C136">
        <v>4.7</v>
      </c>
      <c r="D136">
        <v>4.7</v>
      </c>
    </row>
    <row r="137" spans="1:4">
      <c r="A137" t="s">
        <v>422</v>
      </c>
      <c r="B137" t="s">
        <v>423</v>
      </c>
      <c r="C137">
        <v>45.64</v>
      </c>
      <c r="D137">
        <v>45.64</v>
      </c>
    </row>
    <row r="138" spans="1:4">
      <c r="A138" t="s">
        <v>207</v>
      </c>
      <c r="B138" t="s">
        <v>206</v>
      </c>
      <c r="C138">
        <v>2579.38</v>
      </c>
      <c r="D138">
        <v>2579.38</v>
      </c>
    </row>
    <row r="139" spans="1:4">
      <c r="A139" t="s">
        <v>103</v>
      </c>
      <c r="B139" t="s">
        <v>102</v>
      </c>
      <c r="C139">
        <v>5.72</v>
      </c>
      <c r="D139">
        <v>5.72</v>
      </c>
    </row>
    <row r="140" spans="1:4">
      <c r="A140" t="s">
        <v>105</v>
      </c>
      <c r="B140" t="s">
        <v>104</v>
      </c>
      <c r="C140">
        <v>58.25</v>
      </c>
      <c r="D140">
        <v>58.25</v>
      </c>
    </row>
    <row r="141" spans="1:4">
      <c r="A141">
        <v>2340758790</v>
      </c>
      <c r="B141" t="s">
        <v>426</v>
      </c>
      <c r="C141">
        <v>4.41</v>
      </c>
      <c r="D141">
        <v>4.41</v>
      </c>
    </row>
    <row r="142" spans="1:4">
      <c r="A142">
        <v>3620258440</v>
      </c>
      <c r="B142" t="s">
        <v>106</v>
      </c>
      <c r="C142">
        <v>130.27000000000001</v>
      </c>
      <c r="D142">
        <v>130.27000000000001</v>
      </c>
    </row>
    <row r="143" spans="1:4">
      <c r="A143">
        <v>3620258480</v>
      </c>
      <c r="B143" t="s">
        <v>107</v>
      </c>
      <c r="C143">
        <v>53.46</v>
      </c>
      <c r="D143">
        <v>39.630000000000003</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6"/>
  <sheetViews>
    <sheetView workbookViewId="0">
      <selection activeCell="E28" sqref="E28"/>
    </sheetView>
  </sheetViews>
  <sheetFormatPr defaultRowHeight="12.75"/>
  <cols>
    <col min="1" max="1" width="87.28515625" style="3" customWidth="1"/>
    <col min="2" max="3" width="13.7109375" style="3" customWidth="1"/>
    <col min="4" max="16384" width="9.140625" style="3"/>
  </cols>
  <sheetData>
    <row r="1" spans="1:26" ht="12.75" customHeight="1">
      <c r="A1" s="517" t="s">
        <v>113</v>
      </c>
      <c r="B1" s="518"/>
      <c r="C1" s="518"/>
      <c r="D1" s="518"/>
      <c r="E1" s="518"/>
      <c r="F1" s="518"/>
      <c r="G1" s="518"/>
      <c r="H1" s="518"/>
      <c r="I1" s="518"/>
      <c r="J1" s="518"/>
      <c r="K1" s="518"/>
      <c r="L1" s="518"/>
      <c r="M1" s="518"/>
      <c r="N1" s="518"/>
      <c r="O1" s="518"/>
      <c r="P1" s="518"/>
      <c r="Q1" s="518"/>
      <c r="R1" s="518"/>
      <c r="S1" s="518"/>
      <c r="T1" s="518"/>
      <c r="U1" s="518"/>
      <c r="V1" s="518"/>
      <c r="W1" s="518"/>
      <c r="X1" s="518"/>
      <c r="Y1" s="518"/>
      <c r="Z1" s="518"/>
    </row>
    <row r="2" spans="1:26" ht="12.75" customHeight="1">
      <c r="A2" s="153" t="s">
        <v>114</v>
      </c>
      <c r="B2" s="9" t="s">
        <v>112</v>
      </c>
      <c r="C2" s="9" t="s">
        <v>111</v>
      </c>
      <c r="D2" s="3">
        <v>2021</v>
      </c>
      <c r="E2" s="3">
        <v>2016</v>
      </c>
      <c r="F2" s="3">
        <v>2017</v>
      </c>
      <c r="G2" s="3">
        <v>2018</v>
      </c>
    </row>
    <row r="3" spans="1:26" ht="12.75" customHeight="1">
      <c r="A3" s="10" t="s">
        <v>110</v>
      </c>
      <c r="B3" s="11">
        <v>646144.1</v>
      </c>
      <c r="C3" s="12">
        <v>640519</v>
      </c>
    </row>
    <row r="4" spans="1:26" ht="12.75" customHeight="1">
      <c r="A4" s="13" t="s">
        <v>1</v>
      </c>
      <c r="B4" s="14">
        <v>835858.8</v>
      </c>
      <c r="C4" s="14">
        <v>854978.5</v>
      </c>
    </row>
    <row r="5" spans="1:26" ht="12.75" customHeight="1">
      <c r="A5" s="116" t="s">
        <v>191</v>
      </c>
      <c r="B5" s="11">
        <v>617426.5</v>
      </c>
      <c r="C5" s="12">
        <v>646569</v>
      </c>
    </row>
    <row r="6" spans="1:26" ht="12.75" customHeight="1">
      <c r="A6" s="116" t="s">
        <v>190</v>
      </c>
      <c r="B6" s="11">
        <v>332442.8</v>
      </c>
      <c r="C6" s="11">
        <v>347204.5</v>
      </c>
    </row>
    <row r="7" spans="1:26" ht="12.75" customHeight="1">
      <c r="A7" s="116" t="s">
        <v>189</v>
      </c>
      <c r="B7" s="11">
        <v>394560.3</v>
      </c>
      <c r="C7" s="11">
        <v>410443.6</v>
      </c>
    </row>
    <row r="8" spans="1:26" ht="12.75" customHeight="1">
      <c r="A8" s="116" t="s">
        <v>188</v>
      </c>
      <c r="B8" s="12">
        <v>431037</v>
      </c>
      <c r="C8" s="11">
        <v>459629.5</v>
      </c>
    </row>
    <row r="9" spans="1:26" ht="12.75" customHeight="1">
      <c r="A9" s="116" t="s">
        <v>187</v>
      </c>
      <c r="B9" s="11">
        <v>249591.6</v>
      </c>
      <c r="C9" s="11">
        <v>273821.5</v>
      </c>
    </row>
    <row r="10" spans="1:26" ht="12.75" customHeight="1">
      <c r="A10" s="116" t="s">
        <v>186</v>
      </c>
      <c r="B10" s="11">
        <v>541870.1</v>
      </c>
      <c r="C10" s="11">
        <v>558174.6</v>
      </c>
    </row>
    <row r="11" spans="1:26" ht="12.75" customHeight="1">
      <c r="A11" s="116" t="s">
        <v>185</v>
      </c>
      <c r="B11" s="11">
        <v>319404.59999999998</v>
      </c>
      <c r="C11" s="11">
        <v>323951.59999999998</v>
      </c>
    </row>
    <row r="12" spans="1:26" ht="12.75" customHeight="1">
      <c r="A12" s="116" t="s">
        <v>184</v>
      </c>
      <c r="B12" s="11">
        <v>449288.6</v>
      </c>
      <c r="C12" s="11">
        <v>487030.7</v>
      </c>
    </row>
    <row r="13" spans="1:26" ht="12.75" customHeight="1">
      <c r="A13" s="116" t="s">
        <v>183</v>
      </c>
      <c r="B13" s="12">
        <v>499587</v>
      </c>
      <c r="C13" s="11">
        <v>546151.30000000005</v>
      </c>
    </row>
    <row r="14" spans="1:26" ht="12.75" customHeight="1">
      <c r="A14" s="116" t="s">
        <v>182</v>
      </c>
      <c r="B14" s="11">
        <v>670800.30000000005</v>
      </c>
      <c r="C14" s="11">
        <v>683845.1</v>
      </c>
    </row>
    <row r="15" spans="1:26" ht="12.75" customHeight="1">
      <c r="A15" s="116" t="s">
        <v>181</v>
      </c>
      <c r="B15" s="11">
        <v>360731.6</v>
      </c>
      <c r="C15" s="11">
        <v>390170.2</v>
      </c>
    </row>
    <row r="16" spans="1:26" ht="12.75" customHeight="1">
      <c r="A16" s="116" t="s">
        <v>180</v>
      </c>
      <c r="B16" s="11">
        <v>392304.4</v>
      </c>
      <c r="C16" s="11">
        <v>412845.1</v>
      </c>
    </row>
    <row r="17" spans="1:3" ht="12.75" customHeight="1">
      <c r="A17" s="116" t="s">
        <v>179</v>
      </c>
      <c r="B17" s="11">
        <v>370820.2</v>
      </c>
      <c r="C17" s="11">
        <v>386274.8</v>
      </c>
    </row>
    <row r="18" spans="1:3" ht="12.75" customHeight="1">
      <c r="A18" s="116" t="s">
        <v>178</v>
      </c>
      <c r="B18" s="11">
        <v>350323.20000000001</v>
      </c>
      <c r="C18" s="11">
        <v>378455.8</v>
      </c>
    </row>
    <row r="19" spans="1:3" ht="12.75" customHeight="1">
      <c r="A19" s="116" t="s">
        <v>177</v>
      </c>
      <c r="B19" s="11">
        <v>383528.8</v>
      </c>
      <c r="C19" s="11">
        <v>391722.2</v>
      </c>
    </row>
    <row r="20" spans="1:3" ht="12.75" customHeight="1">
      <c r="A20" s="116" t="s">
        <v>176</v>
      </c>
      <c r="B20" s="11">
        <v>462903.4</v>
      </c>
      <c r="C20" s="11">
        <v>486544.2</v>
      </c>
    </row>
    <row r="21" spans="1:3" ht="12.75" customHeight="1">
      <c r="A21" s="116" t="s">
        <v>175</v>
      </c>
      <c r="B21" s="11">
        <v>482944.9</v>
      </c>
      <c r="C21" s="11">
        <v>495102.2</v>
      </c>
    </row>
    <row r="22" spans="1:3" ht="12.75" customHeight="1">
      <c r="A22" s="116" t="s">
        <v>174</v>
      </c>
      <c r="B22" s="11">
        <v>1555586.6</v>
      </c>
      <c r="C22" s="11">
        <v>1567644.8</v>
      </c>
    </row>
    <row r="23" spans="1:3" ht="12.75" customHeight="1">
      <c r="A23" s="13" t="s">
        <v>2</v>
      </c>
      <c r="B23" s="14">
        <v>752847.2</v>
      </c>
      <c r="C23" s="14">
        <v>762356.7</v>
      </c>
    </row>
    <row r="24" spans="1:3" ht="12.75" customHeight="1">
      <c r="A24" s="116" t="s">
        <v>173</v>
      </c>
      <c r="B24" s="11">
        <v>527845.9</v>
      </c>
      <c r="C24" s="11">
        <v>522245.3</v>
      </c>
    </row>
    <row r="25" spans="1:3" ht="12.75" customHeight="1">
      <c r="A25" s="116" t="s">
        <v>172</v>
      </c>
      <c r="B25" s="12">
        <v>873159</v>
      </c>
      <c r="C25" s="11">
        <v>749219.3</v>
      </c>
    </row>
    <row r="26" spans="1:3" ht="12.75" customHeight="1">
      <c r="A26" s="116" t="s">
        <v>1010</v>
      </c>
      <c r="B26" s="11">
        <v>7530484.7000000002</v>
      </c>
      <c r="C26" s="11">
        <v>5206287.0999999996</v>
      </c>
    </row>
    <row r="27" spans="1:3" ht="12.75" customHeight="1">
      <c r="A27" s="116" t="s">
        <v>171</v>
      </c>
      <c r="B27" s="12">
        <v>509917</v>
      </c>
      <c r="C27" s="11">
        <v>514200.4</v>
      </c>
    </row>
    <row r="28" spans="1:3" ht="12.75" customHeight="1">
      <c r="A28" s="116" t="s">
        <v>169</v>
      </c>
      <c r="B28" s="11">
        <v>541318.69999999995</v>
      </c>
      <c r="C28" s="11">
        <v>544379.19999999995</v>
      </c>
    </row>
    <row r="29" spans="1:3" ht="12.75" customHeight="1">
      <c r="A29" s="116" t="s">
        <v>168</v>
      </c>
      <c r="B29" s="12">
        <v>515933</v>
      </c>
      <c r="C29" s="11">
        <v>530036.9</v>
      </c>
    </row>
    <row r="30" spans="1:3" ht="12.75" customHeight="1">
      <c r="A30" s="116" t="s">
        <v>167</v>
      </c>
      <c r="B30" s="11">
        <v>657679.69999999995</v>
      </c>
      <c r="C30" s="11">
        <v>661328.6</v>
      </c>
    </row>
    <row r="31" spans="1:3" ht="12.75" customHeight="1">
      <c r="A31" s="116" t="s">
        <v>166</v>
      </c>
      <c r="B31" s="11">
        <v>828365.9</v>
      </c>
      <c r="C31" s="11">
        <v>1072337.1000000001</v>
      </c>
    </row>
    <row r="32" spans="1:3" ht="12.75" customHeight="1">
      <c r="A32" s="116" t="s">
        <v>165</v>
      </c>
      <c r="B32" s="11">
        <v>457123.3</v>
      </c>
      <c r="C32" s="11">
        <v>471333.3</v>
      </c>
    </row>
    <row r="33" spans="1:3" ht="12.75" customHeight="1">
      <c r="A33" s="116" t="s">
        <v>164</v>
      </c>
      <c r="B33" s="11">
        <v>313959.2</v>
      </c>
      <c r="C33" s="11">
        <v>325659.59999999998</v>
      </c>
    </row>
    <row r="34" spans="1:3" ht="12.75" customHeight="1">
      <c r="A34" s="116" t="s">
        <v>1009</v>
      </c>
      <c r="B34" s="11">
        <v>950587.3</v>
      </c>
      <c r="C34" s="12">
        <v>971158</v>
      </c>
    </row>
    <row r="35" spans="1:3" ht="12.75" customHeight="1">
      <c r="A35" s="13" t="s">
        <v>3</v>
      </c>
      <c r="B35" s="14">
        <v>400883.7</v>
      </c>
      <c r="C35" s="14">
        <v>407280.4</v>
      </c>
    </row>
    <row r="36" spans="1:3" ht="12.75" customHeight="1">
      <c r="A36" s="116" t="s">
        <v>195</v>
      </c>
      <c r="B36" s="11">
        <v>288147.8</v>
      </c>
      <c r="C36" s="11">
        <v>309184.09999999998</v>
      </c>
    </row>
    <row r="37" spans="1:3" ht="12.75" customHeight="1">
      <c r="A37" s="116" t="s">
        <v>163</v>
      </c>
      <c r="B37" s="11">
        <v>327149.3</v>
      </c>
      <c r="C37" s="11">
        <v>344933.1</v>
      </c>
    </row>
    <row r="38" spans="1:3" ht="12.75" customHeight="1">
      <c r="A38" s="116" t="s">
        <v>162</v>
      </c>
      <c r="B38" s="11">
        <v>245411.7</v>
      </c>
      <c r="C38" s="11">
        <v>270363.8</v>
      </c>
    </row>
    <row r="39" spans="1:3" ht="12.75" customHeight="1">
      <c r="A39" s="116" t="s">
        <v>161</v>
      </c>
      <c r="B39" s="12">
        <v>453882</v>
      </c>
      <c r="C39" s="11">
        <v>460720.2</v>
      </c>
    </row>
    <row r="40" spans="1:3" ht="12.75" customHeight="1">
      <c r="A40" s="116" t="s">
        <v>160</v>
      </c>
      <c r="B40" s="11">
        <v>596388.19999999995</v>
      </c>
      <c r="C40" s="11">
        <v>526950.9</v>
      </c>
    </row>
    <row r="41" spans="1:3" ht="12.75" customHeight="1">
      <c r="A41" s="116" t="s">
        <v>159</v>
      </c>
      <c r="B41" s="11">
        <v>384677.3</v>
      </c>
      <c r="C41" s="11">
        <v>394256.5</v>
      </c>
    </row>
    <row r="42" spans="1:3" ht="12.75" customHeight="1">
      <c r="A42" s="116" t="s">
        <v>158</v>
      </c>
      <c r="B42" s="11">
        <v>389933.4</v>
      </c>
      <c r="C42" s="11">
        <v>403949.1</v>
      </c>
    </row>
    <row r="43" spans="1:3" ht="12.75" customHeight="1">
      <c r="A43" s="116" t="s">
        <v>157</v>
      </c>
      <c r="B43" s="11">
        <v>306891.7</v>
      </c>
      <c r="C43" s="11">
        <v>295304.90000000002</v>
      </c>
    </row>
    <row r="44" spans="1:3" ht="12.75" customHeight="1">
      <c r="A44" s="13" t="s">
        <v>8</v>
      </c>
      <c r="B44" s="14">
        <v>232012.9</v>
      </c>
      <c r="C44" s="14">
        <v>241662.5</v>
      </c>
    </row>
    <row r="45" spans="1:3" ht="12.75" customHeight="1">
      <c r="A45" s="116" t="s">
        <v>156</v>
      </c>
      <c r="B45" s="11">
        <v>231886.3</v>
      </c>
      <c r="C45" s="11">
        <v>239640.7</v>
      </c>
    </row>
    <row r="46" spans="1:3" ht="12.75" customHeight="1">
      <c r="A46" s="116" t="s">
        <v>155</v>
      </c>
      <c r="B46" s="11">
        <v>145723.1</v>
      </c>
      <c r="C46" s="11">
        <v>142199.70000000001</v>
      </c>
    </row>
    <row r="47" spans="1:3" ht="12.75" customHeight="1">
      <c r="A47" s="116" t="s">
        <v>154</v>
      </c>
      <c r="B47" s="11">
        <v>197218.3</v>
      </c>
      <c r="C47" s="11">
        <v>210674.1</v>
      </c>
    </row>
    <row r="48" spans="1:3" ht="12.75" customHeight="1">
      <c r="A48" s="116" t="s">
        <v>153</v>
      </c>
      <c r="B48" s="11">
        <v>197658.3</v>
      </c>
      <c r="C48" s="11">
        <v>207471.5</v>
      </c>
    </row>
    <row r="49" spans="1:3" ht="12.75" customHeight="1">
      <c r="A49" s="109" t="s">
        <v>1016</v>
      </c>
      <c r="B49" s="11">
        <v>248172.2</v>
      </c>
      <c r="C49" s="11">
        <v>267814.40000000002</v>
      </c>
    </row>
    <row r="50" spans="1:3" ht="12.75" customHeight="1">
      <c r="A50" s="116" t="s">
        <v>152</v>
      </c>
      <c r="B50" s="11">
        <v>164617.29999999999</v>
      </c>
      <c r="C50" s="11">
        <v>171029.5</v>
      </c>
    </row>
    <row r="51" spans="1:3" ht="12.75" customHeight="1">
      <c r="A51" s="116" t="s">
        <v>151</v>
      </c>
      <c r="B51" s="11">
        <v>295435.5</v>
      </c>
      <c r="C51" s="11">
        <v>308476.2</v>
      </c>
    </row>
    <row r="52" spans="1:3" ht="12.75" customHeight="1">
      <c r="A52" s="13" t="s">
        <v>4</v>
      </c>
      <c r="B52" s="14">
        <v>480457.9</v>
      </c>
      <c r="C52" s="14">
        <v>468462.3</v>
      </c>
    </row>
    <row r="53" spans="1:3" ht="12.75" customHeight="1">
      <c r="A53" s="116" t="s">
        <v>150</v>
      </c>
      <c r="B53" s="11">
        <v>447535.2</v>
      </c>
      <c r="C53" s="12">
        <v>425161</v>
      </c>
    </row>
    <row r="54" spans="1:3" ht="12.75" customHeight="1">
      <c r="A54" s="116" t="s">
        <v>149</v>
      </c>
      <c r="B54" s="11">
        <v>300163.40000000002</v>
      </c>
      <c r="C54" s="11">
        <v>290803.3</v>
      </c>
    </row>
    <row r="55" spans="1:3" ht="12.75" customHeight="1">
      <c r="A55" s="116" t="s">
        <v>148</v>
      </c>
      <c r="B55" s="11">
        <v>332154.8</v>
      </c>
      <c r="C55" s="11">
        <v>342811.2</v>
      </c>
    </row>
    <row r="56" spans="1:3" ht="12.75" customHeight="1">
      <c r="A56" s="116" t="s">
        <v>196</v>
      </c>
      <c r="B56" s="11">
        <v>716745.5</v>
      </c>
      <c r="C56" s="11">
        <v>675621.4</v>
      </c>
    </row>
    <row r="57" spans="1:3" ht="12.75" customHeight="1">
      <c r="A57" s="116" t="s">
        <v>147</v>
      </c>
      <c r="B57" s="11">
        <v>479562.9</v>
      </c>
      <c r="C57" s="11">
        <v>451490.9</v>
      </c>
    </row>
    <row r="58" spans="1:3" ht="12.75" customHeight="1">
      <c r="A58" s="109" t="s">
        <v>1011</v>
      </c>
      <c r="B58" s="11">
        <v>278358.90000000002</v>
      </c>
      <c r="C58" s="11">
        <v>287210.3</v>
      </c>
    </row>
    <row r="59" spans="1:3" ht="12.75" customHeight="1">
      <c r="A59" s="116" t="s">
        <v>146</v>
      </c>
      <c r="B59" s="11">
        <v>573894.30000000005</v>
      </c>
      <c r="C59" s="11">
        <v>541930.19999999995</v>
      </c>
    </row>
    <row r="60" spans="1:3" ht="12.75" customHeight="1">
      <c r="A60" s="116" t="s">
        <v>145</v>
      </c>
      <c r="B60" s="11">
        <v>292171.59999999998</v>
      </c>
      <c r="C60" s="11">
        <v>315153.90000000002</v>
      </c>
    </row>
    <row r="61" spans="1:3" ht="12.75" customHeight="1">
      <c r="A61" s="116" t="s">
        <v>144</v>
      </c>
      <c r="B61" s="11">
        <v>505460.2</v>
      </c>
      <c r="C61" s="11">
        <v>497418.6</v>
      </c>
    </row>
    <row r="62" spans="1:3" ht="12.75" customHeight="1">
      <c r="A62" s="116" t="s">
        <v>143</v>
      </c>
      <c r="B62" s="11">
        <v>564897.9</v>
      </c>
      <c r="C62" s="11">
        <v>538971.9</v>
      </c>
    </row>
    <row r="63" spans="1:3" ht="12.75" customHeight="1">
      <c r="A63" s="116" t="s">
        <v>142</v>
      </c>
      <c r="B63" s="11">
        <v>342250.5</v>
      </c>
      <c r="C63" s="11">
        <v>379820.4</v>
      </c>
    </row>
    <row r="64" spans="1:3" ht="12.75" customHeight="1">
      <c r="A64" s="116" t="s">
        <v>141</v>
      </c>
      <c r="B64" s="11">
        <v>530579.4</v>
      </c>
      <c r="C64" s="11">
        <v>505093.4</v>
      </c>
    </row>
    <row r="65" spans="1:3" ht="12.75" customHeight="1">
      <c r="A65" s="116" t="s">
        <v>140</v>
      </c>
      <c r="B65" s="11">
        <v>333876.5</v>
      </c>
      <c r="C65" s="11">
        <v>358480.4</v>
      </c>
    </row>
    <row r="66" spans="1:3" ht="12.75" customHeight="1">
      <c r="A66" s="116" t="s">
        <v>139</v>
      </c>
      <c r="B66" s="11">
        <v>340581.4</v>
      </c>
      <c r="C66" s="11">
        <v>360112.2</v>
      </c>
    </row>
    <row r="67" spans="1:3" ht="12.75" customHeight="1">
      <c r="A67" s="13" t="s">
        <v>5</v>
      </c>
      <c r="B67" s="14">
        <v>1070596.6000000001</v>
      </c>
      <c r="C67" s="14">
        <v>945711.8</v>
      </c>
    </row>
    <row r="68" spans="1:3" ht="12.75" customHeight="1">
      <c r="A68" s="116" t="s">
        <v>138</v>
      </c>
      <c r="B68" s="11">
        <v>280971.3</v>
      </c>
      <c r="C68" s="12">
        <v>294464</v>
      </c>
    </row>
    <row r="69" spans="1:3" ht="12.75" customHeight="1">
      <c r="A69" s="116" t="s">
        <v>137</v>
      </c>
      <c r="B69" s="11">
        <v>586468.30000000005</v>
      </c>
      <c r="C69" s="12">
        <v>588270</v>
      </c>
    </row>
    <row r="70" spans="1:3" ht="12.75" customHeight="1">
      <c r="A70" s="116" t="s">
        <v>1012</v>
      </c>
      <c r="B70" s="11">
        <v>2733622.7</v>
      </c>
      <c r="C70" s="11">
        <v>1994630.3</v>
      </c>
    </row>
    <row r="71" spans="1:3" ht="12.75" customHeight="1">
      <c r="A71" s="116" t="s">
        <v>1013</v>
      </c>
      <c r="B71" s="11">
        <v>5710467.4000000004</v>
      </c>
      <c r="C71" s="11">
        <v>5072483.5999999996</v>
      </c>
    </row>
    <row r="72" spans="1:3" ht="12.75" customHeight="1">
      <c r="A72" s="116" t="s">
        <v>136</v>
      </c>
      <c r="B72" s="11">
        <v>821610.6</v>
      </c>
      <c r="C72" s="12">
        <v>757076</v>
      </c>
    </row>
    <row r="73" spans="1:3" ht="12.75" customHeight="1">
      <c r="A73" s="116" t="s">
        <v>134</v>
      </c>
      <c r="B73" s="11">
        <v>445276.7</v>
      </c>
      <c r="C73" s="11">
        <v>467537.3</v>
      </c>
    </row>
    <row r="74" spans="1:3" ht="12.75" customHeight="1">
      <c r="A74" s="13" t="s">
        <v>6</v>
      </c>
      <c r="B74" s="15">
        <v>535321</v>
      </c>
      <c r="C74" s="15">
        <v>529091</v>
      </c>
    </row>
    <row r="75" spans="1:3" ht="12.75" customHeight="1">
      <c r="A75" s="116" t="s">
        <v>133</v>
      </c>
      <c r="B75" s="11">
        <v>268657.40000000002</v>
      </c>
      <c r="C75" s="11">
        <v>283451.40000000002</v>
      </c>
    </row>
    <row r="76" spans="1:3" ht="12.75" customHeight="1">
      <c r="A76" s="116" t="s">
        <v>132</v>
      </c>
      <c r="B76" s="11">
        <v>243052.4</v>
      </c>
      <c r="C76" s="11">
        <v>251799.9</v>
      </c>
    </row>
    <row r="77" spans="1:3" ht="12.75" customHeight="1">
      <c r="A77" s="116" t="s">
        <v>131</v>
      </c>
      <c r="B77" s="12">
        <v>478781</v>
      </c>
      <c r="C77" s="11">
        <v>500422.8</v>
      </c>
    </row>
    <row r="78" spans="1:3" ht="12.75" customHeight="1">
      <c r="A78" s="116" t="s">
        <v>130</v>
      </c>
      <c r="B78" s="11">
        <v>271319.7</v>
      </c>
      <c r="C78" s="11">
        <v>291156.90000000002</v>
      </c>
    </row>
    <row r="79" spans="1:3" ht="12.75" customHeight="1">
      <c r="A79" s="116" t="s">
        <v>129</v>
      </c>
      <c r="B79" s="11">
        <v>938016.7</v>
      </c>
      <c r="C79" s="11">
        <v>951613.7</v>
      </c>
    </row>
    <row r="80" spans="1:3" ht="12.75" customHeight="1">
      <c r="A80" s="116" t="s">
        <v>128</v>
      </c>
      <c r="B80" s="11">
        <v>645518.80000000005</v>
      </c>
      <c r="C80" s="11">
        <v>631591.9</v>
      </c>
    </row>
    <row r="81" spans="1:3" ht="12.75" customHeight="1">
      <c r="A81" s="116" t="s">
        <v>197</v>
      </c>
      <c r="B81" s="11">
        <v>416501.2</v>
      </c>
      <c r="C81" s="11">
        <v>392374.9</v>
      </c>
    </row>
    <row r="82" spans="1:3" ht="12.75" customHeight="1">
      <c r="A82" s="116" t="s">
        <v>127</v>
      </c>
      <c r="B82" s="11">
        <v>504043.1</v>
      </c>
      <c r="C82" s="11">
        <v>485981.4</v>
      </c>
    </row>
    <row r="83" spans="1:3" ht="12.75" customHeight="1">
      <c r="A83" s="116" t="s">
        <v>126</v>
      </c>
      <c r="B83" s="11">
        <v>399371.1</v>
      </c>
      <c r="C83" s="12">
        <v>398641</v>
      </c>
    </row>
    <row r="84" spans="1:3" ht="12.75" customHeight="1">
      <c r="A84" s="116" t="s">
        <v>125</v>
      </c>
      <c r="B84" s="11">
        <v>577550.69999999995</v>
      </c>
      <c r="C84" s="11">
        <v>518179.5</v>
      </c>
    </row>
    <row r="85" spans="1:3" ht="12.75" customHeight="1">
      <c r="A85" s="13" t="s">
        <v>7</v>
      </c>
      <c r="B85" s="14">
        <v>730107.7</v>
      </c>
      <c r="C85" s="14">
        <v>741938.3</v>
      </c>
    </row>
    <row r="86" spans="1:3" ht="12.75" customHeight="1">
      <c r="A86" s="116" t="s">
        <v>124</v>
      </c>
      <c r="B86" s="11">
        <v>290301.40000000002</v>
      </c>
      <c r="C86" s="11">
        <v>307558.8</v>
      </c>
    </row>
    <row r="87" spans="1:3" ht="12.75" customHeight="1">
      <c r="A87" s="116" t="s">
        <v>122</v>
      </c>
      <c r="B87" s="12">
        <v>343033</v>
      </c>
      <c r="C87" s="11">
        <v>402594.6</v>
      </c>
    </row>
    <row r="88" spans="1:3" ht="12.75" customHeight="1">
      <c r="A88" s="116" t="s">
        <v>123</v>
      </c>
      <c r="B88" s="11">
        <v>1258706.5</v>
      </c>
      <c r="C88" s="11">
        <v>1168152.5</v>
      </c>
    </row>
    <row r="89" spans="1:3" ht="12.75" customHeight="1">
      <c r="A89" s="116" t="s">
        <v>121</v>
      </c>
      <c r="B89" s="11">
        <v>891049.1</v>
      </c>
      <c r="C89" s="12">
        <v>942802</v>
      </c>
    </row>
    <row r="90" spans="1:3" ht="12.75" customHeight="1">
      <c r="A90" s="116" t="s">
        <v>120</v>
      </c>
      <c r="B90" s="12">
        <v>561643</v>
      </c>
      <c r="C90" s="11">
        <v>582950.69999999995</v>
      </c>
    </row>
    <row r="91" spans="1:3" ht="12.75" customHeight="1">
      <c r="A91" s="116" t="s">
        <v>119</v>
      </c>
      <c r="B91" s="11">
        <v>608977.5</v>
      </c>
      <c r="C91" s="11">
        <v>658239.5</v>
      </c>
    </row>
    <row r="92" spans="1:3" ht="12.75" customHeight="1">
      <c r="A92" s="116" t="s">
        <v>118</v>
      </c>
      <c r="B92" s="11">
        <v>521060.1</v>
      </c>
      <c r="C92" s="11">
        <v>571362.1</v>
      </c>
    </row>
    <row r="93" spans="1:3" ht="12.75" customHeight="1">
      <c r="A93" s="116" t="s">
        <v>117</v>
      </c>
      <c r="B93" s="11">
        <v>1518066.7</v>
      </c>
      <c r="C93" s="12">
        <v>2035007</v>
      </c>
    </row>
    <row r="94" spans="1:3" ht="12.75" customHeight="1">
      <c r="A94" s="116" t="s">
        <v>116</v>
      </c>
      <c r="B94" s="11">
        <v>2400858.1</v>
      </c>
      <c r="C94" s="11">
        <v>2059206.5</v>
      </c>
    </row>
    <row r="95" spans="1:3" ht="12.75" customHeight="1">
      <c r="A95" s="116" t="s">
        <v>1014</v>
      </c>
      <c r="B95" s="11">
        <v>355545.7</v>
      </c>
      <c r="C95" s="11">
        <v>400340.5</v>
      </c>
    </row>
    <row r="96" spans="1:3" ht="12.75" customHeight="1">
      <c r="A96" s="116" t="s">
        <v>1015</v>
      </c>
      <c r="B96" s="11">
        <v>1898634.8</v>
      </c>
      <c r="C96" s="11">
        <v>2404271.2000000002</v>
      </c>
    </row>
  </sheetData>
  <mergeCells count="1">
    <mergeCell ref="A1:Z1"/>
  </mergeCells>
  <hyperlinks>
    <hyperlink ref="A2" r:id="rId1"/>
  </hyperlinks>
  <pageMargins left="0.75" right="0.75" top="1" bottom="1" header="0.5" footer="0.5"/>
  <pageSetup orientation="portrait" horizontalDpi="300" verticalDpi="300"/>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1"/>
  <sheetViews>
    <sheetView workbookViewId="0">
      <selection activeCell="E68" sqref="E68"/>
    </sheetView>
  </sheetViews>
  <sheetFormatPr defaultRowHeight="15.75"/>
  <cols>
    <col min="1" max="1" width="45.7109375" style="318" customWidth="1"/>
    <col min="2" max="4" width="13.42578125" style="317" bestFit="1" customWidth="1"/>
    <col min="5" max="5" width="14.5703125" style="317" customWidth="1"/>
    <col min="6" max="7" width="13.42578125" style="315" customWidth="1"/>
    <col min="8" max="9" width="9.140625" style="316"/>
    <col min="10" max="10" width="21.28515625" style="315" customWidth="1"/>
    <col min="11" max="16384" width="9.140625" style="315"/>
  </cols>
  <sheetData>
    <row r="1" spans="1:10" ht="33" customHeight="1">
      <c r="A1" s="347" t="s">
        <v>1244</v>
      </c>
      <c r="F1" s="346"/>
      <c r="G1" s="346"/>
    </row>
    <row r="2" spans="1:10" ht="48" customHeight="1">
      <c r="A2" s="519" t="s">
        <v>1243</v>
      </c>
      <c r="B2" s="519"/>
      <c r="C2" s="519"/>
      <c r="D2" s="519"/>
      <c r="E2" s="519"/>
      <c r="F2" s="316"/>
      <c r="G2" s="316"/>
    </row>
    <row r="3" spans="1:10">
      <c r="A3" s="343"/>
      <c r="B3" s="345" t="s">
        <v>1242</v>
      </c>
      <c r="C3" s="344" t="s">
        <v>1241</v>
      </c>
      <c r="D3" s="344" t="s">
        <v>1240</v>
      </c>
      <c r="E3" s="344" t="s">
        <v>1239</v>
      </c>
      <c r="F3" s="344" t="s">
        <v>1238</v>
      </c>
      <c r="G3" s="344" t="s">
        <v>1237</v>
      </c>
    </row>
    <row r="4" spans="1:10" ht="60" customHeight="1">
      <c r="A4" s="343" t="s">
        <v>1236</v>
      </c>
      <c r="B4" s="342">
        <v>505337.7</v>
      </c>
      <c r="C4" s="342">
        <v>543065.9</v>
      </c>
      <c r="D4" s="342">
        <v>614333.19999999995</v>
      </c>
      <c r="E4" s="342">
        <v>647708.1</v>
      </c>
      <c r="F4" s="341">
        <v>644615.19999999995</v>
      </c>
      <c r="G4" s="341">
        <v>830792.7</v>
      </c>
      <c r="J4" s="10" t="s">
        <v>110</v>
      </c>
    </row>
    <row r="5" spans="1:10" ht="15" customHeight="1">
      <c r="A5" s="116" t="s">
        <v>191</v>
      </c>
      <c r="B5" s="340">
        <v>501467.8</v>
      </c>
      <c r="C5" s="328">
        <v>539720.5</v>
      </c>
      <c r="D5" s="328">
        <v>588641.5</v>
      </c>
      <c r="E5" s="328">
        <v>617024.6</v>
      </c>
      <c r="F5" s="328">
        <v>645436</v>
      </c>
      <c r="G5" s="327">
        <v>881700.6</v>
      </c>
      <c r="J5" s="116" t="s">
        <v>191</v>
      </c>
    </row>
    <row r="6" spans="1:10" ht="15" customHeight="1">
      <c r="A6" s="116" t="s">
        <v>190</v>
      </c>
      <c r="B6" s="326">
        <v>258752.7</v>
      </c>
      <c r="C6" s="325">
        <v>280630.09999999998</v>
      </c>
      <c r="D6" s="325">
        <v>304547.09999999998</v>
      </c>
      <c r="E6" s="325">
        <v>333612.59999999998</v>
      </c>
      <c r="F6" s="325">
        <v>348757.1</v>
      </c>
      <c r="G6" s="324">
        <v>398618.6</v>
      </c>
      <c r="J6" s="116" t="s">
        <v>190</v>
      </c>
    </row>
    <row r="7" spans="1:10" ht="15" customHeight="1">
      <c r="A7" s="116" t="s">
        <v>189</v>
      </c>
      <c r="B7" s="326">
        <v>309713.7</v>
      </c>
      <c r="C7" s="325">
        <v>325043.09999999998</v>
      </c>
      <c r="D7" s="325">
        <v>349856.4</v>
      </c>
      <c r="E7" s="325">
        <v>393135.2</v>
      </c>
      <c r="F7" s="325">
        <v>409620.1</v>
      </c>
      <c r="G7" s="324">
        <v>552811.19999999995</v>
      </c>
      <c r="J7" s="116" t="s">
        <v>189</v>
      </c>
    </row>
    <row r="8" spans="1:10" ht="15" customHeight="1">
      <c r="A8" s="116" t="s">
        <v>188</v>
      </c>
      <c r="B8" s="326">
        <v>354657.9</v>
      </c>
      <c r="C8" s="325">
        <v>374125.7</v>
      </c>
      <c r="D8" s="325">
        <v>408140.7</v>
      </c>
      <c r="E8" s="325">
        <v>430689.9</v>
      </c>
      <c r="F8" s="325">
        <v>459096.6</v>
      </c>
      <c r="G8" s="324">
        <v>546328.80000000005</v>
      </c>
      <c r="J8" s="116" t="s">
        <v>188</v>
      </c>
    </row>
    <row r="9" spans="1:10" ht="15" customHeight="1">
      <c r="A9" s="116" t="s">
        <v>187</v>
      </c>
      <c r="B9" s="326">
        <v>200504.4</v>
      </c>
      <c r="C9" s="325">
        <v>208522</v>
      </c>
      <c r="D9" s="325">
        <v>230325.5</v>
      </c>
      <c r="E9" s="325">
        <v>254801.2</v>
      </c>
      <c r="F9" s="325">
        <v>271659.5</v>
      </c>
      <c r="G9" s="324">
        <v>306144.5</v>
      </c>
      <c r="J9" s="116" t="s">
        <v>187</v>
      </c>
    </row>
    <row r="10" spans="1:10" ht="15" customHeight="1">
      <c r="A10" s="116" t="s">
        <v>186</v>
      </c>
      <c r="B10" s="326">
        <v>404538.6</v>
      </c>
      <c r="C10" s="325">
        <v>451025.5</v>
      </c>
      <c r="D10" s="325">
        <v>502224.2</v>
      </c>
      <c r="E10" s="325">
        <v>546488.9</v>
      </c>
      <c r="F10" s="325">
        <v>560899</v>
      </c>
      <c r="G10" s="324">
        <v>659590.9</v>
      </c>
      <c r="J10" s="116" t="s">
        <v>186</v>
      </c>
    </row>
    <row r="11" spans="1:10" ht="15" customHeight="1">
      <c r="A11" s="116" t="s">
        <v>185</v>
      </c>
      <c r="B11" s="326">
        <v>261963.8</v>
      </c>
      <c r="C11" s="325">
        <v>276404.40000000002</v>
      </c>
      <c r="D11" s="325">
        <v>299569.09999999998</v>
      </c>
      <c r="E11" s="325">
        <v>320813.90000000002</v>
      </c>
      <c r="F11" s="325">
        <v>323526.40000000002</v>
      </c>
      <c r="G11" s="324">
        <v>386694.8</v>
      </c>
      <c r="J11" s="116" t="s">
        <v>185</v>
      </c>
    </row>
    <row r="12" spans="1:10" ht="15" customHeight="1">
      <c r="A12" s="116" t="s">
        <v>184</v>
      </c>
      <c r="B12" s="326">
        <v>337963.6</v>
      </c>
      <c r="C12" s="325">
        <v>361694.6</v>
      </c>
      <c r="D12" s="325">
        <v>405890.2</v>
      </c>
      <c r="E12" s="325">
        <v>448533.4</v>
      </c>
      <c r="F12" s="325">
        <v>475347.9</v>
      </c>
      <c r="G12" s="324">
        <v>627320.6</v>
      </c>
      <c r="J12" s="116" t="s">
        <v>184</v>
      </c>
    </row>
    <row r="13" spans="1:10" ht="15" customHeight="1">
      <c r="A13" s="116" t="s">
        <v>183</v>
      </c>
      <c r="B13" s="326">
        <v>433560.1</v>
      </c>
      <c r="C13" s="325">
        <v>452880</v>
      </c>
      <c r="D13" s="325">
        <v>526882.4</v>
      </c>
      <c r="E13" s="325">
        <v>499274.3</v>
      </c>
      <c r="F13" s="325">
        <v>545319.19999999995</v>
      </c>
      <c r="G13" s="324">
        <v>752926</v>
      </c>
      <c r="J13" s="116" t="s">
        <v>183</v>
      </c>
    </row>
    <row r="14" spans="1:10" ht="15" customHeight="1">
      <c r="A14" s="116" t="s">
        <v>182</v>
      </c>
      <c r="B14" s="326">
        <v>570678.69999999995</v>
      </c>
      <c r="C14" s="325">
        <v>574838</v>
      </c>
      <c r="D14" s="325">
        <v>615059.9</v>
      </c>
      <c r="E14" s="325">
        <v>679655.1</v>
      </c>
      <c r="F14" s="325">
        <v>702116.9</v>
      </c>
      <c r="G14" s="324">
        <v>882875.6</v>
      </c>
      <c r="J14" s="116" t="s">
        <v>182</v>
      </c>
    </row>
    <row r="15" spans="1:10" ht="15" customHeight="1">
      <c r="A15" s="116" t="s">
        <v>181</v>
      </c>
      <c r="B15" s="326">
        <v>301851.90000000002</v>
      </c>
      <c r="C15" s="325">
        <v>307734.40000000002</v>
      </c>
      <c r="D15" s="325">
        <v>332418.3</v>
      </c>
      <c r="E15" s="325">
        <v>362066.3</v>
      </c>
      <c r="F15" s="325">
        <v>387994.6</v>
      </c>
      <c r="G15" s="324">
        <v>468018.5</v>
      </c>
      <c r="J15" s="116" t="s">
        <v>181</v>
      </c>
    </row>
    <row r="16" spans="1:10" ht="15" customHeight="1">
      <c r="A16" s="116" t="s">
        <v>180</v>
      </c>
      <c r="B16" s="326">
        <v>324534.3</v>
      </c>
      <c r="C16" s="325">
        <v>351636.4</v>
      </c>
      <c r="D16" s="325">
        <v>372321.8</v>
      </c>
      <c r="E16" s="325">
        <v>392641.3</v>
      </c>
      <c r="F16" s="325">
        <v>417936.5</v>
      </c>
      <c r="G16" s="324">
        <v>487276.4</v>
      </c>
      <c r="J16" s="116" t="s">
        <v>180</v>
      </c>
    </row>
    <row r="17" spans="1:10" ht="15" customHeight="1">
      <c r="A17" s="116" t="s">
        <v>179</v>
      </c>
      <c r="B17" s="326">
        <v>296810.09999999998</v>
      </c>
      <c r="C17" s="325">
        <v>329679.7</v>
      </c>
      <c r="D17" s="325">
        <v>354239.9</v>
      </c>
      <c r="E17" s="325">
        <v>372073.3</v>
      </c>
      <c r="F17" s="325">
        <v>393367.4</v>
      </c>
      <c r="G17" s="324">
        <v>460597</v>
      </c>
      <c r="J17" s="116" t="s">
        <v>179</v>
      </c>
    </row>
    <row r="18" spans="1:10" ht="15" customHeight="1">
      <c r="A18" s="116" t="s">
        <v>178</v>
      </c>
      <c r="B18" s="326">
        <v>306725.3</v>
      </c>
      <c r="C18" s="325">
        <v>309152.59999999998</v>
      </c>
      <c r="D18" s="325">
        <v>343693.1</v>
      </c>
      <c r="E18" s="325">
        <v>349773.1</v>
      </c>
      <c r="F18" s="325">
        <v>376039.1</v>
      </c>
      <c r="G18" s="324">
        <v>434612.8</v>
      </c>
      <c r="J18" s="116" t="s">
        <v>178</v>
      </c>
    </row>
    <row r="19" spans="1:10" ht="15" customHeight="1">
      <c r="A19" s="116" t="s">
        <v>177</v>
      </c>
      <c r="B19" s="326">
        <v>305541</v>
      </c>
      <c r="C19" s="325">
        <v>326017</v>
      </c>
      <c r="D19" s="325">
        <v>368955.6</v>
      </c>
      <c r="E19" s="325">
        <v>386059.1</v>
      </c>
      <c r="F19" s="325">
        <v>388347.6</v>
      </c>
      <c r="G19" s="324">
        <v>448417.6</v>
      </c>
      <c r="J19" s="116" t="s">
        <v>177</v>
      </c>
    </row>
    <row r="20" spans="1:10" ht="15" customHeight="1">
      <c r="A20" s="116" t="s">
        <v>176</v>
      </c>
      <c r="B20" s="326">
        <v>367487.5</v>
      </c>
      <c r="C20" s="325">
        <v>397428</v>
      </c>
      <c r="D20" s="325">
        <v>448896.8</v>
      </c>
      <c r="E20" s="325">
        <v>459650.6</v>
      </c>
      <c r="F20" s="325">
        <v>489228.9</v>
      </c>
      <c r="G20" s="324">
        <v>602298.1</v>
      </c>
      <c r="J20" s="116" t="s">
        <v>176</v>
      </c>
    </row>
    <row r="21" spans="1:10" ht="15" customHeight="1">
      <c r="A21" s="116" t="s">
        <v>175</v>
      </c>
      <c r="B21" s="326">
        <v>392410.1</v>
      </c>
      <c r="C21" s="325">
        <v>421499.3</v>
      </c>
      <c r="D21" s="325">
        <v>462207.4</v>
      </c>
      <c r="E21" s="325">
        <v>484799.3</v>
      </c>
      <c r="F21" s="325">
        <v>490416.1</v>
      </c>
      <c r="G21" s="324">
        <v>559179.80000000005</v>
      </c>
      <c r="J21" s="116" t="s">
        <v>175</v>
      </c>
    </row>
    <row r="22" spans="1:10" ht="15" customHeight="1">
      <c r="A22" s="116" t="s">
        <v>174</v>
      </c>
      <c r="B22" s="322">
        <v>1223881.1000000001</v>
      </c>
      <c r="C22" s="321">
        <v>1329055.5</v>
      </c>
      <c r="D22" s="321">
        <v>1494938</v>
      </c>
      <c r="E22" s="321">
        <v>1565396.3</v>
      </c>
      <c r="F22" s="321">
        <v>1599543.2</v>
      </c>
      <c r="G22" s="320">
        <v>1935204.5</v>
      </c>
      <c r="J22" s="116" t="s">
        <v>174</v>
      </c>
    </row>
    <row r="23" spans="1:10" ht="15" customHeight="1">
      <c r="A23" s="116" t="s">
        <v>173</v>
      </c>
      <c r="B23" s="326">
        <v>394826.9</v>
      </c>
      <c r="C23" s="325">
        <v>433433.9</v>
      </c>
      <c r="D23" s="325">
        <v>485235.6</v>
      </c>
      <c r="E23" s="328">
        <v>517887.9</v>
      </c>
      <c r="F23" s="328">
        <v>527830.4</v>
      </c>
      <c r="G23" s="327">
        <v>737781.9</v>
      </c>
      <c r="J23" s="116" t="s">
        <v>173</v>
      </c>
    </row>
    <row r="24" spans="1:10" ht="15" customHeight="1">
      <c r="A24" s="116" t="s">
        <v>172</v>
      </c>
      <c r="B24" s="326">
        <v>677818.8</v>
      </c>
      <c r="C24" s="325">
        <v>719599.3</v>
      </c>
      <c r="D24" s="325">
        <v>833270.1</v>
      </c>
      <c r="E24" s="325">
        <v>870097.8</v>
      </c>
      <c r="F24" s="325">
        <v>750603.3</v>
      </c>
      <c r="G24" s="324">
        <v>1059960.3999999999</v>
      </c>
      <c r="J24" s="116" t="s">
        <v>172</v>
      </c>
    </row>
    <row r="25" spans="1:10" ht="15" customHeight="1">
      <c r="A25" s="116" t="s">
        <v>1010</v>
      </c>
      <c r="B25" s="326">
        <v>5964557</v>
      </c>
      <c r="C25" s="325">
        <v>6045235.5999999996</v>
      </c>
      <c r="D25" s="325">
        <v>7296374.4000000004</v>
      </c>
      <c r="E25" s="325">
        <v>7527837.4000000004</v>
      </c>
      <c r="F25" s="325">
        <v>5212978.9000000004</v>
      </c>
      <c r="G25" s="324">
        <v>9149623.3000000007</v>
      </c>
      <c r="J25" s="116" t="s">
        <v>1010</v>
      </c>
    </row>
    <row r="26" spans="1:10" s="336" customFormat="1" ht="15" customHeight="1">
      <c r="A26" s="116" t="s">
        <v>171</v>
      </c>
      <c r="B26" s="339">
        <v>400764.6</v>
      </c>
      <c r="C26" s="338">
        <v>441961.6</v>
      </c>
      <c r="D26" s="338">
        <v>493205.1</v>
      </c>
      <c r="E26" s="325">
        <v>509847.9</v>
      </c>
      <c r="F26" s="325">
        <v>506779.7</v>
      </c>
      <c r="G26" s="324">
        <v>602647.9</v>
      </c>
      <c r="H26" s="337"/>
      <c r="I26" s="337"/>
      <c r="J26" s="116" t="s">
        <v>171</v>
      </c>
    </row>
    <row r="27" spans="1:10" ht="15" customHeight="1">
      <c r="A27" s="116" t="s">
        <v>169</v>
      </c>
      <c r="B27" s="326">
        <v>430041.5</v>
      </c>
      <c r="C27" s="325">
        <v>459777.5</v>
      </c>
      <c r="D27" s="325">
        <v>525206.6</v>
      </c>
      <c r="E27" s="325">
        <v>543570.9</v>
      </c>
      <c r="F27" s="325">
        <v>540290.19999999995</v>
      </c>
      <c r="G27" s="324">
        <v>881815.5</v>
      </c>
      <c r="J27" s="116" t="s">
        <v>169</v>
      </c>
    </row>
    <row r="28" spans="1:10" ht="15" customHeight="1">
      <c r="A28" s="116" t="s">
        <v>168</v>
      </c>
      <c r="B28" s="326">
        <v>425021.5</v>
      </c>
      <c r="C28" s="325">
        <v>450993.6</v>
      </c>
      <c r="D28" s="325">
        <v>494096.4</v>
      </c>
      <c r="E28" s="325">
        <v>517150.7</v>
      </c>
      <c r="F28" s="325">
        <v>540890.6</v>
      </c>
      <c r="G28" s="324">
        <v>659727.30000000005</v>
      </c>
      <c r="J28" s="116" t="s">
        <v>168</v>
      </c>
    </row>
    <row r="29" spans="1:10" ht="15" customHeight="1">
      <c r="A29" s="116" t="s">
        <v>167</v>
      </c>
      <c r="B29" s="326">
        <v>534152.5</v>
      </c>
      <c r="C29" s="325">
        <v>556083.1</v>
      </c>
      <c r="D29" s="325">
        <v>626840</v>
      </c>
      <c r="E29" s="325">
        <v>657231.5</v>
      </c>
      <c r="F29" s="325">
        <v>657351</v>
      </c>
      <c r="G29" s="324">
        <v>778692.2</v>
      </c>
      <c r="J29" s="116" t="s">
        <v>167</v>
      </c>
    </row>
    <row r="30" spans="1:10" ht="15" customHeight="1">
      <c r="A30" s="116" t="s">
        <v>166</v>
      </c>
      <c r="B30" s="326">
        <v>614565.5</v>
      </c>
      <c r="C30" s="325">
        <v>634409.5</v>
      </c>
      <c r="D30" s="325">
        <v>693988.6</v>
      </c>
      <c r="E30" s="325">
        <v>827822.3</v>
      </c>
      <c r="F30" s="325">
        <v>1083181.7</v>
      </c>
      <c r="G30" s="324">
        <v>1487363.6</v>
      </c>
      <c r="J30" s="116" t="s">
        <v>166</v>
      </c>
    </row>
    <row r="31" spans="1:10" ht="15" customHeight="1">
      <c r="A31" s="116" t="s">
        <v>165</v>
      </c>
      <c r="B31" s="326">
        <v>412072.9</v>
      </c>
      <c r="C31" s="325">
        <v>420289</v>
      </c>
      <c r="D31" s="325">
        <v>429668.2</v>
      </c>
      <c r="E31" s="325">
        <v>457565.3</v>
      </c>
      <c r="F31" s="325">
        <v>470492.2</v>
      </c>
      <c r="G31" s="324">
        <v>580495</v>
      </c>
      <c r="J31" s="116" t="s">
        <v>165</v>
      </c>
    </row>
    <row r="32" spans="1:10" ht="15" customHeight="1">
      <c r="A32" s="116" t="s">
        <v>164</v>
      </c>
      <c r="B32" s="326">
        <v>247111.3</v>
      </c>
      <c r="C32" s="325">
        <v>259414.7</v>
      </c>
      <c r="D32" s="325">
        <v>285469.3</v>
      </c>
      <c r="E32" s="325">
        <v>313156</v>
      </c>
      <c r="F32" s="325">
        <v>323752.40000000002</v>
      </c>
      <c r="G32" s="324">
        <v>356594.6</v>
      </c>
      <c r="J32" s="116" t="s">
        <v>164</v>
      </c>
    </row>
    <row r="33" spans="1:10" ht="15" customHeight="1">
      <c r="A33" s="116" t="s">
        <v>1009</v>
      </c>
      <c r="B33" s="333">
        <v>780400.7</v>
      </c>
      <c r="C33" s="332">
        <v>805573.1</v>
      </c>
      <c r="D33" s="332">
        <v>891448.8</v>
      </c>
      <c r="E33" s="325">
        <v>962001.8</v>
      </c>
      <c r="F33" s="325">
        <v>989122.1</v>
      </c>
      <c r="G33" s="324">
        <v>1754422.6</v>
      </c>
      <c r="J33" s="116" t="s">
        <v>1009</v>
      </c>
    </row>
    <row r="34" spans="1:10" ht="15" customHeight="1">
      <c r="A34" s="116" t="s">
        <v>195</v>
      </c>
      <c r="B34" s="330">
        <v>223469.4</v>
      </c>
      <c r="C34" s="329">
        <v>241997.3</v>
      </c>
      <c r="D34" s="329">
        <v>264198</v>
      </c>
      <c r="E34" s="328">
        <v>285729.40000000002</v>
      </c>
      <c r="F34" s="328">
        <v>308583.3</v>
      </c>
      <c r="G34" s="327">
        <v>366701.7</v>
      </c>
      <c r="J34" s="116" t="s">
        <v>195</v>
      </c>
    </row>
    <row r="35" spans="1:10" ht="15" customHeight="1">
      <c r="A35" s="116" t="s">
        <v>163</v>
      </c>
      <c r="B35" s="326">
        <v>249989.8</v>
      </c>
      <c r="C35" s="325">
        <v>289676.59999999998</v>
      </c>
      <c r="D35" s="325">
        <v>314225.2</v>
      </c>
      <c r="E35" s="325">
        <v>327288.90000000002</v>
      </c>
      <c r="F35" s="325">
        <v>347523.4</v>
      </c>
      <c r="G35" s="324">
        <v>371956</v>
      </c>
      <c r="J35" s="116" t="s">
        <v>163</v>
      </c>
    </row>
    <row r="36" spans="1:10" ht="15" customHeight="1">
      <c r="A36" s="116" t="s">
        <v>162</v>
      </c>
      <c r="B36" s="326">
        <v>189916.6</v>
      </c>
      <c r="C36" s="325">
        <v>201251.20000000001</v>
      </c>
      <c r="D36" s="325">
        <v>228692.9</v>
      </c>
      <c r="E36" s="325">
        <v>248677.1</v>
      </c>
      <c r="F36" s="325">
        <v>271169.5</v>
      </c>
      <c r="G36" s="324">
        <v>308847.90000000002</v>
      </c>
      <c r="J36" s="116" t="s">
        <v>162</v>
      </c>
    </row>
    <row r="37" spans="1:10" ht="15" customHeight="1">
      <c r="A37" s="116" t="s">
        <v>161</v>
      </c>
      <c r="B37" s="326">
        <v>407239.7</v>
      </c>
      <c r="C37" s="325">
        <v>433626.9</v>
      </c>
      <c r="D37" s="325">
        <v>444364.1</v>
      </c>
      <c r="E37" s="325">
        <v>455174.9</v>
      </c>
      <c r="F37" s="325">
        <v>469606.9</v>
      </c>
      <c r="G37" s="324">
        <v>562926</v>
      </c>
      <c r="J37" s="116" t="s">
        <v>161</v>
      </c>
    </row>
    <row r="38" spans="1:10" ht="15" customHeight="1">
      <c r="A38" s="116" t="s">
        <v>160</v>
      </c>
      <c r="B38" s="326">
        <v>361704.8</v>
      </c>
      <c r="C38" s="325">
        <v>434701.5</v>
      </c>
      <c r="D38" s="325">
        <v>570206.4</v>
      </c>
      <c r="E38" s="325">
        <v>595897.5</v>
      </c>
      <c r="F38" s="325">
        <v>526353.30000000005</v>
      </c>
      <c r="G38" s="324">
        <v>661244.9</v>
      </c>
      <c r="J38" s="116" t="s">
        <v>160</v>
      </c>
    </row>
    <row r="39" spans="1:10" ht="15" customHeight="1">
      <c r="A39" s="116" t="s">
        <v>159</v>
      </c>
      <c r="B39" s="326">
        <v>324961.09999999998</v>
      </c>
      <c r="C39" s="325">
        <v>336306.7</v>
      </c>
      <c r="D39" s="325">
        <v>369000.4</v>
      </c>
      <c r="E39" s="325">
        <v>385398</v>
      </c>
      <c r="F39" s="325">
        <v>393793</v>
      </c>
      <c r="G39" s="324">
        <v>427068.8</v>
      </c>
      <c r="J39" s="116" t="s">
        <v>159</v>
      </c>
    </row>
    <row r="40" spans="1:10" ht="15" customHeight="1">
      <c r="A40" s="116" t="s">
        <v>158</v>
      </c>
      <c r="B40" s="326">
        <v>324802.09999999998</v>
      </c>
      <c r="C40" s="325">
        <v>341163.4</v>
      </c>
      <c r="D40" s="325">
        <v>367627.9</v>
      </c>
      <c r="E40" s="325">
        <v>389521.4</v>
      </c>
      <c r="F40" s="325">
        <v>409240.7</v>
      </c>
      <c r="G40" s="324">
        <v>483970.4</v>
      </c>
      <c r="J40" s="116" t="s">
        <v>158</v>
      </c>
    </row>
    <row r="41" spans="1:10" ht="15" customHeight="1">
      <c r="A41" s="116" t="s">
        <v>157</v>
      </c>
      <c r="B41" s="326">
        <v>211366</v>
      </c>
      <c r="C41" s="325">
        <v>234060.79999999999</v>
      </c>
      <c r="D41" s="325">
        <v>276550.7</v>
      </c>
      <c r="E41" s="325">
        <v>309114.90000000002</v>
      </c>
      <c r="F41" s="325">
        <v>298156.79999999999</v>
      </c>
      <c r="G41" s="324">
        <v>326677</v>
      </c>
      <c r="J41" s="116" t="s">
        <v>157</v>
      </c>
    </row>
    <row r="42" spans="1:10" ht="15" customHeight="1">
      <c r="A42" s="116" t="s">
        <v>156</v>
      </c>
      <c r="B42" s="326">
        <v>203906.4</v>
      </c>
      <c r="C42" s="325">
        <v>209477.8</v>
      </c>
      <c r="D42" s="325">
        <v>219856.8</v>
      </c>
      <c r="E42" s="328">
        <v>230345.5</v>
      </c>
      <c r="F42" s="328">
        <v>237277.3</v>
      </c>
      <c r="G42" s="327">
        <v>259076.4</v>
      </c>
      <c r="J42" s="116" t="s">
        <v>156</v>
      </c>
    </row>
    <row r="43" spans="1:10" ht="15" customHeight="1">
      <c r="A43" s="116" t="s">
        <v>155</v>
      </c>
      <c r="B43" s="326">
        <v>121985.9</v>
      </c>
      <c r="C43" s="325">
        <v>125667.9</v>
      </c>
      <c r="D43" s="325">
        <v>136930.70000000001</v>
      </c>
      <c r="E43" s="325">
        <v>146928.70000000001</v>
      </c>
      <c r="F43" s="325">
        <v>138579.20000000001</v>
      </c>
      <c r="G43" s="324">
        <v>148586.79999999999</v>
      </c>
      <c r="J43" s="116" t="s">
        <v>155</v>
      </c>
    </row>
    <row r="44" spans="1:10" ht="15" customHeight="1">
      <c r="A44" s="116" t="s">
        <v>154</v>
      </c>
      <c r="B44" s="326">
        <v>177182</v>
      </c>
      <c r="C44" s="325">
        <v>179417.9</v>
      </c>
      <c r="D44" s="325">
        <v>186574.1</v>
      </c>
      <c r="E44" s="325">
        <v>197795.1</v>
      </c>
      <c r="F44" s="325">
        <v>207278.4</v>
      </c>
      <c r="G44" s="324">
        <v>229153.1</v>
      </c>
      <c r="J44" s="116" t="s">
        <v>154</v>
      </c>
    </row>
    <row r="45" spans="1:10" ht="15" customHeight="1">
      <c r="A45" s="116" t="s">
        <v>153</v>
      </c>
      <c r="B45" s="326">
        <v>168098.1</v>
      </c>
      <c r="C45" s="325">
        <v>177468.1</v>
      </c>
      <c r="D45" s="325">
        <v>184013</v>
      </c>
      <c r="E45" s="325">
        <v>196393.1</v>
      </c>
      <c r="F45" s="325">
        <v>204744.9</v>
      </c>
      <c r="G45" s="324">
        <v>235354.7</v>
      </c>
      <c r="J45" s="116" t="s">
        <v>153</v>
      </c>
    </row>
    <row r="46" spans="1:10" s="336" customFormat="1" ht="15" customHeight="1">
      <c r="A46" s="109" t="s">
        <v>1016</v>
      </c>
      <c r="B46" s="339">
        <v>211526.9</v>
      </c>
      <c r="C46" s="338">
        <v>217115.4</v>
      </c>
      <c r="D46" s="338">
        <v>229965.3</v>
      </c>
      <c r="E46" s="325">
        <v>248493.2</v>
      </c>
      <c r="F46" s="325">
        <v>257795</v>
      </c>
      <c r="G46" s="324">
        <v>293366.09999999998</v>
      </c>
      <c r="H46" s="337"/>
      <c r="I46" s="337"/>
      <c r="J46" s="109" t="s">
        <v>1016</v>
      </c>
    </row>
    <row r="47" spans="1:10" ht="15" customHeight="1">
      <c r="A47" s="116" t="s">
        <v>152</v>
      </c>
      <c r="B47" s="326">
        <v>143561.5</v>
      </c>
      <c r="C47" s="325">
        <v>151464</v>
      </c>
      <c r="D47" s="325">
        <v>154705.5</v>
      </c>
      <c r="E47" s="325">
        <v>164625.4</v>
      </c>
      <c r="F47" s="325">
        <v>169228.79999999999</v>
      </c>
      <c r="G47" s="324">
        <v>177859.9</v>
      </c>
      <c r="J47" s="116" t="s">
        <v>152</v>
      </c>
    </row>
    <row r="48" spans="1:10" ht="15" customHeight="1">
      <c r="A48" s="116" t="s">
        <v>151</v>
      </c>
      <c r="B48" s="326">
        <v>254226.6</v>
      </c>
      <c r="C48" s="325">
        <v>262480.7</v>
      </c>
      <c r="D48" s="325">
        <v>280220.7</v>
      </c>
      <c r="E48" s="325">
        <v>296214</v>
      </c>
      <c r="F48" s="325">
        <v>302657</v>
      </c>
      <c r="G48" s="324">
        <v>367687.1</v>
      </c>
      <c r="J48" s="116" t="s">
        <v>151</v>
      </c>
    </row>
    <row r="49" spans="1:10" ht="15" customHeight="1">
      <c r="A49" s="335" t="s">
        <v>150</v>
      </c>
      <c r="B49" s="326">
        <v>349351.5</v>
      </c>
      <c r="C49" s="325">
        <v>366013.2</v>
      </c>
      <c r="D49" s="325">
        <v>428715.6</v>
      </c>
      <c r="E49" s="325">
        <v>445861.5</v>
      </c>
      <c r="F49" s="328">
        <v>420815.5</v>
      </c>
      <c r="G49" s="327">
        <v>499044.8</v>
      </c>
      <c r="J49" s="116" t="s">
        <v>150</v>
      </c>
    </row>
    <row r="50" spans="1:10" ht="15" customHeight="1">
      <c r="A50" s="335" t="s">
        <v>149</v>
      </c>
      <c r="B50" s="326">
        <v>249375</v>
      </c>
      <c r="C50" s="325">
        <v>260703.5</v>
      </c>
      <c r="D50" s="325">
        <v>282803.8</v>
      </c>
      <c r="E50" s="325">
        <v>298988.7</v>
      </c>
      <c r="F50" s="325">
        <v>292229.09999999998</v>
      </c>
      <c r="G50" s="324">
        <v>329659.8</v>
      </c>
      <c r="J50" s="116" t="s">
        <v>149</v>
      </c>
    </row>
    <row r="51" spans="1:10" ht="15" customHeight="1">
      <c r="A51" s="335" t="s">
        <v>148</v>
      </c>
      <c r="B51" s="326">
        <v>276359.59999999998</v>
      </c>
      <c r="C51" s="325">
        <v>292626.5</v>
      </c>
      <c r="D51" s="325">
        <v>306987.09999999998</v>
      </c>
      <c r="E51" s="325">
        <v>331412.3</v>
      </c>
      <c r="F51" s="325">
        <v>339527.7</v>
      </c>
      <c r="G51" s="324">
        <v>384635.7</v>
      </c>
      <c r="J51" s="116" t="s">
        <v>148</v>
      </c>
    </row>
    <row r="52" spans="1:10" ht="15" customHeight="1">
      <c r="A52" s="335" t="s">
        <v>1235</v>
      </c>
      <c r="B52" s="326">
        <v>530860.1</v>
      </c>
      <c r="C52" s="325">
        <v>582208.5</v>
      </c>
      <c r="D52" s="325">
        <v>673117.8</v>
      </c>
      <c r="E52" s="325">
        <v>720053.2</v>
      </c>
      <c r="F52" s="325">
        <v>674947.8</v>
      </c>
      <c r="G52" s="324">
        <v>888039</v>
      </c>
      <c r="J52" s="116" t="s">
        <v>196</v>
      </c>
    </row>
    <row r="53" spans="1:10" ht="15" customHeight="1">
      <c r="A53" s="335" t="s">
        <v>147</v>
      </c>
      <c r="B53" s="326">
        <v>375910.8</v>
      </c>
      <c r="C53" s="325">
        <v>390800.7</v>
      </c>
      <c r="D53" s="325">
        <v>450225.9</v>
      </c>
      <c r="E53" s="325">
        <v>480560.7</v>
      </c>
      <c r="F53" s="325">
        <v>457153.9</v>
      </c>
      <c r="G53" s="324">
        <v>565472.30000000005</v>
      </c>
      <c r="J53" s="116" t="s">
        <v>147</v>
      </c>
    </row>
    <row r="54" spans="1:10" ht="15" customHeight="1">
      <c r="A54" s="335" t="s">
        <v>1234</v>
      </c>
      <c r="B54" s="326">
        <v>230260.9</v>
      </c>
      <c r="C54" s="325">
        <v>240379.6</v>
      </c>
      <c r="D54" s="325">
        <v>257992.5</v>
      </c>
      <c r="E54" s="325">
        <v>278132.7</v>
      </c>
      <c r="F54" s="325">
        <v>285317.40000000002</v>
      </c>
      <c r="G54" s="324">
        <v>326607</v>
      </c>
      <c r="J54" s="109" t="s">
        <v>1011</v>
      </c>
    </row>
    <row r="55" spans="1:10" ht="15" customHeight="1">
      <c r="A55" s="335" t="s">
        <v>146</v>
      </c>
      <c r="B55" s="326">
        <v>435823.7</v>
      </c>
      <c r="C55" s="325">
        <v>474129.3</v>
      </c>
      <c r="D55" s="325">
        <v>543647.6</v>
      </c>
      <c r="E55" s="325">
        <v>574427.69999999995</v>
      </c>
      <c r="F55" s="325">
        <v>535037.80000000005</v>
      </c>
      <c r="G55" s="324">
        <v>677759.9</v>
      </c>
      <c r="J55" s="116" t="s">
        <v>146</v>
      </c>
    </row>
    <row r="56" spans="1:10" ht="15" customHeight="1">
      <c r="A56" s="335" t="s">
        <v>145</v>
      </c>
      <c r="B56" s="326">
        <v>242189.8</v>
      </c>
      <c r="C56" s="325">
        <v>257681.1</v>
      </c>
      <c r="D56" s="325">
        <v>276491.3</v>
      </c>
      <c r="E56" s="325">
        <v>292342.59999999998</v>
      </c>
      <c r="F56" s="325">
        <v>315968.2</v>
      </c>
      <c r="G56" s="324">
        <v>387457.5</v>
      </c>
      <c r="J56" s="116" t="s">
        <v>145</v>
      </c>
    </row>
    <row r="57" spans="1:10" ht="15" customHeight="1">
      <c r="A57" s="335" t="s">
        <v>144</v>
      </c>
      <c r="B57" s="326">
        <v>394208.9</v>
      </c>
      <c r="C57" s="325">
        <v>428207.8</v>
      </c>
      <c r="D57" s="325">
        <v>465830.1</v>
      </c>
      <c r="E57" s="325">
        <v>503982.6</v>
      </c>
      <c r="F57" s="325">
        <v>501711.4</v>
      </c>
      <c r="G57" s="324">
        <v>597430.6</v>
      </c>
      <c r="J57" s="116" t="s">
        <v>144</v>
      </c>
    </row>
    <row r="58" spans="1:10" ht="15" customHeight="1">
      <c r="A58" s="335" t="s">
        <v>143</v>
      </c>
      <c r="B58" s="326">
        <v>408982.9</v>
      </c>
      <c r="C58" s="325">
        <v>440024.7</v>
      </c>
      <c r="D58" s="325">
        <v>537212.80000000005</v>
      </c>
      <c r="E58" s="325">
        <v>564476.5</v>
      </c>
      <c r="F58" s="325">
        <v>536818.19999999995</v>
      </c>
      <c r="G58" s="324">
        <v>721025.2</v>
      </c>
      <c r="J58" s="116" t="s">
        <v>143</v>
      </c>
    </row>
    <row r="59" spans="1:10" ht="15" customHeight="1">
      <c r="A59" s="335" t="s">
        <v>142</v>
      </c>
      <c r="B59" s="326">
        <v>266340.2</v>
      </c>
      <c r="C59" s="325">
        <v>281369.7</v>
      </c>
      <c r="D59" s="325">
        <v>310238.7</v>
      </c>
      <c r="E59" s="325">
        <v>341904.1</v>
      </c>
      <c r="F59" s="325">
        <v>373420.3</v>
      </c>
      <c r="G59" s="324">
        <v>418946.1</v>
      </c>
      <c r="J59" s="116" t="s">
        <v>142</v>
      </c>
    </row>
    <row r="60" spans="1:10" ht="15" customHeight="1">
      <c r="A60" s="335" t="s">
        <v>141</v>
      </c>
      <c r="B60" s="326">
        <v>425864.5</v>
      </c>
      <c r="C60" s="325">
        <v>453013</v>
      </c>
      <c r="D60" s="325">
        <v>509855.1</v>
      </c>
      <c r="E60" s="325">
        <v>531098.4</v>
      </c>
      <c r="F60" s="325">
        <v>513274.3</v>
      </c>
      <c r="G60" s="324">
        <v>675334.5</v>
      </c>
      <c r="J60" s="116" t="s">
        <v>141</v>
      </c>
    </row>
    <row r="61" spans="1:10" ht="15" customHeight="1">
      <c r="A61" s="335" t="s">
        <v>140</v>
      </c>
      <c r="B61" s="326">
        <v>282214</v>
      </c>
      <c r="C61" s="325">
        <v>294988</v>
      </c>
      <c r="D61" s="325">
        <v>315610</v>
      </c>
      <c r="E61" s="325">
        <v>333074.59999999998</v>
      </c>
      <c r="F61" s="325">
        <v>355621.6</v>
      </c>
      <c r="G61" s="324">
        <v>422954.6</v>
      </c>
      <c r="J61" s="116" t="s">
        <v>140</v>
      </c>
    </row>
    <row r="62" spans="1:10" ht="15" customHeight="1">
      <c r="A62" s="335" t="s">
        <v>139</v>
      </c>
      <c r="B62" s="326">
        <v>292335</v>
      </c>
      <c r="C62" s="325">
        <v>299921.8</v>
      </c>
      <c r="D62" s="325">
        <v>311203.3</v>
      </c>
      <c r="E62" s="325">
        <v>344371.4</v>
      </c>
      <c r="F62" s="325">
        <v>358613.9</v>
      </c>
      <c r="G62" s="324">
        <v>411847.2</v>
      </c>
      <c r="J62" s="116" t="s">
        <v>139</v>
      </c>
    </row>
    <row r="63" spans="1:10" ht="15" customHeight="1">
      <c r="A63" s="323" t="s">
        <v>138</v>
      </c>
      <c r="B63" s="326">
        <v>235547.8</v>
      </c>
      <c r="C63" s="325">
        <v>247093.2</v>
      </c>
      <c r="D63" s="325">
        <v>256618.3</v>
      </c>
      <c r="E63" s="328">
        <v>285011.5</v>
      </c>
      <c r="F63" s="328">
        <v>291891.5</v>
      </c>
      <c r="G63" s="327">
        <v>330642.2</v>
      </c>
      <c r="J63" s="116" t="s">
        <v>138</v>
      </c>
    </row>
    <row r="64" spans="1:10" ht="15" customHeight="1">
      <c r="A64" s="323" t="s">
        <v>137</v>
      </c>
      <c r="B64" s="326">
        <v>487246.6</v>
      </c>
      <c r="C64" s="325">
        <v>522156.2</v>
      </c>
      <c r="D64" s="325">
        <v>560977.30000000005</v>
      </c>
      <c r="E64" s="325">
        <v>587781.9</v>
      </c>
      <c r="F64" s="325">
        <v>584287.5</v>
      </c>
      <c r="G64" s="324">
        <v>710380.8</v>
      </c>
      <c r="J64" s="116" t="s">
        <v>137</v>
      </c>
    </row>
    <row r="65" spans="1:10" ht="15" customHeight="1">
      <c r="A65" s="335" t="s">
        <v>1012</v>
      </c>
      <c r="B65" s="326">
        <v>1912836.6</v>
      </c>
      <c r="C65" s="325">
        <v>2155227.7000000002</v>
      </c>
      <c r="D65" s="325">
        <v>2715827.8</v>
      </c>
      <c r="E65" s="325">
        <v>2731117.6</v>
      </c>
      <c r="F65" s="325">
        <v>1987807.2</v>
      </c>
      <c r="G65" s="324">
        <v>3334556.9</v>
      </c>
      <c r="J65" s="116" t="s">
        <v>1012</v>
      </c>
    </row>
    <row r="66" spans="1:10" ht="15" customHeight="1">
      <c r="A66" s="335" t="s">
        <v>1013</v>
      </c>
      <c r="B66" s="326">
        <v>3790547.2</v>
      </c>
      <c r="C66" s="325">
        <v>4571566.9000000004</v>
      </c>
      <c r="D66" s="325">
        <v>5650999.2999999998</v>
      </c>
      <c r="E66" s="325">
        <v>5817780</v>
      </c>
      <c r="F66" s="325">
        <v>5071646.5999999996</v>
      </c>
      <c r="G66" s="324">
        <v>7572420.2999999998</v>
      </c>
      <c r="J66" s="116" t="s">
        <v>1013</v>
      </c>
    </row>
    <row r="67" spans="1:10" ht="15" customHeight="1">
      <c r="A67" s="335" t="s">
        <v>136</v>
      </c>
      <c r="B67" s="326">
        <v>659860.80000000005</v>
      </c>
      <c r="C67" s="325">
        <v>727930.9</v>
      </c>
      <c r="D67" s="325">
        <v>872684.2</v>
      </c>
      <c r="E67" s="325">
        <v>808055.4</v>
      </c>
      <c r="F67" s="325">
        <v>760209.6</v>
      </c>
      <c r="G67" s="324">
        <v>992404.8</v>
      </c>
      <c r="J67" s="116" t="s">
        <v>136</v>
      </c>
    </row>
    <row r="68" spans="1:10" ht="15" customHeight="1">
      <c r="A68" s="323" t="s">
        <v>134</v>
      </c>
      <c r="B68" s="326">
        <v>380623.8</v>
      </c>
      <c r="C68" s="325">
        <v>405015.2</v>
      </c>
      <c r="D68" s="325">
        <v>436611.1</v>
      </c>
      <c r="E68" s="325">
        <v>445834.3</v>
      </c>
      <c r="F68" s="325">
        <v>463945</v>
      </c>
      <c r="G68" s="324">
        <v>595385.4</v>
      </c>
      <c r="J68" s="116" t="s">
        <v>134</v>
      </c>
    </row>
    <row r="69" spans="1:10" ht="15" customHeight="1">
      <c r="A69" s="323" t="s">
        <v>133</v>
      </c>
      <c r="B69" s="326">
        <v>219520.8</v>
      </c>
      <c r="C69" s="325">
        <v>222562.9</v>
      </c>
      <c r="D69" s="325">
        <v>247496.8</v>
      </c>
      <c r="E69" s="328">
        <v>259944.1</v>
      </c>
      <c r="F69" s="328">
        <v>284949.7</v>
      </c>
      <c r="G69" s="327">
        <v>322413.40000000002</v>
      </c>
      <c r="J69" s="116" t="s">
        <v>133</v>
      </c>
    </row>
    <row r="70" spans="1:10" ht="15" customHeight="1">
      <c r="A70" s="323" t="s">
        <v>132</v>
      </c>
      <c r="B70" s="326">
        <v>182914.4</v>
      </c>
      <c r="C70" s="325">
        <v>203160.1</v>
      </c>
      <c r="D70" s="325">
        <v>228064.8</v>
      </c>
      <c r="E70" s="325">
        <v>243389.3</v>
      </c>
      <c r="F70" s="325">
        <v>250036.7</v>
      </c>
      <c r="G70" s="324">
        <v>267794.7</v>
      </c>
      <c r="J70" s="116" t="s">
        <v>132</v>
      </c>
    </row>
    <row r="71" spans="1:10" ht="15" customHeight="1">
      <c r="A71" s="323" t="s">
        <v>131</v>
      </c>
      <c r="B71" s="326">
        <v>386695.7</v>
      </c>
      <c r="C71" s="325">
        <v>405788.7</v>
      </c>
      <c r="D71" s="325">
        <v>451421.5</v>
      </c>
      <c r="E71" s="325">
        <v>478914.6</v>
      </c>
      <c r="F71" s="325">
        <v>499322.3</v>
      </c>
      <c r="G71" s="324">
        <v>580016</v>
      </c>
      <c r="J71" s="116" t="s">
        <v>131</v>
      </c>
    </row>
    <row r="72" spans="1:10" ht="15" customHeight="1">
      <c r="A72" s="323" t="s">
        <v>130</v>
      </c>
      <c r="B72" s="326">
        <v>224525.8</v>
      </c>
      <c r="C72" s="325">
        <v>231268.4</v>
      </c>
      <c r="D72" s="325">
        <v>247599.3</v>
      </c>
      <c r="E72" s="325">
        <v>270172.3</v>
      </c>
      <c r="F72" s="325">
        <v>287906.5</v>
      </c>
      <c r="G72" s="324">
        <v>370434.3</v>
      </c>
      <c r="J72" s="116" t="s">
        <v>130</v>
      </c>
    </row>
    <row r="73" spans="1:10" ht="15" customHeight="1">
      <c r="A73" s="323" t="s">
        <v>129</v>
      </c>
      <c r="B73" s="326">
        <v>634610.4</v>
      </c>
      <c r="C73" s="325">
        <v>687442.8</v>
      </c>
      <c r="D73" s="325">
        <v>825925</v>
      </c>
      <c r="E73" s="325">
        <v>939382.4</v>
      </c>
      <c r="F73" s="325">
        <v>952472.3</v>
      </c>
      <c r="G73" s="324">
        <v>1074424.2</v>
      </c>
      <c r="J73" s="116" t="s">
        <v>129</v>
      </c>
    </row>
    <row r="74" spans="1:10" ht="15" customHeight="1">
      <c r="A74" s="323" t="s">
        <v>128</v>
      </c>
      <c r="B74" s="326">
        <v>472533.3</v>
      </c>
      <c r="C74" s="325">
        <v>527025.30000000005</v>
      </c>
      <c r="D74" s="325">
        <v>608298.6</v>
      </c>
      <c r="E74" s="325">
        <v>643245.80000000005</v>
      </c>
      <c r="F74" s="325">
        <v>627049.69999999995</v>
      </c>
      <c r="G74" s="324">
        <v>813312.4</v>
      </c>
      <c r="J74" s="116" t="s">
        <v>128</v>
      </c>
    </row>
    <row r="75" spans="1:10" ht="15" customHeight="1">
      <c r="A75" s="334" t="s">
        <v>1233</v>
      </c>
      <c r="B75" s="326">
        <v>332941.59999999998</v>
      </c>
      <c r="C75" s="325">
        <v>406335.3</v>
      </c>
      <c r="D75" s="325">
        <v>471742.7</v>
      </c>
      <c r="E75" s="325">
        <v>416418.6</v>
      </c>
      <c r="F75" s="325">
        <v>395017.2</v>
      </c>
      <c r="G75" s="324">
        <v>690143</v>
      </c>
      <c r="J75" s="116" t="s">
        <v>197</v>
      </c>
    </row>
    <row r="76" spans="1:10" ht="15" customHeight="1">
      <c r="A76" s="323" t="s">
        <v>127</v>
      </c>
      <c r="B76" s="326">
        <v>387887.1</v>
      </c>
      <c r="C76" s="325">
        <v>423663.3</v>
      </c>
      <c r="D76" s="325">
        <v>466347.9</v>
      </c>
      <c r="E76" s="325">
        <v>476753.2</v>
      </c>
      <c r="F76" s="325">
        <v>486514.5</v>
      </c>
      <c r="G76" s="324">
        <v>581018.30000000005</v>
      </c>
      <c r="J76" s="116" t="s">
        <v>127</v>
      </c>
    </row>
    <row r="77" spans="1:10" ht="15" customHeight="1">
      <c r="A77" s="323" t="s">
        <v>126</v>
      </c>
      <c r="B77" s="326">
        <v>338878.9</v>
      </c>
      <c r="C77" s="325">
        <v>355839.6</v>
      </c>
      <c r="D77" s="325">
        <v>377061.9</v>
      </c>
      <c r="E77" s="325">
        <v>398927.3</v>
      </c>
      <c r="F77" s="325">
        <v>402199.5</v>
      </c>
      <c r="G77" s="324">
        <v>451536.8</v>
      </c>
      <c r="J77" s="116" t="s">
        <v>126</v>
      </c>
    </row>
    <row r="78" spans="1:10" ht="15" customHeight="1">
      <c r="A78" s="323" t="s">
        <v>125</v>
      </c>
      <c r="B78" s="333">
        <v>483420.8</v>
      </c>
      <c r="C78" s="332">
        <v>514001.1</v>
      </c>
      <c r="D78" s="332">
        <v>568191.69999999995</v>
      </c>
      <c r="E78" s="325">
        <v>573005.19999999995</v>
      </c>
      <c r="F78" s="325">
        <v>514708.8</v>
      </c>
      <c r="G78" s="324">
        <v>660598.1</v>
      </c>
      <c r="J78" s="116" t="s">
        <v>125</v>
      </c>
    </row>
    <row r="79" spans="1:10" ht="15" customHeight="1">
      <c r="A79" s="323" t="s">
        <v>124</v>
      </c>
      <c r="B79" s="330">
        <v>224534.7</v>
      </c>
      <c r="C79" s="329">
        <v>228171.1</v>
      </c>
      <c r="D79" s="329">
        <v>262811.90000000002</v>
      </c>
      <c r="E79" s="328">
        <v>289954.40000000002</v>
      </c>
      <c r="F79" s="328">
        <v>307198.2</v>
      </c>
      <c r="G79" s="327">
        <v>347738.2</v>
      </c>
      <c r="J79" s="116" t="s">
        <v>124</v>
      </c>
    </row>
    <row r="80" spans="1:10" ht="15" customHeight="1">
      <c r="A80" s="116" t="s">
        <v>122</v>
      </c>
      <c r="B80" s="326">
        <v>925293.3</v>
      </c>
      <c r="C80" s="325">
        <v>977633.1</v>
      </c>
      <c r="D80" s="325">
        <v>1166833.3</v>
      </c>
      <c r="E80" s="325">
        <v>1266298.6000000001</v>
      </c>
      <c r="F80" s="325">
        <v>1160397.1000000001</v>
      </c>
      <c r="G80" s="324">
        <v>464887</v>
      </c>
      <c r="H80" s="324">
        <v>464887</v>
      </c>
      <c r="J80" s="116" t="s">
        <v>122</v>
      </c>
    </row>
    <row r="81" spans="1:10" ht="15" customHeight="1">
      <c r="A81" s="116" t="s">
        <v>123</v>
      </c>
      <c r="B81" s="326">
        <v>258225</v>
      </c>
      <c r="C81" s="325">
        <v>284969.09999999998</v>
      </c>
      <c r="D81" s="325">
        <v>317815.5</v>
      </c>
      <c r="E81" s="325">
        <v>347663.4</v>
      </c>
      <c r="F81" s="325">
        <v>400092.5</v>
      </c>
      <c r="G81" s="324">
        <v>1636734.2</v>
      </c>
      <c r="J81" s="116" t="s">
        <v>123</v>
      </c>
    </row>
    <row r="82" spans="1:10" ht="15" customHeight="1">
      <c r="A82" s="323" t="s">
        <v>121</v>
      </c>
      <c r="B82" s="326">
        <v>710448.2</v>
      </c>
      <c r="C82" s="325">
        <v>724011.6</v>
      </c>
      <c r="D82" s="325">
        <v>835029.8</v>
      </c>
      <c r="E82" s="325">
        <v>889982.3</v>
      </c>
      <c r="F82" s="325">
        <v>949053.9</v>
      </c>
      <c r="G82" s="324">
        <v>1081102</v>
      </c>
      <c r="J82" s="116" t="s">
        <v>121</v>
      </c>
    </row>
    <row r="83" spans="1:10" ht="15" customHeight="1">
      <c r="A83" s="323" t="s">
        <v>120</v>
      </c>
      <c r="B83" s="326">
        <v>446924.1</v>
      </c>
      <c r="C83" s="325">
        <v>472486.5</v>
      </c>
      <c r="D83" s="325">
        <v>506052.1</v>
      </c>
      <c r="E83" s="325">
        <v>563015.1</v>
      </c>
      <c r="F83" s="325">
        <v>585986.69999999995</v>
      </c>
      <c r="G83" s="324">
        <v>699777.8</v>
      </c>
      <c r="J83" s="116" t="s">
        <v>120</v>
      </c>
    </row>
    <row r="84" spans="1:10" ht="15" customHeight="1">
      <c r="A84" s="323" t="s">
        <v>119</v>
      </c>
      <c r="B84" s="326">
        <v>504272.3</v>
      </c>
      <c r="C84" s="325">
        <v>524460.5</v>
      </c>
      <c r="D84" s="325">
        <v>574833.30000000005</v>
      </c>
      <c r="E84" s="325">
        <v>610678.9</v>
      </c>
      <c r="F84" s="325">
        <v>654933.19999999995</v>
      </c>
      <c r="G84" s="324">
        <v>759343.9</v>
      </c>
      <c r="J84" s="116" t="s">
        <v>119</v>
      </c>
    </row>
    <row r="85" spans="1:10" ht="15" customHeight="1">
      <c r="A85" s="323" t="s">
        <v>118</v>
      </c>
      <c r="B85" s="326">
        <v>370192.4</v>
      </c>
      <c r="C85" s="325">
        <v>373935.1</v>
      </c>
      <c r="D85" s="325">
        <v>419905.2</v>
      </c>
      <c r="E85" s="325">
        <v>499757.1</v>
      </c>
      <c r="F85" s="325">
        <v>571690.80000000005</v>
      </c>
      <c r="G85" s="324">
        <v>683167.9</v>
      </c>
      <c r="J85" s="116" t="s">
        <v>118</v>
      </c>
    </row>
    <row r="86" spans="1:10" ht="15" customHeight="1">
      <c r="A86" s="323" t="s">
        <v>117</v>
      </c>
      <c r="B86" s="326">
        <v>1054274.8</v>
      </c>
      <c r="C86" s="325">
        <v>1117517.3</v>
      </c>
      <c r="D86" s="325">
        <v>1236274.3999999999</v>
      </c>
      <c r="E86" s="325">
        <v>1524002.3</v>
      </c>
      <c r="F86" s="325">
        <v>2042710.4</v>
      </c>
      <c r="G86" s="324">
        <v>2273882.2000000002</v>
      </c>
      <c r="J86" s="116" t="s">
        <v>117</v>
      </c>
    </row>
    <row r="87" spans="1:10" ht="15" customHeight="1">
      <c r="A87" s="323" t="s">
        <v>116</v>
      </c>
      <c r="B87" s="326">
        <v>1564707.9</v>
      </c>
      <c r="C87" s="325">
        <v>1605079.4</v>
      </c>
      <c r="D87" s="325">
        <v>2517125</v>
      </c>
      <c r="E87" s="325">
        <v>2397445.2000000002</v>
      </c>
      <c r="F87" s="325">
        <v>2057114.7</v>
      </c>
      <c r="G87" s="324">
        <v>2545592.5</v>
      </c>
      <c r="J87" s="116" t="s">
        <v>116</v>
      </c>
    </row>
    <row r="88" spans="1:10" ht="15" customHeight="1">
      <c r="A88" s="323" t="s">
        <v>1232</v>
      </c>
      <c r="B88" s="326">
        <v>294021.2</v>
      </c>
      <c r="C88" s="325">
        <v>338826.6</v>
      </c>
      <c r="D88" s="325">
        <v>339068.1</v>
      </c>
      <c r="E88" s="325">
        <v>357287.3</v>
      </c>
      <c r="F88" s="325">
        <v>401373.9</v>
      </c>
      <c r="G88" s="324">
        <v>507212.2</v>
      </c>
      <c r="J88" s="116" t="s">
        <v>1014</v>
      </c>
    </row>
    <row r="89" spans="1:10" ht="15" customHeight="1">
      <c r="A89" s="323" t="s">
        <v>1231</v>
      </c>
      <c r="B89" s="322">
        <v>1443771.7</v>
      </c>
      <c r="C89" s="321">
        <v>1469675</v>
      </c>
      <c r="D89" s="321">
        <v>1685134.1</v>
      </c>
      <c r="E89" s="321">
        <v>1900850.8</v>
      </c>
      <c r="F89" s="321">
        <v>2403409.5</v>
      </c>
      <c r="G89" s="320">
        <v>2734862.7</v>
      </c>
      <c r="J89" s="116" t="s">
        <v>1015</v>
      </c>
    </row>
    <row r="90" spans="1:10">
      <c r="B90" s="439">
        <f>AVERAGE(B5:B89)</f>
        <v>532889.96235294116</v>
      </c>
      <c r="C90" s="439">
        <f t="shared" ref="C90:G90" si="0">AVERAGE(C5:C89)</f>
        <v>570172.28470588231</v>
      </c>
      <c r="D90" s="439">
        <f t="shared" si="0"/>
        <v>661263.825882353</v>
      </c>
      <c r="E90" s="439">
        <f t="shared" si="0"/>
        <v>695783.6576470586</v>
      </c>
      <c r="F90" s="439">
        <f t="shared" si="0"/>
        <v>668050.52588235307</v>
      </c>
      <c r="G90" s="439">
        <f t="shared" si="0"/>
        <v>882920.16235294112</v>
      </c>
    </row>
    <row r="91" spans="1:10" ht="112.5" customHeight="1">
      <c r="A91" s="520" t="s">
        <v>1230</v>
      </c>
      <c r="B91" s="520"/>
      <c r="C91" s="520"/>
      <c r="D91" s="520"/>
      <c r="E91" s="520"/>
      <c r="F91" s="319"/>
      <c r="G91" s="319"/>
    </row>
  </sheetData>
  <mergeCells count="2">
    <mergeCell ref="A2:E2"/>
    <mergeCell ref="A91:E91"/>
  </mergeCells>
  <conditionalFormatting sqref="E5:E89">
    <cfRule type="colorScale" priority="1">
      <colorScale>
        <cfvo type="min"/>
        <cfvo type="percentile" val="50"/>
        <cfvo type="max"/>
        <color rgb="FFF8696B"/>
        <color rgb="FFFCFCFF"/>
        <color rgb="FF63BE7B"/>
      </colorScale>
    </cfRule>
  </conditionalFormatting>
  <hyperlinks>
    <hyperlink ref="A1" location="Содержание!A1" display="          К содержанию"/>
  </hyperlink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7"/>
  <sheetViews>
    <sheetView workbookViewId="0">
      <selection activeCell="H6" sqref="H6"/>
    </sheetView>
  </sheetViews>
  <sheetFormatPr defaultRowHeight="12.75"/>
  <cols>
    <col min="1" max="1" width="108.5703125" style="197" customWidth="1"/>
    <col min="2" max="7" width="13.7109375" style="197" customWidth="1"/>
    <col min="8" max="8" width="14.7109375" style="313" customWidth="1"/>
    <col min="9" max="9" width="32" style="197" customWidth="1"/>
    <col min="10" max="16384" width="9.140625" style="197"/>
  </cols>
  <sheetData>
    <row r="1" spans="1:26" ht="12.75" customHeight="1">
      <c r="A1" s="513" t="s">
        <v>113</v>
      </c>
      <c r="B1" s="514"/>
      <c r="C1" s="514"/>
      <c r="D1" s="514"/>
      <c r="E1" s="514"/>
      <c r="F1" s="514"/>
      <c r="G1" s="514"/>
      <c r="H1" s="514"/>
      <c r="I1" s="514"/>
      <c r="J1" s="514"/>
      <c r="K1" s="514"/>
      <c r="L1" s="514"/>
      <c r="M1" s="514"/>
      <c r="N1" s="514"/>
      <c r="O1" s="514"/>
      <c r="P1" s="514"/>
      <c r="Q1" s="514"/>
      <c r="R1" s="514"/>
      <c r="S1" s="514"/>
      <c r="T1" s="514"/>
      <c r="U1" s="514"/>
      <c r="V1" s="514"/>
      <c r="W1" s="514"/>
      <c r="X1" s="514"/>
      <c r="Y1" s="514"/>
      <c r="Z1" s="514"/>
    </row>
    <row r="2" spans="1:26" ht="12.75" customHeight="1">
      <c r="A2" s="197" t="s">
        <v>1207</v>
      </c>
    </row>
    <row r="3" spans="1:26" ht="12.75" customHeight="1">
      <c r="A3" s="291" t="s">
        <v>1207</v>
      </c>
      <c r="B3" s="291" t="s">
        <v>1223</v>
      </c>
      <c r="C3" s="291" t="s">
        <v>1216</v>
      </c>
      <c r="D3" s="291" t="s">
        <v>1215</v>
      </c>
      <c r="E3" s="291" t="s">
        <v>1222</v>
      </c>
      <c r="F3" s="291" t="s">
        <v>112</v>
      </c>
      <c r="G3" s="291" t="s">
        <v>111</v>
      </c>
      <c r="H3" s="313">
        <v>2021</v>
      </c>
    </row>
    <row r="4" spans="1:26" ht="12.75" customHeight="1">
      <c r="A4" s="10" t="s">
        <v>110</v>
      </c>
      <c r="B4" s="310">
        <v>449097.9</v>
      </c>
      <c r="C4" s="310">
        <v>505337.7</v>
      </c>
      <c r="D4" s="310">
        <v>543065.9</v>
      </c>
      <c r="E4" s="310">
        <v>614333.19999999995</v>
      </c>
      <c r="F4" s="310">
        <v>646144.1</v>
      </c>
      <c r="G4" s="290">
        <v>640519</v>
      </c>
      <c r="H4" s="313">
        <v>0</v>
      </c>
      <c r="I4" s="10" t="s">
        <v>110</v>
      </c>
    </row>
    <row r="5" spans="1:26" ht="12.75" customHeight="1">
      <c r="A5" s="13" t="s">
        <v>1</v>
      </c>
      <c r="B5" s="310">
        <v>580706.6</v>
      </c>
      <c r="C5" s="310">
        <v>663881.80000000005</v>
      </c>
      <c r="D5" s="310">
        <v>711031.6</v>
      </c>
      <c r="E5" s="310">
        <v>792780.9</v>
      </c>
      <c r="F5" s="310">
        <v>835858.8</v>
      </c>
      <c r="G5" s="310">
        <v>854978.5</v>
      </c>
      <c r="H5" s="331">
        <v>1064007.3</v>
      </c>
      <c r="I5" s="13" t="s">
        <v>1</v>
      </c>
    </row>
    <row r="6" spans="1:26" ht="12.75" customHeight="1">
      <c r="A6" s="116" t="s">
        <v>191</v>
      </c>
      <c r="B6" s="310">
        <v>447619.7</v>
      </c>
      <c r="C6" s="310">
        <v>501467.8</v>
      </c>
      <c r="D6" s="310">
        <v>539720.5</v>
      </c>
      <c r="E6" s="310">
        <v>588641.5</v>
      </c>
      <c r="F6" s="310">
        <v>617426.5</v>
      </c>
      <c r="G6" s="290">
        <v>646569</v>
      </c>
      <c r="H6" s="327">
        <v>881700.6</v>
      </c>
      <c r="I6" s="116" t="s">
        <v>191</v>
      </c>
    </row>
    <row r="7" spans="1:26" ht="12.75" customHeight="1">
      <c r="A7" s="116" t="s">
        <v>190</v>
      </c>
      <c r="B7" s="290">
        <v>221080</v>
      </c>
      <c r="C7" s="310">
        <v>258752.7</v>
      </c>
      <c r="D7" s="310">
        <v>280630.09999999998</v>
      </c>
      <c r="E7" s="310">
        <v>304547.09999999998</v>
      </c>
      <c r="F7" s="310">
        <v>332442.8</v>
      </c>
      <c r="G7" s="310">
        <v>347204.5</v>
      </c>
      <c r="H7" s="324">
        <v>398618.6</v>
      </c>
      <c r="I7" s="116" t="s">
        <v>190</v>
      </c>
    </row>
    <row r="8" spans="1:26" ht="12.75" customHeight="1">
      <c r="A8" s="116" t="s">
        <v>189</v>
      </c>
      <c r="B8" s="310">
        <v>262945.5</v>
      </c>
      <c r="C8" s="310">
        <v>309713.7</v>
      </c>
      <c r="D8" s="310">
        <v>325043.09999999998</v>
      </c>
      <c r="E8" s="310">
        <v>349856.4</v>
      </c>
      <c r="F8" s="310">
        <v>394560.3</v>
      </c>
      <c r="G8" s="310">
        <v>410443.6</v>
      </c>
      <c r="H8" s="324">
        <v>552811.19999999995</v>
      </c>
      <c r="I8" s="116" t="s">
        <v>189</v>
      </c>
    </row>
    <row r="9" spans="1:26" ht="12.75" customHeight="1">
      <c r="A9" s="116" t="s">
        <v>188</v>
      </c>
      <c r="B9" s="310">
        <v>345566.8</v>
      </c>
      <c r="C9" s="310">
        <v>354657.9</v>
      </c>
      <c r="D9" s="310">
        <v>374125.7</v>
      </c>
      <c r="E9" s="310">
        <v>408140.7</v>
      </c>
      <c r="F9" s="290">
        <v>431037</v>
      </c>
      <c r="G9" s="310">
        <v>459629.5</v>
      </c>
      <c r="H9" s="324">
        <v>546328.80000000005</v>
      </c>
      <c r="I9" s="116" t="s">
        <v>188</v>
      </c>
    </row>
    <row r="10" spans="1:26" ht="12.75" customHeight="1">
      <c r="A10" s="116" t="s">
        <v>187</v>
      </c>
      <c r="B10" s="310">
        <v>174687.5</v>
      </c>
      <c r="C10" s="310">
        <v>200504.4</v>
      </c>
      <c r="D10" s="290">
        <v>208522</v>
      </c>
      <c r="E10" s="310">
        <v>230325.5</v>
      </c>
      <c r="F10" s="310">
        <v>249591.6</v>
      </c>
      <c r="G10" s="310">
        <v>273821.5</v>
      </c>
      <c r="H10" s="324">
        <v>306144.5</v>
      </c>
      <c r="I10" s="116" t="s">
        <v>187</v>
      </c>
    </row>
    <row r="11" spans="1:26" ht="12.75" customHeight="1">
      <c r="A11" s="116" t="s">
        <v>186</v>
      </c>
      <c r="B11" s="310">
        <v>336353.9</v>
      </c>
      <c r="C11" s="310">
        <v>404538.6</v>
      </c>
      <c r="D11" s="310">
        <v>451025.5</v>
      </c>
      <c r="E11" s="310">
        <v>502224.2</v>
      </c>
      <c r="F11" s="310">
        <v>541870.1</v>
      </c>
      <c r="G11" s="310">
        <v>558174.6</v>
      </c>
      <c r="H11" s="324">
        <v>659590.9</v>
      </c>
      <c r="I11" s="116" t="s">
        <v>186</v>
      </c>
    </row>
    <row r="12" spans="1:26" ht="12.75" customHeight="1">
      <c r="A12" s="116" t="s">
        <v>185</v>
      </c>
      <c r="B12" s="310">
        <v>245940.9</v>
      </c>
      <c r="C12" s="310">
        <v>261963.8</v>
      </c>
      <c r="D12" s="310">
        <v>276404.40000000002</v>
      </c>
      <c r="E12" s="310">
        <v>299569.09999999998</v>
      </c>
      <c r="F12" s="310">
        <v>319404.59999999998</v>
      </c>
      <c r="G12" s="310">
        <v>323951.59999999998</v>
      </c>
      <c r="H12" s="324">
        <v>386694.8</v>
      </c>
      <c r="I12" s="116" t="s">
        <v>185</v>
      </c>
    </row>
    <row r="13" spans="1:26" ht="12.75" customHeight="1">
      <c r="A13" s="116" t="s">
        <v>184</v>
      </c>
      <c r="B13" s="310">
        <v>301242.5</v>
      </c>
      <c r="C13" s="310">
        <v>337963.6</v>
      </c>
      <c r="D13" s="310">
        <v>361694.6</v>
      </c>
      <c r="E13" s="310">
        <v>405890.2</v>
      </c>
      <c r="F13" s="310">
        <v>449288.6</v>
      </c>
      <c r="G13" s="310">
        <v>487030.7</v>
      </c>
      <c r="H13" s="324">
        <v>627320.6</v>
      </c>
      <c r="I13" s="116" t="s">
        <v>184</v>
      </c>
    </row>
    <row r="14" spans="1:26" ht="12.75" customHeight="1">
      <c r="A14" s="116" t="s">
        <v>183</v>
      </c>
      <c r="B14" s="310">
        <v>388074.7</v>
      </c>
      <c r="C14" s="310">
        <v>433560.1</v>
      </c>
      <c r="D14" s="290">
        <v>452880</v>
      </c>
      <c r="E14" s="310">
        <v>526882.4</v>
      </c>
      <c r="F14" s="290">
        <v>499587</v>
      </c>
      <c r="G14" s="310">
        <v>546151.30000000005</v>
      </c>
      <c r="H14" s="324">
        <v>752926</v>
      </c>
      <c r="I14" s="116" t="s">
        <v>183</v>
      </c>
    </row>
    <row r="15" spans="1:26" ht="12.75" customHeight="1">
      <c r="A15" s="116" t="s">
        <v>182</v>
      </c>
      <c r="B15" s="310">
        <v>437249.1</v>
      </c>
      <c r="C15" s="310">
        <v>570678.69999999995</v>
      </c>
      <c r="D15" s="290">
        <v>574838</v>
      </c>
      <c r="E15" s="310">
        <v>615059.9</v>
      </c>
      <c r="F15" s="310">
        <v>670800.30000000005</v>
      </c>
      <c r="G15" s="310">
        <v>683845.1</v>
      </c>
      <c r="H15" s="324">
        <v>882875.6</v>
      </c>
      <c r="I15" s="116" t="s">
        <v>182</v>
      </c>
    </row>
    <row r="16" spans="1:26" ht="12.75" customHeight="1">
      <c r="A16" s="116" t="s">
        <v>181</v>
      </c>
      <c r="B16" s="310">
        <v>273107.5</v>
      </c>
      <c r="C16" s="310">
        <v>301851.90000000002</v>
      </c>
      <c r="D16" s="310">
        <v>307734.40000000002</v>
      </c>
      <c r="E16" s="310">
        <v>332418.3</v>
      </c>
      <c r="F16" s="310">
        <v>360731.6</v>
      </c>
      <c r="G16" s="310">
        <v>390170.2</v>
      </c>
      <c r="H16" s="324">
        <v>468018.5</v>
      </c>
      <c r="I16" s="116" t="s">
        <v>181</v>
      </c>
    </row>
    <row r="17" spans="1:9" ht="12.75" customHeight="1">
      <c r="A17" s="116" t="s">
        <v>180</v>
      </c>
      <c r="B17" s="310">
        <v>285257.8</v>
      </c>
      <c r="C17" s="310">
        <v>324534.3</v>
      </c>
      <c r="D17" s="310">
        <v>351636.4</v>
      </c>
      <c r="E17" s="310">
        <v>372321.8</v>
      </c>
      <c r="F17" s="310">
        <v>392304.4</v>
      </c>
      <c r="G17" s="310">
        <v>412845.1</v>
      </c>
      <c r="H17" s="324">
        <v>487276.4</v>
      </c>
      <c r="I17" s="116" t="s">
        <v>180</v>
      </c>
    </row>
    <row r="18" spans="1:9" ht="12.75" customHeight="1">
      <c r="A18" s="116" t="s">
        <v>179</v>
      </c>
      <c r="B18" s="310">
        <v>266927.2</v>
      </c>
      <c r="C18" s="310">
        <v>296810.09999999998</v>
      </c>
      <c r="D18" s="310">
        <v>329679.7</v>
      </c>
      <c r="E18" s="310">
        <v>354239.9</v>
      </c>
      <c r="F18" s="310">
        <v>370820.2</v>
      </c>
      <c r="G18" s="310">
        <v>386274.8</v>
      </c>
      <c r="H18" s="324">
        <v>460597</v>
      </c>
      <c r="I18" s="116" t="s">
        <v>179</v>
      </c>
    </row>
    <row r="19" spans="1:9" ht="12.75" customHeight="1">
      <c r="A19" s="116" t="s">
        <v>178</v>
      </c>
      <c r="B19" s="310">
        <v>300289.90000000002</v>
      </c>
      <c r="C19" s="310">
        <v>306725.3</v>
      </c>
      <c r="D19" s="310">
        <v>309152.59999999998</v>
      </c>
      <c r="E19" s="310">
        <v>343693.1</v>
      </c>
      <c r="F19" s="310">
        <v>350323.20000000001</v>
      </c>
      <c r="G19" s="310">
        <v>378455.8</v>
      </c>
      <c r="H19" s="324">
        <v>434612.8</v>
      </c>
      <c r="I19" s="116" t="s">
        <v>178</v>
      </c>
    </row>
    <row r="20" spans="1:9" ht="12.75" customHeight="1">
      <c r="A20" s="116" t="s">
        <v>177</v>
      </c>
      <c r="B20" s="310">
        <v>251633.2</v>
      </c>
      <c r="C20" s="290">
        <v>305541</v>
      </c>
      <c r="D20" s="290">
        <v>326017</v>
      </c>
      <c r="E20" s="310">
        <v>368955.6</v>
      </c>
      <c r="F20" s="310">
        <v>383528.8</v>
      </c>
      <c r="G20" s="310">
        <v>391722.2</v>
      </c>
      <c r="H20" s="324">
        <v>448417.6</v>
      </c>
      <c r="I20" s="116" t="s">
        <v>177</v>
      </c>
    </row>
    <row r="21" spans="1:9" ht="12.75" customHeight="1">
      <c r="A21" s="116" t="s">
        <v>176</v>
      </c>
      <c r="B21" s="310">
        <v>316248.5</v>
      </c>
      <c r="C21" s="310">
        <v>367487.5</v>
      </c>
      <c r="D21" s="290">
        <v>397428</v>
      </c>
      <c r="E21" s="310">
        <v>448896.8</v>
      </c>
      <c r="F21" s="310">
        <v>462903.4</v>
      </c>
      <c r="G21" s="310">
        <v>486544.2</v>
      </c>
      <c r="H21" s="324">
        <v>602298.1</v>
      </c>
      <c r="I21" s="116" t="s">
        <v>176</v>
      </c>
    </row>
    <row r="22" spans="1:9" ht="12.75" customHeight="1">
      <c r="A22" s="116" t="s">
        <v>175</v>
      </c>
      <c r="B22" s="310">
        <v>348375.7</v>
      </c>
      <c r="C22" s="310">
        <v>392410.1</v>
      </c>
      <c r="D22" s="310">
        <v>421499.3</v>
      </c>
      <c r="E22" s="310">
        <v>462207.4</v>
      </c>
      <c r="F22" s="310">
        <v>482944.9</v>
      </c>
      <c r="G22" s="310">
        <v>495102.2</v>
      </c>
      <c r="H22" s="324">
        <v>559179.80000000005</v>
      </c>
      <c r="I22" s="116" t="s">
        <v>175</v>
      </c>
    </row>
    <row r="23" spans="1:9" ht="12.75" customHeight="1">
      <c r="A23" s="116" t="s">
        <v>174</v>
      </c>
      <c r="B23" s="310">
        <v>1102496.3999999999</v>
      </c>
      <c r="C23" s="310">
        <v>1223881.1000000001</v>
      </c>
      <c r="D23" s="310">
        <v>1329055.5</v>
      </c>
      <c r="E23" s="290">
        <v>1494938</v>
      </c>
      <c r="F23" s="310">
        <v>1555586.6</v>
      </c>
      <c r="G23" s="310">
        <v>1567644.8</v>
      </c>
      <c r="H23" s="320">
        <v>1935204.5</v>
      </c>
      <c r="I23" s="116" t="s">
        <v>174</v>
      </c>
    </row>
    <row r="24" spans="1:9" ht="12.75" customHeight="1">
      <c r="A24" s="13" t="s">
        <v>2</v>
      </c>
      <c r="B24" s="310">
        <v>520253.4</v>
      </c>
      <c r="C24" s="310">
        <v>605320.9</v>
      </c>
      <c r="D24" s="310">
        <v>632995.69999999995</v>
      </c>
      <c r="E24" s="310">
        <v>706615.6</v>
      </c>
      <c r="F24" s="310">
        <v>752847.2</v>
      </c>
      <c r="G24" s="310">
        <v>762356.7</v>
      </c>
      <c r="H24" s="331">
        <v>1193253.5</v>
      </c>
      <c r="I24" s="13" t="s">
        <v>2</v>
      </c>
    </row>
    <row r="25" spans="1:9" ht="12.75" customHeight="1">
      <c r="A25" s="116" t="s">
        <v>173</v>
      </c>
      <c r="B25" s="310">
        <v>335944.5</v>
      </c>
      <c r="C25" s="310">
        <v>394826.9</v>
      </c>
      <c r="D25" s="310">
        <v>433433.9</v>
      </c>
      <c r="E25" s="310">
        <v>485235.6</v>
      </c>
      <c r="F25" s="310">
        <v>527845.9</v>
      </c>
      <c r="G25" s="310">
        <v>522245.3</v>
      </c>
      <c r="H25" s="327">
        <v>737781.9</v>
      </c>
      <c r="I25" s="116" t="s">
        <v>173</v>
      </c>
    </row>
    <row r="26" spans="1:9" ht="12.75" customHeight="1">
      <c r="A26" s="116" t="s">
        <v>172</v>
      </c>
      <c r="B26" s="290">
        <v>613975</v>
      </c>
      <c r="C26" s="310">
        <v>677818.8</v>
      </c>
      <c r="D26" s="310">
        <v>719599.3</v>
      </c>
      <c r="E26" s="310">
        <v>833270.1</v>
      </c>
      <c r="F26" s="290">
        <v>873159</v>
      </c>
      <c r="G26" s="310">
        <v>749219.3</v>
      </c>
      <c r="H26" s="324">
        <v>1059960.3999999999</v>
      </c>
      <c r="I26" s="116" t="s">
        <v>172</v>
      </c>
    </row>
    <row r="27" spans="1:9" ht="12.75" customHeight="1">
      <c r="A27" s="116" t="s">
        <v>1010</v>
      </c>
      <c r="B27" s="310">
        <v>5210143.9000000004</v>
      </c>
      <c r="C27" s="290">
        <v>5964557</v>
      </c>
      <c r="D27" s="310">
        <v>6045235.5999999996</v>
      </c>
      <c r="E27" s="310">
        <v>7296374.4000000004</v>
      </c>
      <c r="F27" s="310">
        <v>7530484.7000000002</v>
      </c>
      <c r="G27" s="310">
        <v>5206287.0999999996</v>
      </c>
      <c r="H27" s="324">
        <v>9149623.3000000007</v>
      </c>
      <c r="I27" s="116" t="s">
        <v>1010</v>
      </c>
    </row>
    <row r="28" spans="1:9" ht="12.75" customHeight="1">
      <c r="A28" s="116" t="s">
        <v>171</v>
      </c>
      <c r="B28" s="310">
        <v>352837.9</v>
      </c>
      <c r="C28" s="310">
        <v>400764.6</v>
      </c>
      <c r="D28" s="310">
        <v>441961.6</v>
      </c>
      <c r="E28" s="310">
        <v>493205.1</v>
      </c>
      <c r="F28" s="290">
        <v>509917</v>
      </c>
      <c r="G28" s="310">
        <v>514200.4</v>
      </c>
      <c r="H28" s="324">
        <v>602647.9</v>
      </c>
      <c r="I28" s="116" t="s">
        <v>171</v>
      </c>
    </row>
    <row r="29" spans="1:9" ht="12.75" customHeight="1">
      <c r="A29" s="116" t="s">
        <v>169</v>
      </c>
      <c r="B29" s="310">
        <v>402652.1</v>
      </c>
      <c r="C29" s="310">
        <v>430041.5</v>
      </c>
      <c r="D29" s="310">
        <v>459777.5</v>
      </c>
      <c r="E29" s="310">
        <v>525206.6</v>
      </c>
      <c r="F29" s="310">
        <v>541318.69999999995</v>
      </c>
      <c r="G29" s="310">
        <v>544379.19999999995</v>
      </c>
      <c r="H29" s="324">
        <v>881815.5</v>
      </c>
      <c r="I29" s="116" t="s">
        <v>169</v>
      </c>
    </row>
    <row r="30" spans="1:9" ht="12.75" customHeight="1">
      <c r="A30" s="116" t="s">
        <v>168</v>
      </c>
      <c r="B30" s="310">
        <v>359639.7</v>
      </c>
      <c r="C30" s="310">
        <v>425021.5</v>
      </c>
      <c r="D30" s="310">
        <v>450993.6</v>
      </c>
      <c r="E30" s="310">
        <v>494096.4</v>
      </c>
      <c r="F30" s="290">
        <v>515933</v>
      </c>
      <c r="G30" s="310">
        <v>530036.9</v>
      </c>
      <c r="H30" s="324">
        <v>659727.30000000005</v>
      </c>
      <c r="I30" s="116" t="s">
        <v>168</v>
      </c>
    </row>
    <row r="31" spans="1:9" ht="12.75" customHeight="1">
      <c r="A31" s="116" t="s">
        <v>167</v>
      </c>
      <c r="B31" s="310">
        <v>478065.2</v>
      </c>
      <c r="C31" s="310">
        <v>534152.5</v>
      </c>
      <c r="D31" s="310">
        <v>556083.1</v>
      </c>
      <c r="E31" s="290">
        <v>626840</v>
      </c>
      <c r="F31" s="310">
        <v>657679.69999999995</v>
      </c>
      <c r="G31" s="310">
        <v>661328.6</v>
      </c>
      <c r="H31" s="324">
        <v>778692.2</v>
      </c>
      <c r="I31" s="116" t="s">
        <v>167</v>
      </c>
    </row>
    <row r="32" spans="1:9" ht="12.75" customHeight="1">
      <c r="A32" s="116" t="s">
        <v>166</v>
      </c>
      <c r="B32" s="310">
        <v>525475.69999999995</v>
      </c>
      <c r="C32" s="310">
        <v>614565.5</v>
      </c>
      <c r="D32" s="310">
        <v>634409.5</v>
      </c>
      <c r="E32" s="310">
        <v>693988.6</v>
      </c>
      <c r="F32" s="310">
        <v>828365.9</v>
      </c>
      <c r="G32" s="310">
        <v>1072337.1000000001</v>
      </c>
      <c r="H32" s="324">
        <v>1487363.6</v>
      </c>
      <c r="I32" s="116" t="s">
        <v>166</v>
      </c>
    </row>
    <row r="33" spans="1:9" ht="12.75" customHeight="1">
      <c r="A33" s="116" t="s">
        <v>165</v>
      </c>
      <c r="B33" s="310">
        <v>379255.5</v>
      </c>
      <c r="C33" s="310">
        <v>412072.9</v>
      </c>
      <c r="D33" s="290">
        <v>420289</v>
      </c>
      <c r="E33" s="310">
        <v>429668.2</v>
      </c>
      <c r="F33" s="310">
        <v>457123.3</v>
      </c>
      <c r="G33" s="310">
        <v>471333.3</v>
      </c>
      <c r="H33" s="324">
        <v>580495</v>
      </c>
      <c r="I33" s="116" t="s">
        <v>165</v>
      </c>
    </row>
    <row r="34" spans="1:9" ht="12.75" customHeight="1">
      <c r="A34" s="116" t="s">
        <v>164</v>
      </c>
      <c r="B34" s="310">
        <v>208464.5</v>
      </c>
      <c r="C34" s="310">
        <v>247111.3</v>
      </c>
      <c r="D34" s="310">
        <v>259414.7</v>
      </c>
      <c r="E34" s="310">
        <v>285469.3</v>
      </c>
      <c r="F34" s="310">
        <v>313959.2</v>
      </c>
      <c r="G34" s="310">
        <v>325659.59999999998</v>
      </c>
      <c r="H34" s="324">
        <v>356594.6</v>
      </c>
      <c r="I34" s="116" t="s">
        <v>164</v>
      </c>
    </row>
    <row r="35" spans="1:9" ht="12.75" customHeight="1">
      <c r="A35" s="116" t="s">
        <v>1009</v>
      </c>
      <c r="B35" s="310">
        <v>650339.69999999995</v>
      </c>
      <c r="C35" s="310">
        <v>780400.7</v>
      </c>
      <c r="D35" s="310">
        <v>805573.1</v>
      </c>
      <c r="E35" s="310">
        <v>891448.8</v>
      </c>
      <c r="F35" s="310">
        <v>950587.3</v>
      </c>
      <c r="G35" s="290">
        <v>971158</v>
      </c>
      <c r="H35" s="324">
        <v>1754422.6</v>
      </c>
      <c r="I35" s="116" t="s">
        <v>1009</v>
      </c>
    </row>
    <row r="36" spans="1:9" ht="12.75" customHeight="1">
      <c r="A36" s="291" t="s">
        <v>1213</v>
      </c>
      <c r="B36" s="310">
        <v>283856.09999999998</v>
      </c>
      <c r="C36" s="310">
        <v>332286.2</v>
      </c>
      <c r="D36" s="310">
        <v>354937.59999999998</v>
      </c>
      <c r="E36" s="310">
        <v>384256.8</v>
      </c>
      <c r="F36" s="310">
        <v>400883.7</v>
      </c>
      <c r="G36" s="310">
        <v>407280.4</v>
      </c>
      <c r="H36" s="331">
        <v>483149.9</v>
      </c>
      <c r="I36" s="13" t="s">
        <v>3</v>
      </c>
    </row>
    <row r="37" spans="1:9" ht="12.75" customHeight="1">
      <c r="A37" s="116" t="s">
        <v>195</v>
      </c>
      <c r="B37" s="310">
        <v>187211.1</v>
      </c>
      <c r="C37" s="310">
        <v>223469.4</v>
      </c>
      <c r="D37" s="310">
        <v>241997.3</v>
      </c>
      <c r="E37" s="290">
        <v>264198</v>
      </c>
      <c r="F37" s="310">
        <v>288147.8</v>
      </c>
      <c r="G37" s="310">
        <v>309184.09999999998</v>
      </c>
      <c r="H37" s="327">
        <v>366701.7</v>
      </c>
      <c r="I37" s="116" t="s">
        <v>195</v>
      </c>
    </row>
    <row r="38" spans="1:9" ht="12.75" customHeight="1">
      <c r="A38" s="116" t="s">
        <v>163</v>
      </c>
      <c r="B38" s="310">
        <v>185798.9</v>
      </c>
      <c r="C38" s="310">
        <v>249989.8</v>
      </c>
      <c r="D38" s="310">
        <v>289676.59999999998</v>
      </c>
      <c r="E38" s="310">
        <v>314225.2</v>
      </c>
      <c r="F38" s="310">
        <v>327149.3</v>
      </c>
      <c r="G38" s="310">
        <v>344933.1</v>
      </c>
      <c r="H38" s="324">
        <v>371956</v>
      </c>
      <c r="I38" s="116" t="s">
        <v>163</v>
      </c>
    </row>
    <row r="39" spans="1:9" ht="12.75" customHeight="1">
      <c r="A39" s="116" t="s">
        <v>162</v>
      </c>
      <c r="B39" s="310">
        <v>139873.29999999999</v>
      </c>
      <c r="C39" s="310">
        <v>189916.6</v>
      </c>
      <c r="D39" s="310">
        <v>201251.20000000001</v>
      </c>
      <c r="E39" s="310">
        <v>228692.9</v>
      </c>
      <c r="F39" s="310">
        <v>245411.7</v>
      </c>
      <c r="G39" s="310">
        <v>270363.8</v>
      </c>
      <c r="H39" s="324">
        <v>308847.90000000002</v>
      </c>
      <c r="I39" s="116" t="s">
        <v>162</v>
      </c>
    </row>
    <row r="40" spans="1:9" ht="12.75" customHeight="1">
      <c r="A40" s="116" t="s">
        <v>161</v>
      </c>
      <c r="B40" s="310">
        <v>352601.2</v>
      </c>
      <c r="C40" s="310">
        <v>407239.7</v>
      </c>
      <c r="D40" s="310">
        <v>433626.9</v>
      </c>
      <c r="E40" s="310">
        <v>444364.1</v>
      </c>
      <c r="F40" s="290">
        <v>453882</v>
      </c>
      <c r="G40" s="310">
        <v>460720.2</v>
      </c>
      <c r="H40" s="324">
        <v>562926</v>
      </c>
      <c r="I40" s="116" t="s">
        <v>161</v>
      </c>
    </row>
    <row r="41" spans="1:9" ht="12.75" customHeight="1">
      <c r="A41" s="116" t="s">
        <v>160</v>
      </c>
      <c r="B41" s="310">
        <v>315996.90000000002</v>
      </c>
      <c r="C41" s="310">
        <v>361704.8</v>
      </c>
      <c r="D41" s="310">
        <v>434701.5</v>
      </c>
      <c r="E41" s="310">
        <v>570206.4</v>
      </c>
      <c r="F41" s="310">
        <v>596388.19999999995</v>
      </c>
      <c r="G41" s="310">
        <v>526950.9</v>
      </c>
      <c r="H41" s="324">
        <v>661244.9</v>
      </c>
      <c r="I41" s="116" t="s">
        <v>160</v>
      </c>
    </row>
    <row r="42" spans="1:9" ht="12.75" customHeight="1">
      <c r="A42" s="116" t="s">
        <v>159</v>
      </c>
      <c r="B42" s="290">
        <v>290186</v>
      </c>
      <c r="C42" s="310">
        <v>324961.09999999998</v>
      </c>
      <c r="D42" s="310">
        <v>336306.7</v>
      </c>
      <c r="E42" s="310">
        <v>369000.4</v>
      </c>
      <c r="F42" s="310">
        <v>384677.3</v>
      </c>
      <c r="G42" s="310">
        <v>394256.5</v>
      </c>
      <c r="H42" s="324">
        <v>427068.8</v>
      </c>
      <c r="I42" s="116" t="s">
        <v>159</v>
      </c>
    </row>
    <row r="43" spans="1:9" ht="12.75" customHeight="1">
      <c r="A43" s="116" t="s">
        <v>158</v>
      </c>
      <c r="B43" s="290">
        <v>280522</v>
      </c>
      <c r="C43" s="310">
        <v>324802.09999999998</v>
      </c>
      <c r="D43" s="310">
        <v>341163.4</v>
      </c>
      <c r="E43" s="310">
        <v>367627.9</v>
      </c>
      <c r="F43" s="310">
        <v>389933.4</v>
      </c>
      <c r="G43" s="310">
        <v>403949.1</v>
      </c>
      <c r="H43" s="324">
        <v>483970.4</v>
      </c>
      <c r="I43" s="116" t="s">
        <v>158</v>
      </c>
    </row>
    <row r="44" spans="1:9" ht="12.75" customHeight="1">
      <c r="A44" s="116" t="s">
        <v>157</v>
      </c>
      <c r="B44" s="310">
        <v>119384.5</v>
      </c>
      <c r="C44" s="290">
        <v>211366</v>
      </c>
      <c r="D44" s="310">
        <v>234060.79999999999</v>
      </c>
      <c r="E44" s="310">
        <v>276550.7</v>
      </c>
      <c r="F44" s="310">
        <v>306891.7</v>
      </c>
      <c r="G44" s="310">
        <v>295304.90000000002</v>
      </c>
      <c r="H44" s="324">
        <v>326677</v>
      </c>
      <c r="I44" s="116" t="s">
        <v>157</v>
      </c>
    </row>
    <row r="45" spans="1:9" ht="12.75" customHeight="1">
      <c r="A45" s="291" t="s">
        <v>1212</v>
      </c>
      <c r="B45" s="310">
        <v>176399.5</v>
      </c>
      <c r="C45" s="310">
        <v>202142.5</v>
      </c>
      <c r="D45" s="310">
        <v>208423.1</v>
      </c>
      <c r="E45" s="310">
        <v>219381.6</v>
      </c>
      <c r="F45" s="310">
        <v>232012.9</v>
      </c>
      <c r="G45" s="310">
        <v>241662.5</v>
      </c>
      <c r="H45" s="331">
        <v>270038.59999999998</v>
      </c>
      <c r="I45" s="13" t="s">
        <v>8</v>
      </c>
    </row>
    <row r="46" spans="1:9" ht="12.75" customHeight="1">
      <c r="A46" s="116" t="s">
        <v>156</v>
      </c>
      <c r="B46" s="310">
        <v>189575.2</v>
      </c>
      <c r="C46" s="310">
        <v>203906.4</v>
      </c>
      <c r="D46" s="310">
        <v>209477.8</v>
      </c>
      <c r="E46" s="310">
        <v>219856.8</v>
      </c>
      <c r="F46" s="310">
        <v>231886.3</v>
      </c>
      <c r="G46" s="310">
        <v>239640.7</v>
      </c>
      <c r="H46" s="327">
        <v>259076.4</v>
      </c>
      <c r="I46" s="116" t="s">
        <v>156</v>
      </c>
    </row>
    <row r="47" spans="1:9" ht="12.75" customHeight="1">
      <c r="A47" s="116" t="s">
        <v>155</v>
      </c>
      <c r="B47" s="310">
        <v>106955.7</v>
      </c>
      <c r="C47" s="310">
        <v>121985.9</v>
      </c>
      <c r="D47" s="310">
        <v>125667.9</v>
      </c>
      <c r="E47" s="310">
        <v>136930.70000000001</v>
      </c>
      <c r="F47" s="310">
        <v>145723.1</v>
      </c>
      <c r="G47" s="310">
        <v>142199.70000000001</v>
      </c>
      <c r="H47" s="324">
        <v>148586.79999999999</v>
      </c>
      <c r="I47" s="116" t="s">
        <v>155</v>
      </c>
    </row>
    <row r="48" spans="1:9" ht="12.75" customHeight="1">
      <c r="A48" s="116" t="s">
        <v>154</v>
      </c>
      <c r="B48" s="310">
        <v>139908.70000000001</v>
      </c>
      <c r="C48" s="290">
        <v>177182</v>
      </c>
      <c r="D48" s="310">
        <v>179417.9</v>
      </c>
      <c r="E48" s="310">
        <v>186574.1</v>
      </c>
      <c r="F48" s="310">
        <v>197218.3</v>
      </c>
      <c r="G48" s="310">
        <v>210674.1</v>
      </c>
      <c r="H48" s="324">
        <v>229153.1</v>
      </c>
      <c r="I48" s="116" t="s">
        <v>154</v>
      </c>
    </row>
    <row r="49" spans="1:9" ht="12.75" customHeight="1">
      <c r="A49" s="116" t="s">
        <v>153</v>
      </c>
      <c r="B49" s="310">
        <v>144061.79999999999</v>
      </c>
      <c r="C49" s="310">
        <v>168098.1</v>
      </c>
      <c r="D49" s="310">
        <v>177468.1</v>
      </c>
      <c r="E49" s="290">
        <v>184013</v>
      </c>
      <c r="F49" s="310">
        <v>197658.3</v>
      </c>
      <c r="G49" s="310">
        <v>207471.5</v>
      </c>
      <c r="H49" s="324">
        <v>235354.7</v>
      </c>
      <c r="I49" s="116" t="s">
        <v>153</v>
      </c>
    </row>
    <row r="50" spans="1:9" ht="12.75" customHeight="1">
      <c r="A50" s="109" t="s">
        <v>1016</v>
      </c>
      <c r="B50" s="310">
        <v>178921.1</v>
      </c>
      <c r="C50" s="310">
        <v>211526.9</v>
      </c>
      <c r="D50" s="310">
        <v>217115.4</v>
      </c>
      <c r="E50" s="310">
        <v>229965.3</v>
      </c>
      <c r="F50" s="310">
        <v>248172.2</v>
      </c>
      <c r="G50" s="310">
        <v>267814.40000000002</v>
      </c>
      <c r="H50" s="324">
        <v>293366.09999999998</v>
      </c>
      <c r="I50" s="109" t="s">
        <v>1016</v>
      </c>
    </row>
    <row r="51" spans="1:9" ht="12.75" customHeight="1">
      <c r="A51" s="116" t="s">
        <v>152</v>
      </c>
      <c r="B51" s="310">
        <v>111705.4</v>
      </c>
      <c r="C51" s="310">
        <v>143561.5</v>
      </c>
      <c r="D51" s="290">
        <v>151464</v>
      </c>
      <c r="E51" s="310">
        <v>154705.5</v>
      </c>
      <c r="F51" s="310">
        <v>164617.29999999999</v>
      </c>
      <c r="G51" s="310">
        <v>171029.5</v>
      </c>
      <c r="H51" s="324">
        <v>177859.9</v>
      </c>
      <c r="I51" s="116" t="s">
        <v>152</v>
      </c>
    </row>
    <row r="52" spans="1:9" ht="12.75" customHeight="1">
      <c r="A52" s="116" t="s">
        <v>151</v>
      </c>
      <c r="B52" s="310">
        <v>221814.1</v>
      </c>
      <c r="C52" s="310">
        <v>254226.6</v>
      </c>
      <c r="D52" s="310">
        <v>262480.7</v>
      </c>
      <c r="E52" s="310">
        <v>280220.7</v>
      </c>
      <c r="F52" s="310">
        <v>295435.5</v>
      </c>
      <c r="G52" s="310">
        <v>308476.2</v>
      </c>
      <c r="H52" s="324">
        <v>367687.1</v>
      </c>
      <c r="I52" s="116" t="s">
        <v>151</v>
      </c>
    </row>
    <row r="53" spans="1:9" ht="12.75" customHeight="1">
      <c r="A53" s="291" t="s">
        <v>1211</v>
      </c>
      <c r="B53" s="290">
        <v>339075</v>
      </c>
      <c r="C53" s="310">
        <v>373572.3</v>
      </c>
      <c r="D53" s="310">
        <v>399551.8</v>
      </c>
      <c r="E53" s="310">
        <v>452352.1</v>
      </c>
      <c r="F53" s="310">
        <v>480457.9</v>
      </c>
      <c r="G53" s="310">
        <v>468462.3</v>
      </c>
      <c r="H53" s="331">
        <v>582867.6</v>
      </c>
      <c r="I53" s="13" t="s">
        <v>4</v>
      </c>
    </row>
    <row r="54" spans="1:9" ht="12.75" customHeight="1">
      <c r="A54" s="116" t="s">
        <v>150</v>
      </c>
      <c r="B54" s="310">
        <v>323367.40000000002</v>
      </c>
      <c r="C54" s="310">
        <v>349351.5</v>
      </c>
      <c r="D54" s="310">
        <v>366013.2</v>
      </c>
      <c r="E54" s="310">
        <v>428715.6</v>
      </c>
      <c r="F54" s="310">
        <v>447535.2</v>
      </c>
      <c r="G54" s="290">
        <v>425161</v>
      </c>
      <c r="H54" s="327">
        <v>499044.8</v>
      </c>
      <c r="I54" s="116" t="s">
        <v>150</v>
      </c>
    </row>
    <row r="55" spans="1:9" ht="12.75" customHeight="1">
      <c r="A55" s="116" t="s">
        <v>149</v>
      </c>
      <c r="B55" s="310">
        <v>250039.3</v>
      </c>
      <c r="C55" s="290">
        <v>249375</v>
      </c>
      <c r="D55" s="310">
        <v>260703.5</v>
      </c>
      <c r="E55" s="310">
        <v>282803.8</v>
      </c>
      <c r="F55" s="310">
        <v>300163.40000000002</v>
      </c>
      <c r="G55" s="310">
        <v>290803.3</v>
      </c>
      <c r="H55" s="324">
        <v>329659.8</v>
      </c>
      <c r="I55" s="116" t="s">
        <v>149</v>
      </c>
    </row>
    <row r="56" spans="1:9" ht="12.75" customHeight="1">
      <c r="A56" s="116" t="s">
        <v>148</v>
      </c>
      <c r="B56" s="310">
        <v>223161.1</v>
      </c>
      <c r="C56" s="310">
        <v>276359.59999999998</v>
      </c>
      <c r="D56" s="310">
        <v>292626.5</v>
      </c>
      <c r="E56" s="310">
        <v>306987.09999999998</v>
      </c>
      <c r="F56" s="310">
        <v>332154.8</v>
      </c>
      <c r="G56" s="310">
        <v>342811.2</v>
      </c>
      <c r="H56" s="324">
        <v>384635.7</v>
      </c>
      <c r="I56" s="116" t="s">
        <v>148</v>
      </c>
    </row>
    <row r="57" spans="1:9" ht="12.75" customHeight="1">
      <c r="A57" s="116" t="s">
        <v>196</v>
      </c>
      <c r="B57" s="310">
        <v>483509.9</v>
      </c>
      <c r="C57" s="310">
        <v>530860.1</v>
      </c>
      <c r="D57" s="310">
        <v>582208.5</v>
      </c>
      <c r="E57" s="310">
        <v>673117.8</v>
      </c>
      <c r="F57" s="310">
        <v>716745.5</v>
      </c>
      <c r="G57" s="310">
        <v>675621.4</v>
      </c>
      <c r="H57" s="324">
        <v>888039</v>
      </c>
      <c r="I57" s="116" t="s">
        <v>196</v>
      </c>
    </row>
    <row r="58" spans="1:9" ht="12.75" customHeight="1">
      <c r="A58" s="116" t="s">
        <v>147</v>
      </c>
      <c r="B58" s="310">
        <v>341391.7</v>
      </c>
      <c r="C58" s="310">
        <v>375910.8</v>
      </c>
      <c r="D58" s="310">
        <v>390800.7</v>
      </c>
      <c r="E58" s="310">
        <v>450225.9</v>
      </c>
      <c r="F58" s="310">
        <v>479562.9</v>
      </c>
      <c r="G58" s="310">
        <v>451490.9</v>
      </c>
      <c r="H58" s="324">
        <v>565472.30000000005</v>
      </c>
      <c r="I58" s="116" t="s">
        <v>147</v>
      </c>
    </row>
    <row r="59" spans="1:9" ht="12.75" customHeight="1">
      <c r="A59" s="109" t="s">
        <v>1011</v>
      </c>
      <c r="B59" s="310">
        <v>203100.9</v>
      </c>
      <c r="C59" s="310">
        <v>230260.9</v>
      </c>
      <c r="D59" s="310">
        <v>240379.6</v>
      </c>
      <c r="E59" s="310">
        <v>257992.5</v>
      </c>
      <c r="F59" s="310">
        <v>278358.90000000002</v>
      </c>
      <c r="G59" s="310">
        <v>287210.3</v>
      </c>
      <c r="H59" s="324">
        <v>326607</v>
      </c>
      <c r="I59" s="109" t="s">
        <v>1011</v>
      </c>
    </row>
    <row r="60" spans="1:9" ht="12.75" customHeight="1">
      <c r="A60" s="116" t="s">
        <v>146</v>
      </c>
      <c r="B60" s="310">
        <v>403601.4</v>
      </c>
      <c r="C60" s="310">
        <v>435823.7</v>
      </c>
      <c r="D60" s="310">
        <v>474129.3</v>
      </c>
      <c r="E60" s="310">
        <v>543647.6</v>
      </c>
      <c r="F60" s="310">
        <v>573894.30000000005</v>
      </c>
      <c r="G60" s="310">
        <v>541930.19999999995</v>
      </c>
      <c r="H60" s="324">
        <v>677759.9</v>
      </c>
      <c r="I60" s="116" t="s">
        <v>146</v>
      </c>
    </row>
    <row r="61" spans="1:9" ht="12.75" customHeight="1">
      <c r="A61" s="116" t="s">
        <v>145</v>
      </c>
      <c r="B61" s="290">
        <v>216918</v>
      </c>
      <c r="C61" s="310">
        <v>242189.8</v>
      </c>
      <c r="D61" s="310">
        <v>257681.1</v>
      </c>
      <c r="E61" s="310">
        <v>276491.3</v>
      </c>
      <c r="F61" s="310">
        <v>292171.59999999998</v>
      </c>
      <c r="G61" s="310">
        <v>315153.90000000002</v>
      </c>
      <c r="H61" s="324">
        <v>387457.5</v>
      </c>
      <c r="I61" s="116" t="s">
        <v>145</v>
      </c>
    </row>
    <row r="62" spans="1:9" ht="12.75" customHeight="1">
      <c r="A62" s="116" t="s">
        <v>144</v>
      </c>
      <c r="B62" s="310">
        <v>338304.4</v>
      </c>
      <c r="C62" s="310">
        <v>394208.9</v>
      </c>
      <c r="D62" s="310">
        <v>428207.8</v>
      </c>
      <c r="E62" s="310">
        <v>465830.1</v>
      </c>
      <c r="F62" s="310">
        <v>505460.2</v>
      </c>
      <c r="G62" s="310">
        <v>497418.6</v>
      </c>
      <c r="H62" s="324">
        <v>597430.6</v>
      </c>
      <c r="I62" s="116" t="s">
        <v>144</v>
      </c>
    </row>
    <row r="63" spans="1:9" ht="12.75" customHeight="1">
      <c r="A63" s="116" t="s">
        <v>143</v>
      </c>
      <c r="B63" s="310">
        <v>387881.4</v>
      </c>
      <c r="C63" s="310">
        <v>408982.9</v>
      </c>
      <c r="D63" s="310">
        <v>440024.7</v>
      </c>
      <c r="E63" s="310">
        <v>537212.80000000005</v>
      </c>
      <c r="F63" s="310">
        <v>564897.9</v>
      </c>
      <c r="G63" s="310">
        <v>538971.9</v>
      </c>
      <c r="H63" s="324">
        <v>721025.2</v>
      </c>
      <c r="I63" s="116" t="s">
        <v>143</v>
      </c>
    </row>
    <row r="64" spans="1:9" ht="12.75" customHeight="1">
      <c r="A64" s="116" t="s">
        <v>142</v>
      </c>
      <c r="B64" s="290">
        <v>253911</v>
      </c>
      <c r="C64" s="310">
        <v>266340.2</v>
      </c>
      <c r="D64" s="310">
        <v>281369.7</v>
      </c>
      <c r="E64" s="310">
        <v>310238.7</v>
      </c>
      <c r="F64" s="310">
        <v>342250.5</v>
      </c>
      <c r="G64" s="310">
        <v>379820.4</v>
      </c>
      <c r="H64" s="324">
        <v>418946.1</v>
      </c>
      <c r="I64" s="116" t="s">
        <v>142</v>
      </c>
    </row>
    <row r="65" spans="1:9" ht="12.75" customHeight="1">
      <c r="A65" s="116" t="s">
        <v>141</v>
      </c>
      <c r="B65" s="310">
        <v>394135.9</v>
      </c>
      <c r="C65" s="310">
        <v>425864.5</v>
      </c>
      <c r="D65" s="290">
        <v>453013</v>
      </c>
      <c r="E65" s="310">
        <v>509855.1</v>
      </c>
      <c r="F65" s="310">
        <v>530579.4</v>
      </c>
      <c r="G65" s="310">
        <v>505093.4</v>
      </c>
      <c r="H65" s="324">
        <v>675334.5</v>
      </c>
      <c r="I65" s="116" t="s">
        <v>141</v>
      </c>
    </row>
    <row r="66" spans="1:9" ht="12.75" customHeight="1">
      <c r="A66" s="116" t="s">
        <v>140</v>
      </c>
      <c r="B66" s="310">
        <v>251047.1</v>
      </c>
      <c r="C66" s="290">
        <v>282214</v>
      </c>
      <c r="D66" s="290">
        <v>294988</v>
      </c>
      <c r="E66" s="290">
        <v>315610</v>
      </c>
      <c r="F66" s="310">
        <v>333876.5</v>
      </c>
      <c r="G66" s="310">
        <v>358480.4</v>
      </c>
      <c r="H66" s="324">
        <v>422954.6</v>
      </c>
      <c r="I66" s="116" t="s">
        <v>140</v>
      </c>
    </row>
    <row r="67" spans="1:9" ht="12.75" customHeight="1">
      <c r="A67" s="116" t="s">
        <v>139</v>
      </c>
      <c r="B67" s="310">
        <v>241633.8</v>
      </c>
      <c r="C67" s="290">
        <v>292335</v>
      </c>
      <c r="D67" s="310">
        <v>299921.8</v>
      </c>
      <c r="E67" s="310">
        <v>311203.3</v>
      </c>
      <c r="F67" s="310">
        <v>340581.4</v>
      </c>
      <c r="G67" s="310">
        <v>360112.2</v>
      </c>
      <c r="H67" s="324">
        <v>411847.2</v>
      </c>
      <c r="I67" s="116" t="s">
        <v>139</v>
      </c>
    </row>
    <row r="68" spans="1:9" ht="12.75" customHeight="1">
      <c r="A68" s="291" t="s">
        <v>1210</v>
      </c>
      <c r="B68" s="290">
        <v>737316</v>
      </c>
      <c r="C68" s="310">
        <v>792608.1</v>
      </c>
      <c r="D68" s="310">
        <v>889254.40000000002</v>
      </c>
      <c r="E68" s="310">
        <v>1055243.5</v>
      </c>
      <c r="F68" s="310">
        <v>1070596.6000000001</v>
      </c>
      <c r="G68" s="310">
        <v>945711.8</v>
      </c>
      <c r="H68" s="331">
        <v>1356291.3</v>
      </c>
      <c r="I68" s="13" t="s">
        <v>5</v>
      </c>
    </row>
    <row r="69" spans="1:9" ht="12.75" customHeight="1">
      <c r="A69" s="116" t="s">
        <v>138</v>
      </c>
      <c r="B69" s="290">
        <v>207236</v>
      </c>
      <c r="C69" s="310">
        <v>235547.8</v>
      </c>
      <c r="D69" s="310">
        <v>247093.2</v>
      </c>
      <c r="E69" s="310">
        <v>256618.3</v>
      </c>
      <c r="F69" s="310">
        <v>280971.3</v>
      </c>
      <c r="G69" s="290">
        <v>294464</v>
      </c>
      <c r="H69" s="327">
        <v>330642.2</v>
      </c>
      <c r="I69" s="116" t="s">
        <v>138</v>
      </c>
    </row>
    <row r="70" spans="1:9" ht="12.75" customHeight="1">
      <c r="A70" s="116" t="s">
        <v>137</v>
      </c>
      <c r="B70" s="310">
        <v>421100.7</v>
      </c>
      <c r="C70" s="310">
        <v>487246.6</v>
      </c>
      <c r="D70" s="310">
        <v>522156.2</v>
      </c>
      <c r="E70" s="310">
        <v>560977.30000000005</v>
      </c>
      <c r="F70" s="310">
        <v>586468.30000000005</v>
      </c>
      <c r="G70" s="290">
        <v>588270</v>
      </c>
      <c r="H70" s="324">
        <v>710380.8</v>
      </c>
      <c r="I70" s="116" t="s">
        <v>137</v>
      </c>
    </row>
    <row r="71" spans="1:9" ht="12.75" customHeight="1">
      <c r="A71" s="116" t="s">
        <v>1012</v>
      </c>
      <c r="B71" s="310">
        <v>1947653.2</v>
      </c>
      <c r="C71" s="310">
        <v>1912836.6</v>
      </c>
      <c r="D71" s="310">
        <v>2155227.7000000002</v>
      </c>
      <c r="E71" s="310">
        <v>2715827.8</v>
      </c>
      <c r="F71" s="310">
        <v>2733622.7</v>
      </c>
      <c r="G71" s="310">
        <v>1994630.3</v>
      </c>
      <c r="H71" s="324">
        <v>3334556.9</v>
      </c>
      <c r="I71" s="116" t="s">
        <v>1012</v>
      </c>
    </row>
    <row r="72" spans="1:9" ht="12.75" customHeight="1">
      <c r="A72" s="116" t="s">
        <v>1013</v>
      </c>
      <c r="B72" s="310">
        <v>3336453.4</v>
      </c>
      <c r="C72" s="310">
        <v>3790547.2</v>
      </c>
      <c r="D72" s="310">
        <v>4571566.9000000004</v>
      </c>
      <c r="E72" s="310">
        <v>5650999.2999999998</v>
      </c>
      <c r="F72" s="310">
        <v>5710467.4000000004</v>
      </c>
      <c r="G72" s="310">
        <v>5072483.5999999996</v>
      </c>
      <c r="H72" s="324">
        <v>7572420.2999999998</v>
      </c>
      <c r="I72" s="116" t="s">
        <v>1013</v>
      </c>
    </row>
    <row r="73" spans="1:9" ht="12.75" customHeight="1">
      <c r="A73" s="116" t="s">
        <v>136</v>
      </c>
      <c r="B73" s="310">
        <v>628098.5</v>
      </c>
      <c r="C73" s="310">
        <v>659860.80000000005</v>
      </c>
      <c r="D73" s="310">
        <v>727930.9</v>
      </c>
      <c r="E73" s="310">
        <v>872684.2</v>
      </c>
      <c r="F73" s="310">
        <v>821610.6</v>
      </c>
      <c r="G73" s="290">
        <v>757076</v>
      </c>
      <c r="H73" s="324">
        <v>992404.8</v>
      </c>
      <c r="I73" s="116" t="s">
        <v>136</v>
      </c>
    </row>
    <row r="74" spans="1:9" ht="12.75" customHeight="1">
      <c r="A74" s="116" t="s">
        <v>134</v>
      </c>
      <c r="B74" s="310">
        <v>345597.1</v>
      </c>
      <c r="C74" s="310">
        <v>380623.8</v>
      </c>
      <c r="D74" s="310">
        <v>405015.2</v>
      </c>
      <c r="E74" s="310">
        <v>436611.1</v>
      </c>
      <c r="F74" s="310">
        <v>445276.7</v>
      </c>
      <c r="G74" s="310">
        <v>467537.3</v>
      </c>
      <c r="H74" s="324">
        <v>595385.4</v>
      </c>
      <c r="I74" s="116" t="s">
        <v>134</v>
      </c>
    </row>
    <row r="75" spans="1:9" ht="12.75" customHeight="1">
      <c r="A75" s="291" t="s">
        <v>1209</v>
      </c>
      <c r="B75" s="310">
        <v>369286.3</v>
      </c>
      <c r="C75" s="310">
        <v>404112.9</v>
      </c>
      <c r="D75" s="310">
        <v>443783.8</v>
      </c>
      <c r="E75" s="290">
        <v>505859</v>
      </c>
      <c r="F75" s="290">
        <v>535321</v>
      </c>
      <c r="G75" s="290">
        <v>529091</v>
      </c>
      <c r="H75" s="331">
        <v>666040.6</v>
      </c>
      <c r="I75" s="13" t="s">
        <v>6</v>
      </c>
    </row>
    <row r="76" spans="1:9" ht="12.75" customHeight="1">
      <c r="A76" s="116" t="s">
        <v>133</v>
      </c>
      <c r="B76" s="310">
        <v>196639.2</v>
      </c>
      <c r="C76" s="310">
        <v>219520.8</v>
      </c>
      <c r="D76" s="310">
        <v>222562.9</v>
      </c>
      <c r="E76" s="310">
        <v>247496.8</v>
      </c>
      <c r="F76" s="310">
        <v>268657.40000000002</v>
      </c>
      <c r="G76" s="310">
        <v>283451.40000000002</v>
      </c>
      <c r="H76" s="327">
        <v>322413.40000000002</v>
      </c>
      <c r="I76" s="116" t="s">
        <v>133</v>
      </c>
    </row>
    <row r="77" spans="1:9" ht="12.75" customHeight="1">
      <c r="A77" s="116" t="s">
        <v>132</v>
      </c>
      <c r="B77" s="310">
        <v>150265.5</v>
      </c>
      <c r="C77" s="310">
        <v>182914.4</v>
      </c>
      <c r="D77" s="310">
        <v>203160.1</v>
      </c>
      <c r="E77" s="310">
        <v>228064.8</v>
      </c>
      <c r="F77" s="310">
        <v>243052.4</v>
      </c>
      <c r="G77" s="310">
        <v>251799.9</v>
      </c>
      <c r="H77" s="324">
        <v>267794.7</v>
      </c>
      <c r="I77" s="116" t="s">
        <v>132</v>
      </c>
    </row>
    <row r="78" spans="1:9" ht="12.75" customHeight="1">
      <c r="A78" s="116" t="s">
        <v>131</v>
      </c>
      <c r="B78" s="310">
        <v>317763.59999999998</v>
      </c>
      <c r="C78" s="310">
        <v>386695.7</v>
      </c>
      <c r="D78" s="310">
        <v>405788.7</v>
      </c>
      <c r="E78" s="310">
        <v>451421.5</v>
      </c>
      <c r="F78" s="290">
        <v>478781</v>
      </c>
      <c r="G78" s="310">
        <v>500422.8</v>
      </c>
      <c r="H78" s="324">
        <v>580016</v>
      </c>
      <c r="I78" s="116" t="s">
        <v>131</v>
      </c>
    </row>
    <row r="79" spans="1:9" ht="12.75" customHeight="1">
      <c r="A79" s="116" t="s">
        <v>130</v>
      </c>
      <c r="B79" s="310">
        <v>204933.1</v>
      </c>
      <c r="C79" s="310">
        <v>224525.8</v>
      </c>
      <c r="D79" s="310">
        <v>231268.4</v>
      </c>
      <c r="E79" s="310">
        <v>247599.3</v>
      </c>
      <c r="F79" s="310">
        <v>271319.7</v>
      </c>
      <c r="G79" s="310">
        <v>291156.90000000002</v>
      </c>
      <c r="H79" s="324">
        <v>370434.3</v>
      </c>
      <c r="I79" s="116" t="s">
        <v>130</v>
      </c>
    </row>
    <row r="80" spans="1:9" ht="12.75" customHeight="1">
      <c r="A80" s="116" t="s">
        <v>129</v>
      </c>
      <c r="B80" s="310">
        <v>582345.80000000005</v>
      </c>
      <c r="C80" s="310">
        <v>634610.4</v>
      </c>
      <c r="D80" s="310">
        <v>687442.8</v>
      </c>
      <c r="E80" s="290">
        <v>825925</v>
      </c>
      <c r="F80" s="310">
        <v>938016.7</v>
      </c>
      <c r="G80" s="310">
        <v>951613.7</v>
      </c>
      <c r="H80" s="324">
        <v>1074424.2</v>
      </c>
      <c r="I80" s="116" t="s">
        <v>129</v>
      </c>
    </row>
    <row r="81" spans="1:9" ht="12.75" customHeight="1">
      <c r="A81" s="116" t="s">
        <v>128</v>
      </c>
      <c r="B81" s="310">
        <v>414986.5</v>
      </c>
      <c r="C81" s="310">
        <v>472533.3</v>
      </c>
      <c r="D81" s="310">
        <v>527025.30000000005</v>
      </c>
      <c r="E81" s="310">
        <v>608298.6</v>
      </c>
      <c r="F81" s="310">
        <v>645518.80000000005</v>
      </c>
      <c r="G81" s="310">
        <v>631591.9</v>
      </c>
      <c r="H81" s="324">
        <v>813312.4</v>
      </c>
      <c r="I81" s="116" t="s">
        <v>128</v>
      </c>
    </row>
    <row r="82" spans="1:9" ht="12.75" customHeight="1">
      <c r="A82" s="116" t="s">
        <v>197</v>
      </c>
      <c r="B82" s="310">
        <v>309904.3</v>
      </c>
      <c r="C82" s="310">
        <v>332941.59999999998</v>
      </c>
      <c r="D82" s="310">
        <v>406335.3</v>
      </c>
      <c r="E82" s="310">
        <v>471742.7</v>
      </c>
      <c r="F82" s="310">
        <v>416501.2</v>
      </c>
      <c r="G82" s="310">
        <v>392374.9</v>
      </c>
      <c r="H82" s="324">
        <v>690143</v>
      </c>
      <c r="I82" s="116" t="s">
        <v>197</v>
      </c>
    </row>
    <row r="83" spans="1:9" ht="12.75" customHeight="1">
      <c r="A83" s="116" t="s">
        <v>127</v>
      </c>
      <c r="B83" s="310">
        <v>370895.7</v>
      </c>
      <c r="C83" s="310">
        <v>387887.1</v>
      </c>
      <c r="D83" s="310">
        <v>423663.3</v>
      </c>
      <c r="E83" s="310">
        <v>466347.9</v>
      </c>
      <c r="F83" s="310">
        <v>504043.1</v>
      </c>
      <c r="G83" s="310">
        <v>485981.4</v>
      </c>
      <c r="H83" s="324">
        <v>581018.30000000005</v>
      </c>
      <c r="I83" s="116" t="s">
        <v>127</v>
      </c>
    </row>
    <row r="84" spans="1:9" ht="12.75" customHeight="1">
      <c r="A84" s="116" t="s">
        <v>126</v>
      </c>
      <c r="B84" s="310">
        <v>312450.2</v>
      </c>
      <c r="C84" s="310">
        <v>338878.9</v>
      </c>
      <c r="D84" s="310">
        <v>355839.6</v>
      </c>
      <c r="E84" s="310">
        <v>377061.9</v>
      </c>
      <c r="F84" s="310">
        <v>399371.1</v>
      </c>
      <c r="G84" s="290">
        <v>398641</v>
      </c>
      <c r="H84" s="324">
        <v>451536.8</v>
      </c>
      <c r="I84" s="116" t="s">
        <v>126</v>
      </c>
    </row>
    <row r="85" spans="1:9" ht="12.75" customHeight="1">
      <c r="A85" s="116" t="s">
        <v>125</v>
      </c>
      <c r="B85" s="310">
        <v>438316.5</v>
      </c>
      <c r="C85" s="310">
        <v>483420.8</v>
      </c>
      <c r="D85" s="310">
        <v>514001.1</v>
      </c>
      <c r="E85" s="310">
        <v>568191.69999999995</v>
      </c>
      <c r="F85" s="310">
        <v>577550.69999999995</v>
      </c>
      <c r="G85" s="310">
        <v>518179.5</v>
      </c>
      <c r="H85" s="324">
        <v>660598.1</v>
      </c>
      <c r="I85" s="116" t="s">
        <v>125</v>
      </c>
    </row>
    <row r="86" spans="1:9" ht="12.75" customHeight="1">
      <c r="A86" s="291" t="s">
        <v>1208</v>
      </c>
      <c r="B86" s="310">
        <v>487852.1</v>
      </c>
      <c r="C86" s="310">
        <v>7796665.5999999996</v>
      </c>
      <c r="D86" s="290">
        <v>568274</v>
      </c>
      <c r="E86" s="310">
        <v>682108.5</v>
      </c>
      <c r="F86" s="310">
        <v>730107.7</v>
      </c>
      <c r="G86" s="310">
        <v>741938.3</v>
      </c>
      <c r="H86" s="331">
        <v>909459.1</v>
      </c>
      <c r="I86" s="13" t="s">
        <v>7</v>
      </c>
    </row>
    <row r="87" spans="1:9" ht="12.75" customHeight="1">
      <c r="A87" s="116" t="s">
        <v>124</v>
      </c>
      <c r="B87" s="310">
        <v>206880.3</v>
      </c>
      <c r="C87" s="310">
        <v>224534.7</v>
      </c>
      <c r="D87" s="310">
        <v>228171.1</v>
      </c>
      <c r="E87" s="310">
        <v>262811.90000000002</v>
      </c>
      <c r="F87" s="310">
        <v>290301.40000000002</v>
      </c>
      <c r="G87" s="310">
        <v>307558.8</v>
      </c>
      <c r="H87" s="327">
        <v>347738.2</v>
      </c>
      <c r="I87" s="116" t="s">
        <v>124</v>
      </c>
    </row>
    <row r="88" spans="1:9" ht="12.75" customHeight="1">
      <c r="A88" s="116" t="s">
        <v>122</v>
      </c>
      <c r="B88" s="290">
        <v>228215</v>
      </c>
      <c r="C88" s="290">
        <v>258225</v>
      </c>
      <c r="D88" s="310">
        <v>284969.09999999998</v>
      </c>
      <c r="E88" s="310">
        <v>317815.5</v>
      </c>
      <c r="F88" s="290">
        <v>343033</v>
      </c>
      <c r="G88" s="310">
        <v>402594.6</v>
      </c>
      <c r="H88" s="324">
        <v>464887</v>
      </c>
      <c r="I88" s="116" t="s">
        <v>122</v>
      </c>
    </row>
    <row r="89" spans="1:9" ht="12.75" customHeight="1">
      <c r="A89" s="116" t="s">
        <v>123</v>
      </c>
      <c r="B89" s="310">
        <v>780139.8</v>
      </c>
      <c r="C89" s="310">
        <v>925293.3</v>
      </c>
      <c r="D89" s="310">
        <v>977633.1</v>
      </c>
      <c r="E89" s="310">
        <v>1166833.3</v>
      </c>
      <c r="F89" s="310">
        <v>1258706.5</v>
      </c>
      <c r="G89" s="310">
        <v>1168152.5</v>
      </c>
      <c r="H89" s="324">
        <v>1636734.2</v>
      </c>
      <c r="I89" s="116" t="s">
        <v>123</v>
      </c>
    </row>
    <row r="90" spans="1:9" ht="12.75" customHeight="1">
      <c r="A90" s="116" t="s">
        <v>121</v>
      </c>
      <c r="B90" s="310">
        <v>553863.9</v>
      </c>
      <c r="C90" s="310">
        <v>710448.2</v>
      </c>
      <c r="D90" s="310">
        <v>724011.6</v>
      </c>
      <c r="E90" s="310">
        <v>835029.8</v>
      </c>
      <c r="F90" s="310">
        <v>891049.1</v>
      </c>
      <c r="G90" s="290">
        <v>942802</v>
      </c>
      <c r="H90" s="324">
        <v>1081102</v>
      </c>
      <c r="I90" s="116" t="s">
        <v>121</v>
      </c>
    </row>
    <row r="91" spans="1:9" ht="12.75" customHeight="1">
      <c r="A91" s="116" t="s">
        <v>120</v>
      </c>
      <c r="B91" s="310">
        <v>371595.6</v>
      </c>
      <c r="C91" s="310">
        <v>446924.1</v>
      </c>
      <c r="D91" s="310">
        <v>472486.5</v>
      </c>
      <c r="E91" s="310">
        <v>506052.1</v>
      </c>
      <c r="F91" s="290">
        <v>561643</v>
      </c>
      <c r="G91" s="310">
        <v>582950.69999999995</v>
      </c>
      <c r="H91" s="324">
        <v>699777.8</v>
      </c>
      <c r="I91" s="116" t="s">
        <v>120</v>
      </c>
    </row>
    <row r="92" spans="1:9" ht="12.75" customHeight="1">
      <c r="A92" s="116" t="s">
        <v>119</v>
      </c>
      <c r="B92" s="310">
        <v>445809.5</v>
      </c>
      <c r="C92" s="310">
        <v>504272.3</v>
      </c>
      <c r="D92" s="310">
        <v>524460.5</v>
      </c>
      <c r="E92" s="310">
        <v>574833.30000000005</v>
      </c>
      <c r="F92" s="310">
        <v>608977.5</v>
      </c>
      <c r="G92" s="310">
        <v>658239.5</v>
      </c>
      <c r="H92" s="324">
        <v>759343.9</v>
      </c>
      <c r="I92" s="116" t="s">
        <v>119</v>
      </c>
    </row>
    <row r="93" spans="1:9" ht="12.75" customHeight="1">
      <c r="A93" s="116" t="s">
        <v>118</v>
      </c>
      <c r="B93" s="310">
        <v>343385.7</v>
      </c>
      <c r="C93" s="310">
        <v>370192.4</v>
      </c>
      <c r="D93" s="310">
        <v>373935.1</v>
      </c>
      <c r="E93" s="310">
        <v>419905.2</v>
      </c>
      <c r="F93" s="310">
        <v>521060.1</v>
      </c>
      <c r="G93" s="310">
        <v>571362.1</v>
      </c>
      <c r="H93" s="324">
        <v>683167.9</v>
      </c>
      <c r="I93" s="116" t="s">
        <v>118</v>
      </c>
    </row>
    <row r="94" spans="1:9" ht="12.75" customHeight="1">
      <c r="A94" s="116" t="s">
        <v>117</v>
      </c>
      <c r="B94" s="310">
        <v>854561.5</v>
      </c>
      <c r="C94" s="310">
        <v>1054274.8</v>
      </c>
      <c r="D94" s="310">
        <v>1117517.3</v>
      </c>
      <c r="E94" s="310">
        <v>1236274.3999999999</v>
      </c>
      <c r="F94" s="310">
        <v>1518066.7</v>
      </c>
      <c r="G94" s="290">
        <v>2035007</v>
      </c>
      <c r="H94" s="324">
        <v>2273882.2000000002</v>
      </c>
      <c r="I94" s="116" t="s">
        <v>117</v>
      </c>
    </row>
    <row r="95" spans="1:9" ht="12.75" customHeight="1">
      <c r="A95" s="116" t="s">
        <v>116</v>
      </c>
      <c r="B95" s="310">
        <v>1716734.4</v>
      </c>
      <c r="C95" s="310">
        <v>1564707.9</v>
      </c>
      <c r="D95" s="310">
        <v>1605079.4</v>
      </c>
      <c r="E95" s="290">
        <v>2517125</v>
      </c>
      <c r="F95" s="310">
        <v>2400858.1</v>
      </c>
      <c r="G95" s="310">
        <v>2059206.5</v>
      </c>
      <c r="H95" s="324">
        <v>2545592.5</v>
      </c>
      <c r="I95" s="116" t="s">
        <v>116</v>
      </c>
    </row>
    <row r="96" spans="1:9" ht="12.75" customHeight="1">
      <c r="A96" s="116" t="s">
        <v>1014</v>
      </c>
      <c r="B96" s="310">
        <v>266405.8</v>
      </c>
      <c r="C96" s="310">
        <v>294021.2</v>
      </c>
      <c r="D96" s="310">
        <v>338826.6</v>
      </c>
      <c r="E96" s="310">
        <v>339068.1</v>
      </c>
      <c r="F96" s="310">
        <v>355545.7</v>
      </c>
      <c r="G96" s="310">
        <v>400340.5</v>
      </c>
      <c r="H96" s="324">
        <v>507212.2</v>
      </c>
      <c r="I96" s="116" t="s">
        <v>1014</v>
      </c>
    </row>
    <row r="97" spans="1:9" ht="12.75" customHeight="1">
      <c r="A97" s="116" t="s">
        <v>1015</v>
      </c>
      <c r="B97" s="290">
        <v>1226152</v>
      </c>
      <c r="C97" s="310">
        <v>1443771.7</v>
      </c>
      <c r="D97" s="290">
        <v>1469675</v>
      </c>
      <c r="E97" s="310">
        <v>1685134.1</v>
      </c>
      <c r="F97" s="310">
        <v>1898634.8</v>
      </c>
      <c r="G97" s="310">
        <v>2404271.2000000002</v>
      </c>
      <c r="H97" s="320">
        <v>2734862.7</v>
      </c>
      <c r="I97" s="116" t="s">
        <v>1015</v>
      </c>
    </row>
  </sheetData>
  <mergeCells count="1">
    <mergeCell ref="A1:Z1"/>
  </mergeCells>
  <pageMargins left="0.75" right="0.75" top="1" bottom="1" header="0.5" footer="0.5"/>
  <pageSetup orientation="portrait" horizontalDpi="300" verticalDpi="300"/>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opLeftCell="A22" workbookViewId="0">
      <selection activeCell="D24" sqref="D24"/>
    </sheetView>
  </sheetViews>
  <sheetFormatPr defaultRowHeight="15"/>
  <cols>
    <col min="1" max="1" width="11.140625" bestFit="1" customWidth="1"/>
  </cols>
  <sheetData>
    <row r="1" spans="1:4">
      <c r="A1">
        <v>58000</v>
      </c>
      <c r="B1" t="s">
        <v>217</v>
      </c>
      <c r="D1">
        <v>-82.48</v>
      </c>
    </row>
    <row r="2" spans="1:4">
      <c r="A2" t="s">
        <v>223</v>
      </c>
      <c r="B2" t="s">
        <v>224</v>
      </c>
      <c r="C2">
        <v>54.58</v>
      </c>
      <c r="D2">
        <v>54.58</v>
      </c>
    </row>
    <row r="3" spans="1:4">
      <c r="A3" t="s">
        <v>225</v>
      </c>
      <c r="B3" t="s">
        <v>226</v>
      </c>
      <c r="C3">
        <v>171.78</v>
      </c>
      <c r="D3">
        <v>166.46</v>
      </c>
    </row>
    <row r="4" spans="1:4">
      <c r="A4" t="s">
        <v>229</v>
      </c>
      <c r="B4" t="s">
        <v>230</v>
      </c>
      <c r="C4">
        <v>1820.75</v>
      </c>
      <c r="D4">
        <v>1820.75</v>
      </c>
    </row>
    <row r="5" spans="1:4">
      <c r="A5" t="s">
        <v>231</v>
      </c>
      <c r="B5" t="s">
        <v>232</v>
      </c>
      <c r="C5">
        <v>47.47</v>
      </c>
      <c r="D5">
        <v>47.47</v>
      </c>
    </row>
    <row r="6" spans="1:4">
      <c r="A6" t="s">
        <v>233</v>
      </c>
      <c r="B6" t="s">
        <v>234</v>
      </c>
      <c r="C6">
        <v>4920.6000000000004</v>
      </c>
      <c r="D6">
        <v>4920.6000000000004</v>
      </c>
    </row>
    <row r="7" spans="1:4">
      <c r="A7">
        <v>310151370</v>
      </c>
      <c r="B7" t="s">
        <v>272</v>
      </c>
      <c r="C7">
        <v>182.02</v>
      </c>
      <c r="D7">
        <v>182</v>
      </c>
    </row>
    <row r="8" spans="1:4">
      <c r="A8">
        <v>310651940</v>
      </c>
      <c r="B8" t="s">
        <v>552</v>
      </c>
      <c r="C8">
        <v>137</v>
      </c>
      <c r="D8">
        <v>120.2</v>
      </c>
    </row>
    <row r="9" spans="1:4">
      <c r="A9">
        <v>310852500</v>
      </c>
      <c r="B9" t="s">
        <v>273</v>
      </c>
      <c r="C9">
        <v>16182.14</v>
      </c>
      <c r="D9">
        <v>16181.91</v>
      </c>
    </row>
    <row r="10" spans="1:4">
      <c r="A10">
        <v>311152200</v>
      </c>
      <c r="B10" t="s">
        <v>276</v>
      </c>
      <c r="C10">
        <v>356.35</v>
      </c>
      <c r="D10">
        <v>356.35</v>
      </c>
    </row>
    <row r="11" spans="1:4">
      <c r="A11">
        <v>311252400</v>
      </c>
      <c r="B11" t="s">
        <v>277</v>
      </c>
      <c r="C11">
        <v>0.46</v>
      </c>
      <c r="D11">
        <v>0.46</v>
      </c>
    </row>
    <row r="12" spans="1:4">
      <c r="A12">
        <v>330152700</v>
      </c>
      <c r="B12" t="s">
        <v>278</v>
      </c>
      <c r="C12">
        <v>8.01</v>
      </c>
      <c r="D12">
        <v>8.01</v>
      </c>
    </row>
    <row r="13" spans="1:4">
      <c r="A13">
        <v>330153800</v>
      </c>
      <c r="B13" t="s">
        <v>279</v>
      </c>
      <c r="C13">
        <v>2930.59</v>
      </c>
      <c r="D13">
        <v>2927.03</v>
      </c>
    </row>
    <row r="14" spans="1:4">
      <c r="A14">
        <v>330752600</v>
      </c>
      <c r="B14" t="s">
        <v>281</v>
      </c>
      <c r="C14">
        <v>31.77</v>
      </c>
      <c r="D14">
        <v>31.77</v>
      </c>
    </row>
    <row r="15" spans="1:4">
      <c r="A15" t="s">
        <v>284</v>
      </c>
      <c r="B15" t="s">
        <v>285</v>
      </c>
      <c r="C15">
        <v>8344.68</v>
      </c>
      <c r="D15">
        <v>8344.36</v>
      </c>
    </row>
    <row r="16" spans="1:4">
      <c r="A16">
        <v>410250270</v>
      </c>
      <c r="B16" t="s">
        <v>286</v>
      </c>
      <c r="D16">
        <v>-0.04</v>
      </c>
    </row>
    <row r="17" spans="1:4">
      <c r="A17">
        <v>420251300</v>
      </c>
      <c r="B17" t="s">
        <v>1003</v>
      </c>
      <c r="C17">
        <v>2163.79</v>
      </c>
      <c r="D17">
        <v>2163.79</v>
      </c>
    </row>
    <row r="18" spans="1:4">
      <c r="A18">
        <v>420252800</v>
      </c>
      <c r="B18" t="s">
        <v>287</v>
      </c>
      <c r="C18">
        <v>2.23</v>
      </c>
      <c r="D18">
        <v>2.23</v>
      </c>
    </row>
    <row r="19" spans="1:4">
      <c r="A19">
        <v>511351340</v>
      </c>
      <c r="B19" t="s">
        <v>587</v>
      </c>
      <c r="D19">
        <v>-0.04</v>
      </c>
    </row>
    <row r="20" spans="1:4">
      <c r="A20">
        <v>511351350</v>
      </c>
      <c r="B20" t="s">
        <v>289</v>
      </c>
      <c r="C20">
        <v>1.95</v>
      </c>
      <c r="D20">
        <v>1.95</v>
      </c>
    </row>
    <row r="21" spans="1:4">
      <c r="A21">
        <v>511351760</v>
      </c>
      <c r="B21" t="s">
        <v>290</v>
      </c>
      <c r="C21">
        <v>2.1</v>
      </c>
      <c r="D21">
        <v>2.1</v>
      </c>
    </row>
    <row r="22" spans="1:4">
      <c r="A22">
        <v>511354620</v>
      </c>
      <c r="B22" t="s">
        <v>291</v>
      </c>
      <c r="C22">
        <v>16</v>
      </c>
      <c r="D22">
        <v>16</v>
      </c>
    </row>
    <row r="23" spans="1:4">
      <c r="A23">
        <v>710552900</v>
      </c>
      <c r="B23" t="s">
        <v>300</v>
      </c>
      <c r="C23">
        <v>2545.86</v>
      </c>
      <c r="D23">
        <v>2542.16</v>
      </c>
    </row>
    <row r="24" spans="1:4">
      <c r="A24">
        <v>1570150660</v>
      </c>
      <c r="B24" t="s">
        <v>337</v>
      </c>
      <c r="C24">
        <v>0.11</v>
      </c>
      <c r="D24">
        <v>0.11</v>
      </c>
    </row>
    <row r="25" spans="1:4">
      <c r="A25">
        <v>2450150670</v>
      </c>
      <c r="B25" t="s">
        <v>708</v>
      </c>
      <c r="C25">
        <v>5.58</v>
      </c>
      <c r="D25">
        <v>5.58</v>
      </c>
    </row>
    <row r="26" spans="1:4">
      <c r="A26">
        <v>2820451280</v>
      </c>
      <c r="B26" t="s">
        <v>360</v>
      </c>
      <c r="C26">
        <v>3.78</v>
      </c>
      <c r="D26">
        <v>3.78</v>
      </c>
    </row>
    <row r="27" spans="1:4">
      <c r="A27">
        <v>3110251180</v>
      </c>
      <c r="B27" t="s">
        <v>371</v>
      </c>
      <c r="C27">
        <v>36.479999999999997</v>
      </c>
      <c r="D27">
        <v>36.46</v>
      </c>
    </row>
    <row r="28" spans="1:4">
      <c r="A28">
        <v>3610459000</v>
      </c>
      <c r="B28" t="s">
        <v>375</v>
      </c>
      <c r="C28">
        <v>635.41999999999996</v>
      </c>
      <c r="D28">
        <v>635.16999999999996</v>
      </c>
    </row>
    <row r="29" spans="1:4">
      <c r="A29">
        <v>9090051200</v>
      </c>
      <c r="B29" t="s">
        <v>448</v>
      </c>
      <c r="C29">
        <v>1.28</v>
      </c>
      <c r="D29">
        <v>1.28</v>
      </c>
    </row>
    <row r="30" spans="1:4">
      <c r="A30">
        <v>9520051420</v>
      </c>
      <c r="B30" t="s">
        <v>383</v>
      </c>
      <c r="C30">
        <v>1.69</v>
      </c>
      <c r="D30">
        <v>1.69</v>
      </c>
    </row>
    <row r="31" spans="1:4">
      <c r="A31">
        <v>9620051410</v>
      </c>
      <c r="B31" t="s">
        <v>384</v>
      </c>
      <c r="C31">
        <v>46.5</v>
      </c>
      <c r="D31">
        <v>46.42</v>
      </c>
    </row>
    <row r="32" spans="1:4">
      <c r="A32">
        <v>170558330</v>
      </c>
      <c r="B32" t="s">
        <v>96</v>
      </c>
      <c r="C32">
        <v>12211.31</v>
      </c>
      <c r="D32">
        <v>12177.28</v>
      </c>
    </row>
    <row r="33" spans="1:4">
      <c r="A33">
        <v>320558340</v>
      </c>
      <c r="B33" t="s">
        <v>97</v>
      </c>
      <c r="C33">
        <v>812.74</v>
      </c>
      <c r="D33">
        <v>811.24</v>
      </c>
    </row>
    <row r="34" spans="1:4">
      <c r="A34" t="s">
        <v>386</v>
      </c>
      <c r="B34" t="s">
        <v>387</v>
      </c>
      <c r="C34">
        <v>18.84</v>
      </c>
      <c r="D34">
        <v>18.84</v>
      </c>
    </row>
    <row r="35" spans="1:4">
      <c r="A35" t="s">
        <v>388</v>
      </c>
      <c r="B35" t="s">
        <v>389</v>
      </c>
      <c r="C35">
        <v>9301.86</v>
      </c>
      <c r="D35">
        <v>9298.44</v>
      </c>
    </row>
    <row r="36" spans="1:4">
      <c r="A36">
        <v>3620258530</v>
      </c>
      <c r="B36" t="s">
        <v>392</v>
      </c>
      <c r="C36">
        <v>494.66</v>
      </c>
      <c r="D36">
        <v>494.66</v>
      </c>
    </row>
    <row r="37" spans="1:4">
      <c r="A37" t="s">
        <v>393</v>
      </c>
      <c r="B37" t="s">
        <v>394</v>
      </c>
      <c r="C37">
        <v>403.25</v>
      </c>
      <c r="D37">
        <v>403.25</v>
      </c>
    </row>
    <row r="38" spans="1:4">
      <c r="A38">
        <v>170558360</v>
      </c>
      <c r="B38" t="s">
        <v>401</v>
      </c>
      <c r="C38">
        <v>1077.5</v>
      </c>
      <c r="D38">
        <v>1077.5</v>
      </c>
    </row>
    <row r="39" spans="1:4">
      <c r="A39">
        <v>220253030</v>
      </c>
      <c r="B39" t="s">
        <v>402</v>
      </c>
      <c r="C39">
        <v>1056.5</v>
      </c>
      <c r="D39">
        <v>1056.0899999999999</v>
      </c>
    </row>
    <row r="40" spans="1:4">
      <c r="A40">
        <v>320558370</v>
      </c>
      <c r="B40" t="s">
        <v>404</v>
      </c>
      <c r="C40">
        <v>70.099999999999994</v>
      </c>
      <c r="D40">
        <v>52.84</v>
      </c>
    </row>
    <row r="41" spans="1:4">
      <c r="A41">
        <v>3620258570</v>
      </c>
      <c r="B41" t="s">
        <v>409</v>
      </c>
      <c r="C41">
        <v>232.53</v>
      </c>
      <c r="D41">
        <v>232.53</v>
      </c>
    </row>
    <row r="42" spans="1:4">
      <c r="A42" t="s">
        <v>416</v>
      </c>
      <c r="B42" t="s">
        <v>417</v>
      </c>
      <c r="C42">
        <v>12902.24</v>
      </c>
      <c r="D42">
        <v>12902.24</v>
      </c>
    </row>
    <row r="43" spans="1:4">
      <c r="A43">
        <v>2340758790</v>
      </c>
      <c r="B43" t="s">
        <v>426</v>
      </c>
      <c r="C43">
        <v>23.85</v>
      </c>
      <c r="D43">
        <v>23.85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
  <sheetViews>
    <sheetView workbookViewId="0">
      <selection activeCell="O11" sqref="O11"/>
    </sheetView>
  </sheetViews>
  <sheetFormatPr defaultRowHeight="15"/>
  <sheetData>
    <row r="1" spans="1:4">
      <c r="A1">
        <v>58000</v>
      </c>
      <c r="B1" t="s">
        <v>217</v>
      </c>
      <c r="D1">
        <v>-14.19</v>
      </c>
    </row>
    <row r="2" spans="1:4">
      <c r="A2">
        <v>170551380</v>
      </c>
      <c r="B2" t="s">
        <v>218</v>
      </c>
      <c r="C2">
        <v>106.69</v>
      </c>
      <c r="D2">
        <v>101.86</v>
      </c>
    </row>
    <row r="3" spans="1:4">
      <c r="A3" t="s">
        <v>219</v>
      </c>
      <c r="B3" t="s">
        <v>220</v>
      </c>
      <c r="C3">
        <v>793.86</v>
      </c>
      <c r="D3">
        <v>793.25</v>
      </c>
    </row>
    <row r="4" spans="1:4">
      <c r="A4" t="s">
        <v>223</v>
      </c>
      <c r="B4" t="s">
        <v>224</v>
      </c>
      <c r="C4">
        <v>3.31</v>
      </c>
      <c r="D4">
        <v>3.31</v>
      </c>
    </row>
    <row r="5" spans="1:4">
      <c r="A5" t="s">
        <v>225</v>
      </c>
      <c r="B5" t="s">
        <v>226</v>
      </c>
      <c r="C5">
        <v>109.18</v>
      </c>
      <c r="D5">
        <v>109.17</v>
      </c>
    </row>
    <row r="6" spans="1:4">
      <c r="A6" t="s">
        <v>213</v>
      </c>
      <c r="B6" t="s">
        <v>214</v>
      </c>
      <c r="C6">
        <v>74.91</v>
      </c>
      <c r="D6">
        <v>74.91</v>
      </c>
    </row>
    <row r="7" spans="1:4">
      <c r="A7" t="s">
        <v>216</v>
      </c>
      <c r="B7" t="s">
        <v>215</v>
      </c>
      <c r="C7">
        <v>18</v>
      </c>
      <c r="D7">
        <v>18</v>
      </c>
    </row>
    <row r="8" spans="1:4">
      <c r="A8" t="s">
        <v>227</v>
      </c>
      <c r="B8" t="s">
        <v>228</v>
      </c>
      <c r="C8">
        <v>77.02</v>
      </c>
      <c r="D8">
        <v>76.290000000000006</v>
      </c>
    </row>
    <row r="9" spans="1:4">
      <c r="A9" t="s">
        <v>229</v>
      </c>
      <c r="B9" t="s">
        <v>230</v>
      </c>
      <c r="C9">
        <v>346.05</v>
      </c>
      <c r="D9">
        <v>346.05</v>
      </c>
    </row>
    <row r="10" spans="1:4">
      <c r="A10" t="s">
        <v>513</v>
      </c>
      <c r="B10" t="s">
        <v>514</v>
      </c>
      <c r="C10">
        <v>17.45</v>
      </c>
      <c r="D10">
        <v>17.45</v>
      </c>
    </row>
    <row r="11" spans="1:4">
      <c r="A11" t="s">
        <v>231</v>
      </c>
      <c r="B11" t="s">
        <v>232</v>
      </c>
      <c r="C11">
        <v>8.89</v>
      </c>
      <c r="D11">
        <v>8.89</v>
      </c>
    </row>
    <row r="12" spans="1:4">
      <c r="A12" t="s">
        <v>233</v>
      </c>
      <c r="B12" t="s">
        <v>234</v>
      </c>
      <c r="C12">
        <v>1004.48</v>
      </c>
      <c r="D12">
        <v>1004.48</v>
      </c>
    </row>
    <row r="13" spans="1:4">
      <c r="A13" t="s">
        <v>471</v>
      </c>
      <c r="B13" t="s">
        <v>472</v>
      </c>
      <c r="D13">
        <v>0</v>
      </c>
    </row>
    <row r="14" spans="1:4">
      <c r="A14" t="s">
        <v>235</v>
      </c>
      <c r="B14" t="s">
        <v>236</v>
      </c>
      <c r="C14">
        <v>199.62</v>
      </c>
      <c r="D14">
        <v>194.96</v>
      </c>
    </row>
    <row r="15" spans="1:4">
      <c r="A15" t="s">
        <v>237</v>
      </c>
      <c r="B15" t="s">
        <v>238</v>
      </c>
      <c r="C15">
        <v>105.13</v>
      </c>
      <c r="D15">
        <v>105.13</v>
      </c>
    </row>
    <row r="16" spans="1:4">
      <c r="A16" t="s">
        <v>239</v>
      </c>
      <c r="B16" t="s">
        <v>240</v>
      </c>
      <c r="C16">
        <v>234.35</v>
      </c>
      <c r="D16">
        <v>234.19</v>
      </c>
    </row>
    <row r="17" spans="1:4">
      <c r="A17" t="s">
        <v>241</v>
      </c>
      <c r="B17" t="s">
        <v>242</v>
      </c>
      <c r="C17">
        <v>135.47999999999999</v>
      </c>
      <c r="D17">
        <v>134.75</v>
      </c>
    </row>
    <row r="18" spans="1:4">
      <c r="A18" t="s">
        <v>243</v>
      </c>
      <c r="B18" t="s">
        <v>244</v>
      </c>
      <c r="C18">
        <v>897.13</v>
      </c>
      <c r="D18">
        <v>896.95</v>
      </c>
    </row>
    <row r="19" spans="1:4">
      <c r="A19" t="s">
        <v>245</v>
      </c>
      <c r="B19" t="s">
        <v>246</v>
      </c>
      <c r="C19">
        <v>201.89</v>
      </c>
      <c r="D19">
        <v>201.17</v>
      </c>
    </row>
    <row r="20" spans="1:4">
      <c r="A20" t="s">
        <v>247</v>
      </c>
      <c r="B20" t="s">
        <v>248</v>
      </c>
      <c r="C20">
        <v>0.47</v>
      </c>
      <c r="D20">
        <v>0.47</v>
      </c>
    </row>
    <row r="21" spans="1:4">
      <c r="A21">
        <v>220252550</v>
      </c>
      <c r="B21" t="s">
        <v>249</v>
      </c>
      <c r="C21">
        <v>70.650000000000006</v>
      </c>
      <c r="D21">
        <v>70.650000000000006</v>
      </c>
    </row>
    <row r="22" spans="1:4">
      <c r="A22">
        <v>220255380</v>
      </c>
      <c r="B22" t="s">
        <v>542</v>
      </c>
      <c r="C22">
        <v>13.64</v>
      </c>
      <c r="D22">
        <v>13.64</v>
      </c>
    </row>
    <row r="23" spans="1:4">
      <c r="A23">
        <v>220255390</v>
      </c>
      <c r="B23" t="s">
        <v>477</v>
      </c>
      <c r="C23">
        <v>20.89</v>
      </c>
      <c r="D23">
        <v>20.89</v>
      </c>
    </row>
    <row r="24" spans="1:4">
      <c r="A24" s="51" t="s">
        <v>250</v>
      </c>
      <c r="B24" t="s">
        <v>251</v>
      </c>
      <c r="C24">
        <v>39.35</v>
      </c>
      <c r="D24">
        <v>39.35</v>
      </c>
    </row>
    <row r="25" spans="1:4">
      <c r="A25" s="51" t="s">
        <v>252</v>
      </c>
      <c r="B25" t="s">
        <v>253</v>
      </c>
      <c r="C25">
        <v>14.13</v>
      </c>
      <c r="D25">
        <v>14.13</v>
      </c>
    </row>
    <row r="26" spans="1:4">
      <c r="A26" s="51" t="s">
        <v>256</v>
      </c>
      <c r="B26" t="s">
        <v>257</v>
      </c>
      <c r="C26">
        <v>430.03</v>
      </c>
      <c r="D26">
        <v>430.03</v>
      </c>
    </row>
    <row r="27" spans="1:4">
      <c r="A27" s="51" t="s">
        <v>258</v>
      </c>
      <c r="B27" t="s">
        <v>259</v>
      </c>
      <c r="C27">
        <v>6.92</v>
      </c>
      <c r="D27">
        <v>6.92</v>
      </c>
    </row>
    <row r="28" spans="1:4">
      <c r="A28" s="51" t="s">
        <v>260</v>
      </c>
      <c r="B28" t="s">
        <v>261</v>
      </c>
      <c r="C28">
        <v>146.41999999999999</v>
      </c>
      <c r="D28">
        <v>146.41999999999999</v>
      </c>
    </row>
    <row r="29" spans="1:4">
      <c r="A29" s="51" t="s">
        <v>478</v>
      </c>
      <c r="B29" t="s">
        <v>479</v>
      </c>
      <c r="C29">
        <v>82.12</v>
      </c>
      <c r="D29">
        <v>82.12</v>
      </c>
    </row>
    <row r="30" spans="1:4">
      <c r="A30" t="s">
        <v>262</v>
      </c>
      <c r="B30" t="s">
        <v>263</v>
      </c>
      <c r="C30">
        <v>1027.43</v>
      </c>
      <c r="D30">
        <v>1027.43</v>
      </c>
    </row>
    <row r="31" spans="1:4">
      <c r="A31" s="51" t="s">
        <v>429</v>
      </c>
      <c r="B31" t="s">
        <v>430</v>
      </c>
      <c r="C31">
        <v>69.69</v>
      </c>
      <c r="D31">
        <v>69.69</v>
      </c>
    </row>
    <row r="32" spans="1:4">
      <c r="A32" s="51" t="s">
        <v>264</v>
      </c>
      <c r="B32" t="s">
        <v>265</v>
      </c>
      <c r="C32">
        <v>16.09</v>
      </c>
      <c r="D32">
        <v>16.09</v>
      </c>
    </row>
    <row r="33" spans="1:4">
      <c r="A33" s="51" t="s">
        <v>268</v>
      </c>
      <c r="B33" t="s">
        <v>269</v>
      </c>
      <c r="C33">
        <v>12.6</v>
      </c>
      <c r="D33">
        <v>12.6</v>
      </c>
    </row>
    <row r="34" spans="1:4">
      <c r="A34" s="51" t="s">
        <v>270</v>
      </c>
      <c r="B34" t="s">
        <v>271</v>
      </c>
      <c r="D34">
        <v>-0.51</v>
      </c>
    </row>
    <row r="35" spans="1:4">
      <c r="A35">
        <v>310151370</v>
      </c>
      <c r="B35" t="s">
        <v>272</v>
      </c>
      <c r="C35">
        <v>38.26</v>
      </c>
      <c r="D35">
        <v>38.229999999999997</v>
      </c>
    </row>
    <row r="36" spans="1:4">
      <c r="A36">
        <v>310750070</v>
      </c>
      <c r="B36" t="s">
        <v>553</v>
      </c>
      <c r="C36">
        <v>2111.37</v>
      </c>
      <c r="D36">
        <v>2111.36</v>
      </c>
    </row>
    <row r="37" spans="1:4">
      <c r="A37">
        <v>310852500</v>
      </c>
      <c r="B37" t="s">
        <v>273</v>
      </c>
      <c r="C37">
        <v>2267.04</v>
      </c>
      <c r="D37">
        <v>2266.44</v>
      </c>
    </row>
    <row r="38" spans="1:4">
      <c r="A38">
        <v>311152200</v>
      </c>
      <c r="B38" t="s">
        <v>276</v>
      </c>
      <c r="C38">
        <v>102.81</v>
      </c>
      <c r="D38">
        <v>102.81</v>
      </c>
    </row>
    <row r="39" spans="1:4">
      <c r="A39">
        <v>311252400</v>
      </c>
      <c r="B39" t="s">
        <v>277</v>
      </c>
      <c r="C39">
        <v>7.0000000000000007E-2</v>
      </c>
      <c r="D39">
        <v>7.0000000000000007E-2</v>
      </c>
    </row>
    <row r="40" spans="1:4">
      <c r="A40">
        <v>330152700</v>
      </c>
      <c r="B40" t="s">
        <v>278</v>
      </c>
      <c r="C40">
        <v>21.33</v>
      </c>
      <c r="D40">
        <v>21.26</v>
      </c>
    </row>
    <row r="41" spans="1:4">
      <c r="A41">
        <v>330153800</v>
      </c>
      <c r="B41" t="s">
        <v>279</v>
      </c>
      <c r="C41">
        <v>1522.91</v>
      </c>
      <c r="D41">
        <v>1521.85</v>
      </c>
    </row>
    <row r="42" spans="1:4">
      <c r="A42">
        <v>330750820</v>
      </c>
      <c r="B42" t="s">
        <v>280</v>
      </c>
      <c r="C42">
        <v>225.79</v>
      </c>
      <c r="D42">
        <v>225.79</v>
      </c>
    </row>
    <row r="43" spans="1:4">
      <c r="A43">
        <v>330752600</v>
      </c>
      <c r="B43" t="s">
        <v>281</v>
      </c>
      <c r="C43">
        <v>37.54</v>
      </c>
      <c r="D43">
        <v>37.520000000000003</v>
      </c>
    </row>
    <row r="44" spans="1:4">
      <c r="A44" t="s">
        <v>282</v>
      </c>
      <c r="B44" t="s">
        <v>283</v>
      </c>
      <c r="C44">
        <v>310.33999999999997</v>
      </c>
      <c r="D44">
        <v>310.33999999999997</v>
      </c>
    </row>
    <row r="45" spans="1:4">
      <c r="A45" t="s">
        <v>284</v>
      </c>
      <c r="B45" t="s">
        <v>285</v>
      </c>
      <c r="C45">
        <v>3063.23</v>
      </c>
      <c r="D45">
        <v>3063.11</v>
      </c>
    </row>
    <row r="46" spans="1:4">
      <c r="A46" t="s">
        <v>482</v>
      </c>
      <c r="B46" t="s">
        <v>483</v>
      </c>
      <c r="C46">
        <v>103.92</v>
      </c>
      <c r="D46">
        <v>103.92</v>
      </c>
    </row>
    <row r="47" spans="1:4">
      <c r="A47">
        <v>410250270</v>
      </c>
      <c r="B47" t="s">
        <v>286</v>
      </c>
      <c r="C47">
        <v>13.26</v>
      </c>
      <c r="D47">
        <v>13.26</v>
      </c>
    </row>
    <row r="48" spans="1:4">
      <c r="A48">
        <v>420250270</v>
      </c>
      <c r="B48" t="s">
        <v>286</v>
      </c>
      <c r="C48">
        <v>6.04</v>
      </c>
      <c r="D48">
        <v>6.04</v>
      </c>
    </row>
    <row r="49" spans="1:4">
      <c r="A49">
        <v>420252800</v>
      </c>
      <c r="B49" t="s">
        <v>287</v>
      </c>
      <c r="C49">
        <v>1.62</v>
      </c>
      <c r="D49">
        <v>1.62</v>
      </c>
    </row>
    <row r="50" spans="1:4">
      <c r="A50">
        <v>420655140</v>
      </c>
      <c r="B50" t="s">
        <v>288</v>
      </c>
      <c r="C50">
        <v>17.02</v>
      </c>
      <c r="D50">
        <v>17.02</v>
      </c>
    </row>
    <row r="51" spans="1:4">
      <c r="A51">
        <v>511351350</v>
      </c>
      <c r="B51" t="s">
        <v>289</v>
      </c>
      <c r="C51">
        <v>35.090000000000003</v>
      </c>
      <c r="D51">
        <v>35.090000000000003</v>
      </c>
    </row>
    <row r="52" spans="1:4">
      <c r="A52">
        <v>511351760</v>
      </c>
      <c r="B52" t="s">
        <v>290</v>
      </c>
      <c r="C52">
        <v>20.86</v>
      </c>
      <c r="D52">
        <v>20.86</v>
      </c>
    </row>
    <row r="53" spans="1:4">
      <c r="A53">
        <v>511354620</v>
      </c>
      <c r="B53" t="s">
        <v>291</v>
      </c>
      <c r="C53">
        <v>29.64</v>
      </c>
      <c r="D53">
        <v>29.64</v>
      </c>
    </row>
    <row r="54" spans="1:4">
      <c r="A54">
        <v>511354970</v>
      </c>
      <c r="B54" t="s">
        <v>292</v>
      </c>
      <c r="C54">
        <v>29.09</v>
      </c>
      <c r="D54">
        <v>29.01</v>
      </c>
    </row>
    <row r="55" spans="1:4">
      <c r="A55" t="s">
        <v>293</v>
      </c>
      <c r="B55" t="s">
        <v>294</v>
      </c>
      <c r="C55">
        <v>304.44</v>
      </c>
      <c r="D55">
        <v>304.44</v>
      </c>
    </row>
    <row r="56" spans="1:4">
      <c r="A56" t="s">
        <v>296</v>
      </c>
      <c r="B56" t="s">
        <v>297</v>
      </c>
      <c r="C56">
        <v>164.84</v>
      </c>
      <c r="D56">
        <v>164.84</v>
      </c>
    </row>
    <row r="57" spans="1:4">
      <c r="A57" t="s">
        <v>298</v>
      </c>
      <c r="B57" t="s">
        <v>299</v>
      </c>
      <c r="C57">
        <v>866.94</v>
      </c>
      <c r="D57">
        <v>866.82</v>
      </c>
    </row>
    <row r="58" spans="1:4">
      <c r="A58" t="s">
        <v>433</v>
      </c>
      <c r="B58" t="s">
        <v>434</v>
      </c>
      <c r="C58">
        <v>27.2</v>
      </c>
      <c r="D58">
        <v>27.2</v>
      </c>
    </row>
    <row r="59" spans="1:4">
      <c r="A59">
        <v>710254780</v>
      </c>
      <c r="B59" t="s">
        <v>568</v>
      </c>
      <c r="C59">
        <v>3.88</v>
      </c>
      <c r="D59">
        <v>2.19</v>
      </c>
    </row>
    <row r="60" spans="1:4">
      <c r="A60">
        <v>710552900</v>
      </c>
      <c r="B60" t="s">
        <v>300</v>
      </c>
      <c r="C60">
        <v>1088.17</v>
      </c>
      <c r="D60">
        <v>1085.96</v>
      </c>
    </row>
    <row r="61" spans="1:4">
      <c r="A61" t="s">
        <v>301</v>
      </c>
      <c r="B61" t="s">
        <v>302</v>
      </c>
      <c r="C61">
        <v>9.1199999999999992</v>
      </c>
      <c r="D61">
        <v>9.1199999999999992</v>
      </c>
    </row>
    <row r="62" spans="1:4">
      <c r="A62" t="s">
        <v>303</v>
      </c>
      <c r="B62" t="s">
        <v>304</v>
      </c>
      <c r="C62">
        <v>1.02</v>
      </c>
      <c r="D62">
        <v>1</v>
      </c>
    </row>
    <row r="63" spans="1:4">
      <c r="A63" t="s">
        <v>305</v>
      </c>
      <c r="B63" t="s">
        <v>306</v>
      </c>
      <c r="C63">
        <v>20.63</v>
      </c>
      <c r="D63">
        <v>20.63</v>
      </c>
    </row>
    <row r="64" spans="1:4">
      <c r="A64" t="s">
        <v>307</v>
      </c>
      <c r="B64" t="s">
        <v>308</v>
      </c>
      <c r="C64">
        <v>45.64</v>
      </c>
      <c r="D64">
        <v>45.64</v>
      </c>
    </row>
    <row r="65" spans="1:4">
      <c r="A65">
        <v>860550860</v>
      </c>
      <c r="B65" t="s">
        <v>309</v>
      </c>
      <c r="C65">
        <v>2.17</v>
      </c>
      <c r="D65">
        <v>2.0499999999999998</v>
      </c>
    </row>
    <row r="66" spans="1:4">
      <c r="A66" t="s">
        <v>310</v>
      </c>
      <c r="B66" t="s">
        <v>311</v>
      </c>
      <c r="C66">
        <v>10</v>
      </c>
      <c r="D66">
        <v>10</v>
      </c>
    </row>
    <row r="67" spans="1:4">
      <c r="A67">
        <v>1140354660</v>
      </c>
      <c r="B67" t="s">
        <v>312</v>
      </c>
      <c r="C67">
        <v>35.909999999999997</v>
      </c>
      <c r="D67">
        <v>35.909999999999997</v>
      </c>
    </row>
    <row r="68" spans="1:4">
      <c r="A68">
        <v>1140354670</v>
      </c>
      <c r="B68" t="s">
        <v>313</v>
      </c>
      <c r="C68">
        <v>42.19</v>
      </c>
      <c r="D68">
        <v>42.19</v>
      </c>
    </row>
    <row r="69" spans="1:4">
      <c r="A69">
        <v>1140355170</v>
      </c>
      <c r="B69" t="s">
        <v>314</v>
      </c>
      <c r="C69">
        <v>16.75</v>
      </c>
      <c r="D69">
        <v>16.75</v>
      </c>
    </row>
    <row r="70" spans="1:4">
      <c r="A70">
        <v>1140355190</v>
      </c>
      <c r="B70" t="s">
        <v>315</v>
      </c>
      <c r="C70">
        <v>6.05</v>
      </c>
      <c r="D70">
        <v>6.05</v>
      </c>
    </row>
    <row r="71" spans="1:4">
      <c r="A71" t="s">
        <v>316</v>
      </c>
      <c r="B71" t="s">
        <v>315</v>
      </c>
      <c r="C71">
        <v>56.71</v>
      </c>
      <c r="D71">
        <v>56.71</v>
      </c>
    </row>
    <row r="72" spans="1:4">
      <c r="A72" t="s">
        <v>317</v>
      </c>
      <c r="B72" t="s">
        <v>318</v>
      </c>
      <c r="C72">
        <v>1.6</v>
      </c>
      <c r="D72">
        <v>1.6</v>
      </c>
    </row>
    <row r="73" spans="1:4">
      <c r="A73" t="s">
        <v>322</v>
      </c>
      <c r="B73" t="s">
        <v>323</v>
      </c>
      <c r="C73">
        <v>25.46</v>
      </c>
      <c r="D73">
        <v>25.41</v>
      </c>
    </row>
    <row r="74" spans="1:4">
      <c r="A74">
        <v>1320455010</v>
      </c>
      <c r="B74" t="s">
        <v>812</v>
      </c>
      <c r="D74">
        <v>-9.44</v>
      </c>
    </row>
    <row r="75" spans="1:4">
      <c r="A75" t="s">
        <v>324</v>
      </c>
      <c r="B75" t="s">
        <v>325</v>
      </c>
      <c r="C75">
        <v>26.61</v>
      </c>
      <c r="D75">
        <v>26.61</v>
      </c>
    </row>
    <row r="76" spans="1:4">
      <c r="A76" t="s">
        <v>525</v>
      </c>
      <c r="B76" t="s">
        <v>320</v>
      </c>
      <c r="C76">
        <v>259.38</v>
      </c>
      <c r="D76">
        <v>259.38</v>
      </c>
    </row>
    <row r="77" spans="1:4">
      <c r="A77" t="s">
        <v>436</v>
      </c>
      <c r="B77" t="s">
        <v>323</v>
      </c>
      <c r="D77">
        <v>-0.06</v>
      </c>
    </row>
    <row r="78" spans="1:4">
      <c r="A78">
        <v>1520155270</v>
      </c>
      <c r="B78" t="s">
        <v>333</v>
      </c>
      <c r="D78">
        <v>-0.97</v>
      </c>
    </row>
    <row r="79" spans="1:4">
      <c r="A79" t="s">
        <v>332</v>
      </c>
      <c r="B79" t="s">
        <v>333</v>
      </c>
      <c r="C79">
        <v>168.87</v>
      </c>
      <c r="D79">
        <v>168.87</v>
      </c>
    </row>
    <row r="80" spans="1:4">
      <c r="A80" t="s">
        <v>334</v>
      </c>
      <c r="B80" t="s">
        <v>333</v>
      </c>
      <c r="C80">
        <v>23.65</v>
      </c>
      <c r="D80">
        <v>16.02</v>
      </c>
    </row>
    <row r="81" spans="1:4">
      <c r="A81" t="s">
        <v>335</v>
      </c>
      <c r="B81" t="s">
        <v>336</v>
      </c>
      <c r="C81">
        <v>51.27</v>
      </c>
      <c r="D81">
        <v>51.27</v>
      </c>
    </row>
    <row r="82" spans="1:4">
      <c r="A82">
        <v>1570150660</v>
      </c>
      <c r="B82" t="s">
        <v>337</v>
      </c>
      <c r="C82">
        <v>1.31</v>
      </c>
      <c r="D82">
        <v>1.31</v>
      </c>
    </row>
    <row r="83" spans="1:4">
      <c r="A83" t="s">
        <v>341</v>
      </c>
      <c r="B83" t="s">
        <v>342</v>
      </c>
      <c r="C83">
        <v>1212.68</v>
      </c>
      <c r="D83">
        <v>1212.68</v>
      </c>
    </row>
    <row r="84" spans="1:4">
      <c r="A84" t="s">
        <v>489</v>
      </c>
      <c r="B84" t="s">
        <v>490</v>
      </c>
      <c r="C84">
        <v>667.8</v>
      </c>
      <c r="D84">
        <v>667.8</v>
      </c>
    </row>
    <row r="85" spans="1:4">
      <c r="A85" t="s">
        <v>603</v>
      </c>
      <c r="B85" t="s">
        <v>604</v>
      </c>
      <c r="C85">
        <v>1216.79</v>
      </c>
      <c r="D85">
        <v>1216.79</v>
      </c>
    </row>
    <row r="86" spans="1:4">
      <c r="A86" t="s">
        <v>346</v>
      </c>
      <c r="B86" t="s">
        <v>347</v>
      </c>
      <c r="C86">
        <v>27.09</v>
      </c>
      <c r="D86">
        <v>21.4</v>
      </c>
    </row>
    <row r="87" spans="1:4">
      <c r="A87" t="s">
        <v>348</v>
      </c>
      <c r="B87" t="s">
        <v>349</v>
      </c>
      <c r="C87">
        <v>196.55</v>
      </c>
      <c r="D87">
        <v>196.54</v>
      </c>
    </row>
    <row r="88" spans="1:4">
      <c r="A88" t="s">
        <v>353</v>
      </c>
      <c r="B88" t="s">
        <v>354</v>
      </c>
      <c r="C88">
        <v>342.62</v>
      </c>
      <c r="D88">
        <v>342.62</v>
      </c>
    </row>
    <row r="89" spans="1:4">
      <c r="A89" t="s">
        <v>355</v>
      </c>
      <c r="B89" t="s">
        <v>356</v>
      </c>
      <c r="C89">
        <v>555.98</v>
      </c>
      <c r="D89">
        <v>555.98</v>
      </c>
    </row>
    <row r="90" spans="1:4">
      <c r="A90" t="s">
        <v>492</v>
      </c>
      <c r="B90" t="s">
        <v>493</v>
      </c>
      <c r="D90">
        <v>-2.77</v>
      </c>
    </row>
    <row r="91" spans="1:4">
      <c r="A91" t="s">
        <v>440</v>
      </c>
      <c r="B91" t="s">
        <v>441</v>
      </c>
      <c r="D91">
        <v>-0.12</v>
      </c>
    </row>
    <row r="92" spans="1:4">
      <c r="A92" t="s">
        <v>442</v>
      </c>
      <c r="B92" t="s">
        <v>443</v>
      </c>
      <c r="D92">
        <v>-0.02</v>
      </c>
    </row>
    <row r="93" spans="1:4">
      <c r="A93" t="s">
        <v>444</v>
      </c>
      <c r="B93" t="s">
        <v>445</v>
      </c>
    </row>
    <row r="94" spans="1:4">
      <c r="A94">
        <v>2650455260</v>
      </c>
      <c r="B94" t="s">
        <v>569</v>
      </c>
      <c r="C94">
        <v>19.420000000000002</v>
      </c>
      <c r="D94">
        <v>19.420000000000002</v>
      </c>
    </row>
    <row r="95" spans="1:4">
      <c r="A95">
        <v>2820451280</v>
      </c>
      <c r="B95" t="s">
        <v>360</v>
      </c>
      <c r="C95">
        <v>39.159999999999997</v>
      </c>
      <c r="D95">
        <v>39.159999999999997</v>
      </c>
    </row>
    <row r="96" spans="1:4">
      <c r="A96">
        <v>2869950160</v>
      </c>
      <c r="B96" t="s">
        <v>361</v>
      </c>
      <c r="C96">
        <v>32.56</v>
      </c>
      <c r="D96">
        <v>32.56</v>
      </c>
    </row>
    <row r="97" spans="1:4">
      <c r="A97">
        <v>2910551290</v>
      </c>
      <c r="B97" t="s">
        <v>362</v>
      </c>
      <c r="C97">
        <v>1167.31</v>
      </c>
      <c r="D97">
        <v>1160.8900000000001</v>
      </c>
    </row>
    <row r="98" spans="1:4">
      <c r="A98" t="s">
        <v>689</v>
      </c>
      <c r="B98" t="s">
        <v>690</v>
      </c>
      <c r="C98">
        <v>715.07</v>
      </c>
      <c r="D98">
        <v>715.07</v>
      </c>
    </row>
    <row r="99" spans="1:4">
      <c r="A99" t="s">
        <v>363</v>
      </c>
      <c r="B99" t="s">
        <v>364</v>
      </c>
      <c r="C99">
        <v>90.74</v>
      </c>
      <c r="D99">
        <v>90.74</v>
      </c>
    </row>
    <row r="100" spans="1:4">
      <c r="A100" t="s">
        <v>365</v>
      </c>
      <c r="B100" t="s">
        <v>366</v>
      </c>
      <c r="C100">
        <v>21.35</v>
      </c>
      <c r="D100">
        <v>21.35</v>
      </c>
    </row>
    <row r="101" spans="1:4">
      <c r="A101" t="s">
        <v>369</v>
      </c>
      <c r="B101" t="s">
        <v>370</v>
      </c>
      <c r="C101">
        <v>69.92</v>
      </c>
      <c r="D101">
        <v>69.91</v>
      </c>
    </row>
    <row r="102" spans="1:4">
      <c r="A102">
        <v>3110251180</v>
      </c>
      <c r="B102" t="s">
        <v>371</v>
      </c>
      <c r="C102">
        <v>99.26</v>
      </c>
      <c r="D102">
        <v>98.65</v>
      </c>
    </row>
    <row r="103" spans="1:4">
      <c r="A103">
        <v>3180052990</v>
      </c>
      <c r="B103" t="s">
        <v>372</v>
      </c>
      <c r="C103">
        <v>3.16</v>
      </c>
      <c r="D103">
        <v>3.16</v>
      </c>
    </row>
    <row r="104" spans="1:4">
      <c r="A104">
        <v>3610459000</v>
      </c>
      <c r="B104" t="s">
        <v>375</v>
      </c>
      <c r="C104">
        <v>430.15</v>
      </c>
      <c r="D104">
        <v>430.09</v>
      </c>
    </row>
    <row r="105" spans="1:4">
      <c r="A105">
        <v>4620155160</v>
      </c>
      <c r="B105" t="s">
        <v>376</v>
      </c>
      <c r="C105">
        <v>5.46</v>
      </c>
      <c r="D105">
        <v>5.46</v>
      </c>
    </row>
    <row r="106" spans="1:4">
      <c r="A106">
        <v>4640355150</v>
      </c>
      <c r="B106" t="s">
        <v>590</v>
      </c>
      <c r="C106">
        <v>15.04</v>
      </c>
      <c r="D106">
        <v>15.04</v>
      </c>
    </row>
    <row r="107" spans="1:4">
      <c r="A107" t="s">
        <v>377</v>
      </c>
      <c r="B107" t="s">
        <v>378</v>
      </c>
      <c r="C107">
        <v>20.05</v>
      </c>
      <c r="D107">
        <v>20.05</v>
      </c>
    </row>
    <row r="108" spans="1:4">
      <c r="A108" t="s">
        <v>380</v>
      </c>
      <c r="B108" t="s">
        <v>381</v>
      </c>
      <c r="C108">
        <v>57.96</v>
      </c>
      <c r="D108">
        <v>57.96</v>
      </c>
    </row>
    <row r="109" spans="1:4">
      <c r="A109">
        <v>9090051200</v>
      </c>
      <c r="B109" t="s">
        <v>448</v>
      </c>
      <c r="C109">
        <v>0.47</v>
      </c>
      <c r="D109">
        <v>0.47</v>
      </c>
    </row>
    <row r="110" spans="1:4">
      <c r="A110">
        <v>9520051420</v>
      </c>
      <c r="B110" t="s">
        <v>383</v>
      </c>
      <c r="C110">
        <v>6.43</v>
      </c>
      <c r="D110">
        <v>6.43</v>
      </c>
    </row>
    <row r="111" spans="1:4">
      <c r="A111">
        <v>9620051410</v>
      </c>
      <c r="B111" t="s">
        <v>384</v>
      </c>
      <c r="C111">
        <v>26.39</v>
      </c>
      <c r="D111">
        <v>26.39</v>
      </c>
    </row>
    <row r="112" spans="1:4">
      <c r="A112">
        <v>9990051180</v>
      </c>
      <c r="B112" t="s">
        <v>371</v>
      </c>
      <c r="D112">
        <v>-0.01</v>
      </c>
    </row>
    <row r="113" spans="1:4">
      <c r="A113">
        <v>170558300</v>
      </c>
      <c r="B113" t="s">
        <v>95</v>
      </c>
      <c r="C113">
        <v>1325.02</v>
      </c>
      <c r="D113">
        <v>1322.83</v>
      </c>
    </row>
    <row r="114" spans="1:4">
      <c r="A114">
        <v>170558330</v>
      </c>
      <c r="B114" t="s">
        <v>96</v>
      </c>
      <c r="C114">
        <v>2224.2199999999998</v>
      </c>
      <c r="D114">
        <v>2202.81</v>
      </c>
    </row>
    <row r="115" spans="1:4">
      <c r="A115">
        <v>320558340</v>
      </c>
      <c r="B115" t="s">
        <v>97</v>
      </c>
      <c r="C115">
        <v>321.49</v>
      </c>
      <c r="D115">
        <v>320.88</v>
      </c>
    </row>
    <row r="116" spans="1:4">
      <c r="A116">
        <v>330153020</v>
      </c>
      <c r="B116" t="s">
        <v>385</v>
      </c>
      <c r="C116">
        <v>2018.37</v>
      </c>
      <c r="D116">
        <v>2018.31</v>
      </c>
    </row>
    <row r="117" spans="1:4">
      <c r="A117" t="s">
        <v>386</v>
      </c>
      <c r="B117" t="s">
        <v>387</v>
      </c>
      <c r="C117">
        <v>16.12</v>
      </c>
      <c r="D117">
        <v>16.12</v>
      </c>
    </row>
    <row r="118" spans="1:4">
      <c r="A118" t="s">
        <v>388</v>
      </c>
      <c r="B118" t="s">
        <v>389</v>
      </c>
      <c r="C118">
        <v>3182.22</v>
      </c>
      <c r="D118">
        <v>3182.2</v>
      </c>
    </row>
    <row r="119" spans="1:4">
      <c r="A119">
        <v>1520158310</v>
      </c>
      <c r="B119" t="s">
        <v>100</v>
      </c>
      <c r="C119">
        <v>8.89</v>
      </c>
      <c r="D119">
        <v>8.89</v>
      </c>
    </row>
    <row r="120" spans="1:4">
      <c r="A120" t="s">
        <v>390</v>
      </c>
      <c r="B120" t="s">
        <v>391</v>
      </c>
      <c r="C120">
        <v>152.71</v>
      </c>
      <c r="D120">
        <v>152.71</v>
      </c>
    </row>
    <row r="121" spans="1:4">
      <c r="A121">
        <v>3620258320</v>
      </c>
      <c r="B121" t="s">
        <v>101</v>
      </c>
      <c r="C121">
        <v>1585.6</v>
      </c>
      <c r="D121">
        <v>1585.15</v>
      </c>
    </row>
    <row r="122" spans="1:4">
      <c r="A122">
        <v>3620258530</v>
      </c>
      <c r="B122" t="s">
        <v>392</v>
      </c>
      <c r="C122">
        <v>203.4</v>
      </c>
      <c r="D122">
        <v>203.4</v>
      </c>
    </row>
    <row r="123" spans="1:4">
      <c r="A123" s="51" t="s">
        <v>450</v>
      </c>
      <c r="B123" t="s">
        <v>451</v>
      </c>
      <c r="C123">
        <v>11.29</v>
      </c>
      <c r="D123">
        <v>11.29</v>
      </c>
    </row>
    <row r="124" spans="1:4">
      <c r="A124" t="s">
        <v>393</v>
      </c>
      <c r="B124" t="s">
        <v>394</v>
      </c>
      <c r="C124">
        <v>226.7</v>
      </c>
      <c r="D124">
        <v>226.7</v>
      </c>
    </row>
    <row r="125" spans="1:4">
      <c r="A125" t="s">
        <v>395</v>
      </c>
      <c r="B125" t="s">
        <v>396</v>
      </c>
      <c r="C125">
        <v>5.16</v>
      </c>
      <c r="D125">
        <v>5.16</v>
      </c>
    </row>
    <row r="126" spans="1:4">
      <c r="A126">
        <v>511351780</v>
      </c>
      <c r="B126" t="s">
        <v>779</v>
      </c>
      <c r="C126">
        <v>35.729999999999997</v>
      </c>
      <c r="D126">
        <v>35.020000000000003</v>
      </c>
    </row>
    <row r="127" spans="1:4">
      <c r="A127">
        <v>220252560</v>
      </c>
      <c r="B127" t="s">
        <v>400</v>
      </c>
      <c r="C127">
        <v>9.75</v>
      </c>
      <c r="D127">
        <v>9.75</v>
      </c>
    </row>
    <row r="128" spans="1:4">
      <c r="A128">
        <v>170558360</v>
      </c>
      <c r="B128" t="s">
        <v>401</v>
      </c>
      <c r="C128">
        <v>237.8</v>
      </c>
      <c r="D128">
        <v>237.76</v>
      </c>
    </row>
    <row r="129" spans="1:4">
      <c r="A129">
        <v>220253030</v>
      </c>
      <c r="B129" t="s">
        <v>402</v>
      </c>
      <c r="C129">
        <v>752.27</v>
      </c>
      <c r="D129">
        <v>746.24</v>
      </c>
    </row>
    <row r="130" spans="1:4">
      <c r="A130">
        <v>220253040</v>
      </c>
      <c r="B130" t="s">
        <v>403</v>
      </c>
      <c r="C130">
        <v>481.99</v>
      </c>
      <c r="D130">
        <v>476.83</v>
      </c>
    </row>
    <row r="131" spans="1:4">
      <c r="A131">
        <v>320558370</v>
      </c>
      <c r="B131" t="s">
        <v>404</v>
      </c>
      <c r="C131">
        <v>22.05</v>
      </c>
      <c r="D131">
        <v>22.05</v>
      </c>
    </row>
    <row r="132" spans="1:4">
      <c r="A132" t="s">
        <v>405</v>
      </c>
      <c r="B132" t="s">
        <v>406</v>
      </c>
      <c r="C132">
        <v>3654.78</v>
      </c>
      <c r="D132">
        <v>3654.71</v>
      </c>
    </row>
    <row r="133" spans="1:4">
      <c r="A133" t="s">
        <v>407</v>
      </c>
      <c r="B133" t="s">
        <v>408</v>
      </c>
      <c r="C133">
        <v>153.57</v>
      </c>
      <c r="D133">
        <v>153.57</v>
      </c>
    </row>
    <row r="134" spans="1:4">
      <c r="A134">
        <v>3620258570</v>
      </c>
      <c r="B134" t="s">
        <v>409</v>
      </c>
      <c r="C134">
        <v>80.98</v>
      </c>
      <c r="D134">
        <v>80.98</v>
      </c>
    </row>
    <row r="135" spans="1:4">
      <c r="A135" t="s">
        <v>410</v>
      </c>
      <c r="B135" t="s">
        <v>411</v>
      </c>
      <c r="C135">
        <v>1175.83</v>
      </c>
      <c r="D135">
        <v>1175.83</v>
      </c>
    </row>
    <row r="136" spans="1:4">
      <c r="A136">
        <v>710258520</v>
      </c>
      <c r="B136" t="s">
        <v>413</v>
      </c>
      <c r="C136">
        <v>88.12</v>
      </c>
      <c r="D136">
        <v>88.12</v>
      </c>
    </row>
    <row r="137" spans="1:4">
      <c r="A137" t="s">
        <v>414</v>
      </c>
      <c r="B137" t="s">
        <v>415</v>
      </c>
      <c r="C137">
        <v>9.02</v>
      </c>
      <c r="D137">
        <v>9.02</v>
      </c>
    </row>
    <row r="138" spans="1:4">
      <c r="A138" t="s">
        <v>416</v>
      </c>
      <c r="B138" t="s">
        <v>417</v>
      </c>
      <c r="C138">
        <v>832.3</v>
      </c>
      <c r="D138">
        <v>832.3</v>
      </c>
    </row>
    <row r="139" spans="1:4">
      <c r="A139" t="s">
        <v>420</v>
      </c>
      <c r="B139" t="s">
        <v>421</v>
      </c>
      <c r="C139">
        <v>1.07</v>
      </c>
      <c r="D139">
        <v>1.07</v>
      </c>
    </row>
    <row r="140" spans="1:4">
      <c r="A140" t="s">
        <v>422</v>
      </c>
      <c r="B140" t="s">
        <v>423</v>
      </c>
      <c r="C140">
        <v>113</v>
      </c>
      <c r="D140">
        <v>113</v>
      </c>
    </row>
    <row r="141" spans="1:4">
      <c r="A141" t="s">
        <v>103</v>
      </c>
      <c r="B141" t="s">
        <v>102</v>
      </c>
      <c r="C141">
        <v>15.72</v>
      </c>
      <c r="D141">
        <v>15.72</v>
      </c>
    </row>
    <row r="142" spans="1:4">
      <c r="A142" t="s">
        <v>105</v>
      </c>
      <c r="B142" t="s">
        <v>104</v>
      </c>
      <c r="C142">
        <v>157.82</v>
      </c>
      <c r="D142">
        <v>157.82</v>
      </c>
    </row>
    <row r="143" spans="1:4">
      <c r="A143">
        <v>2340758790</v>
      </c>
      <c r="B143" t="s">
        <v>426</v>
      </c>
      <c r="C143">
        <v>17.98</v>
      </c>
      <c r="D143">
        <v>17.98</v>
      </c>
    </row>
    <row r="144" spans="1:4">
      <c r="A144">
        <v>3620258440</v>
      </c>
      <c r="B144" t="s">
        <v>106</v>
      </c>
      <c r="C144">
        <v>127.13</v>
      </c>
      <c r="D144">
        <v>126.12</v>
      </c>
    </row>
    <row r="145" spans="1:4">
      <c r="A145">
        <v>3620258480</v>
      </c>
      <c r="B145" t="s">
        <v>107</v>
      </c>
      <c r="C145">
        <v>190.32</v>
      </c>
      <c r="D145">
        <v>180.34</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topLeftCell="A24" workbookViewId="0">
      <selection activeCell="H35" sqref="H35"/>
    </sheetView>
  </sheetViews>
  <sheetFormatPr defaultRowHeight="15"/>
  <sheetData>
    <row r="1" spans="1:4">
      <c r="A1">
        <v>58000</v>
      </c>
      <c r="B1" t="s">
        <v>217</v>
      </c>
      <c r="D1">
        <v>-1.21</v>
      </c>
    </row>
    <row r="2" spans="1:4">
      <c r="A2">
        <v>170551380</v>
      </c>
      <c r="B2" t="s">
        <v>218</v>
      </c>
      <c r="C2">
        <v>6.3</v>
      </c>
      <c r="D2">
        <v>6.07</v>
      </c>
    </row>
    <row r="3" spans="1:4">
      <c r="A3" t="s">
        <v>219</v>
      </c>
      <c r="B3" t="s">
        <v>220</v>
      </c>
      <c r="C3">
        <v>16.47</v>
      </c>
      <c r="D3">
        <v>16.47</v>
      </c>
    </row>
    <row r="4" spans="1:4">
      <c r="A4" t="s">
        <v>225</v>
      </c>
      <c r="B4" t="s">
        <v>226</v>
      </c>
      <c r="C4">
        <v>4.04</v>
      </c>
      <c r="D4">
        <v>4.04</v>
      </c>
    </row>
    <row r="5" spans="1:4">
      <c r="A5" t="s">
        <v>213</v>
      </c>
      <c r="B5" t="s">
        <v>214</v>
      </c>
      <c r="C5">
        <v>1.95</v>
      </c>
      <c r="D5">
        <v>1.95</v>
      </c>
    </row>
    <row r="6" spans="1:4">
      <c r="A6" t="s">
        <v>216</v>
      </c>
      <c r="B6" t="s">
        <v>215</v>
      </c>
      <c r="C6">
        <v>8</v>
      </c>
      <c r="D6">
        <v>8</v>
      </c>
    </row>
    <row r="7" spans="1:4">
      <c r="A7" t="s">
        <v>227</v>
      </c>
      <c r="B7" t="s">
        <v>228</v>
      </c>
      <c r="C7">
        <v>1.0900000000000001</v>
      </c>
      <c r="D7">
        <v>1.07</v>
      </c>
    </row>
    <row r="8" spans="1:4">
      <c r="A8" t="s">
        <v>229</v>
      </c>
      <c r="B8" t="s">
        <v>230</v>
      </c>
      <c r="C8">
        <v>52.29</v>
      </c>
      <c r="D8">
        <v>52.29</v>
      </c>
    </row>
    <row r="9" spans="1:4">
      <c r="A9" t="s">
        <v>231</v>
      </c>
      <c r="B9" t="s">
        <v>232</v>
      </c>
      <c r="C9">
        <v>2.1800000000000002</v>
      </c>
      <c r="D9">
        <v>2.1800000000000002</v>
      </c>
    </row>
    <row r="10" spans="1:4">
      <c r="A10" t="s">
        <v>233</v>
      </c>
      <c r="B10" t="s">
        <v>234</v>
      </c>
      <c r="C10">
        <v>131.18</v>
      </c>
      <c r="D10">
        <v>131.18</v>
      </c>
    </row>
    <row r="11" spans="1:4">
      <c r="A11" t="s">
        <v>235</v>
      </c>
      <c r="B11" t="s">
        <v>236</v>
      </c>
      <c r="C11">
        <v>1.61</v>
      </c>
      <c r="D11">
        <v>1.61</v>
      </c>
    </row>
    <row r="12" spans="1:4">
      <c r="A12" t="s">
        <v>239</v>
      </c>
      <c r="B12" t="s">
        <v>240</v>
      </c>
      <c r="C12">
        <v>14.9</v>
      </c>
      <c r="D12">
        <v>14.87</v>
      </c>
    </row>
    <row r="13" spans="1:4">
      <c r="A13" t="s">
        <v>241</v>
      </c>
      <c r="B13" t="s">
        <v>242</v>
      </c>
      <c r="C13">
        <v>3.39</v>
      </c>
      <c r="D13">
        <v>3.39</v>
      </c>
    </row>
    <row r="14" spans="1:4">
      <c r="A14" t="s">
        <v>243</v>
      </c>
      <c r="B14" t="s">
        <v>244</v>
      </c>
      <c r="C14">
        <v>33.4</v>
      </c>
      <c r="D14">
        <v>31.6</v>
      </c>
    </row>
    <row r="15" spans="1:4">
      <c r="A15" t="s">
        <v>245</v>
      </c>
      <c r="B15" t="s">
        <v>246</v>
      </c>
      <c r="C15">
        <v>9.9600000000000009</v>
      </c>
      <c r="D15">
        <v>9.57</v>
      </c>
    </row>
    <row r="16" spans="1:4">
      <c r="A16" t="s">
        <v>247</v>
      </c>
      <c r="B16" t="s">
        <v>248</v>
      </c>
      <c r="C16">
        <v>0.02</v>
      </c>
      <c r="D16">
        <v>0.02</v>
      </c>
    </row>
    <row r="17" spans="1:4">
      <c r="A17" s="51" t="s">
        <v>250</v>
      </c>
      <c r="B17" t="s">
        <v>251</v>
      </c>
      <c r="C17">
        <v>4.91</v>
      </c>
      <c r="D17">
        <v>4.8099999999999996</v>
      </c>
    </row>
    <row r="18" spans="1:4">
      <c r="A18" s="51" t="s">
        <v>252</v>
      </c>
      <c r="B18" t="s">
        <v>253</v>
      </c>
      <c r="C18">
        <v>1.0900000000000001</v>
      </c>
      <c r="D18">
        <v>1.0900000000000001</v>
      </c>
    </row>
    <row r="19" spans="1:4">
      <c r="A19" s="51" t="s">
        <v>256</v>
      </c>
      <c r="B19" t="s">
        <v>257</v>
      </c>
    </row>
    <row r="20" spans="1:4">
      <c r="A20" s="51" t="s">
        <v>258</v>
      </c>
      <c r="B20" t="s">
        <v>259</v>
      </c>
      <c r="C20">
        <v>1.4</v>
      </c>
      <c r="D20">
        <v>1.4</v>
      </c>
    </row>
    <row r="21" spans="1:4">
      <c r="A21" s="51" t="s">
        <v>260</v>
      </c>
      <c r="B21" t="s">
        <v>261</v>
      </c>
      <c r="C21">
        <v>23.4</v>
      </c>
      <c r="D21">
        <v>21.56</v>
      </c>
    </row>
    <row r="22" spans="1:4">
      <c r="A22" s="51" t="s">
        <v>270</v>
      </c>
      <c r="B22" t="s">
        <v>271</v>
      </c>
      <c r="C22">
        <v>1.43</v>
      </c>
      <c r="D22">
        <v>1.43</v>
      </c>
    </row>
    <row r="23" spans="1:4">
      <c r="A23">
        <v>310151370</v>
      </c>
      <c r="B23" t="s">
        <v>272</v>
      </c>
      <c r="C23">
        <v>8.94</v>
      </c>
      <c r="D23">
        <v>8.9499999999999993</v>
      </c>
    </row>
    <row r="24" spans="1:4">
      <c r="A24">
        <v>310852500</v>
      </c>
      <c r="B24" t="s">
        <v>273</v>
      </c>
      <c r="C24">
        <v>281.38</v>
      </c>
      <c r="D24">
        <v>281.39</v>
      </c>
    </row>
    <row r="25" spans="1:4">
      <c r="A25">
        <v>311152200</v>
      </c>
      <c r="B25" t="s">
        <v>276</v>
      </c>
      <c r="C25">
        <v>28.96</v>
      </c>
      <c r="D25">
        <v>29.25</v>
      </c>
    </row>
    <row r="26" spans="1:4">
      <c r="A26">
        <v>330152700</v>
      </c>
      <c r="B26" t="s">
        <v>278</v>
      </c>
      <c r="C26">
        <v>4.91</v>
      </c>
      <c r="D26">
        <v>4.91</v>
      </c>
    </row>
    <row r="27" spans="1:4">
      <c r="A27">
        <v>330153800</v>
      </c>
      <c r="B27" t="s">
        <v>279</v>
      </c>
      <c r="C27">
        <v>365.18</v>
      </c>
      <c r="D27">
        <v>369.83</v>
      </c>
    </row>
    <row r="28" spans="1:4">
      <c r="A28">
        <v>330750820</v>
      </c>
      <c r="B28" t="s">
        <v>280</v>
      </c>
      <c r="C28">
        <v>0.9</v>
      </c>
      <c r="D28">
        <v>0.9</v>
      </c>
    </row>
    <row r="29" spans="1:4">
      <c r="A29">
        <v>330752600</v>
      </c>
      <c r="B29" t="s">
        <v>281</v>
      </c>
      <c r="C29">
        <v>8.1999999999999993</v>
      </c>
      <c r="D29">
        <v>8.1999999999999993</v>
      </c>
    </row>
    <row r="30" spans="1:4">
      <c r="A30" t="s">
        <v>282</v>
      </c>
      <c r="B30" t="s">
        <v>283</v>
      </c>
      <c r="C30">
        <v>22.45</v>
      </c>
      <c r="D30">
        <v>22.45</v>
      </c>
    </row>
    <row r="31" spans="1:4">
      <c r="A31" t="s">
        <v>284</v>
      </c>
      <c r="B31" t="s">
        <v>285</v>
      </c>
      <c r="C31">
        <v>552.79</v>
      </c>
      <c r="D31">
        <v>557.55999999999995</v>
      </c>
    </row>
    <row r="32" spans="1:4">
      <c r="A32">
        <v>410250270</v>
      </c>
      <c r="B32" t="s">
        <v>286</v>
      </c>
      <c r="C32">
        <v>0.35</v>
      </c>
      <c r="D32">
        <v>0.35</v>
      </c>
    </row>
    <row r="33" spans="1:4">
      <c r="A33">
        <v>420252800</v>
      </c>
      <c r="B33" t="s">
        <v>287</v>
      </c>
      <c r="C33">
        <v>0.04</v>
      </c>
      <c r="D33">
        <v>0.04</v>
      </c>
    </row>
    <row r="34" spans="1:4">
      <c r="A34">
        <v>511351350</v>
      </c>
      <c r="B34" t="s">
        <v>289</v>
      </c>
      <c r="C34">
        <v>12.01</v>
      </c>
      <c r="D34">
        <v>12.01</v>
      </c>
    </row>
    <row r="35" spans="1:4">
      <c r="A35">
        <v>511351760</v>
      </c>
      <c r="B35" t="s">
        <v>290</v>
      </c>
      <c r="C35">
        <v>7.21</v>
      </c>
      <c r="D35">
        <v>7.21</v>
      </c>
    </row>
    <row r="36" spans="1:4">
      <c r="A36">
        <v>511354620</v>
      </c>
      <c r="B36" t="s">
        <v>291</v>
      </c>
      <c r="C36">
        <v>0.02</v>
      </c>
      <c r="D36">
        <v>0.02</v>
      </c>
    </row>
    <row r="37" spans="1:4">
      <c r="A37">
        <v>511354970</v>
      </c>
      <c r="B37" t="s">
        <v>292</v>
      </c>
      <c r="C37">
        <v>21.25</v>
      </c>
      <c r="D37">
        <v>21.01</v>
      </c>
    </row>
    <row r="38" spans="1:4">
      <c r="A38">
        <v>710552900</v>
      </c>
      <c r="B38" t="s">
        <v>300</v>
      </c>
      <c r="C38">
        <v>156.63</v>
      </c>
      <c r="D38">
        <v>156.22</v>
      </c>
    </row>
    <row r="39" spans="1:4">
      <c r="A39" t="s">
        <v>301</v>
      </c>
      <c r="B39" t="s">
        <v>302</v>
      </c>
      <c r="C39">
        <v>1.56</v>
      </c>
      <c r="D39">
        <v>1.56</v>
      </c>
    </row>
    <row r="40" spans="1:4">
      <c r="A40" t="s">
        <v>303</v>
      </c>
      <c r="B40" t="s">
        <v>304</v>
      </c>
      <c r="C40">
        <v>0.15</v>
      </c>
      <c r="D40">
        <v>0.15</v>
      </c>
    </row>
    <row r="41" spans="1:4">
      <c r="A41" t="s">
        <v>305</v>
      </c>
      <c r="B41" t="s">
        <v>306</v>
      </c>
      <c r="C41">
        <v>0.54</v>
      </c>
      <c r="D41">
        <v>0.54</v>
      </c>
    </row>
    <row r="42" spans="1:4">
      <c r="A42" t="s">
        <v>307</v>
      </c>
      <c r="B42" t="s">
        <v>308</v>
      </c>
      <c r="C42">
        <v>0.4</v>
      </c>
      <c r="D42">
        <v>0.4</v>
      </c>
    </row>
    <row r="43" spans="1:4">
      <c r="A43">
        <v>860550860</v>
      </c>
      <c r="B43" t="s">
        <v>309</v>
      </c>
      <c r="C43">
        <v>0.08</v>
      </c>
      <c r="D43">
        <v>0.08</v>
      </c>
    </row>
    <row r="44" spans="1:4">
      <c r="A44" t="s">
        <v>310</v>
      </c>
      <c r="B44" t="s">
        <v>311</v>
      </c>
      <c r="C44">
        <v>10</v>
      </c>
      <c r="D44">
        <v>10</v>
      </c>
    </row>
    <row r="45" spans="1:4">
      <c r="A45">
        <v>1140355190</v>
      </c>
      <c r="B45" t="s">
        <v>315</v>
      </c>
      <c r="C45">
        <v>0.25</v>
      </c>
      <c r="D45">
        <v>0.25</v>
      </c>
    </row>
    <row r="46" spans="1:4">
      <c r="A46" t="s">
        <v>322</v>
      </c>
      <c r="B46" t="s">
        <v>323</v>
      </c>
      <c r="C46">
        <v>0.56000000000000005</v>
      </c>
    </row>
    <row r="47" spans="1:4">
      <c r="A47" t="s">
        <v>324</v>
      </c>
      <c r="B47" t="s">
        <v>325</v>
      </c>
      <c r="C47">
        <v>1.98</v>
      </c>
      <c r="D47">
        <v>1.98</v>
      </c>
    </row>
    <row r="48" spans="1:4">
      <c r="A48" t="s">
        <v>332</v>
      </c>
      <c r="B48" t="s">
        <v>333</v>
      </c>
      <c r="C48">
        <v>6.21</v>
      </c>
      <c r="D48">
        <v>6.21</v>
      </c>
    </row>
    <row r="49" spans="1:4">
      <c r="A49" t="s">
        <v>334</v>
      </c>
      <c r="B49" t="s">
        <v>333</v>
      </c>
      <c r="C49">
        <v>0.63</v>
      </c>
      <c r="D49">
        <v>0.63</v>
      </c>
    </row>
    <row r="50" spans="1:4">
      <c r="A50" t="s">
        <v>335</v>
      </c>
      <c r="B50" t="s">
        <v>336</v>
      </c>
      <c r="C50">
        <v>8.09</v>
      </c>
      <c r="D50">
        <v>8.09</v>
      </c>
    </row>
    <row r="51" spans="1:4">
      <c r="A51">
        <v>1570150660</v>
      </c>
      <c r="B51" t="s">
        <v>337</v>
      </c>
      <c r="C51">
        <v>0.03</v>
      </c>
      <c r="D51">
        <v>0.03</v>
      </c>
    </row>
    <row r="52" spans="1:4">
      <c r="A52" t="s">
        <v>526</v>
      </c>
      <c r="B52" t="s">
        <v>527</v>
      </c>
    </row>
    <row r="53" spans="1:4">
      <c r="A53">
        <v>2420453900</v>
      </c>
      <c r="B53" t="s">
        <v>340</v>
      </c>
      <c r="C53">
        <v>1200</v>
      </c>
      <c r="D53">
        <v>1200</v>
      </c>
    </row>
    <row r="54" spans="1:4">
      <c r="A54" t="s">
        <v>341</v>
      </c>
      <c r="B54" t="s">
        <v>342</v>
      </c>
      <c r="C54">
        <v>99.91</v>
      </c>
      <c r="D54">
        <v>99.53</v>
      </c>
    </row>
    <row r="55" spans="1:4">
      <c r="A55" t="s">
        <v>346</v>
      </c>
      <c r="B55" t="s">
        <v>347</v>
      </c>
      <c r="C55">
        <v>3</v>
      </c>
      <c r="D55">
        <v>2.58</v>
      </c>
    </row>
    <row r="56" spans="1:4">
      <c r="A56" t="s">
        <v>355</v>
      </c>
      <c r="B56" t="s">
        <v>356</v>
      </c>
      <c r="C56">
        <v>11.86</v>
      </c>
      <c r="D56">
        <v>11.86</v>
      </c>
    </row>
    <row r="57" spans="1:4">
      <c r="A57" t="s">
        <v>444</v>
      </c>
      <c r="B57" t="s">
        <v>445</v>
      </c>
      <c r="D57">
        <v>-0.08</v>
      </c>
    </row>
    <row r="58" spans="1:4">
      <c r="A58">
        <v>2820451280</v>
      </c>
      <c r="B58" t="s">
        <v>360</v>
      </c>
      <c r="C58">
        <v>9.77</v>
      </c>
      <c r="D58">
        <v>9.77</v>
      </c>
    </row>
    <row r="59" spans="1:4">
      <c r="A59">
        <v>2910551290</v>
      </c>
      <c r="B59" t="s">
        <v>362</v>
      </c>
      <c r="C59">
        <v>141.62</v>
      </c>
      <c r="D59">
        <v>140.69999999999999</v>
      </c>
    </row>
    <row r="60" spans="1:4">
      <c r="A60" t="s">
        <v>689</v>
      </c>
      <c r="B60" t="s">
        <v>690</v>
      </c>
      <c r="C60">
        <v>12.4</v>
      </c>
      <c r="D60">
        <v>12.4</v>
      </c>
    </row>
    <row r="61" spans="1:4">
      <c r="A61" t="s">
        <v>363</v>
      </c>
      <c r="B61" t="s">
        <v>364</v>
      </c>
      <c r="C61">
        <v>3.05</v>
      </c>
      <c r="D61">
        <v>3.05</v>
      </c>
    </row>
    <row r="62" spans="1:4">
      <c r="A62" t="s">
        <v>365</v>
      </c>
      <c r="B62" t="s">
        <v>366</v>
      </c>
      <c r="C62">
        <v>0.56999999999999995</v>
      </c>
      <c r="D62">
        <v>0.56999999999999995</v>
      </c>
    </row>
    <row r="63" spans="1:4">
      <c r="A63" t="s">
        <v>369</v>
      </c>
      <c r="B63" t="s">
        <v>370</v>
      </c>
      <c r="C63">
        <v>2.1800000000000002</v>
      </c>
      <c r="D63">
        <v>2.1800000000000002</v>
      </c>
    </row>
    <row r="64" spans="1:4">
      <c r="A64">
        <v>3110251180</v>
      </c>
      <c r="B64" t="s">
        <v>371</v>
      </c>
      <c r="C64">
        <v>23.42</v>
      </c>
      <c r="D64">
        <v>23.73</v>
      </c>
    </row>
    <row r="65" spans="1:4">
      <c r="A65">
        <v>3610459000</v>
      </c>
      <c r="B65" t="s">
        <v>375</v>
      </c>
      <c r="C65">
        <v>87.43</v>
      </c>
      <c r="D65">
        <v>87.43</v>
      </c>
    </row>
    <row r="66" spans="1:4">
      <c r="A66">
        <v>4620155160</v>
      </c>
      <c r="B66" t="s">
        <v>376</v>
      </c>
      <c r="C66">
        <v>0.81</v>
      </c>
      <c r="D66">
        <v>0.81</v>
      </c>
    </row>
    <row r="67" spans="1:4">
      <c r="A67">
        <v>4640355150</v>
      </c>
      <c r="B67" t="s">
        <v>590</v>
      </c>
      <c r="C67">
        <v>7.81</v>
      </c>
      <c r="D67">
        <v>7.81</v>
      </c>
    </row>
    <row r="68" spans="1:4">
      <c r="A68" t="s">
        <v>377</v>
      </c>
      <c r="B68" t="s">
        <v>378</v>
      </c>
      <c r="C68">
        <v>2</v>
      </c>
      <c r="D68">
        <v>2</v>
      </c>
    </row>
    <row r="69" spans="1:4">
      <c r="A69">
        <v>9090051200</v>
      </c>
      <c r="B69" t="s">
        <v>448</v>
      </c>
      <c r="C69">
        <v>0.04</v>
      </c>
      <c r="D69">
        <v>0.04</v>
      </c>
    </row>
    <row r="70" spans="1:4">
      <c r="A70">
        <v>9520051420</v>
      </c>
      <c r="B70" t="s">
        <v>383</v>
      </c>
      <c r="C70">
        <v>3.89</v>
      </c>
      <c r="D70">
        <v>3.89</v>
      </c>
    </row>
    <row r="71" spans="1:4">
      <c r="A71">
        <v>9620051410</v>
      </c>
      <c r="B71" t="s">
        <v>384</v>
      </c>
      <c r="C71">
        <v>15.18</v>
      </c>
      <c r="D71">
        <v>15.18</v>
      </c>
    </row>
    <row r="72" spans="1:4">
      <c r="A72">
        <v>9990051180</v>
      </c>
      <c r="B72" t="s">
        <v>371</v>
      </c>
      <c r="D72">
        <v>-0.01</v>
      </c>
    </row>
    <row r="73" spans="1:4">
      <c r="A73">
        <v>170558300</v>
      </c>
      <c r="B73" t="s">
        <v>95</v>
      </c>
      <c r="C73">
        <v>2349.5300000000002</v>
      </c>
      <c r="D73">
        <v>2341.11</v>
      </c>
    </row>
    <row r="74" spans="1:4">
      <c r="A74">
        <v>170558330</v>
      </c>
      <c r="B74" t="s">
        <v>96</v>
      </c>
      <c r="C74">
        <v>956.54</v>
      </c>
      <c r="D74">
        <v>937.49</v>
      </c>
    </row>
    <row r="75" spans="1:4">
      <c r="A75">
        <v>320558340</v>
      </c>
      <c r="B75" t="s">
        <v>97</v>
      </c>
      <c r="C75">
        <v>22.32</v>
      </c>
      <c r="D75">
        <v>22.32</v>
      </c>
    </row>
    <row r="76" spans="1:4">
      <c r="A76">
        <v>330153020</v>
      </c>
      <c r="B76" t="s">
        <v>385</v>
      </c>
      <c r="C76">
        <v>74.77</v>
      </c>
      <c r="D76">
        <v>74.77</v>
      </c>
    </row>
    <row r="77" spans="1:4">
      <c r="A77" t="s">
        <v>388</v>
      </c>
      <c r="B77" t="s">
        <v>389</v>
      </c>
      <c r="C77">
        <v>397.71</v>
      </c>
      <c r="D77">
        <v>397.54</v>
      </c>
    </row>
    <row r="78" spans="1:4">
      <c r="A78">
        <v>1520158310</v>
      </c>
      <c r="B78" t="s">
        <v>100</v>
      </c>
      <c r="C78">
        <v>1.51</v>
      </c>
      <c r="D78">
        <v>1.51</v>
      </c>
    </row>
    <row r="79" spans="1:4">
      <c r="A79" t="s">
        <v>390</v>
      </c>
      <c r="B79" t="s">
        <v>391</v>
      </c>
      <c r="C79">
        <v>20.100000000000001</v>
      </c>
      <c r="D79">
        <v>20.100000000000001</v>
      </c>
    </row>
    <row r="80" spans="1:4">
      <c r="A80">
        <v>3620258320</v>
      </c>
      <c r="B80" t="s">
        <v>101</v>
      </c>
      <c r="C80">
        <v>217.6</v>
      </c>
      <c r="D80">
        <v>217.6</v>
      </c>
    </row>
    <row r="81" spans="1:4">
      <c r="A81">
        <v>3620258530</v>
      </c>
      <c r="B81" t="s">
        <v>392</v>
      </c>
      <c r="C81">
        <v>25.83</v>
      </c>
      <c r="D81">
        <v>23.99</v>
      </c>
    </row>
    <row r="82" spans="1:4">
      <c r="A82" t="s">
        <v>393</v>
      </c>
      <c r="B82" t="s">
        <v>394</v>
      </c>
      <c r="C82">
        <v>46.18</v>
      </c>
      <c r="D82">
        <v>46.18</v>
      </c>
    </row>
    <row r="83" spans="1:4">
      <c r="A83" t="s">
        <v>395</v>
      </c>
      <c r="B83" t="s">
        <v>396</v>
      </c>
      <c r="C83">
        <v>0.17</v>
      </c>
      <c r="D83">
        <v>0.17</v>
      </c>
    </row>
    <row r="84" spans="1:4">
      <c r="A84">
        <v>220252560</v>
      </c>
      <c r="B84" t="s">
        <v>400</v>
      </c>
      <c r="C84">
        <v>1.82</v>
      </c>
      <c r="D84">
        <v>1.82</v>
      </c>
    </row>
    <row r="85" spans="1:4">
      <c r="A85">
        <v>170558360</v>
      </c>
      <c r="B85" t="s">
        <v>401</v>
      </c>
      <c r="C85">
        <v>316.48</v>
      </c>
      <c r="D85">
        <v>316.48</v>
      </c>
    </row>
    <row r="86" spans="1:4">
      <c r="A86">
        <v>220253030</v>
      </c>
      <c r="B86" t="s">
        <v>402</v>
      </c>
      <c r="C86">
        <v>193.43</v>
      </c>
      <c r="D86">
        <v>189.94</v>
      </c>
    </row>
    <row r="87" spans="1:4">
      <c r="A87">
        <v>220253040</v>
      </c>
      <c r="B87" t="s">
        <v>403</v>
      </c>
      <c r="C87">
        <v>26.44</v>
      </c>
      <c r="D87">
        <v>26.44</v>
      </c>
    </row>
    <row r="88" spans="1:4">
      <c r="A88">
        <v>320558370</v>
      </c>
      <c r="B88" t="s">
        <v>404</v>
      </c>
      <c r="C88">
        <v>1.2</v>
      </c>
      <c r="D88">
        <v>1.2</v>
      </c>
    </row>
    <row r="89" spans="1:4">
      <c r="A89" t="s">
        <v>405</v>
      </c>
      <c r="B89" t="s">
        <v>406</v>
      </c>
      <c r="C89">
        <v>94.91</v>
      </c>
      <c r="D89">
        <v>99.98</v>
      </c>
    </row>
    <row r="90" spans="1:4">
      <c r="A90" t="s">
        <v>468</v>
      </c>
      <c r="B90" t="s">
        <v>469</v>
      </c>
      <c r="C90">
        <v>3</v>
      </c>
      <c r="D90">
        <v>3</v>
      </c>
    </row>
    <row r="91" spans="1:4">
      <c r="A91">
        <v>3620258570</v>
      </c>
      <c r="B91" t="s">
        <v>409</v>
      </c>
      <c r="C91">
        <v>11.06</v>
      </c>
      <c r="D91">
        <v>11.01</v>
      </c>
    </row>
    <row r="92" spans="1:4">
      <c r="A92" t="s">
        <v>420</v>
      </c>
      <c r="B92" t="s">
        <v>421</v>
      </c>
      <c r="C92">
        <v>0.31</v>
      </c>
      <c r="D92">
        <v>0.31</v>
      </c>
    </row>
    <row r="93" spans="1:4">
      <c r="A93" t="s">
        <v>452</v>
      </c>
      <c r="B93" t="s">
        <v>453</v>
      </c>
      <c r="C93">
        <v>0.67</v>
      </c>
      <c r="D93">
        <v>0.67</v>
      </c>
    </row>
    <row r="94" spans="1:4">
      <c r="A94" t="s">
        <v>103</v>
      </c>
      <c r="B94" t="s">
        <v>102</v>
      </c>
      <c r="C94">
        <v>5.72</v>
      </c>
      <c r="D94">
        <v>5.72</v>
      </c>
    </row>
    <row r="95" spans="1:4">
      <c r="A95" t="s">
        <v>105</v>
      </c>
      <c r="B95" t="s">
        <v>104</v>
      </c>
      <c r="C95">
        <v>31.8</v>
      </c>
      <c r="D95">
        <v>31.8</v>
      </c>
    </row>
    <row r="96" spans="1:4">
      <c r="A96">
        <v>2340758790</v>
      </c>
      <c r="B96" t="s">
        <v>426</v>
      </c>
      <c r="C96">
        <v>5.71</v>
      </c>
      <c r="D96">
        <v>5.71</v>
      </c>
    </row>
    <row r="97" spans="1:4">
      <c r="A97">
        <v>3620258480</v>
      </c>
      <c r="B97" t="s">
        <v>107</v>
      </c>
      <c r="C97">
        <v>332.63</v>
      </c>
      <c r="D97">
        <v>331.68</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6"/>
  <sheetViews>
    <sheetView topLeftCell="A99" workbookViewId="0">
      <selection sqref="A1:D136"/>
    </sheetView>
  </sheetViews>
  <sheetFormatPr defaultRowHeight="15"/>
  <sheetData>
    <row r="1" spans="1:4">
      <c r="A1">
        <v>58000</v>
      </c>
      <c r="B1" t="s">
        <v>217</v>
      </c>
      <c r="D1">
        <v>-4.05</v>
      </c>
    </row>
    <row r="2" spans="1:4">
      <c r="A2">
        <v>170551380</v>
      </c>
      <c r="B2" t="s">
        <v>218</v>
      </c>
      <c r="C2">
        <v>64.989999999999995</v>
      </c>
      <c r="D2">
        <v>63.07</v>
      </c>
    </row>
    <row r="3" spans="1:4">
      <c r="A3" t="s">
        <v>219</v>
      </c>
      <c r="B3" t="s">
        <v>220</v>
      </c>
      <c r="C3">
        <v>244.83</v>
      </c>
      <c r="D3">
        <v>244.81</v>
      </c>
    </row>
    <row r="4" spans="1:4">
      <c r="A4" t="s">
        <v>221</v>
      </c>
      <c r="B4" t="s">
        <v>222</v>
      </c>
      <c r="C4">
        <v>1.46</v>
      </c>
      <c r="D4">
        <v>1.46</v>
      </c>
    </row>
    <row r="5" spans="1:4">
      <c r="A5" t="s">
        <v>225</v>
      </c>
      <c r="B5" t="s">
        <v>226</v>
      </c>
      <c r="C5">
        <v>21.34</v>
      </c>
      <c r="D5">
        <v>21.34</v>
      </c>
    </row>
    <row r="6" spans="1:4">
      <c r="A6" t="s">
        <v>213</v>
      </c>
      <c r="B6" t="s">
        <v>214</v>
      </c>
      <c r="C6">
        <v>12.35</v>
      </c>
      <c r="D6">
        <v>12.35</v>
      </c>
    </row>
    <row r="7" spans="1:4">
      <c r="A7" t="s">
        <v>216</v>
      </c>
      <c r="B7" t="s">
        <v>215</v>
      </c>
      <c r="C7">
        <v>10.050000000000001</v>
      </c>
      <c r="D7">
        <v>10.050000000000001</v>
      </c>
    </row>
    <row r="8" spans="1:4">
      <c r="A8" t="s">
        <v>454</v>
      </c>
      <c r="B8" t="s">
        <v>455</v>
      </c>
      <c r="C8">
        <v>641.23</v>
      </c>
      <c r="D8">
        <v>641.23</v>
      </c>
    </row>
    <row r="9" spans="1:4">
      <c r="A9" t="s">
        <v>227</v>
      </c>
      <c r="B9" t="s">
        <v>228</v>
      </c>
      <c r="C9">
        <v>25.87</v>
      </c>
      <c r="D9">
        <v>25.81</v>
      </c>
    </row>
    <row r="10" spans="1:4">
      <c r="A10" t="s">
        <v>229</v>
      </c>
      <c r="B10" t="s">
        <v>230</v>
      </c>
      <c r="C10">
        <v>65.150000000000006</v>
      </c>
      <c r="D10">
        <v>65.150000000000006</v>
      </c>
    </row>
    <row r="11" spans="1:4">
      <c r="A11" t="s">
        <v>231</v>
      </c>
      <c r="B11" t="s">
        <v>232</v>
      </c>
      <c r="C11">
        <v>1.46</v>
      </c>
      <c r="D11">
        <v>1.46</v>
      </c>
    </row>
    <row r="12" spans="1:4">
      <c r="A12" t="s">
        <v>233</v>
      </c>
      <c r="B12" t="s">
        <v>234</v>
      </c>
      <c r="C12">
        <v>187.12</v>
      </c>
      <c r="D12">
        <v>187.12</v>
      </c>
    </row>
    <row r="13" spans="1:4">
      <c r="A13" t="s">
        <v>235</v>
      </c>
      <c r="B13" t="s">
        <v>236</v>
      </c>
      <c r="C13">
        <v>129.05000000000001</v>
      </c>
      <c r="D13">
        <v>128.74</v>
      </c>
    </row>
    <row r="14" spans="1:4">
      <c r="A14" t="s">
        <v>237</v>
      </c>
      <c r="B14" t="s">
        <v>238</v>
      </c>
      <c r="C14">
        <v>34.69</v>
      </c>
      <c r="D14">
        <v>34.69</v>
      </c>
    </row>
    <row r="15" spans="1:4">
      <c r="A15" t="s">
        <v>239</v>
      </c>
      <c r="B15" t="s">
        <v>240</v>
      </c>
      <c r="C15">
        <v>103.14</v>
      </c>
      <c r="D15">
        <v>103.14</v>
      </c>
    </row>
    <row r="16" spans="1:4">
      <c r="A16" t="s">
        <v>241</v>
      </c>
      <c r="B16" t="s">
        <v>242</v>
      </c>
      <c r="C16">
        <v>89.99</v>
      </c>
      <c r="D16">
        <v>89.99</v>
      </c>
    </row>
    <row r="17" spans="1:4">
      <c r="A17" t="s">
        <v>243</v>
      </c>
      <c r="B17" t="s">
        <v>244</v>
      </c>
      <c r="C17">
        <v>304.69</v>
      </c>
      <c r="D17">
        <v>304.69</v>
      </c>
    </row>
    <row r="18" spans="1:4">
      <c r="A18" t="s">
        <v>245</v>
      </c>
      <c r="B18" t="s">
        <v>246</v>
      </c>
      <c r="C18">
        <v>86.31</v>
      </c>
      <c r="D18">
        <v>86.08</v>
      </c>
    </row>
    <row r="19" spans="1:4">
      <c r="A19" t="s">
        <v>247</v>
      </c>
      <c r="B19" t="s">
        <v>248</v>
      </c>
      <c r="C19">
        <v>0.15</v>
      </c>
      <c r="D19">
        <v>0.15</v>
      </c>
    </row>
    <row r="20" spans="1:4">
      <c r="A20">
        <v>210255340</v>
      </c>
      <c r="B20" t="s">
        <v>456</v>
      </c>
      <c r="C20">
        <v>3.89</v>
      </c>
      <c r="D20">
        <v>3.89</v>
      </c>
    </row>
    <row r="21" spans="1:4">
      <c r="A21">
        <v>220252550</v>
      </c>
      <c r="B21" t="s">
        <v>249</v>
      </c>
      <c r="C21">
        <v>1.3</v>
      </c>
      <c r="D21">
        <v>1.3</v>
      </c>
    </row>
    <row r="22" spans="1:4">
      <c r="A22" s="51" t="s">
        <v>250</v>
      </c>
      <c r="B22" t="s">
        <v>251</v>
      </c>
      <c r="C22">
        <v>35.36</v>
      </c>
      <c r="D22">
        <v>35.36</v>
      </c>
    </row>
    <row r="23" spans="1:4">
      <c r="A23" s="51" t="s">
        <v>252</v>
      </c>
      <c r="B23" t="s">
        <v>253</v>
      </c>
      <c r="C23">
        <v>8.27</v>
      </c>
      <c r="D23">
        <v>8.25</v>
      </c>
    </row>
    <row r="24" spans="1:4">
      <c r="A24" s="51" t="s">
        <v>254</v>
      </c>
      <c r="B24" t="s">
        <v>255</v>
      </c>
      <c r="C24">
        <v>56.75</v>
      </c>
      <c r="D24">
        <v>56.75</v>
      </c>
    </row>
    <row r="25" spans="1:4">
      <c r="A25" s="51" t="s">
        <v>502</v>
      </c>
      <c r="B25" t="s">
        <v>503</v>
      </c>
      <c r="C25">
        <v>190.57</v>
      </c>
      <c r="D25">
        <v>190.57</v>
      </c>
    </row>
    <row r="26" spans="1:4">
      <c r="A26" s="51" t="s">
        <v>256</v>
      </c>
      <c r="B26" t="s">
        <v>257</v>
      </c>
      <c r="C26">
        <v>398.15</v>
      </c>
      <c r="D26">
        <v>398.15</v>
      </c>
    </row>
    <row r="27" spans="1:4">
      <c r="A27" s="51" t="s">
        <v>258</v>
      </c>
      <c r="B27" t="s">
        <v>259</v>
      </c>
      <c r="C27">
        <v>7.92</v>
      </c>
      <c r="D27">
        <v>7.92</v>
      </c>
    </row>
    <row r="28" spans="1:4">
      <c r="A28" s="51" t="s">
        <v>260</v>
      </c>
      <c r="B28" t="s">
        <v>261</v>
      </c>
      <c r="C28">
        <v>93.19</v>
      </c>
      <c r="D28">
        <v>93.19</v>
      </c>
    </row>
    <row r="29" spans="1:4">
      <c r="A29" s="51" t="s">
        <v>478</v>
      </c>
      <c r="B29" t="s">
        <v>479</v>
      </c>
      <c r="D29">
        <v>-3.86</v>
      </c>
    </row>
    <row r="30" spans="1:4">
      <c r="A30" t="s">
        <v>480</v>
      </c>
      <c r="B30" t="s">
        <v>481</v>
      </c>
      <c r="C30">
        <v>148.21</v>
      </c>
      <c r="D30">
        <v>148.21</v>
      </c>
    </row>
    <row r="31" spans="1:4">
      <c r="A31" t="s">
        <v>515</v>
      </c>
      <c r="B31" t="s">
        <v>516</v>
      </c>
      <c r="C31">
        <v>25.75</v>
      </c>
      <c r="D31">
        <v>25.75</v>
      </c>
    </row>
    <row r="32" spans="1:4">
      <c r="A32" t="s">
        <v>262</v>
      </c>
      <c r="B32" t="s">
        <v>263</v>
      </c>
      <c r="C32">
        <v>367.53</v>
      </c>
      <c r="D32">
        <v>367.53</v>
      </c>
    </row>
    <row r="33" spans="1:4">
      <c r="A33" t="s">
        <v>650</v>
      </c>
      <c r="B33" t="s">
        <v>651</v>
      </c>
    </row>
    <row r="34" spans="1:4">
      <c r="A34" s="51" t="s">
        <v>264</v>
      </c>
      <c r="B34" t="s">
        <v>265</v>
      </c>
      <c r="C34">
        <v>16.43</v>
      </c>
      <c r="D34">
        <v>16.43</v>
      </c>
    </row>
    <row r="35" spans="1:4">
      <c r="A35" s="51" t="s">
        <v>270</v>
      </c>
      <c r="B35" t="s">
        <v>271</v>
      </c>
      <c r="C35">
        <v>8.49</v>
      </c>
      <c r="D35">
        <v>8.49</v>
      </c>
    </row>
    <row r="36" spans="1:4">
      <c r="A36">
        <v>310151370</v>
      </c>
      <c r="B36" t="s">
        <v>272</v>
      </c>
      <c r="C36">
        <v>7.02</v>
      </c>
      <c r="D36">
        <v>7.02</v>
      </c>
    </row>
    <row r="37" spans="1:4">
      <c r="A37">
        <v>310852500</v>
      </c>
      <c r="B37" t="s">
        <v>273</v>
      </c>
      <c r="C37">
        <v>355.27</v>
      </c>
      <c r="D37">
        <v>354.6</v>
      </c>
    </row>
    <row r="38" spans="1:4">
      <c r="A38">
        <v>311152200</v>
      </c>
      <c r="B38" t="s">
        <v>276</v>
      </c>
      <c r="C38">
        <v>38</v>
      </c>
      <c r="D38">
        <v>38</v>
      </c>
    </row>
    <row r="39" spans="1:4">
      <c r="A39">
        <v>330152700</v>
      </c>
      <c r="B39" t="s">
        <v>278</v>
      </c>
      <c r="C39">
        <v>3.92</v>
      </c>
      <c r="D39">
        <v>3.89</v>
      </c>
    </row>
    <row r="40" spans="1:4">
      <c r="A40">
        <v>330153800</v>
      </c>
      <c r="B40" t="s">
        <v>279</v>
      </c>
      <c r="C40">
        <v>588.05999999999995</v>
      </c>
      <c r="D40">
        <v>587.6</v>
      </c>
    </row>
    <row r="41" spans="1:4">
      <c r="A41">
        <v>330750820</v>
      </c>
      <c r="B41" t="s">
        <v>280</v>
      </c>
      <c r="C41">
        <v>81.459999999999994</v>
      </c>
      <c r="D41">
        <v>80.41</v>
      </c>
    </row>
    <row r="42" spans="1:4">
      <c r="A42">
        <v>330752600</v>
      </c>
      <c r="B42" t="s">
        <v>281</v>
      </c>
      <c r="C42">
        <v>4.97</v>
      </c>
      <c r="D42">
        <v>4.97</v>
      </c>
    </row>
    <row r="43" spans="1:4">
      <c r="A43" t="s">
        <v>282</v>
      </c>
      <c r="B43" t="s">
        <v>283</v>
      </c>
      <c r="C43">
        <v>582.49</v>
      </c>
      <c r="D43">
        <v>582.23</v>
      </c>
    </row>
    <row r="44" spans="1:4">
      <c r="A44" t="s">
        <v>284</v>
      </c>
      <c r="B44" t="s">
        <v>285</v>
      </c>
      <c r="C44">
        <v>887.15</v>
      </c>
      <c r="D44">
        <v>886.98</v>
      </c>
    </row>
    <row r="45" spans="1:4">
      <c r="A45" t="s">
        <v>482</v>
      </c>
      <c r="B45" t="s">
        <v>483</v>
      </c>
      <c r="C45">
        <v>231.75</v>
      </c>
      <c r="D45">
        <v>231.75</v>
      </c>
    </row>
    <row r="46" spans="1:4">
      <c r="A46">
        <v>410250270</v>
      </c>
      <c r="B46" t="s">
        <v>286</v>
      </c>
      <c r="C46">
        <v>2.2400000000000002</v>
      </c>
      <c r="D46">
        <v>2.2400000000000002</v>
      </c>
    </row>
    <row r="47" spans="1:4">
      <c r="A47">
        <v>420252800</v>
      </c>
      <c r="B47" t="s">
        <v>287</v>
      </c>
      <c r="C47">
        <v>0.2</v>
      </c>
      <c r="D47">
        <v>0.2</v>
      </c>
    </row>
    <row r="48" spans="1:4">
      <c r="A48">
        <v>511351350</v>
      </c>
      <c r="B48" t="s">
        <v>289</v>
      </c>
      <c r="C48">
        <v>34.42</v>
      </c>
      <c r="D48">
        <v>34.42</v>
      </c>
    </row>
    <row r="49" spans="1:4">
      <c r="A49">
        <v>511351760</v>
      </c>
      <c r="B49" t="s">
        <v>290</v>
      </c>
      <c r="C49">
        <v>7.79</v>
      </c>
      <c r="D49">
        <v>7.79</v>
      </c>
    </row>
    <row r="50" spans="1:4">
      <c r="A50">
        <v>511354620</v>
      </c>
      <c r="B50" t="s">
        <v>291</v>
      </c>
      <c r="C50">
        <v>5.85</v>
      </c>
      <c r="D50">
        <v>5.84</v>
      </c>
    </row>
    <row r="51" spans="1:4">
      <c r="A51">
        <v>511354970</v>
      </c>
      <c r="B51" t="s">
        <v>292</v>
      </c>
      <c r="C51">
        <v>6.72</v>
      </c>
      <c r="D51">
        <v>6.24</v>
      </c>
    </row>
    <row r="52" spans="1:4">
      <c r="A52" t="s">
        <v>298</v>
      </c>
      <c r="B52" t="s">
        <v>299</v>
      </c>
      <c r="C52">
        <v>316.05</v>
      </c>
      <c r="D52">
        <v>316.05</v>
      </c>
    </row>
    <row r="53" spans="1:4">
      <c r="A53" t="s">
        <v>433</v>
      </c>
      <c r="B53" t="s">
        <v>434</v>
      </c>
      <c r="C53">
        <v>54.59</v>
      </c>
      <c r="D53">
        <v>54.59</v>
      </c>
    </row>
    <row r="54" spans="1:4">
      <c r="A54" t="s">
        <v>506</v>
      </c>
      <c r="B54" t="s">
        <v>299</v>
      </c>
      <c r="D54">
        <v>-0.02</v>
      </c>
    </row>
    <row r="55" spans="1:4">
      <c r="A55">
        <v>710552900</v>
      </c>
      <c r="B55" t="s">
        <v>300</v>
      </c>
      <c r="C55">
        <v>420.02</v>
      </c>
      <c r="D55">
        <v>418.96</v>
      </c>
    </row>
    <row r="56" spans="1:4">
      <c r="A56" t="s">
        <v>305</v>
      </c>
      <c r="B56" t="s">
        <v>306</v>
      </c>
      <c r="C56">
        <v>4.88</v>
      </c>
      <c r="D56">
        <v>4.88</v>
      </c>
    </row>
    <row r="57" spans="1:4">
      <c r="A57" t="s">
        <v>307</v>
      </c>
      <c r="B57" t="s">
        <v>308</v>
      </c>
      <c r="C57">
        <v>6.46</v>
      </c>
      <c r="D57">
        <v>6.46</v>
      </c>
    </row>
    <row r="58" spans="1:4">
      <c r="A58">
        <v>860550860</v>
      </c>
      <c r="B58" t="s">
        <v>309</v>
      </c>
      <c r="C58">
        <v>1.48</v>
      </c>
      <c r="D58">
        <v>1.48</v>
      </c>
    </row>
    <row r="59" spans="1:4">
      <c r="A59">
        <v>1140354670</v>
      </c>
      <c r="B59" t="s">
        <v>313</v>
      </c>
      <c r="C59">
        <v>7.47</v>
      </c>
      <c r="D59">
        <v>7.47</v>
      </c>
    </row>
    <row r="60" spans="1:4">
      <c r="A60">
        <v>1140355170</v>
      </c>
      <c r="B60" t="s">
        <v>314</v>
      </c>
      <c r="C60">
        <v>16.75</v>
      </c>
      <c r="D60">
        <v>16.75</v>
      </c>
    </row>
    <row r="61" spans="1:4">
      <c r="A61">
        <v>1140355190</v>
      </c>
      <c r="B61" t="s">
        <v>315</v>
      </c>
      <c r="C61">
        <v>1.08</v>
      </c>
      <c r="D61">
        <v>0.97</v>
      </c>
    </row>
    <row r="62" spans="1:4">
      <c r="A62" t="s">
        <v>486</v>
      </c>
      <c r="B62" t="s">
        <v>487</v>
      </c>
      <c r="C62">
        <v>43.15</v>
      </c>
      <c r="D62">
        <v>43.15</v>
      </c>
    </row>
    <row r="63" spans="1:4">
      <c r="A63" t="s">
        <v>316</v>
      </c>
      <c r="B63" t="s">
        <v>315</v>
      </c>
      <c r="C63">
        <v>62.71</v>
      </c>
      <c r="D63">
        <v>62.71</v>
      </c>
    </row>
    <row r="64" spans="1:4">
      <c r="A64" t="s">
        <v>488</v>
      </c>
      <c r="B64" t="s">
        <v>445</v>
      </c>
      <c r="C64">
        <v>1.96</v>
      </c>
      <c r="D64">
        <v>1.96</v>
      </c>
    </row>
    <row r="65" spans="1:4">
      <c r="A65" t="s">
        <v>322</v>
      </c>
      <c r="B65" t="s">
        <v>323</v>
      </c>
      <c r="C65">
        <v>7.6</v>
      </c>
      <c r="D65">
        <v>7.6</v>
      </c>
    </row>
    <row r="66" spans="1:4">
      <c r="A66" t="s">
        <v>324</v>
      </c>
      <c r="B66" t="s">
        <v>325</v>
      </c>
      <c r="C66">
        <v>3.15</v>
      </c>
      <c r="D66">
        <v>3.15</v>
      </c>
    </row>
    <row r="67" spans="1:4">
      <c r="A67" t="s">
        <v>435</v>
      </c>
      <c r="B67" t="s">
        <v>329</v>
      </c>
      <c r="C67">
        <v>26.27</v>
      </c>
      <c r="D67">
        <v>26.27</v>
      </c>
    </row>
    <row r="68" spans="1:4">
      <c r="A68" t="s">
        <v>326</v>
      </c>
      <c r="B68" t="s">
        <v>327</v>
      </c>
      <c r="C68">
        <v>38.57</v>
      </c>
      <c r="D68">
        <v>38.57</v>
      </c>
    </row>
    <row r="69" spans="1:4">
      <c r="A69">
        <v>1520155270</v>
      </c>
      <c r="B69" t="s">
        <v>333</v>
      </c>
      <c r="D69">
        <v>-0.14000000000000001</v>
      </c>
    </row>
    <row r="70" spans="1:4">
      <c r="A70" t="s">
        <v>330</v>
      </c>
      <c r="B70" t="s">
        <v>331</v>
      </c>
      <c r="C70">
        <v>48.99</v>
      </c>
      <c r="D70">
        <v>48.99</v>
      </c>
    </row>
    <row r="71" spans="1:4">
      <c r="A71" t="s">
        <v>332</v>
      </c>
      <c r="B71" t="s">
        <v>333</v>
      </c>
      <c r="C71">
        <v>85.96</v>
      </c>
      <c r="D71">
        <v>67.98</v>
      </c>
    </row>
    <row r="72" spans="1:4">
      <c r="A72" t="s">
        <v>334</v>
      </c>
      <c r="B72" t="s">
        <v>333</v>
      </c>
      <c r="C72">
        <v>7.93</v>
      </c>
      <c r="D72">
        <v>7.93</v>
      </c>
    </row>
    <row r="73" spans="1:4">
      <c r="A73">
        <v>1570150660</v>
      </c>
      <c r="B73" t="s">
        <v>337</v>
      </c>
      <c r="C73">
        <v>0.66</v>
      </c>
      <c r="D73">
        <v>0.66</v>
      </c>
    </row>
    <row r="74" spans="1:4">
      <c r="A74" t="s">
        <v>338</v>
      </c>
      <c r="B74" t="s">
        <v>339</v>
      </c>
      <c r="C74">
        <v>2.06</v>
      </c>
      <c r="D74">
        <v>2.06</v>
      </c>
    </row>
    <row r="75" spans="1:4">
      <c r="A75" t="s">
        <v>526</v>
      </c>
      <c r="B75" t="s">
        <v>527</v>
      </c>
      <c r="C75">
        <v>95.58</v>
      </c>
      <c r="D75">
        <v>95.58</v>
      </c>
    </row>
    <row r="76" spans="1:4">
      <c r="A76">
        <v>2420453900</v>
      </c>
      <c r="B76" t="s">
        <v>340</v>
      </c>
      <c r="C76">
        <v>16.98</v>
      </c>
      <c r="D76">
        <v>16.98</v>
      </c>
    </row>
    <row r="77" spans="1:4">
      <c r="A77" t="s">
        <v>341</v>
      </c>
      <c r="B77" t="s">
        <v>342</v>
      </c>
      <c r="C77">
        <v>696.46</v>
      </c>
      <c r="D77">
        <v>696.46</v>
      </c>
    </row>
    <row r="78" spans="1:4">
      <c r="A78" t="s">
        <v>346</v>
      </c>
      <c r="B78" t="s">
        <v>347</v>
      </c>
      <c r="C78">
        <v>61.55</v>
      </c>
      <c r="D78">
        <v>59.1</v>
      </c>
    </row>
    <row r="79" spans="1:4">
      <c r="A79" t="s">
        <v>627</v>
      </c>
      <c r="B79" t="s">
        <v>359</v>
      </c>
      <c r="C79">
        <v>41.82</v>
      </c>
      <c r="D79">
        <v>41.82</v>
      </c>
    </row>
    <row r="80" spans="1:4">
      <c r="A80" t="s">
        <v>348</v>
      </c>
      <c r="B80" t="s">
        <v>349</v>
      </c>
      <c r="C80">
        <v>0.05</v>
      </c>
      <c r="D80">
        <v>0.05</v>
      </c>
    </row>
    <row r="81" spans="1:4">
      <c r="A81" t="s">
        <v>353</v>
      </c>
      <c r="B81" t="s">
        <v>354</v>
      </c>
      <c r="C81">
        <v>252.36</v>
      </c>
      <c r="D81">
        <v>252.36</v>
      </c>
    </row>
    <row r="82" spans="1:4">
      <c r="A82" t="s">
        <v>355</v>
      </c>
      <c r="B82" t="s">
        <v>356</v>
      </c>
      <c r="C82">
        <v>237.18</v>
      </c>
      <c r="D82">
        <v>236.95</v>
      </c>
    </row>
    <row r="83" spans="1:4">
      <c r="A83" t="s">
        <v>492</v>
      </c>
      <c r="B83" t="s">
        <v>493</v>
      </c>
      <c r="D83">
        <v>-1.2</v>
      </c>
    </row>
    <row r="84" spans="1:4">
      <c r="A84" t="s">
        <v>442</v>
      </c>
      <c r="B84" t="s">
        <v>443</v>
      </c>
      <c r="D84">
        <v>-2.36</v>
      </c>
    </row>
    <row r="85" spans="1:4">
      <c r="A85" t="s">
        <v>444</v>
      </c>
      <c r="B85" t="s">
        <v>445</v>
      </c>
    </row>
    <row r="86" spans="1:4">
      <c r="A86" t="s">
        <v>358</v>
      </c>
      <c r="B86" t="s">
        <v>359</v>
      </c>
      <c r="C86">
        <v>196.81</v>
      </c>
      <c r="D86">
        <v>196.81</v>
      </c>
    </row>
    <row r="87" spans="1:4">
      <c r="A87">
        <v>2820451280</v>
      </c>
      <c r="B87" t="s">
        <v>360</v>
      </c>
      <c r="C87">
        <v>32.770000000000003</v>
      </c>
      <c r="D87">
        <v>32.770000000000003</v>
      </c>
    </row>
    <row r="88" spans="1:4">
      <c r="A88" t="s">
        <v>652</v>
      </c>
      <c r="B88" t="s">
        <v>653</v>
      </c>
      <c r="C88">
        <v>26.65</v>
      </c>
      <c r="D88">
        <v>26.65</v>
      </c>
    </row>
    <row r="89" spans="1:4">
      <c r="A89" t="s">
        <v>654</v>
      </c>
      <c r="B89" t="s">
        <v>655</v>
      </c>
      <c r="C89">
        <v>32.31</v>
      </c>
      <c r="D89">
        <v>32.31</v>
      </c>
    </row>
    <row r="90" spans="1:4">
      <c r="A90">
        <v>2910551290</v>
      </c>
      <c r="B90" t="s">
        <v>362</v>
      </c>
      <c r="C90">
        <v>63.01</v>
      </c>
      <c r="D90">
        <v>63</v>
      </c>
    </row>
    <row r="91" spans="1:4">
      <c r="A91" t="s">
        <v>363</v>
      </c>
      <c r="B91" t="s">
        <v>364</v>
      </c>
      <c r="C91">
        <v>3.79</v>
      </c>
      <c r="D91">
        <v>3.79</v>
      </c>
    </row>
    <row r="92" spans="1:4">
      <c r="A92" t="s">
        <v>365</v>
      </c>
      <c r="B92" t="s">
        <v>366</v>
      </c>
      <c r="C92">
        <v>7.0000000000000007E-2</v>
      </c>
      <c r="D92">
        <v>7.0000000000000007E-2</v>
      </c>
    </row>
    <row r="93" spans="1:4">
      <c r="A93" t="s">
        <v>369</v>
      </c>
      <c r="B93" t="s">
        <v>370</v>
      </c>
      <c r="C93">
        <v>28.44</v>
      </c>
      <c r="D93">
        <v>28.44</v>
      </c>
    </row>
    <row r="94" spans="1:4">
      <c r="A94">
        <v>3110251180</v>
      </c>
      <c r="B94" t="s">
        <v>371</v>
      </c>
      <c r="C94">
        <v>20.83</v>
      </c>
      <c r="D94">
        <v>20.83</v>
      </c>
    </row>
    <row r="95" spans="1:4">
      <c r="A95">
        <v>3180052990</v>
      </c>
      <c r="B95" t="s">
        <v>372</v>
      </c>
      <c r="C95">
        <v>1.1499999999999999</v>
      </c>
      <c r="D95">
        <v>1.1499999999999999</v>
      </c>
    </row>
    <row r="96" spans="1:4">
      <c r="A96">
        <v>3610459000</v>
      </c>
      <c r="B96" t="s">
        <v>375</v>
      </c>
      <c r="C96">
        <v>90.71</v>
      </c>
      <c r="D96">
        <v>90.7</v>
      </c>
    </row>
    <row r="97" spans="1:4">
      <c r="A97">
        <v>3620255500</v>
      </c>
      <c r="B97" t="s">
        <v>511</v>
      </c>
    </row>
    <row r="98" spans="1:4">
      <c r="A98">
        <v>4620155160</v>
      </c>
      <c r="B98" t="s">
        <v>376</v>
      </c>
      <c r="C98">
        <v>1.81</v>
      </c>
      <c r="D98">
        <v>1.81</v>
      </c>
    </row>
    <row r="99" spans="1:4">
      <c r="A99" t="s">
        <v>377</v>
      </c>
      <c r="B99" t="s">
        <v>378</v>
      </c>
      <c r="C99">
        <v>2.62</v>
      </c>
      <c r="D99">
        <v>2.62</v>
      </c>
    </row>
    <row r="100" spans="1:4">
      <c r="A100">
        <v>4840155760</v>
      </c>
      <c r="B100" t="s">
        <v>378</v>
      </c>
      <c r="C100">
        <v>27.55</v>
      </c>
      <c r="D100">
        <v>27.55</v>
      </c>
    </row>
    <row r="101" spans="1:4">
      <c r="A101" t="s">
        <v>379</v>
      </c>
      <c r="B101" t="s">
        <v>378</v>
      </c>
      <c r="C101">
        <v>71.930000000000007</v>
      </c>
      <c r="D101">
        <v>71.930000000000007</v>
      </c>
    </row>
    <row r="102" spans="1:4">
      <c r="A102" t="s">
        <v>380</v>
      </c>
      <c r="B102" t="s">
        <v>381</v>
      </c>
      <c r="C102">
        <v>54.25</v>
      </c>
      <c r="D102">
        <v>54.25</v>
      </c>
    </row>
    <row r="103" spans="1:4">
      <c r="A103" t="s">
        <v>382</v>
      </c>
      <c r="B103" t="s">
        <v>378</v>
      </c>
      <c r="C103">
        <v>2.85</v>
      </c>
      <c r="D103">
        <v>2.85</v>
      </c>
    </row>
    <row r="104" spans="1:4">
      <c r="A104">
        <v>9090051200</v>
      </c>
      <c r="B104" t="s">
        <v>448</v>
      </c>
      <c r="C104">
        <v>0.28999999999999998</v>
      </c>
      <c r="D104">
        <v>0.28999999999999998</v>
      </c>
    </row>
    <row r="105" spans="1:4">
      <c r="A105">
        <v>9520051420</v>
      </c>
      <c r="B105" t="s">
        <v>383</v>
      </c>
      <c r="C105">
        <v>4.42</v>
      </c>
      <c r="D105">
        <v>4.42</v>
      </c>
    </row>
    <row r="106" spans="1:4">
      <c r="A106">
        <v>9620051410</v>
      </c>
      <c r="B106" t="s">
        <v>384</v>
      </c>
      <c r="C106">
        <v>8.43</v>
      </c>
      <c r="D106">
        <v>8.43</v>
      </c>
    </row>
    <row r="107" spans="1:4">
      <c r="A107">
        <v>170558300</v>
      </c>
      <c r="B107" t="s">
        <v>95</v>
      </c>
      <c r="C107">
        <v>322.91000000000003</v>
      </c>
      <c r="D107">
        <v>322.91000000000003</v>
      </c>
    </row>
    <row r="108" spans="1:4">
      <c r="A108">
        <v>170558330</v>
      </c>
      <c r="B108" t="s">
        <v>96</v>
      </c>
      <c r="C108">
        <v>556.59</v>
      </c>
      <c r="D108">
        <v>556.59</v>
      </c>
    </row>
    <row r="109" spans="1:4">
      <c r="A109">
        <v>320558340</v>
      </c>
      <c r="B109" t="s">
        <v>97</v>
      </c>
      <c r="C109">
        <v>122.47</v>
      </c>
      <c r="D109">
        <v>122.47</v>
      </c>
    </row>
    <row r="110" spans="1:4">
      <c r="A110">
        <v>330153020</v>
      </c>
      <c r="B110" t="s">
        <v>385</v>
      </c>
      <c r="C110" t="s">
        <v>656</v>
      </c>
      <c r="D110" t="s">
        <v>657</v>
      </c>
    </row>
    <row r="111" spans="1:4">
      <c r="A111" t="s">
        <v>386</v>
      </c>
      <c r="B111" t="s">
        <v>387</v>
      </c>
      <c r="C111">
        <v>8.2200000000000006</v>
      </c>
      <c r="D111">
        <v>8.2200000000000006</v>
      </c>
    </row>
    <row r="112" spans="1:4">
      <c r="A112" t="s">
        <v>388</v>
      </c>
      <c r="B112" t="s">
        <v>389</v>
      </c>
      <c r="C112" t="s">
        <v>658</v>
      </c>
      <c r="D112" t="s">
        <v>659</v>
      </c>
    </row>
    <row r="113" spans="1:4">
      <c r="A113">
        <v>1520158310</v>
      </c>
      <c r="B113" t="s">
        <v>100</v>
      </c>
      <c r="C113">
        <v>10.93</v>
      </c>
      <c r="D113">
        <v>10.93</v>
      </c>
    </row>
    <row r="114" spans="1:4">
      <c r="A114" t="s">
        <v>390</v>
      </c>
      <c r="B114" t="s">
        <v>391</v>
      </c>
      <c r="C114">
        <v>127.94</v>
      </c>
      <c r="D114">
        <v>127.94</v>
      </c>
    </row>
    <row r="115" spans="1:4">
      <c r="A115">
        <v>3620258320</v>
      </c>
      <c r="B115" t="s">
        <v>101</v>
      </c>
      <c r="C115">
        <v>402.4</v>
      </c>
      <c r="D115">
        <v>354.18</v>
      </c>
    </row>
    <row r="116" spans="1:4">
      <c r="A116">
        <v>3620258530</v>
      </c>
      <c r="B116" t="s">
        <v>392</v>
      </c>
      <c r="C116">
        <v>61.81</v>
      </c>
      <c r="D116">
        <v>61.79</v>
      </c>
    </row>
    <row r="117" spans="1:4">
      <c r="A117" t="s">
        <v>393</v>
      </c>
      <c r="B117" t="s">
        <v>394</v>
      </c>
      <c r="C117">
        <v>54.65</v>
      </c>
      <c r="D117">
        <v>54.65</v>
      </c>
    </row>
    <row r="118" spans="1:4">
      <c r="A118" t="s">
        <v>395</v>
      </c>
      <c r="B118" t="s">
        <v>396</v>
      </c>
      <c r="C118">
        <v>26.81</v>
      </c>
      <c r="D118">
        <v>26.81</v>
      </c>
    </row>
    <row r="119" spans="1:4">
      <c r="A119">
        <v>220252560</v>
      </c>
      <c r="B119" t="s">
        <v>400</v>
      </c>
      <c r="C119">
        <v>12.3</v>
      </c>
      <c r="D119">
        <v>12.3</v>
      </c>
    </row>
    <row r="120" spans="1:4">
      <c r="A120">
        <v>170558360</v>
      </c>
      <c r="B120" t="s">
        <v>401</v>
      </c>
      <c r="C120">
        <v>46.4</v>
      </c>
      <c r="D120">
        <v>46.4</v>
      </c>
    </row>
    <row r="121" spans="1:4">
      <c r="A121">
        <v>220253030</v>
      </c>
      <c r="B121" t="s">
        <v>402</v>
      </c>
      <c r="C121">
        <v>139.97999999999999</v>
      </c>
      <c r="D121">
        <v>139.35</v>
      </c>
    </row>
    <row r="122" spans="1:4">
      <c r="A122">
        <v>220253040</v>
      </c>
      <c r="B122" t="s">
        <v>403</v>
      </c>
      <c r="C122">
        <v>73.27</v>
      </c>
      <c r="D122">
        <v>71.819999999999993</v>
      </c>
    </row>
    <row r="123" spans="1:4">
      <c r="A123">
        <v>320558370</v>
      </c>
      <c r="B123" t="s">
        <v>404</v>
      </c>
      <c r="C123">
        <v>6.34</v>
      </c>
      <c r="D123">
        <v>6.34</v>
      </c>
    </row>
    <row r="124" spans="1:4">
      <c r="A124" t="s">
        <v>405</v>
      </c>
      <c r="B124" t="s">
        <v>406</v>
      </c>
      <c r="C124" t="s">
        <v>660</v>
      </c>
      <c r="D124" t="s">
        <v>661</v>
      </c>
    </row>
    <row r="125" spans="1:4">
      <c r="A125" t="s">
        <v>407</v>
      </c>
      <c r="B125" t="s">
        <v>408</v>
      </c>
      <c r="C125">
        <v>80.19</v>
      </c>
      <c r="D125">
        <v>80.19</v>
      </c>
    </row>
    <row r="126" spans="1:4">
      <c r="A126" t="s">
        <v>468</v>
      </c>
      <c r="B126" t="s">
        <v>469</v>
      </c>
      <c r="C126">
        <v>0.13</v>
      </c>
      <c r="D126">
        <v>0.13</v>
      </c>
    </row>
    <row r="127" spans="1:4">
      <c r="A127">
        <v>3620258570</v>
      </c>
      <c r="B127" t="s">
        <v>409</v>
      </c>
      <c r="C127">
        <v>27.11</v>
      </c>
      <c r="D127">
        <v>27.04</v>
      </c>
    </row>
    <row r="128" spans="1:4">
      <c r="A128" t="s">
        <v>410</v>
      </c>
      <c r="B128" t="s">
        <v>411</v>
      </c>
      <c r="C128">
        <v>240</v>
      </c>
      <c r="D128">
        <v>240</v>
      </c>
    </row>
    <row r="129" spans="1:4">
      <c r="A129" t="s">
        <v>494</v>
      </c>
      <c r="B129" t="s">
        <v>495</v>
      </c>
      <c r="C129">
        <v>36.75</v>
      </c>
      <c r="D129">
        <v>36.75</v>
      </c>
    </row>
    <row r="130" spans="1:4">
      <c r="A130">
        <v>710258520</v>
      </c>
      <c r="B130" t="s">
        <v>413</v>
      </c>
      <c r="C130">
        <v>5.68</v>
      </c>
      <c r="D130">
        <v>5.68</v>
      </c>
    </row>
    <row r="131" spans="1:4">
      <c r="A131" t="s">
        <v>416</v>
      </c>
      <c r="B131" t="s">
        <v>417</v>
      </c>
      <c r="C131">
        <v>215.64</v>
      </c>
      <c r="D131">
        <v>215.64</v>
      </c>
    </row>
    <row r="132" spans="1:4">
      <c r="A132" t="s">
        <v>103</v>
      </c>
      <c r="B132" t="s">
        <v>102</v>
      </c>
      <c r="C132">
        <v>15.72</v>
      </c>
      <c r="D132">
        <v>15.72</v>
      </c>
    </row>
    <row r="133" spans="1:4">
      <c r="A133" t="s">
        <v>105</v>
      </c>
      <c r="B133" t="s">
        <v>104</v>
      </c>
      <c r="C133">
        <v>36.14</v>
      </c>
      <c r="D133">
        <v>36.14</v>
      </c>
    </row>
    <row r="134" spans="1:4">
      <c r="A134">
        <v>2340758790</v>
      </c>
      <c r="B134" t="s">
        <v>426</v>
      </c>
      <c r="C134">
        <v>3.19</v>
      </c>
      <c r="D134">
        <v>3.19</v>
      </c>
    </row>
    <row r="135" spans="1:4">
      <c r="A135">
        <v>3620258440</v>
      </c>
      <c r="B135" t="s">
        <v>106</v>
      </c>
      <c r="C135">
        <v>81.37</v>
      </c>
      <c r="D135">
        <v>81.37</v>
      </c>
    </row>
    <row r="136" spans="1:4">
      <c r="A136">
        <v>3620258480</v>
      </c>
      <c r="B136" t="s">
        <v>107</v>
      </c>
      <c r="C136">
        <v>47.12</v>
      </c>
      <c r="D136">
        <v>47.12</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
  <sheetViews>
    <sheetView topLeftCell="A109" workbookViewId="0">
      <selection activeCell="C109" sqref="C1:D1048576"/>
    </sheetView>
  </sheetViews>
  <sheetFormatPr defaultRowHeight="15"/>
  <cols>
    <col min="1" max="1" width="11.5703125" bestFit="1" customWidth="1"/>
  </cols>
  <sheetData>
    <row r="1" spans="1:4">
      <c r="A1">
        <v>58000</v>
      </c>
      <c r="B1" t="s">
        <v>217</v>
      </c>
      <c r="D1">
        <v>-4.78</v>
      </c>
    </row>
    <row r="2" spans="1:4">
      <c r="A2">
        <v>170551380</v>
      </c>
      <c r="B2" t="s">
        <v>218</v>
      </c>
      <c r="C2">
        <v>60.32</v>
      </c>
      <c r="D2">
        <v>58.58</v>
      </c>
    </row>
    <row r="3" spans="1:4">
      <c r="A3" t="s">
        <v>219</v>
      </c>
      <c r="B3" t="s">
        <v>220</v>
      </c>
      <c r="C3">
        <v>500.63</v>
      </c>
      <c r="D3">
        <v>500.63</v>
      </c>
    </row>
    <row r="4" spans="1:4">
      <c r="A4" t="s">
        <v>223</v>
      </c>
      <c r="B4" t="s">
        <v>224</v>
      </c>
      <c r="C4">
        <v>1.05</v>
      </c>
      <c r="D4">
        <v>1.05</v>
      </c>
    </row>
    <row r="5" spans="1:4">
      <c r="A5" t="s">
        <v>225</v>
      </c>
      <c r="B5" t="s">
        <v>226</v>
      </c>
      <c r="C5">
        <v>51.07</v>
      </c>
      <c r="D5">
        <v>51.07</v>
      </c>
    </row>
    <row r="6" spans="1:4">
      <c r="A6" t="s">
        <v>213</v>
      </c>
      <c r="B6" t="s">
        <v>214</v>
      </c>
      <c r="C6">
        <v>9.42</v>
      </c>
      <c r="D6">
        <v>9.42</v>
      </c>
    </row>
    <row r="7" spans="1:4">
      <c r="A7" t="s">
        <v>216</v>
      </c>
      <c r="B7" t="s">
        <v>215</v>
      </c>
      <c r="C7">
        <v>8.0399999999999991</v>
      </c>
      <c r="D7">
        <v>8.0399999999999991</v>
      </c>
    </row>
    <row r="8" spans="1:4">
      <c r="A8" t="s">
        <v>454</v>
      </c>
      <c r="B8" t="s">
        <v>455</v>
      </c>
      <c r="C8">
        <v>203.18</v>
      </c>
      <c r="D8">
        <v>203.18</v>
      </c>
    </row>
    <row r="9" spans="1:4">
      <c r="A9" t="s">
        <v>227</v>
      </c>
      <c r="B9" t="s">
        <v>228</v>
      </c>
      <c r="C9">
        <v>40.31</v>
      </c>
      <c r="D9">
        <v>40.31</v>
      </c>
    </row>
    <row r="10" spans="1:4">
      <c r="A10" t="s">
        <v>229</v>
      </c>
      <c r="B10" t="s">
        <v>230</v>
      </c>
      <c r="C10">
        <v>95.54</v>
      </c>
      <c r="D10">
        <v>95.54</v>
      </c>
    </row>
    <row r="11" spans="1:4">
      <c r="A11" t="s">
        <v>231</v>
      </c>
      <c r="B11" t="s">
        <v>232</v>
      </c>
      <c r="C11">
        <v>3.71</v>
      </c>
      <c r="D11">
        <v>3.71</v>
      </c>
    </row>
    <row r="12" spans="1:4">
      <c r="A12" t="s">
        <v>233</v>
      </c>
      <c r="B12" t="s">
        <v>234</v>
      </c>
      <c r="C12">
        <v>341.1</v>
      </c>
      <c r="D12">
        <v>341.1</v>
      </c>
    </row>
    <row r="13" spans="1:4">
      <c r="A13" t="s">
        <v>471</v>
      </c>
      <c r="B13" t="s">
        <v>472</v>
      </c>
      <c r="D13">
        <v>-0.38</v>
      </c>
    </row>
    <row r="14" spans="1:4">
      <c r="A14" t="s">
        <v>235</v>
      </c>
      <c r="B14" t="s">
        <v>236</v>
      </c>
      <c r="C14">
        <v>53.03</v>
      </c>
      <c r="D14">
        <v>53.03</v>
      </c>
    </row>
    <row r="15" spans="1:4">
      <c r="A15" t="s">
        <v>237</v>
      </c>
      <c r="B15" t="s">
        <v>238</v>
      </c>
      <c r="C15">
        <v>100.16</v>
      </c>
      <c r="D15">
        <v>100.16</v>
      </c>
    </row>
    <row r="16" spans="1:4">
      <c r="A16" t="s">
        <v>239</v>
      </c>
      <c r="B16" t="s">
        <v>240</v>
      </c>
      <c r="C16">
        <v>162.76</v>
      </c>
      <c r="D16">
        <v>162.76</v>
      </c>
    </row>
    <row r="17" spans="1:4">
      <c r="A17" t="s">
        <v>241</v>
      </c>
      <c r="B17" t="s">
        <v>242</v>
      </c>
      <c r="C17">
        <v>83.26</v>
      </c>
      <c r="D17">
        <v>83.26</v>
      </c>
    </row>
    <row r="18" spans="1:4">
      <c r="A18" t="s">
        <v>243</v>
      </c>
      <c r="B18" t="s">
        <v>244</v>
      </c>
      <c r="C18">
        <v>550.78</v>
      </c>
      <c r="D18">
        <v>550.78</v>
      </c>
    </row>
    <row r="19" spans="1:4">
      <c r="A19" t="s">
        <v>245</v>
      </c>
      <c r="B19" t="s">
        <v>246</v>
      </c>
      <c r="C19">
        <v>103.86</v>
      </c>
      <c r="D19">
        <v>103.86</v>
      </c>
    </row>
    <row r="20" spans="1:4">
      <c r="A20" t="s">
        <v>475</v>
      </c>
      <c r="B20" t="s">
        <v>476</v>
      </c>
      <c r="C20">
        <v>228.27</v>
      </c>
      <c r="D20">
        <v>228.27</v>
      </c>
    </row>
    <row r="21" spans="1:4">
      <c r="A21" t="s">
        <v>247</v>
      </c>
      <c r="B21" t="s">
        <v>248</v>
      </c>
      <c r="C21">
        <v>0.27</v>
      </c>
      <c r="D21">
        <v>0.27</v>
      </c>
    </row>
    <row r="22" spans="1:4">
      <c r="A22">
        <v>220252550</v>
      </c>
      <c r="B22" t="s">
        <v>249</v>
      </c>
      <c r="C22">
        <v>76.66</v>
      </c>
      <c r="D22">
        <v>69.760000000000005</v>
      </c>
    </row>
    <row r="23" spans="1:4">
      <c r="A23" s="51" t="s">
        <v>250</v>
      </c>
      <c r="B23" t="s">
        <v>251</v>
      </c>
      <c r="C23">
        <v>41.61</v>
      </c>
      <c r="D23">
        <v>41.61</v>
      </c>
    </row>
    <row r="24" spans="1:4">
      <c r="A24" s="51" t="s">
        <v>252</v>
      </c>
      <c r="B24" t="s">
        <v>253</v>
      </c>
      <c r="C24">
        <v>15.32</v>
      </c>
      <c r="D24">
        <v>13.95</v>
      </c>
    </row>
    <row r="25" spans="1:4">
      <c r="A25" s="51" t="s">
        <v>256</v>
      </c>
      <c r="B25" t="s">
        <v>257</v>
      </c>
      <c r="C25">
        <v>409.51</v>
      </c>
      <c r="D25">
        <v>409.51</v>
      </c>
    </row>
    <row r="26" spans="1:4">
      <c r="A26" s="51" t="s">
        <v>258</v>
      </c>
      <c r="B26" t="s">
        <v>259</v>
      </c>
      <c r="C26">
        <v>14.65</v>
      </c>
      <c r="D26">
        <v>14.65</v>
      </c>
    </row>
    <row r="27" spans="1:4">
      <c r="A27" s="51" t="s">
        <v>260</v>
      </c>
      <c r="B27" t="s">
        <v>261</v>
      </c>
      <c r="C27">
        <v>136.71</v>
      </c>
      <c r="D27">
        <v>136.71</v>
      </c>
    </row>
    <row r="28" spans="1:4">
      <c r="A28" t="s">
        <v>480</v>
      </c>
      <c r="B28" t="s">
        <v>481</v>
      </c>
      <c r="C28">
        <v>293.91000000000003</v>
      </c>
      <c r="D28">
        <v>293.91000000000003</v>
      </c>
    </row>
    <row r="29" spans="1:4">
      <c r="A29" t="s">
        <v>515</v>
      </c>
      <c r="B29" t="s">
        <v>516</v>
      </c>
      <c r="C29">
        <v>5.86</v>
      </c>
      <c r="D29">
        <v>5.86</v>
      </c>
    </row>
    <row r="30" spans="1:4">
      <c r="A30" t="s">
        <v>262</v>
      </c>
      <c r="B30" t="s">
        <v>263</v>
      </c>
      <c r="C30">
        <v>1292.52</v>
      </c>
      <c r="D30">
        <v>1275.27</v>
      </c>
    </row>
    <row r="31" spans="1:4">
      <c r="A31" t="s">
        <v>570</v>
      </c>
      <c r="B31" t="s">
        <v>481</v>
      </c>
      <c r="C31">
        <v>95.81</v>
      </c>
      <c r="D31">
        <v>95.81</v>
      </c>
    </row>
    <row r="32" spans="1:4">
      <c r="A32" s="51" t="s">
        <v>550</v>
      </c>
      <c r="B32" t="s">
        <v>551</v>
      </c>
      <c r="C32">
        <v>10.37</v>
      </c>
      <c r="D32">
        <v>10.37</v>
      </c>
    </row>
    <row r="33" spans="1:4">
      <c r="A33" s="51" t="s">
        <v>264</v>
      </c>
      <c r="B33" t="s">
        <v>265</v>
      </c>
      <c r="C33">
        <v>16.600000000000001</v>
      </c>
      <c r="D33">
        <v>16.600000000000001</v>
      </c>
    </row>
    <row r="34" spans="1:4">
      <c r="A34" s="51" t="s">
        <v>266</v>
      </c>
      <c r="B34" t="s">
        <v>267</v>
      </c>
      <c r="C34">
        <v>25.78</v>
      </c>
      <c r="D34">
        <v>25.78</v>
      </c>
    </row>
    <row r="35" spans="1:4">
      <c r="A35" s="51" t="s">
        <v>270</v>
      </c>
      <c r="B35" t="s">
        <v>271</v>
      </c>
      <c r="C35">
        <v>9.0500000000000007</v>
      </c>
      <c r="D35">
        <v>9.0500000000000007</v>
      </c>
    </row>
    <row r="36" spans="1:4">
      <c r="A36">
        <v>310151370</v>
      </c>
      <c r="B36" t="s">
        <v>272</v>
      </c>
      <c r="C36">
        <v>9.01</v>
      </c>
      <c r="D36">
        <v>9.01</v>
      </c>
    </row>
    <row r="37" spans="1:4">
      <c r="A37">
        <v>310750070</v>
      </c>
      <c r="B37" t="s">
        <v>553</v>
      </c>
      <c r="C37">
        <v>783.84</v>
      </c>
      <c r="D37">
        <v>783.8</v>
      </c>
    </row>
    <row r="38" spans="1:4">
      <c r="A38">
        <v>310751530</v>
      </c>
      <c r="B38" t="s">
        <v>554</v>
      </c>
      <c r="D38">
        <v>-1.63</v>
      </c>
    </row>
    <row r="39" spans="1:4">
      <c r="A39">
        <v>310852500</v>
      </c>
      <c r="B39" t="s">
        <v>273</v>
      </c>
      <c r="C39">
        <v>1021.46</v>
      </c>
      <c r="D39">
        <v>1021.38</v>
      </c>
    </row>
    <row r="40" spans="1:4">
      <c r="A40">
        <v>311152200</v>
      </c>
      <c r="B40" t="s">
        <v>276</v>
      </c>
      <c r="C40">
        <v>131.63</v>
      </c>
      <c r="D40">
        <v>131.63</v>
      </c>
    </row>
    <row r="41" spans="1:4">
      <c r="A41">
        <v>311252400</v>
      </c>
      <c r="B41" t="s">
        <v>277</v>
      </c>
      <c r="C41">
        <v>0.03</v>
      </c>
      <c r="D41">
        <v>0.03</v>
      </c>
    </row>
    <row r="42" spans="1:4">
      <c r="A42">
        <v>330152700</v>
      </c>
      <c r="B42" t="s">
        <v>278</v>
      </c>
      <c r="C42">
        <v>5.31</v>
      </c>
      <c r="D42">
        <v>5.31</v>
      </c>
    </row>
    <row r="43" spans="1:4">
      <c r="A43">
        <v>330153800</v>
      </c>
      <c r="B43" t="s">
        <v>279</v>
      </c>
      <c r="C43">
        <v>309.44</v>
      </c>
      <c r="D43">
        <v>309.01</v>
      </c>
    </row>
    <row r="44" spans="1:4">
      <c r="A44">
        <v>330750820</v>
      </c>
      <c r="B44" t="s">
        <v>280</v>
      </c>
      <c r="C44">
        <v>91.81</v>
      </c>
      <c r="D44">
        <v>91.81</v>
      </c>
    </row>
    <row r="45" spans="1:4">
      <c r="A45">
        <v>330752600</v>
      </c>
      <c r="B45" t="s">
        <v>281</v>
      </c>
      <c r="C45">
        <v>7.07</v>
      </c>
      <c r="D45">
        <v>7.03</v>
      </c>
    </row>
    <row r="46" spans="1:4">
      <c r="A46" t="s">
        <v>282</v>
      </c>
      <c r="B46" t="s">
        <v>283</v>
      </c>
      <c r="C46">
        <v>657.09</v>
      </c>
      <c r="D46">
        <v>657.01</v>
      </c>
    </row>
    <row r="47" spans="1:4">
      <c r="A47" t="s">
        <v>284</v>
      </c>
      <c r="B47" t="s">
        <v>285</v>
      </c>
      <c r="C47">
        <v>809.08</v>
      </c>
      <c r="D47">
        <v>809.08</v>
      </c>
    </row>
    <row r="48" spans="1:4">
      <c r="A48">
        <v>410250270</v>
      </c>
      <c r="B48" t="s">
        <v>286</v>
      </c>
      <c r="C48">
        <v>8.1</v>
      </c>
      <c r="D48">
        <v>8.1</v>
      </c>
    </row>
    <row r="49" spans="1:4">
      <c r="A49">
        <v>420250270</v>
      </c>
      <c r="B49" t="s">
        <v>286</v>
      </c>
      <c r="C49">
        <v>9.2200000000000006</v>
      </c>
      <c r="D49">
        <v>9.2200000000000006</v>
      </c>
    </row>
    <row r="50" spans="1:4">
      <c r="A50">
        <v>420252800</v>
      </c>
      <c r="B50" t="s">
        <v>287</v>
      </c>
      <c r="C50">
        <v>0.46</v>
      </c>
      <c r="D50">
        <v>0.46</v>
      </c>
    </row>
    <row r="51" spans="1:4">
      <c r="A51">
        <v>511351350</v>
      </c>
      <c r="B51" t="s">
        <v>289</v>
      </c>
      <c r="C51">
        <v>21.11</v>
      </c>
      <c r="D51">
        <v>21.11</v>
      </c>
    </row>
    <row r="52" spans="1:4">
      <c r="A52">
        <v>511351760</v>
      </c>
      <c r="B52" t="s">
        <v>290</v>
      </c>
      <c r="C52">
        <v>29.75</v>
      </c>
      <c r="D52">
        <v>29.75</v>
      </c>
    </row>
    <row r="53" spans="1:4">
      <c r="A53">
        <v>511354620</v>
      </c>
      <c r="B53" t="s">
        <v>291</v>
      </c>
      <c r="C53">
        <v>13.6</v>
      </c>
      <c r="D53">
        <v>13.6</v>
      </c>
    </row>
    <row r="54" spans="1:4">
      <c r="A54">
        <v>511354970</v>
      </c>
      <c r="B54" t="s">
        <v>292</v>
      </c>
      <c r="C54">
        <v>23.52</v>
      </c>
      <c r="D54">
        <v>20.67</v>
      </c>
    </row>
    <row r="55" spans="1:4">
      <c r="A55" t="s">
        <v>293</v>
      </c>
      <c r="B55" t="s">
        <v>294</v>
      </c>
      <c r="C55">
        <v>167.17</v>
      </c>
      <c r="D55">
        <v>166.86</v>
      </c>
    </row>
    <row r="56" spans="1:4">
      <c r="A56" t="s">
        <v>296</v>
      </c>
      <c r="B56" t="s">
        <v>297</v>
      </c>
      <c r="C56">
        <v>174.76</v>
      </c>
      <c r="D56">
        <v>174.76</v>
      </c>
    </row>
    <row r="57" spans="1:4">
      <c r="A57" t="s">
        <v>298</v>
      </c>
      <c r="B57" t="s">
        <v>299</v>
      </c>
      <c r="C57">
        <v>333.08</v>
      </c>
      <c r="D57">
        <v>332.66</v>
      </c>
    </row>
    <row r="58" spans="1:4">
      <c r="A58" t="s">
        <v>433</v>
      </c>
      <c r="B58" t="s">
        <v>434</v>
      </c>
      <c r="C58">
        <v>85.16</v>
      </c>
      <c r="D58">
        <v>85.16</v>
      </c>
    </row>
    <row r="59" spans="1:4">
      <c r="A59" t="s">
        <v>506</v>
      </c>
      <c r="B59" t="s">
        <v>299</v>
      </c>
    </row>
    <row r="60" spans="1:4">
      <c r="A60">
        <v>710254780</v>
      </c>
      <c r="B60" t="s">
        <v>568</v>
      </c>
      <c r="C60">
        <v>8.26</v>
      </c>
      <c r="D60">
        <v>8.26</v>
      </c>
    </row>
    <row r="61" spans="1:4">
      <c r="A61">
        <v>710552900</v>
      </c>
      <c r="B61" t="s">
        <v>300</v>
      </c>
      <c r="C61">
        <v>617.5</v>
      </c>
      <c r="D61">
        <v>616.71</v>
      </c>
    </row>
    <row r="62" spans="1:4">
      <c r="A62" t="s">
        <v>305</v>
      </c>
      <c r="B62" t="s">
        <v>306</v>
      </c>
      <c r="C62">
        <v>4.0199999999999996</v>
      </c>
      <c r="D62">
        <v>4.0199999999999996</v>
      </c>
    </row>
    <row r="63" spans="1:4">
      <c r="A63" t="s">
        <v>307</v>
      </c>
      <c r="B63" t="s">
        <v>308</v>
      </c>
      <c r="C63">
        <v>1.2</v>
      </c>
      <c r="D63">
        <v>1.19</v>
      </c>
    </row>
    <row r="64" spans="1:4">
      <c r="A64">
        <v>860550860</v>
      </c>
      <c r="B64" t="s">
        <v>309</v>
      </c>
      <c r="C64">
        <v>0.27</v>
      </c>
      <c r="D64">
        <v>0.27</v>
      </c>
    </row>
    <row r="65" spans="1:4">
      <c r="A65" t="s">
        <v>310</v>
      </c>
      <c r="B65" t="s">
        <v>311</v>
      </c>
      <c r="C65">
        <v>25</v>
      </c>
      <c r="D65">
        <v>25</v>
      </c>
    </row>
    <row r="66" spans="1:4">
      <c r="A66">
        <v>1140354660</v>
      </c>
      <c r="B66" t="s">
        <v>312</v>
      </c>
      <c r="C66">
        <v>9.35</v>
      </c>
      <c r="D66">
        <v>9.35</v>
      </c>
    </row>
    <row r="67" spans="1:4">
      <c r="A67">
        <v>1140354670</v>
      </c>
      <c r="B67" t="s">
        <v>313</v>
      </c>
      <c r="C67">
        <v>7.6</v>
      </c>
      <c r="D67">
        <v>7.6</v>
      </c>
    </row>
    <row r="68" spans="1:4">
      <c r="A68">
        <v>1140355170</v>
      </c>
      <c r="B68" t="s">
        <v>314</v>
      </c>
      <c r="C68">
        <v>16.75</v>
      </c>
      <c r="D68">
        <v>16.75</v>
      </c>
    </row>
    <row r="69" spans="1:4">
      <c r="A69">
        <v>1140355190</v>
      </c>
      <c r="B69" t="s">
        <v>315</v>
      </c>
      <c r="C69">
        <v>1.29</v>
      </c>
      <c r="D69">
        <v>1.29</v>
      </c>
    </row>
    <row r="70" spans="1:4">
      <c r="A70" t="s">
        <v>316</v>
      </c>
      <c r="B70" t="s">
        <v>315</v>
      </c>
      <c r="C70">
        <v>21.98</v>
      </c>
      <c r="D70">
        <v>21.98</v>
      </c>
    </row>
    <row r="71" spans="1:4">
      <c r="A71" t="s">
        <v>488</v>
      </c>
      <c r="B71" t="s">
        <v>445</v>
      </c>
      <c r="C71">
        <v>29.53</v>
      </c>
      <c r="D71">
        <v>29.53</v>
      </c>
    </row>
    <row r="72" spans="1:4">
      <c r="A72" t="s">
        <v>317</v>
      </c>
      <c r="B72" t="s">
        <v>318</v>
      </c>
      <c r="C72">
        <v>3.5</v>
      </c>
      <c r="D72">
        <v>3.5</v>
      </c>
    </row>
    <row r="73" spans="1:4">
      <c r="A73" t="s">
        <v>322</v>
      </c>
      <c r="B73" t="s">
        <v>323</v>
      </c>
      <c r="C73">
        <v>37.46</v>
      </c>
      <c r="D73">
        <v>37.46</v>
      </c>
    </row>
    <row r="74" spans="1:4">
      <c r="A74" t="s">
        <v>324</v>
      </c>
      <c r="B74" t="s">
        <v>325</v>
      </c>
      <c r="C74">
        <v>2.85</v>
      </c>
      <c r="D74">
        <v>2.85</v>
      </c>
    </row>
    <row r="75" spans="1:4">
      <c r="A75" t="s">
        <v>326</v>
      </c>
      <c r="B75" t="s">
        <v>327</v>
      </c>
      <c r="C75">
        <v>201.64</v>
      </c>
      <c r="D75">
        <v>201.64</v>
      </c>
    </row>
    <row r="76" spans="1:4">
      <c r="A76" t="s">
        <v>328</v>
      </c>
      <c r="B76" t="s">
        <v>329</v>
      </c>
      <c r="C76">
        <v>25</v>
      </c>
      <c r="D76">
        <v>25</v>
      </c>
    </row>
    <row r="77" spans="1:4">
      <c r="A77">
        <v>1520155270</v>
      </c>
      <c r="B77" t="s">
        <v>333</v>
      </c>
      <c r="D77">
        <v>-0.05</v>
      </c>
    </row>
    <row r="78" spans="1:4">
      <c r="A78" t="s">
        <v>330</v>
      </c>
      <c r="B78" t="s">
        <v>331</v>
      </c>
      <c r="C78">
        <v>32.96</v>
      </c>
      <c r="D78">
        <v>32.96</v>
      </c>
    </row>
    <row r="79" spans="1:4">
      <c r="A79" t="s">
        <v>332</v>
      </c>
      <c r="B79" t="s">
        <v>333</v>
      </c>
      <c r="C79">
        <v>137.34</v>
      </c>
      <c r="D79">
        <v>137.34</v>
      </c>
    </row>
    <row r="80" spans="1:4">
      <c r="A80" t="s">
        <v>334</v>
      </c>
      <c r="B80" t="s">
        <v>333</v>
      </c>
      <c r="C80">
        <v>9.5</v>
      </c>
      <c r="D80">
        <v>9.5</v>
      </c>
    </row>
    <row r="81" spans="1:4">
      <c r="A81">
        <v>1570150660</v>
      </c>
      <c r="B81" t="s">
        <v>337</v>
      </c>
      <c r="C81">
        <v>0.99</v>
      </c>
      <c r="D81">
        <v>0.99</v>
      </c>
    </row>
    <row r="82" spans="1:4">
      <c r="A82" t="s">
        <v>509</v>
      </c>
      <c r="B82" t="s">
        <v>510</v>
      </c>
      <c r="C82">
        <v>176.2</v>
      </c>
      <c r="D82">
        <v>176.2</v>
      </c>
    </row>
    <row r="83" spans="1:4">
      <c r="A83">
        <v>2160055120</v>
      </c>
      <c r="B83" t="s">
        <v>602</v>
      </c>
      <c r="C83">
        <v>543.63</v>
      </c>
      <c r="D83">
        <v>543.63</v>
      </c>
    </row>
    <row r="84" spans="1:4">
      <c r="A84">
        <v>2340650280</v>
      </c>
      <c r="B84" t="s">
        <v>464</v>
      </c>
      <c r="C84">
        <v>11.9</v>
      </c>
      <c r="D84">
        <v>11.9</v>
      </c>
    </row>
    <row r="85" spans="1:4">
      <c r="A85">
        <v>2420453900</v>
      </c>
      <c r="B85" t="s">
        <v>340</v>
      </c>
      <c r="C85">
        <v>100</v>
      </c>
      <c r="D85">
        <v>100</v>
      </c>
    </row>
    <row r="86" spans="1:4">
      <c r="A86" t="s">
        <v>341</v>
      </c>
      <c r="B86" t="s">
        <v>342</v>
      </c>
      <c r="C86">
        <v>568</v>
      </c>
      <c r="D86">
        <v>568</v>
      </c>
    </row>
    <row r="87" spans="1:4">
      <c r="A87" t="s">
        <v>603</v>
      </c>
      <c r="B87" t="s">
        <v>604</v>
      </c>
      <c r="C87">
        <v>775.83</v>
      </c>
      <c r="D87">
        <v>775.83</v>
      </c>
    </row>
    <row r="88" spans="1:4">
      <c r="A88" t="s">
        <v>344</v>
      </c>
      <c r="B88" t="s">
        <v>345</v>
      </c>
      <c r="D88">
        <v>-0.05</v>
      </c>
    </row>
    <row r="89" spans="1:4">
      <c r="A89" t="s">
        <v>346</v>
      </c>
      <c r="B89" t="s">
        <v>347</v>
      </c>
      <c r="C89">
        <v>9.49</v>
      </c>
      <c r="D89">
        <v>9.44</v>
      </c>
    </row>
    <row r="90" spans="1:4">
      <c r="A90" t="s">
        <v>348</v>
      </c>
      <c r="B90" t="s">
        <v>349</v>
      </c>
      <c r="C90">
        <v>2.75</v>
      </c>
      <c r="D90">
        <v>2.75</v>
      </c>
    </row>
    <row r="91" spans="1:4">
      <c r="A91" t="s">
        <v>353</v>
      </c>
      <c r="B91" t="s">
        <v>354</v>
      </c>
      <c r="C91">
        <v>91.93</v>
      </c>
      <c r="D91">
        <v>91.93</v>
      </c>
    </row>
    <row r="92" spans="1:4">
      <c r="A92" t="s">
        <v>355</v>
      </c>
      <c r="B92" t="s">
        <v>356</v>
      </c>
      <c r="C92">
        <v>112.57</v>
      </c>
      <c r="D92">
        <v>112.57</v>
      </c>
    </row>
    <row r="93" spans="1:4">
      <c r="A93" t="s">
        <v>442</v>
      </c>
      <c r="B93" t="s">
        <v>443</v>
      </c>
    </row>
    <row r="94" spans="1:4">
      <c r="A94" t="s">
        <v>358</v>
      </c>
      <c r="B94" t="s">
        <v>359</v>
      </c>
      <c r="C94">
        <v>49.68</v>
      </c>
      <c r="D94">
        <v>49.68</v>
      </c>
    </row>
    <row r="95" spans="1:4">
      <c r="A95">
        <v>2820451280</v>
      </c>
      <c r="B95" t="s">
        <v>360</v>
      </c>
      <c r="C95">
        <v>0.62</v>
      </c>
      <c r="D95">
        <v>0.62</v>
      </c>
    </row>
    <row r="96" spans="1:4">
      <c r="A96">
        <v>2869950160</v>
      </c>
      <c r="B96" t="s">
        <v>361</v>
      </c>
      <c r="C96">
        <v>0.13</v>
      </c>
      <c r="D96">
        <v>0.13</v>
      </c>
    </row>
    <row r="97" spans="1:4">
      <c r="A97">
        <v>2910551290</v>
      </c>
      <c r="B97" t="s">
        <v>362</v>
      </c>
      <c r="C97">
        <v>788.25</v>
      </c>
      <c r="D97">
        <v>786.86</v>
      </c>
    </row>
    <row r="98" spans="1:4">
      <c r="A98" t="s">
        <v>363</v>
      </c>
      <c r="B98" t="s">
        <v>364</v>
      </c>
      <c r="C98">
        <v>54.53</v>
      </c>
      <c r="D98">
        <v>54.53</v>
      </c>
    </row>
    <row r="99" spans="1:4">
      <c r="A99" t="s">
        <v>365</v>
      </c>
      <c r="B99" t="s">
        <v>366</v>
      </c>
      <c r="C99">
        <v>18.59</v>
      </c>
      <c r="D99">
        <v>18.59</v>
      </c>
    </row>
    <row r="100" spans="1:4">
      <c r="A100" t="s">
        <v>369</v>
      </c>
      <c r="B100" t="s">
        <v>370</v>
      </c>
      <c r="C100">
        <v>35.44</v>
      </c>
      <c r="D100">
        <v>35.44</v>
      </c>
    </row>
    <row r="101" spans="1:4">
      <c r="A101">
        <v>3110251180</v>
      </c>
      <c r="B101" t="s">
        <v>371</v>
      </c>
      <c r="C101">
        <v>44.21</v>
      </c>
      <c r="D101">
        <v>44.2</v>
      </c>
    </row>
    <row r="102" spans="1:4">
      <c r="A102">
        <v>3180052990</v>
      </c>
      <c r="B102" t="s">
        <v>372</v>
      </c>
      <c r="C102">
        <v>1.49</v>
      </c>
      <c r="D102">
        <v>1.46</v>
      </c>
    </row>
    <row r="103" spans="1:4">
      <c r="A103">
        <v>3610459000</v>
      </c>
      <c r="B103" t="s">
        <v>375</v>
      </c>
      <c r="C103">
        <v>164.06</v>
      </c>
      <c r="D103">
        <v>163.97</v>
      </c>
    </row>
    <row r="104" spans="1:4">
      <c r="A104">
        <v>4620155160</v>
      </c>
      <c r="B104" t="s">
        <v>376</v>
      </c>
      <c r="C104">
        <v>1.88</v>
      </c>
      <c r="D104">
        <v>1.88</v>
      </c>
    </row>
    <row r="105" spans="1:4">
      <c r="A105" t="s">
        <v>377</v>
      </c>
      <c r="B105" t="s">
        <v>378</v>
      </c>
      <c r="C105">
        <v>13.33</v>
      </c>
      <c r="D105">
        <v>13.33</v>
      </c>
    </row>
    <row r="106" spans="1:4">
      <c r="A106">
        <v>4840155760</v>
      </c>
      <c r="B106" t="s">
        <v>378</v>
      </c>
      <c r="C106">
        <v>677.87</v>
      </c>
      <c r="D106">
        <v>677.87</v>
      </c>
    </row>
    <row r="107" spans="1:4">
      <c r="A107" t="s">
        <v>379</v>
      </c>
      <c r="B107" t="s">
        <v>378</v>
      </c>
      <c r="C107">
        <v>27.18</v>
      </c>
      <c r="D107">
        <v>27.18</v>
      </c>
    </row>
    <row r="108" spans="1:4">
      <c r="A108" t="s">
        <v>380</v>
      </c>
      <c r="B108" t="s">
        <v>381</v>
      </c>
      <c r="C108">
        <v>199.17</v>
      </c>
      <c r="D108">
        <v>199.17</v>
      </c>
    </row>
    <row r="109" spans="1:4">
      <c r="A109" t="s">
        <v>382</v>
      </c>
      <c r="B109" t="s">
        <v>378</v>
      </c>
      <c r="C109">
        <v>14.08</v>
      </c>
      <c r="D109">
        <v>14.08</v>
      </c>
    </row>
    <row r="110" spans="1:4">
      <c r="A110">
        <v>9090051200</v>
      </c>
      <c r="B110" t="s">
        <v>448</v>
      </c>
      <c r="C110">
        <v>0.52</v>
      </c>
      <c r="D110">
        <v>0.52</v>
      </c>
    </row>
    <row r="111" spans="1:4">
      <c r="A111">
        <v>9520051420</v>
      </c>
      <c r="B111" t="s">
        <v>383</v>
      </c>
      <c r="C111">
        <v>4.66</v>
      </c>
      <c r="D111">
        <v>4.66</v>
      </c>
    </row>
    <row r="112" spans="1:4">
      <c r="A112">
        <v>9620051410</v>
      </c>
      <c r="B112" t="s">
        <v>384</v>
      </c>
      <c r="C112">
        <v>26.78</v>
      </c>
      <c r="D112">
        <v>26.78</v>
      </c>
    </row>
    <row r="113" spans="1:4">
      <c r="A113">
        <v>9990051180</v>
      </c>
      <c r="B113" t="s">
        <v>371</v>
      </c>
      <c r="D113">
        <v>0</v>
      </c>
    </row>
    <row r="114" spans="1:4">
      <c r="A114">
        <v>170558300</v>
      </c>
      <c r="B114" t="s">
        <v>95</v>
      </c>
      <c r="C114">
        <v>681.7</v>
      </c>
      <c r="D114">
        <v>681.7</v>
      </c>
    </row>
    <row r="115" spans="1:4">
      <c r="A115">
        <v>170558330</v>
      </c>
      <c r="B115" t="s">
        <v>96</v>
      </c>
      <c r="C115">
        <v>1145.25</v>
      </c>
      <c r="D115">
        <v>1145.25</v>
      </c>
    </row>
    <row r="116" spans="1:4">
      <c r="A116">
        <v>320558340</v>
      </c>
      <c r="B116" t="s">
        <v>97</v>
      </c>
      <c r="C116">
        <v>126.18</v>
      </c>
      <c r="D116">
        <v>126.18</v>
      </c>
    </row>
    <row r="117" spans="1:4">
      <c r="A117">
        <v>330153020</v>
      </c>
      <c r="B117" t="s">
        <v>385</v>
      </c>
      <c r="C117">
        <v>811.27</v>
      </c>
      <c r="D117">
        <v>811.27</v>
      </c>
    </row>
    <row r="118" spans="1:4">
      <c r="A118" t="s">
        <v>386</v>
      </c>
      <c r="B118" t="s">
        <v>387</v>
      </c>
      <c r="C118">
        <v>3.84</v>
      </c>
      <c r="D118">
        <v>3.84</v>
      </c>
    </row>
    <row r="119" spans="1:4">
      <c r="A119" t="s">
        <v>388</v>
      </c>
      <c r="B119" t="s">
        <v>389</v>
      </c>
      <c r="C119">
        <v>1173.1500000000001</v>
      </c>
      <c r="D119">
        <v>1172.76</v>
      </c>
    </row>
    <row r="120" spans="1:4">
      <c r="A120">
        <v>1520158310</v>
      </c>
      <c r="B120" t="s">
        <v>100</v>
      </c>
      <c r="C120">
        <v>9.75</v>
      </c>
      <c r="D120">
        <v>9.75</v>
      </c>
    </row>
    <row r="121" spans="1:4">
      <c r="A121" t="s">
        <v>390</v>
      </c>
      <c r="B121" t="s">
        <v>391</v>
      </c>
      <c r="C121">
        <v>95.12</v>
      </c>
      <c r="D121">
        <v>95.12</v>
      </c>
    </row>
    <row r="122" spans="1:4">
      <c r="A122">
        <v>3620258320</v>
      </c>
      <c r="B122" t="s">
        <v>101</v>
      </c>
      <c r="C122">
        <v>436.8</v>
      </c>
      <c r="D122">
        <v>436.8</v>
      </c>
    </row>
    <row r="123" spans="1:4">
      <c r="A123">
        <v>3620258530</v>
      </c>
      <c r="B123" t="s">
        <v>392</v>
      </c>
      <c r="C123">
        <v>84.27</v>
      </c>
      <c r="D123">
        <v>84.27</v>
      </c>
    </row>
    <row r="124" spans="1:4">
      <c r="A124" s="51" t="s">
        <v>450</v>
      </c>
      <c r="B124" t="s">
        <v>451</v>
      </c>
      <c r="C124">
        <v>14.22</v>
      </c>
      <c r="D124">
        <v>14.22</v>
      </c>
    </row>
    <row r="125" spans="1:4">
      <c r="A125" t="s">
        <v>393</v>
      </c>
      <c r="B125" t="s">
        <v>394</v>
      </c>
      <c r="C125">
        <v>52.88</v>
      </c>
      <c r="D125">
        <v>52.88</v>
      </c>
    </row>
    <row r="126" spans="1:4">
      <c r="A126" t="s">
        <v>395</v>
      </c>
      <c r="B126" t="s">
        <v>396</v>
      </c>
      <c r="C126">
        <v>4.84</v>
      </c>
      <c r="D126">
        <v>4.84</v>
      </c>
    </row>
    <row r="127" spans="1:4">
      <c r="A127">
        <v>240153060</v>
      </c>
      <c r="B127" t="s">
        <v>397</v>
      </c>
      <c r="C127">
        <v>1.0900000000000001</v>
      </c>
      <c r="D127">
        <v>1.0900000000000001</v>
      </c>
    </row>
    <row r="128" spans="1:4">
      <c r="A128">
        <v>220252560</v>
      </c>
      <c r="B128" t="s">
        <v>400</v>
      </c>
      <c r="C128">
        <v>8.1</v>
      </c>
      <c r="D128">
        <v>8.1</v>
      </c>
    </row>
    <row r="129" spans="1:4">
      <c r="A129">
        <v>170558360</v>
      </c>
      <c r="B129" t="s">
        <v>401</v>
      </c>
      <c r="C129">
        <v>202.27</v>
      </c>
      <c r="D129">
        <v>202.27</v>
      </c>
    </row>
    <row r="130" spans="1:4">
      <c r="A130">
        <v>220253030</v>
      </c>
      <c r="B130" t="s">
        <v>402</v>
      </c>
      <c r="C130">
        <v>300</v>
      </c>
      <c r="D130">
        <v>299.05</v>
      </c>
    </row>
    <row r="131" spans="1:4">
      <c r="A131">
        <v>220253040</v>
      </c>
      <c r="B131" t="s">
        <v>403</v>
      </c>
      <c r="C131">
        <v>200.97</v>
      </c>
      <c r="D131">
        <v>194.32</v>
      </c>
    </row>
    <row r="132" spans="1:4">
      <c r="A132">
        <v>320558370</v>
      </c>
      <c r="B132" t="s">
        <v>404</v>
      </c>
      <c r="C132">
        <v>20.86</v>
      </c>
      <c r="D132">
        <v>20.86</v>
      </c>
    </row>
    <row r="133" spans="1:4">
      <c r="A133" t="s">
        <v>405</v>
      </c>
      <c r="B133" t="s">
        <v>406</v>
      </c>
      <c r="C133">
        <v>941.78</v>
      </c>
      <c r="D133">
        <v>941.78</v>
      </c>
    </row>
    <row r="134" spans="1:4">
      <c r="A134" t="s">
        <v>407</v>
      </c>
      <c r="B134" t="s">
        <v>408</v>
      </c>
      <c r="C134">
        <v>107.96</v>
      </c>
      <c r="D134">
        <v>107.96</v>
      </c>
    </row>
    <row r="135" spans="1:4">
      <c r="A135" t="s">
        <v>468</v>
      </c>
      <c r="B135" t="s">
        <v>469</v>
      </c>
      <c r="C135">
        <v>12.64</v>
      </c>
      <c r="D135">
        <v>12.64</v>
      </c>
    </row>
    <row r="136" spans="1:4">
      <c r="A136">
        <v>3620258570</v>
      </c>
      <c r="B136" t="s">
        <v>409</v>
      </c>
      <c r="C136">
        <v>34.46</v>
      </c>
      <c r="D136">
        <v>34.090000000000003</v>
      </c>
    </row>
    <row r="137" spans="1:4">
      <c r="A137" t="s">
        <v>410</v>
      </c>
      <c r="B137" t="s">
        <v>411</v>
      </c>
      <c r="C137">
        <v>450</v>
      </c>
      <c r="D137">
        <v>450</v>
      </c>
    </row>
    <row r="138" spans="1:4">
      <c r="A138" t="s">
        <v>494</v>
      </c>
      <c r="B138" t="s">
        <v>495</v>
      </c>
      <c r="C138">
        <v>1004.9</v>
      </c>
      <c r="D138">
        <v>1004.9</v>
      </c>
    </row>
    <row r="139" spans="1:4">
      <c r="A139">
        <v>710258520</v>
      </c>
      <c r="B139" t="s">
        <v>413</v>
      </c>
      <c r="C139">
        <v>31.33</v>
      </c>
      <c r="D139">
        <v>31.33</v>
      </c>
    </row>
    <row r="140" spans="1:4">
      <c r="A140" t="s">
        <v>416</v>
      </c>
      <c r="B140" t="s">
        <v>417</v>
      </c>
      <c r="C140">
        <v>337.94</v>
      </c>
      <c r="D140">
        <v>337.94</v>
      </c>
    </row>
    <row r="141" spans="1:4">
      <c r="A141" t="s">
        <v>422</v>
      </c>
      <c r="B141" t="s">
        <v>423</v>
      </c>
      <c r="C141">
        <v>80</v>
      </c>
      <c r="D141">
        <v>80</v>
      </c>
    </row>
    <row r="142" spans="1:4">
      <c r="A142" t="s">
        <v>103</v>
      </c>
      <c r="B142" t="s">
        <v>102</v>
      </c>
      <c r="C142">
        <v>15.72</v>
      </c>
      <c r="D142">
        <v>15.72</v>
      </c>
    </row>
    <row r="143" spans="1:4">
      <c r="A143" t="s">
        <v>105</v>
      </c>
      <c r="B143" t="s">
        <v>104</v>
      </c>
      <c r="C143">
        <v>38.619999999999997</v>
      </c>
      <c r="D143">
        <v>38.619999999999997</v>
      </c>
    </row>
    <row r="144" spans="1:4">
      <c r="A144">
        <v>2340758790</v>
      </c>
      <c r="B144" t="s">
        <v>426</v>
      </c>
      <c r="C144">
        <v>6.87</v>
      </c>
      <c r="D144">
        <v>6.87</v>
      </c>
    </row>
    <row r="145" spans="1:4">
      <c r="A145">
        <v>3620258440</v>
      </c>
      <c r="B145" t="s">
        <v>106</v>
      </c>
      <c r="C145">
        <v>166.68</v>
      </c>
      <c r="D145">
        <v>166.68</v>
      </c>
    </row>
    <row r="146" spans="1:4">
      <c r="A146">
        <v>3620258480</v>
      </c>
      <c r="B146" t="s">
        <v>107</v>
      </c>
      <c r="C146">
        <v>108.26</v>
      </c>
      <c r="D146">
        <v>108.26</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workbookViewId="0">
      <pane xSplit="1" ySplit="4" topLeftCell="B5" activePane="bottomRight" state="frozen"/>
      <selection pane="topRight" activeCell="B1" sqref="B1"/>
      <selection pane="bottomLeft" activeCell="A5" sqref="A5"/>
      <selection pane="bottomRight" activeCell="E23" sqref="E23"/>
    </sheetView>
  </sheetViews>
  <sheetFormatPr defaultRowHeight="12.75"/>
  <cols>
    <col min="1" max="1" width="33.85546875" style="17" customWidth="1"/>
    <col min="2" max="2" width="9.140625" style="16"/>
    <col min="3" max="3" width="10" style="16" customWidth="1"/>
    <col min="4" max="16384" width="9.140625" style="16"/>
  </cols>
  <sheetData>
    <row r="1" spans="1:3" ht="15.75" customHeight="1">
      <c r="A1" s="21" t="s">
        <v>193</v>
      </c>
      <c r="B1" s="22"/>
      <c r="C1" s="22"/>
    </row>
    <row r="2" spans="1:3" ht="12.75" customHeight="1">
      <c r="A2" s="20" t="s">
        <v>192</v>
      </c>
      <c r="B2" s="23"/>
      <c r="C2" s="24"/>
    </row>
    <row r="3" spans="1:3" ht="12.75" customHeight="1" thickBot="1">
      <c r="A3" s="154" t="s">
        <v>194</v>
      </c>
    </row>
    <row r="4" spans="1:3" ht="12.75" customHeight="1" thickTop="1">
      <c r="A4" s="25"/>
      <c r="B4" s="26">
        <v>2019</v>
      </c>
      <c r="C4" s="26">
        <v>2020</v>
      </c>
    </row>
    <row r="5" spans="1:3" ht="17.25" customHeight="1">
      <c r="A5" s="27" t="s">
        <v>110</v>
      </c>
      <c r="B5" s="28">
        <v>4.5999999999999996</v>
      </c>
      <c r="C5" s="28">
        <v>5.8</v>
      </c>
    </row>
    <row r="6" spans="1:3" ht="28.5" customHeight="1">
      <c r="A6" s="29" t="s">
        <v>1</v>
      </c>
      <c r="B6" s="30">
        <v>2.9</v>
      </c>
      <c r="C6" s="30">
        <v>3.9</v>
      </c>
    </row>
    <row r="7" spans="1:3" ht="12.75" customHeight="1">
      <c r="A7" s="31" t="s">
        <v>191</v>
      </c>
      <c r="B7" s="32">
        <v>3.9</v>
      </c>
      <c r="C7" s="32">
        <v>4.9000000000000004</v>
      </c>
    </row>
    <row r="8" spans="1:3" ht="12.75" customHeight="1">
      <c r="A8" s="33" t="s">
        <v>190</v>
      </c>
      <c r="B8" s="34">
        <v>3.8</v>
      </c>
      <c r="C8" s="32">
        <v>4</v>
      </c>
    </row>
    <row r="9" spans="1:3" ht="12.75" customHeight="1">
      <c r="A9" s="33" t="s">
        <v>189</v>
      </c>
      <c r="B9" s="34">
        <v>4</v>
      </c>
      <c r="C9" s="32">
        <v>5.6</v>
      </c>
    </row>
    <row r="10" spans="1:3" ht="12.75" customHeight="1">
      <c r="A10" s="31" t="s">
        <v>188</v>
      </c>
      <c r="B10" s="34">
        <v>3.5</v>
      </c>
      <c r="C10" s="32">
        <v>4.3</v>
      </c>
    </row>
    <row r="11" spans="1:3" ht="12.75" customHeight="1">
      <c r="A11" s="33" t="s">
        <v>187</v>
      </c>
      <c r="B11" s="34">
        <v>3.8</v>
      </c>
      <c r="C11" s="32">
        <v>5.4</v>
      </c>
    </row>
    <row r="12" spans="1:3" ht="12.75" customHeight="1">
      <c r="A12" s="33" t="s">
        <v>186</v>
      </c>
      <c r="B12" s="34">
        <v>3.7</v>
      </c>
      <c r="C12" s="32">
        <v>4.7</v>
      </c>
    </row>
    <row r="13" spans="1:3" ht="12.75" customHeight="1">
      <c r="A13" s="33" t="s">
        <v>185</v>
      </c>
      <c r="B13" s="34">
        <v>4.0999999999999996</v>
      </c>
      <c r="C13" s="32">
        <v>5.5</v>
      </c>
    </row>
    <row r="14" spans="1:3" ht="12.75" customHeight="1">
      <c r="A14" s="31" t="s">
        <v>184</v>
      </c>
      <c r="B14" s="34">
        <v>4</v>
      </c>
      <c r="C14" s="32">
        <v>4.9000000000000004</v>
      </c>
    </row>
    <row r="15" spans="1:3" ht="12.75" customHeight="1">
      <c r="A15" s="31" t="s">
        <v>183</v>
      </c>
      <c r="B15" s="34">
        <v>3.7</v>
      </c>
      <c r="C15" s="32">
        <v>4.3</v>
      </c>
    </row>
    <row r="16" spans="1:3" ht="12.75" customHeight="1">
      <c r="A16" s="33" t="s">
        <v>182</v>
      </c>
      <c r="B16" s="34">
        <v>2.7</v>
      </c>
      <c r="C16" s="32">
        <v>3.6</v>
      </c>
    </row>
    <row r="17" spans="1:3" ht="12.75" customHeight="1">
      <c r="A17" s="33" t="s">
        <v>181</v>
      </c>
      <c r="B17" s="34">
        <v>5.4</v>
      </c>
      <c r="C17" s="32">
        <v>6.1</v>
      </c>
    </row>
    <row r="18" spans="1:3" ht="12.75" customHeight="1">
      <c r="A18" s="33" t="s">
        <v>180</v>
      </c>
      <c r="B18" s="34">
        <v>4</v>
      </c>
      <c r="C18" s="32">
        <v>5.4</v>
      </c>
    </row>
    <row r="19" spans="1:3" ht="12.75" customHeight="1">
      <c r="A19" s="33" t="s">
        <v>179</v>
      </c>
      <c r="B19" s="34">
        <v>5.3</v>
      </c>
      <c r="C19" s="32">
        <v>5.3</v>
      </c>
    </row>
    <row r="20" spans="1:3" ht="12.75" customHeight="1">
      <c r="A20" s="31" t="s">
        <v>178</v>
      </c>
      <c r="B20" s="34">
        <v>3.9</v>
      </c>
      <c r="C20" s="32">
        <v>4.5999999999999996</v>
      </c>
    </row>
    <row r="21" spans="1:3" ht="12.75" customHeight="1">
      <c r="A21" s="33" t="s">
        <v>177</v>
      </c>
      <c r="B21" s="34">
        <v>4</v>
      </c>
      <c r="C21" s="32">
        <v>4.4000000000000004</v>
      </c>
    </row>
    <row r="22" spans="1:3" ht="12.75" customHeight="1">
      <c r="A22" s="33" t="s">
        <v>176</v>
      </c>
      <c r="B22" s="34">
        <v>3.8</v>
      </c>
      <c r="C22" s="32">
        <v>4.4000000000000004</v>
      </c>
    </row>
    <row r="23" spans="1:3" ht="12.75" customHeight="1">
      <c r="A23" s="33" t="s">
        <v>175</v>
      </c>
      <c r="B23" s="34">
        <v>5.4</v>
      </c>
      <c r="C23" s="32">
        <v>7.3</v>
      </c>
    </row>
    <row r="24" spans="1:3" ht="12.75" customHeight="1">
      <c r="A24" s="33" t="s">
        <v>174</v>
      </c>
      <c r="B24" s="34">
        <v>1.4</v>
      </c>
      <c r="C24" s="32">
        <v>2.6</v>
      </c>
    </row>
    <row r="25" spans="1:3" ht="28.5" customHeight="1">
      <c r="A25" s="29" t="s">
        <v>2</v>
      </c>
      <c r="B25" s="35">
        <v>3.6</v>
      </c>
      <c r="C25" s="30">
        <v>5</v>
      </c>
    </row>
    <row r="26" spans="1:3" ht="12.75" customHeight="1">
      <c r="A26" s="33" t="s">
        <v>173</v>
      </c>
      <c r="B26" s="34">
        <v>7.4</v>
      </c>
      <c r="C26" s="32">
        <v>8.6999999999999993</v>
      </c>
    </row>
    <row r="27" spans="1:3" ht="12.75" customHeight="1">
      <c r="A27" s="33" t="s">
        <v>172</v>
      </c>
      <c r="B27" s="34">
        <v>6.8</v>
      </c>
      <c r="C27" s="32">
        <v>7.8</v>
      </c>
    </row>
    <row r="28" spans="1:3" ht="12.75" customHeight="1">
      <c r="A28" s="33" t="s">
        <v>171</v>
      </c>
      <c r="B28" s="34">
        <v>6.3</v>
      </c>
      <c r="C28" s="32">
        <v>7.4</v>
      </c>
    </row>
    <row r="29" spans="1:3" ht="15">
      <c r="A29" s="33" t="s">
        <v>1010</v>
      </c>
      <c r="B29" s="34">
        <v>7.9</v>
      </c>
      <c r="C29" s="32">
        <v>8.8000000000000007</v>
      </c>
    </row>
    <row r="30" spans="1:3" ht="12.75" customHeight="1">
      <c r="A30" s="33" t="s">
        <v>170</v>
      </c>
      <c r="B30" s="34">
        <v>6.2</v>
      </c>
      <c r="C30" s="32">
        <v>7.4</v>
      </c>
    </row>
    <row r="31" spans="1:3" ht="12.75" customHeight="1">
      <c r="A31" s="33" t="s">
        <v>169</v>
      </c>
      <c r="B31" s="34">
        <v>4.5</v>
      </c>
      <c r="C31" s="32">
        <v>6.1</v>
      </c>
    </row>
    <row r="32" spans="1:3" ht="12.75" customHeight="1">
      <c r="A32" s="33" t="s">
        <v>168</v>
      </c>
      <c r="B32" s="34">
        <v>4.4000000000000004</v>
      </c>
      <c r="C32" s="32">
        <v>5.9</v>
      </c>
    </row>
    <row r="33" spans="1:3" ht="12.75" customHeight="1">
      <c r="A33" s="33" t="s">
        <v>167</v>
      </c>
      <c r="B33" s="34">
        <v>3.9</v>
      </c>
      <c r="C33" s="32">
        <v>5.3</v>
      </c>
    </row>
    <row r="34" spans="1:3" ht="12.75" customHeight="1">
      <c r="A34" s="33" t="s">
        <v>166</v>
      </c>
      <c r="B34" s="34">
        <v>5.5</v>
      </c>
      <c r="C34" s="32">
        <v>7.7</v>
      </c>
    </row>
    <row r="35" spans="1:3" ht="12.75" customHeight="1">
      <c r="A35" s="33" t="s">
        <v>165</v>
      </c>
      <c r="B35" s="34">
        <v>3.6</v>
      </c>
      <c r="C35" s="32">
        <v>5.8</v>
      </c>
    </row>
    <row r="36" spans="1:3" ht="12.75" customHeight="1">
      <c r="A36" s="31" t="s">
        <v>164</v>
      </c>
      <c r="B36" s="34">
        <v>5.0999999999999996</v>
      </c>
      <c r="C36" s="32">
        <v>6.4</v>
      </c>
    </row>
    <row r="37" spans="1:3" ht="12.75" customHeight="1">
      <c r="A37" s="31" t="s">
        <v>1009</v>
      </c>
      <c r="B37" s="34">
        <v>1.4</v>
      </c>
      <c r="C37" s="32">
        <v>2.9</v>
      </c>
    </row>
    <row r="38" spans="1:3" ht="12.75" customHeight="1">
      <c r="A38" s="29" t="s">
        <v>3</v>
      </c>
      <c r="B38" s="35">
        <v>5.3</v>
      </c>
      <c r="C38" s="30">
        <v>6.1</v>
      </c>
    </row>
    <row r="39" spans="1:3" ht="12.75" customHeight="1">
      <c r="A39" s="109" t="s">
        <v>195</v>
      </c>
      <c r="B39" s="34">
        <v>8.1999999999999993</v>
      </c>
      <c r="C39" s="32">
        <v>8.5</v>
      </c>
    </row>
    <row r="40" spans="1:3" ht="12.75" customHeight="1">
      <c r="A40" s="31" t="s">
        <v>163</v>
      </c>
      <c r="B40" s="34">
        <v>9.1999999999999993</v>
      </c>
      <c r="C40" s="32">
        <v>9.6</v>
      </c>
    </row>
    <row r="41" spans="1:3" ht="15">
      <c r="A41" s="36" t="s">
        <v>162</v>
      </c>
      <c r="B41" s="34">
        <v>5.6</v>
      </c>
      <c r="C41" s="32">
        <v>6.3</v>
      </c>
    </row>
    <row r="42" spans="1:3" ht="12.75" customHeight="1">
      <c r="A42" s="31" t="s">
        <v>161</v>
      </c>
      <c r="B42" s="34">
        <v>4.8</v>
      </c>
      <c r="C42" s="32">
        <v>5.7</v>
      </c>
    </row>
    <row r="43" spans="1:3" ht="12.75" customHeight="1">
      <c r="A43" s="33" t="s">
        <v>160</v>
      </c>
      <c r="B43" s="34">
        <v>7.6</v>
      </c>
      <c r="C43" s="32">
        <v>7.8</v>
      </c>
    </row>
    <row r="44" spans="1:3" ht="12.75" customHeight="1">
      <c r="A44" s="31" t="s">
        <v>159</v>
      </c>
      <c r="B44" s="34">
        <v>5.3</v>
      </c>
      <c r="C44" s="32">
        <v>7.6</v>
      </c>
    </row>
    <row r="45" spans="1:3" ht="12.75" customHeight="1">
      <c r="A45" s="33" t="s">
        <v>158</v>
      </c>
      <c r="B45" s="34">
        <v>4.8</v>
      </c>
      <c r="C45" s="32">
        <v>5</v>
      </c>
    </row>
    <row r="46" spans="1:3" ht="15">
      <c r="A46" s="36" t="s">
        <v>157</v>
      </c>
      <c r="B46" s="34">
        <v>3.9</v>
      </c>
      <c r="C46" s="32">
        <v>4.5999999999999996</v>
      </c>
    </row>
    <row r="47" spans="1:3" s="19" customFormat="1" ht="30">
      <c r="A47" s="29" t="s">
        <v>8</v>
      </c>
      <c r="B47" s="35">
        <v>11.1</v>
      </c>
      <c r="C47" s="30">
        <v>13.9</v>
      </c>
    </row>
    <row r="48" spans="1:3" ht="12.75" customHeight="1">
      <c r="A48" s="33" t="s">
        <v>156</v>
      </c>
      <c r="B48" s="34">
        <v>13</v>
      </c>
      <c r="C48" s="32">
        <v>15.7</v>
      </c>
    </row>
    <row r="49" spans="1:3" ht="12.75" customHeight="1">
      <c r="A49" s="33" t="s">
        <v>155</v>
      </c>
      <c r="B49" s="34">
        <v>26.8</v>
      </c>
      <c r="C49" s="32">
        <v>30</v>
      </c>
    </row>
    <row r="50" spans="1:3" ht="12.75" customHeight="1">
      <c r="A50" s="33" t="s">
        <v>154</v>
      </c>
      <c r="B50" s="34">
        <v>10.8</v>
      </c>
      <c r="C50" s="32">
        <v>14.8</v>
      </c>
    </row>
    <row r="51" spans="1:3" ht="12.75" customHeight="1">
      <c r="A51" s="33" t="s">
        <v>153</v>
      </c>
      <c r="B51" s="34">
        <v>11.7</v>
      </c>
      <c r="C51" s="32">
        <v>14.8</v>
      </c>
    </row>
    <row r="52" spans="1:3" ht="12.75" customHeight="1">
      <c r="A52" s="109" t="s">
        <v>1016</v>
      </c>
      <c r="B52" s="34">
        <v>12.2</v>
      </c>
      <c r="C52" s="32">
        <v>15.5</v>
      </c>
    </row>
    <row r="53" spans="1:3" ht="12.75" customHeight="1">
      <c r="A53" s="33" t="s">
        <v>152</v>
      </c>
      <c r="B53" s="34">
        <v>13.4</v>
      </c>
      <c r="C53" s="37">
        <v>18.5</v>
      </c>
    </row>
    <row r="54" spans="1:3" ht="12.75" customHeight="1">
      <c r="A54" s="33" t="s">
        <v>151</v>
      </c>
      <c r="B54" s="34">
        <v>4.9000000000000004</v>
      </c>
      <c r="C54" s="32">
        <v>6.2</v>
      </c>
    </row>
    <row r="55" spans="1:3" ht="22.5" customHeight="1">
      <c r="A55" s="29" t="s">
        <v>4</v>
      </c>
      <c r="B55" s="35">
        <v>4.2</v>
      </c>
      <c r="C55" s="30">
        <v>5.2</v>
      </c>
    </row>
    <row r="56" spans="1:3" ht="12.75" customHeight="1">
      <c r="A56" s="33" t="s">
        <v>150</v>
      </c>
      <c r="B56" s="34">
        <v>4.4000000000000004</v>
      </c>
      <c r="C56" s="32">
        <v>5.9</v>
      </c>
    </row>
    <row r="57" spans="1:3" ht="12.75" customHeight="1">
      <c r="A57" s="33" t="s">
        <v>149</v>
      </c>
      <c r="B57" s="34">
        <v>4.5999999999999996</v>
      </c>
      <c r="C57" s="32">
        <v>6.7</v>
      </c>
    </row>
    <row r="58" spans="1:3" ht="12.75" customHeight="1">
      <c r="A58" s="33" t="s">
        <v>148</v>
      </c>
      <c r="B58" s="34">
        <v>4.2</v>
      </c>
      <c r="C58" s="32">
        <v>5.4</v>
      </c>
    </row>
    <row r="59" spans="1:3" ht="12.75" customHeight="1">
      <c r="A59" s="109" t="s">
        <v>196</v>
      </c>
      <c r="B59" s="34">
        <v>3.3</v>
      </c>
      <c r="C59" s="32">
        <v>3.6</v>
      </c>
    </row>
    <row r="60" spans="1:3" ht="12.75" customHeight="1">
      <c r="A60" s="33" t="s">
        <v>147</v>
      </c>
      <c r="B60" s="34">
        <v>4.3</v>
      </c>
      <c r="C60" s="32">
        <v>6.3</v>
      </c>
    </row>
    <row r="61" spans="1:3" ht="12.75" customHeight="1">
      <c r="A61" s="109" t="s">
        <v>1011</v>
      </c>
      <c r="B61" s="34">
        <v>4.7</v>
      </c>
      <c r="C61" s="32">
        <v>6.1</v>
      </c>
    </row>
    <row r="62" spans="1:3" ht="12.75" customHeight="1">
      <c r="A62" s="33" t="s">
        <v>146</v>
      </c>
      <c r="B62" s="34">
        <v>5.0999999999999996</v>
      </c>
      <c r="C62" s="32">
        <v>5.7</v>
      </c>
    </row>
    <row r="63" spans="1:3" ht="12.75" customHeight="1">
      <c r="A63" s="33" t="s">
        <v>145</v>
      </c>
      <c r="B63" s="34">
        <v>4.8</v>
      </c>
      <c r="C63" s="32">
        <v>5.4</v>
      </c>
    </row>
    <row r="64" spans="1:3" ht="12.75" customHeight="1">
      <c r="A64" s="33" t="s">
        <v>144</v>
      </c>
      <c r="B64" s="34">
        <v>4.0999999999999996</v>
      </c>
      <c r="C64" s="32">
        <v>4.5999999999999996</v>
      </c>
    </row>
    <row r="65" spans="1:3" ht="12.75" customHeight="1">
      <c r="A65" s="33" t="s">
        <v>143</v>
      </c>
      <c r="B65" s="34">
        <v>4.4000000000000004</v>
      </c>
      <c r="C65" s="32">
        <v>5.9</v>
      </c>
    </row>
    <row r="66" spans="1:3" ht="12.75" customHeight="1">
      <c r="A66" s="31" t="s">
        <v>142</v>
      </c>
      <c r="B66" s="34">
        <v>4.3</v>
      </c>
      <c r="C66" s="32">
        <v>5.0999999999999996</v>
      </c>
    </row>
    <row r="67" spans="1:3" ht="12.75" customHeight="1">
      <c r="A67" s="31" t="s">
        <v>141</v>
      </c>
      <c r="B67" s="34">
        <v>3.9</v>
      </c>
      <c r="C67" s="32">
        <v>4.5</v>
      </c>
    </row>
    <row r="68" spans="1:3" ht="12.75" customHeight="1">
      <c r="A68" s="31" t="s">
        <v>140</v>
      </c>
      <c r="B68" s="34">
        <v>4.3</v>
      </c>
      <c r="C68" s="32">
        <v>5.6</v>
      </c>
    </row>
    <row r="69" spans="1:3" ht="12.75" customHeight="1">
      <c r="A69" s="31" t="s">
        <v>139</v>
      </c>
      <c r="B69" s="34">
        <v>3.8</v>
      </c>
      <c r="C69" s="32">
        <v>4.9000000000000004</v>
      </c>
    </row>
    <row r="70" spans="1:3" ht="25.5" customHeight="1">
      <c r="A70" s="29" t="s">
        <v>5</v>
      </c>
      <c r="B70" s="35">
        <v>4.3</v>
      </c>
      <c r="C70" s="30">
        <v>5.5</v>
      </c>
    </row>
    <row r="71" spans="1:3" ht="12.75" customHeight="1">
      <c r="A71" s="33" t="s">
        <v>138</v>
      </c>
      <c r="B71" s="34">
        <v>7.8</v>
      </c>
      <c r="C71" s="32">
        <v>8.3000000000000007</v>
      </c>
    </row>
    <row r="72" spans="1:3" ht="12.75" customHeight="1">
      <c r="A72" s="33" t="s">
        <v>137</v>
      </c>
      <c r="B72" s="34">
        <v>4.2</v>
      </c>
      <c r="C72" s="32">
        <v>5.8</v>
      </c>
    </row>
    <row r="73" spans="1:3" ht="12.75" customHeight="1">
      <c r="A73" s="33" t="s">
        <v>136</v>
      </c>
      <c r="B73" s="34">
        <v>3</v>
      </c>
      <c r="C73" s="32">
        <v>3.6</v>
      </c>
    </row>
    <row r="74" spans="1:3" ht="15">
      <c r="A74" s="109" t="s">
        <v>1012</v>
      </c>
      <c r="B74" s="34">
        <v>2.5</v>
      </c>
      <c r="C74" s="32">
        <v>3</v>
      </c>
    </row>
    <row r="75" spans="1:3" ht="12.75" customHeight="1">
      <c r="A75" s="109" t="s">
        <v>1013</v>
      </c>
      <c r="B75" s="34">
        <v>1.9</v>
      </c>
      <c r="C75" s="32">
        <v>2.4</v>
      </c>
    </row>
    <row r="76" spans="1:3" ht="12.75" customHeight="1">
      <c r="A76" s="33" t="s">
        <v>135</v>
      </c>
      <c r="B76" s="34">
        <v>4.0999999999999996</v>
      </c>
      <c r="C76" s="32">
        <v>4.8</v>
      </c>
    </row>
    <row r="77" spans="1:3" ht="12.75" customHeight="1">
      <c r="A77" s="33" t="s">
        <v>134</v>
      </c>
      <c r="B77" s="34">
        <v>5.0999999999999996</v>
      </c>
      <c r="C77" s="32">
        <v>6.8</v>
      </c>
    </row>
    <row r="78" spans="1:3" ht="25.5" customHeight="1">
      <c r="A78" s="29" t="s">
        <v>6</v>
      </c>
      <c r="B78" s="35">
        <v>5.9</v>
      </c>
      <c r="C78" s="30">
        <v>7.3</v>
      </c>
    </row>
    <row r="79" spans="1:3" ht="12.75" customHeight="1">
      <c r="A79" s="33" t="s">
        <v>133</v>
      </c>
      <c r="B79" s="34">
        <v>11</v>
      </c>
      <c r="C79" s="32">
        <v>14</v>
      </c>
    </row>
    <row r="80" spans="1:3" ht="12.75" customHeight="1">
      <c r="A80" s="33" t="s">
        <v>132</v>
      </c>
      <c r="B80" s="34">
        <v>12.4</v>
      </c>
      <c r="C80" s="32">
        <v>18</v>
      </c>
    </row>
    <row r="81" spans="1:3" ht="12.75" customHeight="1">
      <c r="A81" s="33" t="s">
        <v>131</v>
      </c>
      <c r="B81" s="34">
        <v>6</v>
      </c>
      <c r="C81" s="32">
        <v>8.6999999999999993</v>
      </c>
    </row>
    <row r="82" spans="1:3" ht="12.75" customHeight="1">
      <c r="A82" s="33" t="s">
        <v>130</v>
      </c>
      <c r="B82" s="34">
        <v>5.8</v>
      </c>
      <c r="C82" s="32">
        <v>5.9</v>
      </c>
    </row>
    <row r="83" spans="1:3" ht="12.75" customHeight="1">
      <c r="A83" s="33" t="s">
        <v>129</v>
      </c>
      <c r="B83" s="34">
        <v>4.5</v>
      </c>
      <c r="C83" s="32">
        <v>6</v>
      </c>
    </row>
    <row r="84" spans="1:3" ht="12.75" customHeight="1">
      <c r="A84" s="33" t="s">
        <v>128</v>
      </c>
      <c r="B84" s="34">
        <v>6.6</v>
      </c>
      <c r="C84" s="32">
        <v>7.7</v>
      </c>
    </row>
    <row r="85" spans="1:3" ht="12.75" customHeight="1">
      <c r="A85" s="109" t="s">
        <v>197</v>
      </c>
      <c r="B85" s="34">
        <v>5.5</v>
      </c>
      <c r="C85" s="32">
        <v>6.7</v>
      </c>
    </row>
    <row r="86" spans="1:3" ht="12.75" customHeight="1">
      <c r="A86" s="33" t="s">
        <v>127</v>
      </c>
      <c r="B86" s="34">
        <v>6.1</v>
      </c>
      <c r="C86" s="32">
        <v>6.7</v>
      </c>
    </row>
    <row r="87" spans="1:3" ht="12.75" customHeight="1">
      <c r="A87" s="33" t="s">
        <v>126</v>
      </c>
      <c r="B87" s="34">
        <v>6.5</v>
      </c>
      <c r="C87" s="32">
        <v>8.9</v>
      </c>
    </row>
    <row r="88" spans="1:3" ht="12.75" customHeight="1">
      <c r="A88" s="33" t="s">
        <v>125</v>
      </c>
      <c r="B88" s="34">
        <v>5.5</v>
      </c>
      <c r="C88" s="32">
        <v>8.6999999999999993</v>
      </c>
    </row>
    <row r="89" spans="1:3" ht="27" customHeight="1">
      <c r="A89" s="29" t="s">
        <v>7</v>
      </c>
      <c r="B89" s="35">
        <v>6</v>
      </c>
      <c r="C89" s="30">
        <v>6.5</v>
      </c>
    </row>
    <row r="90" spans="1:3" ht="12.75" customHeight="1">
      <c r="A90" s="33" t="s">
        <v>124</v>
      </c>
      <c r="B90" s="34">
        <v>9.1999999999999993</v>
      </c>
      <c r="C90" s="32">
        <v>10.5</v>
      </c>
    </row>
    <row r="91" spans="1:3" ht="12.75" customHeight="1">
      <c r="A91" s="33" t="s">
        <v>123</v>
      </c>
      <c r="B91" s="34">
        <v>6.9</v>
      </c>
      <c r="C91" s="32">
        <v>7.4</v>
      </c>
    </row>
    <row r="92" spans="1:3" ht="12.75" customHeight="1">
      <c r="A92" s="33" t="s">
        <v>122</v>
      </c>
      <c r="B92" s="34">
        <v>9.3000000000000007</v>
      </c>
      <c r="C92" s="32">
        <v>9.8000000000000007</v>
      </c>
    </row>
    <row r="93" spans="1:3" ht="12.75" customHeight="1">
      <c r="A93" s="31" t="s">
        <v>121</v>
      </c>
      <c r="B93" s="34">
        <v>3.8</v>
      </c>
      <c r="C93" s="32">
        <v>3.8</v>
      </c>
    </row>
    <row r="94" spans="1:3" ht="12.75" customHeight="1">
      <c r="A94" s="31" t="s">
        <v>120</v>
      </c>
      <c r="B94" s="34">
        <v>5.2</v>
      </c>
      <c r="C94" s="32">
        <v>5.5</v>
      </c>
    </row>
    <row r="95" spans="1:3" ht="12.75" customHeight="1">
      <c r="A95" s="31" t="s">
        <v>119</v>
      </c>
      <c r="B95" s="34">
        <v>3.8</v>
      </c>
      <c r="C95" s="32">
        <v>4</v>
      </c>
    </row>
    <row r="96" spans="1:3" ht="12.75" customHeight="1">
      <c r="A96" s="31" t="s">
        <v>118</v>
      </c>
      <c r="B96" s="34">
        <v>5.4</v>
      </c>
      <c r="C96" s="32">
        <v>6</v>
      </c>
    </row>
    <row r="97" spans="1:3" ht="12.75" customHeight="1">
      <c r="A97" s="31" t="s">
        <v>117</v>
      </c>
      <c r="B97" s="34">
        <v>4.5999999999999996</v>
      </c>
      <c r="C97" s="32">
        <v>5.7</v>
      </c>
    </row>
    <row r="98" spans="1:3" ht="12.75" customHeight="1">
      <c r="A98" s="31" t="s">
        <v>116</v>
      </c>
      <c r="B98" s="34">
        <v>5.2</v>
      </c>
      <c r="C98" s="32">
        <v>5.5</v>
      </c>
    </row>
    <row r="99" spans="1:3" ht="12.75" customHeight="1">
      <c r="A99" s="109" t="s">
        <v>1014</v>
      </c>
      <c r="B99" s="34">
        <v>6.2</v>
      </c>
      <c r="C99" s="32">
        <v>6.3</v>
      </c>
    </row>
    <row r="100" spans="1:3" ht="12.75" customHeight="1" thickBot="1">
      <c r="A100" s="109" t="s">
        <v>1015</v>
      </c>
      <c r="B100" s="38">
        <v>3.8</v>
      </c>
      <c r="C100" s="39">
        <v>4.4000000000000004</v>
      </c>
    </row>
    <row r="101" spans="1:3" ht="13.5" thickTop="1"/>
    <row r="103" spans="1:3">
      <c r="A103" s="18"/>
    </row>
  </sheetData>
  <hyperlinks>
    <hyperlink ref="A3" r:id="rId1"/>
  </hyperlinks>
  <pageMargins left="0.75" right="0.75" top="1" bottom="1" header="0.5" footer="0.5"/>
  <pageSetup paperSize="9" orientation="landscape" r:id="rId2"/>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4"/>
  <sheetViews>
    <sheetView topLeftCell="A49" workbookViewId="0">
      <selection activeCell="K15" sqref="K15"/>
    </sheetView>
  </sheetViews>
  <sheetFormatPr defaultRowHeight="15"/>
  <cols>
    <col min="1" max="1" width="37" customWidth="1"/>
    <col min="2" max="2" width="14.28515625" style="107" customWidth="1"/>
    <col min="3" max="3" width="11.5703125" style="107" bestFit="1" customWidth="1"/>
    <col min="4" max="4" width="10.140625" bestFit="1" customWidth="1"/>
    <col min="5" max="5" width="12" customWidth="1"/>
    <col min="6" max="6" width="11.140625" customWidth="1"/>
    <col min="7" max="7" width="11.42578125" customWidth="1"/>
    <col min="8" max="8" width="10.140625" customWidth="1"/>
    <col min="9" max="9" width="11.85546875" customWidth="1"/>
  </cols>
  <sheetData>
    <row r="1" spans="1:33">
      <c r="A1" s="108"/>
      <c r="B1" s="522">
        <v>43915</v>
      </c>
      <c r="C1" s="522"/>
      <c r="D1" s="521">
        <v>43921</v>
      </c>
      <c r="E1" s="521"/>
      <c r="F1" s="521">
        <v>43928</v>
      </c>
      <c r="G1" s="521"/>
      <c r="H1" s="521">
        <v>43935</v>
      </c>
      <c r="I1" s="521"/>
      <c r="J1" s="521"/>
      <c r="K1" s="521"/>
      <c r="L1" s="521"/>
      <c r="M1" s="521"/>
      <c r="N1" s="521"/>
      <c r="O1" s="521"/>
      <c r="P1" s="521"/>
      <c r="Q1" s="521"/>
      <c r="R1" s="521"/>
      <c r="S1" s="521"/>
      <c r="T1" s="521"/>
      <c r="U1" s="521"/>
      <c r="V1" s="521"/>
      <c r="W1" s="521"/>
      <c r="X1" s="521"/>
      <c r="Y1" s="521"/>
      <c r="Z1" s="521"/>
      <c r="AA1" s="521"/>
      <c r="AB1" s="521"/>
      <c r="AC1" s="521"/>
      <c r="AD1" s="521"/>
      <c r="AE1" s="521"/>
      <c r="AF1" s="521"/>
      <c r="AG1" s="521"/>
    </row>
    <row r="2" spans="1:33" ht="31.5" customHeight="1">
      <c r="A2" s="4" t="s">
        <v>1</v>
      </c>
      <c r="B2" s="5" t="s">
        <v>1006</v>
      </c>
      <c r="C2" s="114" t="s">
        <v>1007</v>
      </c>
      <c r="D2" s="5" t="s">
        <v>1006</v>
      </c>
      <c r="E2" s="114" t="s">
        <v>1007</v>
      </c>
      <c r="F2" s="5" t="s">
        <v>1006</v>
      </c>
      <c r="G2" s="114" t="s">
        <v>1007</v>
      </c>
      <c r="H2" s="5" t="s">
        <v>1006</v>
      </c>
      <c r="I2" s="114" t="s">
        <v>1007</v>
      </c>
      <c r="J2" s="111"/>
      <c r="K2" s="111"/>
    </row>
    <row r="3" spans="1:33">
      <c r="A3" s="109" t="s">
        <v>11</v>
      </c>
      <c r="B3" s="112">
        <v>1</v>
      </c>
      <c r="C3" s="101"/>
      <c r="D3" s="112"/>
      <c r="E3" s="101"/>
      <c r="F3" s="101"/>
      <c r="G3" s="101"/>
      <c r="H3" s="101"/>
      <c r="I3" s="115"/>
      <c r="J3" s="111"/>
      <c r="K3" s="111"/>
    </row>
    <row r="4" spans="1:33">
      <c r="A4" s="109" t="s">
        <v>12</v>
      </c>
      <c r="B4" s="112">
        <v>2</v>
      </c>
      <c r="C4" s="101"/>
      <c r="D4" s="112"/>
      <c r="E4" s="101"/>
      <c r="F4" s="101">
        <v>56</v>
      </c>
      <c r="G4" s="101">
        <v>32</v>
      </c>
      <c r="H4" s="101">
        <v>142</v>
      </c>
      <c r="I4" s="115">
        <v>0</v>
      </c>
      <c r="J4" s="111"/>
      <c r="K4" s="111"/>
    </row>
    <row r="5" spans="1:33">
      <c r="A5" s="109" t="s">
        <v>13</v>
      </c>
      <c r="B5" s="112"/>
      <c r="C5" s="101"/>
      <c r="D5" s="112"/>
      <c r="E5" s="101"/>
      <c r="F5" s="101"/>
      <c r="G5" s="101"/>
      <c r="H5" s="101">
        <v>100</v>
      </c>
      <c r="I5" s="115">
        <v>16</v>
      </c>
      <c r="J5" s="111"/>
      <c r="K5" s="111"/>
    </row>
    <row r="6" spans="1:33">
      <c r="A6" s="109" t="s">
        <v>14</v>
      </c>
      <c r="B6" s="112">
        <v>6</v>
      </c>
      <c r="C6" s="101">
        <v>0</v>
      </c>
      <c r="D6" s="112">
        <v>8</v>
      </c>
      <c r="E6" s="101"/>
      <c r="F6" s="101"/>
      <c r="G6" s="101"/>
      <c r="H6" s="101"/>
      <c r="I6" s="115"/>
      <c r="J6" s="111"/>
      <c r="K6" s="111"/>
    </row>
    <row r="7" spans="1:33">
      <c r="A7" s="109" t="s">
        <v>15</v>
      </c>
      <c r="B7" s="112">
        <v>1</v>
      </c>
      <c r="C7" s="101"/>
      <c r="D7" s="112">
        <v>9</v>
      </c>
      <c r="E7" s="101"/>
      <c r="F7" s="101">
        <v>47</v>
      </c>
      <c r="G7" s="101">
        <v>14</v>
      </c>
      <c r="H7" s="101"/>
      <c r="I7" s="115"/>
      <c r="J7" s="111"/>
      <c r="K7" s="111"/>
    </row>
    <row r="8" spans="1:33">
      <c r="A8" s="109" t="s">
        <v>16</v>
      </c>
      <c r="B8" s="112">
        <v>3</v>
      </c>
      <c r="C8" s="101"/>
      <c r="D8" s="112"/>
      <c r="E8" s="101"/>
      <c r="F8" s="101"/>
      <c r="G8" s="101"/>
      <c r="H8" s="101"/>
      <c r="I8" s="115"/>
      <c r="J8" s="111"/>
      <c r="K8" s="111"/>
    </row>
    <row r="9" spans="1:33">
      <c r="A9" s="109" t="s">
        <v>17</v>
      </c>
      <c r="B9" s="112">
        <v>2</v>
      </c>
      <c r="C9" s="101"/>
      <c r="D9" s="112"/>
      <c r="E9" s="101"/>
      <c r="F9" s="101"/>
      <c r="G9" s="101"/>
      <c r="H9" s="101"/>
      <c r="I9" s="115"/>
      <c r="J9" s="111"/>
      <c r="K9" s="111"/>
    </row>
    <row r="10" spans="1:33">
      <c r="A10" s="109" t="s">
        <v>18</v>
      </c>
      <c r="B10" s="112"/>
      <c r="C10" s="101"/>
      <c r="D10" s="112"/>
      <c r="E10" s="101"/>
      <c r="F10" s="101"/>
      <c r="G10" s="101"/>
      <c r="H10" s="101"/>
      <c r="I10" s="115"/>
      <c r="J10" s="111"/>
      <c r="K10" s="111"/>
    </row>
    <row r="11" spans="1:33">
      <c r="A11" s="109" t="s">
        <v>19</v>
      </c>
      <c r="B11" s="112"/>
      <c r="C11" s="101"/>
      <c r="D11" s="112"/>
      <c r="E11" s="101"/>
      <c r="F11" s="101"/>
      <c r="G11" s="101"/>
      <c r="H11" s="101"/>
      <c r="I11" s="115"/>
      <c r="J11" s="111"/>
      <c r="K11" s="111"/>
    </row>
    <row r="12" spans="1:33">
      <c r="A12" s="109" t="s">
        <v>20</v>
      </c>
      <c r="B12" s="112">
        <v>5</v>
      </c>
      <c r="C12" s="101"/>
      <c r="D12" s="112">
        <v>10</v>
      </c>
      <c r="E12" s="101"/>
      <c r="F12" s="101"/>
      <c r="G12" s="101"/>
      <c r="H12" s="101"/>
      <c r="I12" s="115"/>
      <c r="J12" s="111"/>
      <c r="K12" s="111"/>
    </row>
    <row r="13" spans="1:33">
      <c r="A13" s="109" t="s">
        <v>21</v>
      </c>
      <c r="B13" s="112">
        <v>41</v>
      </c>
      <c r="C13" s="101">
        <v>6</v>
      </c>
      <c r="D13" s="112">
        <v>119</v>
      </c>
      <c r="E13" s="101">
        <v>0</v>
      </c>
      <c r="F13" s="101">
        <v>454</v>
      </c>
      <c r="G13" s="101">
        <v>67</v>
      </c>
      <c r="H13" s="101">
        <v>2315</v>
      </c>
      <c r="I13" s="115">
        <v>460</v>
      </c>
      <c r="J13" s="111"/>
      <c r="K13" s="111"/>
    </row>
    <row r="14" spans="1:33">
      <c r="A14" s="109" t="s">
        <v>22</v>
      </c>
      <c r="B14" s="112">
        <v>2</v>
      </c>
      <c r="C14" s="101"/>
      <c r="D14" s="112"/>
      <c r="E14" s="101"/>
      <c r="F14" s="101"/>
      <c r="G14" s="101"/>
      <c r="H14" s="101"/>
      <c r="I14" s="115"/>
      <c r="J14" s="111"/>
      <c r="K14" s="111"/>
    </row>
    <row r="15" spans="1:33">
      <c r="A15" s="109" t="s">
        <v>23</v>
      </c>
      <c r="B15" s="112">
        <v>2</v>
      </c>
      <c r="C15" s="101"/>
      <c r="D15" s="112"/>
      <c r="E15" s="101"/>
      <c r="F15" s="101"/>
      <c r="G15" s="101"/>
      <c r="H15" s="101">
        <v>116</v>
      </c>
      <c r="I15" s="115">
        <v>27</v>
      </c>
      <c r="J15" s="111"/>
      <c r="K15" s="111"/>
    </row>
    <row r="16" spans="1:33">
      <c r="A16" s="109" t="s">
        <v>24</v>
      </c>
      <c r="B16" s="112"/>
      <c r="C16" s="101"/>
      <c r="D16" s="101"/>
      <c r="E16" s="101"/>
      <c r="F16" s="101"/>
      <c r="G16" s="101"/>
      <c r="H16" s="101"/>
      <c r="I16" s="115"/>
      <c r="J16" s="111"/>
      <c r="K16" s="111"/>
    </row>
    <row r="17" spans="1:11">
      <c r="A17" s="109" t="s">
        <v>25</v>
      </c>
      <c r="B17" s="112">
        <v>3</v>
      </c>
      <c r="C17" s="101"/>
      <c r="D17" s="101"/>
      <c r="E17" s="101"/>
      <c r="F17" s="101"/>
      <c r="G17" s="101"/>
      <c r="H17" s="101"/>
      <c r="I17" s="115"/>
      <c r="J17" s="111"/>
      <c r="K17" s="111"/>
    </row>
    <row r="18" spans="1:11">
      <c r="A18" s="109" t="s">
        <v>26</v>
      </c>
      <c r="B18" s="112">
        <v>7</v>
      </c>
      <c r="C18" s="101">
        <v>2</v>
      </c>
      <c r="D18" s="101">
        <v>12</v>
      </c>
      <c r="E18" s="101"/>
      <c r="F18" s="101">
        <v>49</v>
      </c>
      <c r="G18" s="101">
        <v>10</v>
      </c>
      <c r="H18" s="101"/>
      <c r="I18" s="115"/>
      <c r="J18" s="111"/>
      <c r="K18" s="111"/>
    </row>
    <row r="19" spans="1:11">
      <c r="A19" s="109" t="s">
        <v>27</v>
      </c>
      <c r="B19" s="112">
        <v>1</v>
      </c>
      <c r="C19" s="101"/>
      <c r="D19" s="101"/>
      <c r="E19" s="101"/>
      <c r="F19" s="101"/>
      <c r="G19" s="101"/>
      <c r="H19" s="101"/>
      <c r="I19" s="115"/>
      <c r="J19" s="111"/>
      <c r="K19" s="111"/>
    </row>
    <row r="20" spans="1:11">
      <c r="A20" s="109" t="s">
        <v>1002</v>
      </c>
      <c r="B20" s="112">
        <v>410</v>
      </c>
      <c r="C20" s="101">
        <v>120</v>
      </c>
      <c r="D20" s="101">
        <v>1613</v>
      </c>
      <c r="E20" s="101">
        <v>387</v>
      </c>
      <c r="F20" s="101">
        <v>5181</v>
      </c>
      <c r="G20" s="101">
        <v>697</v>
      </c>
      <c r="H20" s="101">
        <v>13002</v>
      </c>
      <c r="I20" s="115">
        <v>1489</v>
      </c>
      <c r="J20" s="111"/>
      <c r="K20" s="111"/>
    </row>
    <row r="21" spans="1:11" ht="30">
      <c r="A21" s="4" t="s">
        <v>2</v>
      </c>
      <c r="B21" s="5"/>
      <c r="C21" s="101"/>
      <c r="D21" s="101"/>
      <c r="E21" s="101"/>
      <c r="F21" s="101"/>
      <c r="G21" s="101"/>
      <c r="H21" s="101"/>
      <c r="I21" s="115"/>
      <c r="J21" s="111"/>
      <c r="K21" s="111"/>
    </row>
    <row r="22" spans="1:11">
      <c r="A22" s="109" t="s">
        <v>28</v>
      </c>
      <c r="B22" s="112"/>
      <c r="C22" s="101"/>
      <c r="D22" s="101"/>
      <c r="E22" s="101"/>
      <c r="F22" s="101"/>
      <c r="G22" s="101"/>
      <c r="H22" s="101"/>
      <c r="I22" s="115"/>
    </row>
    <row r="23" spans="1:11">
      <c r="A23" s="109" t="s">
        <v>29</v>
      </c>
      <c r="B23" s="112">
        <v>3</v>
      </c>
      <c r="C23" s="101"/>
      <c r="D23" s="101">
        <v>22</v>
      </c>
      <c r="E23" s="101">
        <v>0</v>
      </c>
      <c r="F23" s="101">
        <v>101</v>
      </c>
      <c r="G23" s="101">
        <v>11</v>
      </c>
      <c r="H23" s="101">
        <v>305</v>
      </c>
      <c r="I23" s="115">
        <v>97</v>
      </c>
    </row>
    <row r="24" spans="1:11">
      <c r="A24" s="109" t="s">
        <v>30</v>
      </c>
      <c r="B24" s="112">
        <v>3</v>
      </c>
      <c r="C24" s="101"/>
      <c r="D24" s="101">
        <v>7</v>
      </c>
      <c r="E24" s="101"/>
      <c r="F24" s="101"/>
      <c r="G24" s="101"/>
      <c r="H24" s="101"/>
      <c r="I24" s="115"/>
    </row>
    <row r="25" spans="1:11">
      <c r="A25" s="109" t="s">
        <v>31</v>
      </c>
      <c r="B25" s="112"/>
      <c r="C25" s="101"/>
      <c r="D25" s="101"/>
      <c r="E25" s="101"/>
      <c r="F25" s="101"/>
      <c r="G25" s="101"/>
      <c r="H25" s="101"/>
      <c r="I25" s="115"/>
    </row>
    <row r="26" spans="1:11">
      <c r="A26" s="109" t="s">
        <v>32</v>
      </c>
      <c r="B26" s="112">
        <v>8</v>
      </c>
      <c r="C26" s="101">
        <v>1</v>
      </c>
      <c r="D26" s="101">
        <v>12</v>
      </c>
      <c r="E26" s="101"/>
      <c r="F26" s="101">
        <v>48</v>
      </c>
      <c r="G26" s="101">
        <v>29</v>
      </c>
      <c r="H26" s="101"/>
      <c r="I26" s="115"/>
    </row>
    <row r="27" spans="1:11">
      <c r="A27" s="109" t="s">
        <v>33</v>
      </c>
      <c r="B27" s="112">
        <v>3</v>
      </c>
      <c r="C27" s="101"/>
      <c r="D27" s="101">
        <v>14</v>
      </c>
      <c r="E27" s="101">
        <v>3</v>
      </c>
      <c r="F27" s="101">
        <v>62</v>
      </c>
      <c r="G27" s="101">
        <v>0</v>
      </c>
      <c r="H27" s="101">
        <v>190</v>
      </c>
      <c r="I27" s="115">
        <v>35</v>
      </c>
    </row>
    <row r="28" spans="1:11">
      <c r="A28" s="109" t="s">
        <v>34</v>
      </c>
      <c r="B28" s="112">
        <v>1</v>
      </c>
      <c r="C28" s="101"/>
      <c r="D28" s="101">
        <v>11</v>
      </c>
      <c r="E28" s="101"/>
      <c r="F28" s="101"/>
      <c r="G28" s="101"/>
      <c r="H28" s="101">
        <v>128</v>
      </c>
      <c r="I28" s="115">
        <v>0</v>
      </c>
    </row>
    <row r="29" spans="1:11">
      <c r="A29" s="109" t="s">
        <v>35</v>
      </c>
      <c r="B29" s="112">
        <v>1</v>
      </c>
      <c r="C29" s="101"/>
      <c r="D29" s="101"/>
      <c r="E29" s="101"/>
      <c r="F29" s="101"/>
      <c r="G29" s="101"/>
      <c r="H29" s="101"/>
      <c r="I29" s="115"/>
    </row>
    <row r="30" spans="1:11">
      <c r="A30" s="109" t="s">
        <v>36</v>
      </c>
      <c r="B30" s="112">
        <v>4</v>
      </c>
      <c r="C30" s="101"/>
      <c r="D30" s="101">
        <v>9</v>
      </c>
      <c r="E30" s="101"/>
      <c r="F30" s="101"/>
      <c r="G30" s="101"/>
      <c r="H30" s="101"/>
      <c r="I30" s="115"/>
    </row>
    <row r="31" spans="1:11">
      <c r="A31" s="109" t="s">
        <v>37</v>
      </c>
      <c r="B31" s="112">
        <v>21</v>
      </c>
      <c r="C31" s="101">
        <v>0</v>
      </c>
      <c r="D31" s="101">
        <v>98</v>
      </c>
      <c r="E31" s="101">
        <v>48</v>
      </c>
      <c r="F31" s="101">
        <v>295</v>
      </c>
      <c r="G31" s="101">
        <v>69</v>
      </c>
      <c r="H31" s="101">
        <v>799</v>
      </c>
      <c r="I31" s="115">
        <v>121</v>
      </c>
    </row>
    <row r="32" spans="1:11">
      <c r="A32" s="109" t="s">
        <v>38</v>
      </c>
      <c r="B32" s="112"/>
      <c r="C32" s="101"/>
      <c r="D32" s="101"/>
      <c r="E32" s="101"/>
      <c r="F32" s="101"/>
      <c r="G32" s="101"/>
      <c r="H32" s="101"/>
      <c r="I32" s="115"/>
    </row>
    <row r="33" spans="1:9">
      <c r="A33" s="4" t="s">
        <v>3</v>
      </c>
      <c r="B33" s="5"/>
      <c r="C33" s="101"/>
      <c r="D33" s="101"/>
      <c r="E33" s="101"/>
      <c r="F33" s="101"/>
      <c r="G33" s="101"/>
      <c r="H33" s="101"/>
      <c r="I33" s="115"/>
    </row>
    <row r="34" spans="1:9">
      <c r="A34" s="109" t="s">
        <v>39</v>
      </c>
      <c r="B34" s="112"/>
      <c r="C34" s="101"/>
      <c r="D34" s="101"/>
      <c r="E34" s="101"/>
      <c r="F34" s="101"/>
      <c r="G34" s="101"/>
      <c r="H34" s="101"/>
      <c r="I34" s="115"/>
    </row>
    <row r="35" spans="1:9">
      <c r="A35" s="109" t="s">
        <v>40</v>
      </c>
      <c r="B35" s="112">
        <v>9</v>
      </c>
      <c r="C35" s="101">
        <v>4</v>
      </c>
      <c r="D35" s="101">
        <v>17</v>
      </c>
      <c r="E35" s="101">
        <v>0</v>
      </c>
      <c r="F35" s="101">
        <v>61</v>
      </c>
      <c r="G35" s="101">
        <v>11</v>
      </c>
      <c r="H35" s="101">
        <v>215</v>
      </c>
      <c r="I35" s="115">
        <v>5</v>
      </c>
    </row>
    <row r="36" spans="1:9">
      <c r="A36" s="109" t="s">
        <v>41</v>
      </c>
      <c r="B36" s="112"/>
      <c r="C36" s="101"/>
      <c r="D36" s="101"/>
      <c r="E36" s="101"/>
      <c r="F36" s="101"/>
      <c r="G36" s="101"/>
      <c r="H36" s="101"/>
      <c r="I36" s="115"/>
    </row>
    <row r="37" spans="1:9">
      <c r="A37" s="109" t="s">
        <v>42</v>
      </c>
      <c r="B37" s="112">
        <v>1</v>
      </c>
      <c r="C37" s="101"/>
      <c r="D37" s="101"/>
      <c r="E37" s="101"/>
      <c r="F37" s="101"/>
      <c r="G37" s="101"/>
      <c r="H37" s="101"/>
      <c r="I37" s="115"/>
    </row>
    <row r="38" spans="1:9">
      <c r="A38" s="109" t="s">
        <v>43</v>
      </c>
      <c r="B38" s="112">
        <v>1</v>
      </c>
      <c r="C38" s="101"/>
      <c r="D38" s="101"/>
      <c r="E38" s="101"/>
      <c r="F38" s="101"/>
      <c r="G38" s="101"/>
      <c r="H38" s="101">
        <v>98</v>
      </c>
      <c r="I38" s="115">
        <v>20</v>
      </c>
    </row>
    <row r="39" spans="1:9">
      <c r="A39" s="109" t="s">
        <v>44</v>
      </c>
      <c r="B39" s="112"/>
      <c r="C39" s="101"/>
      <c r="D39" s="101"/>
      <c r="E39" s="101"/>
      <c r="F39" s="101"/>
      <c r="G39" s="101"/>
      <c r="H39" s="101"/>
      <c r="I39" s="115"/>
    </row>
    <row r="40" spans="1:9">
      <c r="A40" s="109" t="s">
        <v>45</v>
      </c>
      <c r="B40" s="112"/>
      <c r="C40" s="101"/>
      <c r="D40" s="101"/>
      <c r="E40" s="101"/>
      <c r="F40" s="101"/>
      <c r="G40" s="101"/>
      <c r="H40" s="101"/>
      <c r="I40" s="115"/>
    </row>
    <row r="41" spans="1:9">
      <c r="A41" s="109" t="s">
        <v>46</v>
      </c>
      <c r="B41" s="112">
        <v>7</v>
      </c>
      <c r="C41" s="101">
        <v>6</v>
      </c>
      <c r="D41" s="101">
        <v>16</v>
      </c>
      <c r="E41" s="101">
        <v>1</v>
      </c>
      <c r="F41" s="101"/>
      <c r="G41" s="101"/>
      <c r="H41" s="101"/>
      <c r="I41" s="115"/>
    </row>
    <row r="42" spans="1:9">
      <c r="A42" s="4" t="s">
        <v>4</v>
      </c>
      <c r="B42" s="5"/>
      <c r="C42" s="101"/>
      <c r="D42" s="101"/>
      <c r="E42" s="101"/>
      <c r="F42" s="101"/>
      <c r="G42" s="101"/>
      <c r="H42" s="101"/>
      <c r="I42" s="115"/>
    </row>
    <row r="43" spans="1:9">
      <c r="A43" s="109" t="s">
        <v>47</v>
      </c>
      <c r="B43" s="112">
        <v>4</v>
      </c>
      <c r="C43" s="101"/>
      <c r="D43" s="101">
        <v>7</v>
      </c>
      <c r="E43" s="101"/>
      <c r="F43" s="101"/>
      <c r="G43" s="101"/>
      <c r="H43" s="101">
        <v>129</v>
      </c>
      <c r="I43" s="115">
        <v>22</v>
      </c>
    </row>
    <row r="44" spans="1:9">
      <c r="A44" s="109" t="s">
        <v>48</v>
      </c>
      <c r="B44" s="112"/>
      <c r="C44" s="101"/>
      <c r="D44" s="101"/>
      <c r="E44" s="101"/>
      <c r="F44" s="101"/>
      <c r="G44" s="101"/>
      <c r="H44" s="101"/>
      <c r="I44" s="115"/>
    </row>
    <row r="45" spans="1:9">
      <c r="A45" s="109" t="s">
        <v>49</v>
      </c>
      <c r="B45" s="112"/>
      <c r="C45" s="101"/>
      <c r="D45" s="101"/>
      <c r="E45" s="101"/>
      <c r="F45" s="101"/>
      <c r="G45" s="101"/>
      <c r="H45" s="101"/>
      <c r="I45" s="115"/>
    </row>
    <row r="46" spans="1:9">
      <c r="A46" s="109" t="s">
        <v>50</v>
      </c>
      <c r="B46" s="112">
        <v>7</v>
      </c>
      <c r="C46" s="101">
        <v>0</v>
      </c>
      <c r="D46" s="101">
        <v>19</v>
      </c>
      <c r="E46" s="101">
        <v>5</v>
      </c>
      <c r="F46" s="101">
        <v>41</v>
      </c>
      <c r="G46" s="101"/>
      <c r="H46" s="101">
        <v>107</v>
      </c>
      <c r="I46" s="115">
        <v>23</v>
      </c>
    </row>
    <row r="47" spans="1:9">
      <c r="A47" s="109" t="s">
        <v>51</v>
      </c>
      <c r="B47" s="112">
        <v>2</v>
      </c>
      <c r="C47" s="101"/>
      <c r="D47" s="101"/>
      <c r="E47" s="101"/>
      <c r="F47" s="101"/>
      <c r="G47" s="101"/>
      <c r="H47" s="101"/>
      <c r="I47" s="115"/>
    </row>
    <row r="48" spans="1:9">
      <c r="A48" s="109" t="s">
        <v>52</v>
      </c>
      <c r="B48" s="112">
        <v>1</v>
      </c>
      <c r="C48" s="101"/>
      <c r="D48" s="101"/>
      <c r="E48" s="101"/>
      <c r="F48" s="101"/>
      <c r="G48" s="101"/>
      <c r="H48" s="101"/>
      <c r="I48" s="115"/>
    </row>
    <row r="49" spans="1:9">
      <c r="A49" s="109" t="s">
        <v>53</v>
      </c>
      <c r="B49" s="112">
        <v>8</v>
      </c>
      <c r="C49" s="101">
        <v>1</v>
      </c>
      <c r="D49" s="101">
        <v>12</v>
      </c>
      <c r="E49" s="101"/>
      <c r="F49" s="101">
        <v>56</v>
      </c>
      <c r="G49" s="101">
        <v>0</v>
      </c>
      <c r="H49" s="101">
        <v>292</v>
      </c>
      <c r="I49" s="115">
        <v>68</v>
      </c>
    </row>
    <row r="50" spans="1:9">
      <c r="A50" s="109" t="s">
        <v>54</v>
      </c>
      <c r="B50" s="112">
        <v>7</v>
      </c>
      <c r="C50" s="101">
        <v>0</v>
      </c>
      <c r="D50" s="101">
        <v>12</v>
      </c>
      <c r="E50" s="101"/>
      <c r="F50" s="101"/>
      <c r="G50" s="101"/>
      <c r="H50" s="101"/>
      <c r="I50" s="115"/>
    </row>
    <row r="51" spans="1:9">
      <c r="A51" s="109" t="s">
        <v>55</v>
      </c>
      <c r="B51" s="112">
        <v>10</v>
      </c>
      <c r="C51" s="101">
        <v>0</v>
      </c>
      <c r="D51" s="101">
        <v>15</v>
      </c>
      <c r="E51" s="101">
        <v>1</v>
      </c>
      <c r="F51" s="101"/>
      <c r="G51" s="101"/>
      <c r="H51" s="101"/>
      <c r="I51" s="115"/>
    </row>
    <row r="52" spans="1:9">
      <c r="A52" s="109" t="s">
        <v>56</v>
      </c>
      <c r="B52" s="112">
        <v>4</v>
      </c>
      <c r="C52" s="101"/>
      <c r="D52" s="101">
        <v>7</v>
      </c>
      <c r="E52" s="101"/>
      <c r="F52" s="101"/>
      <c r="G52" s="101"/>
      <c r="H52" s="101"/>
      <c r="I52" s="115"/>
    </row>
    <row r="53" spans="1:9">
      <c r="A53" s="109" t="s">
        <v>57</v>
      </c>
      <c r="B53" s="112">
        <v>2</v>
      </c>
      <c r="C53" s="101"/>
      <c r="D53" s="101">
        <v>12</v>
      </c>
      <c r="E53" s="101"/>
      <c r="F53" s="101">
        <v>51</v>
      </c>
      <c r="G53" s="101">
        <v>19</v>
      </c>
      <c r="H53" s="101"/>
      <c r="I53" s="115"/>
    </row>
    <row r="54" spans="1:9">
      <c r="A54" s="109" t="s">
        <v>58</v>
      </c>
      <c r="B54" s="112">
        <v>5</v>
      </c>
      <c r="C54" s="101"/>
      <c r="D54" s="101">
        <v>13</v>
      </c>
      <c r="E54" s="101">
        <v>0</v>
      </c>
      <c r="F54" s="101"/>
      <c r="G54" s="101"/>
      <c r="H54" s="101"/>
      <c r="I54" s="115"/>
    </row>
    <row r="55" spans="1:9">
      <c r="A55" s="109" t="s">
        <v>59</v>
      </c>
      <c r="B55" s="112">
        <v>1</v>
      </c>
      <c r="C55" s="101"/>
      <c r="D55" s="101"/>
      <c r="E55" s="101"/>
      <c r="F55" s="101"/>
      <c r="G55" s="101"/>
      <c r="H55" s="101"/>
      <c r="I55" s="115"/>
    </row>
    <row r="56" spans="1:9">
      <c r="A56" s="109" t="s">
        <v>60</v>
      </c>
      <c r="B56" s="112">
        <v>1</v>
      </c>
      <c r="C56" s="101"/>
      <c r="D56" s="101"/>
      <c r="E56" s="101"/>
      <c r="F56" s="101"/>
      <c r="G56" s="101"/>
      <c r="H56" s="101"/>
      <c r="I56" s="115"/>
    </row>
    <row r="57" spans="1:9">
      <c r="A57" s="4" t="s">
        <v>5</v>
      </c>
      <c r="B57" s="5"/>
      <c r="C57" s="101"/>
      <c r="D57" s="101"/>
      <c r="E57" s="101"/>
      <c r="F57" s="101"/>
      <c r="G57" s="101"/>
      <c r="H57" s="101"/>
      <c r="I57" s="115"/>
    </row>
    <row r="58" spans="1:9">
      <c r="A58" s="109" t="s">
        <v>61</v>
      </c>
      <c r="B58" s="112">
        <v>1</v>
      </c>
      <c r="C58" s="101"/>
      <c r="D58" s="101"/>
      <c r="E58" s="101"/>
      <c r="F58" s="101"/>
      <c r="G58" s="101"/>
      <c r="H58" s="101"/>
      <c r="I58" s="115"/>
    </row>
    <row r="59" spans="1:9">
      <c r="A59" s="109" t="s">
        <v>62</v>
      </c>
      <c r="B59" s="112">
        <v>13</v>
      </c>
      <c r="C59" s="101">
        <v>0</v>
      </c>
      <c r="D59" s="101">
        <v>33</v>
      </c>
      <c r="E59" s="101">
        <v>9</v>
      </c>
      <c r="F59" s="101">
        <v>51</v>
      </c>
      <c r="G59" s="101">
        <v>7</v>
      </c>
      <c r="H59" s="101"/>
      <c r="I59" s="115"/>
    </row>
    <row r="60" spans="1:9">
      <c r="A60" s="109" t="s">
        <v>63</v>
      </c>
      <c r="B60" s="112">
        <v>3</v>
      </c>
      <c r="C60" s="101"/>
      <c r="D60" s="101">
        <v>6</v>
      </c>
      <c r="E60" s="101"/>
      <c r="F60" s="101"/>
      <c r="G60" s="101"/>
      <c r="H60" s="101"/>
      <c r="I60" s="115"/>
    </row>
    <row r="61" spans="1:9">
      <c r="A61" s="109" t="s">
        <v>64</v>
      </c>
      <c r="B61" s="112">
        <v>2</v>
      </c>
      <c r="C61" s="101"/>
      <c r="D61" s="101">
        <v>14</v>
      </c>
      <c r="E61" s="101">
        <v>0</v>
      </c>
      <c r="F61" s="101"/>
      <c r="G61" s="101"/>
      <c r="H61" s="101"/>
      <c r="I61" s="115"/>
    </row>
    <row r="62" spans="1:9">
      <c r="A62" s="109" t="s">
        <v>65</v>
      </c>
      <c r="B62" s="112">
        <v>2</v>
      </c>
      <c r="C62" s="101"/>
      <c r="D62" s="101"/>
      <c r="E62" s="101"/>
      <c r="F62" s="101"/>
      <c r="G62" s="101"/>
      <c r="H62" s="101"/>
      <c r="I62" s="115"/>
    </row>
    <row r="63" spans="1:9">
      <c r="A63" s="109" t="s">
        <v>66</v>
      </c>
      <c r="B63" s="112"/>
      <c r="C63" s="101"/>
      <c r="D63" s="101"/>
      <c r="E63" s="101"/>
      <c r="F63" s="101"/>
      <c r="G63" s="101"/>
      <c r="H63" s="101"/>
      <c r="I63" s="115"/>
    </row>
    <row r="64" spans="1:9">
      <c r="A64" s="4" t="s">
        <v>6</v>
      </c>
      <c r="B64" s="5"/>
      <c r="C64" s="101"/>
      <c r="D64" s="101"/>
      <c r="E64" s="101"/>
      <c r="F64" s="101"/>
      <c r="G64" s="101"/>
      <c r="H64" s="101"/>
      <c r="I64" s="115"/>
    </row>
    <row r="65" spans="1:9">
      <c r="A65" s="109" t="s">
        <v>68</v>
      </c>
      <c r="B65" s="112"/>
      <c r="C65" s="101"/>
      <c r="D65" s="101"/>
      <c r="E65" s="101"/>
      <c r="F65" s="101"/>
      <c r="G65" s="101"/>
      <c r="H65" s="101"/>
      <c r="I65" s="115"/>
    </row>
    <row r="66" spans="1:9">
      <c r="A66" s="109" t="s">
        <v>69</v>
      </c>
      <c r="B66" s="112"/>
      <c r="C66" s="101"/>
      <c r="D66" s="101"/>
      <c r="E66" s="101"/>
      <c r="F66" s="101"/>
      <c r="G66" s="101"/>
      <c r="H66" s="101"/>
      <c r="I66" s="115"/>
    </row>
    <row r="67" spans="1:9">
      <c r="A67" s="109" t="s">
        <v>70</v>
      </c>
      <c r="B67" s="112">
        <v>5</v>
      </c>
      <c r="C67" s="101"/>
      <c r="D67" s="101">
        <v>14</v>
      </c>
      <c r="E67" s="101">
        <v>0</v>
      </c>
      <c r="F67" s="101"/>
      <c r="G67" s="101"/>
      <c r="H67" s="101">
        <v>131</v>
      </c>
      <c r="I67" s="115">
        <v>21</v>
      </c>
    </row>
    <row r="68" spans="1:9">
      <c r="A68" s="109" t="s">
        <v>71</v>
      </c>
      <c r="B68" s="112"/>
      <c r="C68" s="101"/>
      <c r="D68" s="101"/>
      <c r="E68" s="101"/>
      <c r="F68" s="101"/>
      <c r="G68" s="101"/>
      <c r="H68" s="101"/>
      <c r="I68" s="115"/>
    </row>
    <row r="69" spans="1:9">
      <c r="A69" s="109" t="s">
        <v>72</v>
      </c>
      <c r="B69" s="112">
        <v>2</v>
      </c>
      <c r="C69" s="101"/>
      <c r="D69" s="101"/>
      <c r="E69" s="101"/>
      <c r="F69" s="101"/>
      <c r="G69" s="101"/>
      <c r="H69" s="101"/>
      <c r="I69" s="115"/>
    </row>
    <row r="70" spans="1:9">
      <c r="A70" s="109" t="s">
        <v>73</v>
      </c>
      <c r="B70" s="112">
        <v>4</v>
      </c>
      <c r="C70" s="101"/>
      <c r="D70" s="101">
        <v>9</v>
      </c>
      <c r="E70" s="101"/>
      <c r="F70" s="101"/>
      <c r="G70" s="101"/>
      <c r="H70" s="101"/>
      <c r="I70" s="115"/>
    </row>
    <row r="71" spans="1:9">
      <c r="A71" s="109" t="s">
        <v>74</v>
      </c>
      <c r="B71" s="112"/>
      <c r="C71" s="101"/>
      <c r="D71" s="101"/>
      <c r="E71" s="101"/>
      <c r="F71" s="101"/>
      <c r="G71" s="101"/>
      <c r="H71" s="101"/>
      <c r="I71" s="115"/>
    </row>
    <row r="72" spans="1:9">
      <c r="A72" s="109" t="s">
        <v>75</v>
      </c>
      <c r="B72" s="112">
        <v>1</v>
      </c>
      <c r="C72" s="101"/>
      <c r="D72" s="101"/>
      <c r="E72" s="101"/>
      <c r="F72" s="101"/>
      <c r="G72" s="101"/>
      <c r="H72" s="101"/>
      <c r="I72" s="115"/>
    </row>
    <row r="73" spans="1:9">
      <c r="A73" s="109" t="s">
        <v>76</v>
      </c>
      <c r="B73" s="112"/>
      <c r="C73" s="101"/>
      <c r="D73" s="101"/>
      <c r="E73" s="101"/>
      <c r="F73" s="101"/>
      <c r="G73" s="101"/>
      <c r="H73" s="101"/>
      <c r="I73" s="115"/>
    </row>
    <row r="74" spans="1:9">
      <c r="A74" s="109" t="s">
        <v>77</v>
      </c>
      <c r="B74" s="112">
        <v>1</v>
      </c>
      <c r="C74" s="101"/>
      <c r="D74" s="101"/>
      <c r="E74" s="101"/>
      <c r="F74" s="101"/>
      <c r="G74" s="101"/>
      <c r="H74" s="101"/>
      <c r="I74" s="115"/>
    </row>
    <row r="75" spans="1:9" ht="30">
      <c r="A75" s="4" t="s">
        <v>7</v>
      </c>
      <c r="B75" s="5"/>
      <c r="C75" s="101"/>
      <c r="D75" s="101"/>
      <c r="E75" s="101"/>
      <c r="F75" s="101"/>
      <c r="G75" s="101"/>
      <c r="H75" s="101"/>
      <c r="I75" s="115"/>
    </row>
    <row r="76" spans="1:9">
      <c r="A76" s="110" t="s">
        <v>78</v>
      </c>
      <c r="B76" s="113">
        <v>1</v>
      </c>
      <c r="C76" s="101"/>
      <c r="D76" s="101"/>
      <c r="E76" s="101"/>
      <c r="F76" s="101"/>
      <c r="G76" s="101"/>
      <c r="H76" s="101"/>
      <c r="I76" s="115"/>
    </row>
    <row r="77" spans="1:9">
      <c r="A77" s="110" t="s">
        <v>67</v>
      </c>
      <c r="B77" s="113"/>
      <c r="C77" s="101"/>
      <c r="D77" s="101">
        <v>19</v>
      </c>
      <c r="E77" s="101">
        <v>6</v>
      </c>
      <c r="F77" s="101">
        <v>43</v>
      </c>
      <c r="G77" s="101">
        <v>0</v>
      </c>
      <c r="H77" s="101"/>
      <c r="I77" s="115"/>
    </row>
    <row r="78" spans="1:9">
      <c r="A78" s="109" t="s">
        <v>79</v>
      </c>
      <c r="B78" s="112">
        <v>10</v>
      </c>
      <c r="C78" s="101">
        <v>3</v>
      </c>
      <c r="D78" s="101">
        <v>15</v>
      </c>
      <c r="E78" s="101">
        <v>0</v>
      </c>
      <c r="F78" s="101"/>
      <c r="G78" s="101"/>
      <c r="H78" s="101"/>
      <c r="I78" s="115"/>
    </row>
    <row r="79" spans="1:9">
      <c r="A79" s="109" t="s">
        <v>80</v>
      </c>
      <c r="B79" s="112">
        <v>2</v>
      </c>
      <c r="C79" s="101"/>
      <c r="D79" s="101"/>
      <c r="E79" s="101"/>
      <c r="F79" s="101"/>
      <c r="G79" s="101"/>
      <c r="H79" s="101"/>
      <c r="I79" s="115"/>
    </row>
    <row r="80" spans="1:9">
      <c r="A80" s="109" t="s">
        <v>81</v>
      </c>
      <c r="B80" s="112">
        <v>4</v>
      </c>
      <c r="C80" s="101"/>
      <c r="D80" s="101">
        <v>8</v>
      </c>
      <c r="E80" s="101"/>
      <c r="F80" s="101"/>
      <c r="G80" s="101"/>
      <c r="H80" s="101"/>
      <c r="I80" s="115"/>
    </row>
    <row r="81" spans="1:9">
      <c r="A81" s="109" t="s">
        <v>82</v>
      </c>
      <c r="B81" s="112"/>
      <c r="C81" s="101"/>
      <c r="D81" s="101"/>
      <c r="E81" s="101"/>
      <c r="F81" s="101"/>
      <c r="G81" s="101"/>
      <c r="H81" s="101"/>
      <c r="I81" s="115"/>
    </row>
    <row r="82" spans="1:9">
      <c r="A82" s="109" t="s">
        <v>83</v>
      </c>
      <c r="B82" s="112"/>
      <c r="C82" s="101"/>
      <c r="D82" s="101"/>
      <c r="E82" s="101"/>
      <c r="F82" s="101"/>
      <c r="G82" s="101"/>
      <c r="H82" s="101"/>
      <c r="I82" s="115"/>
    </row>
    <row r="83" spans="1:9">
      <c r="A83" s="109" t="s">
        <v>84</v>
      </c>
      <c r="B83" s="112"/>
      <c r="C83" s="101"/>
      <c r="D83" s="101"/>
      <c r="E83" s="101"/>
      <c r="F83" s="101"/>
      <c r="G83" s="101"/>
      <c r="H83" s="101"/>
      <c r="I83" s="115"/>
    </row>
    <row r="84" spans="1:9">
      <c r="A84" s="109" t="s">
        <v>85</v>
      </c>
      <c r="B84" s="112"/>
      <c r="C84" s="101"/>
      <c r="D84" s="101"/>
      <c r="E84" s="101"/>
      <c r="F84" s="101"/>
      <c r="G84" s="101"/>
      <c r="H84" s="101"/>
      <c r="I84" s="115"/>
    </row>
    <row r="85" spans="1:9">
      <c r="A85" s="109" t="s">
        <v>86</v>
      </c>
      <c r="B85" s="112"/>
      <c r="C85" s="101"/>
      <c r="D85" s="101"/>
      <c r="E85" s="101"/>
      <c r="F85" s="101"/>
      <c r="G85" s="101"/>
      <c r="H85" s="101"/>
      <c r="I85" s="115"/>
    </row>
    <row r="86" spans="1:9">
      <c r="A86" s="109" t="s">
        <v>87</v>
      </c>
      <c r="B86" s="112"/>
      <c r="C86" s="101"/>
      <c r="D86" s="101"/>
      <c r="E86" s="101"/>
      <c r="F86" s="101"/>
      <c r="G86" s="101"/>
      <c r="H86" s="101"/>
      <c r="I86" s="115"/>
    </row>
    <row r="87" spans="1:9" ht="30">
      <c r="A87" s="4" t="s">
        <v>8</v>
      </c>
      <c r="B87" s="5"/>
      <c r="C87" s="101"/>
      <c r="D87" s="101"/>
      <c r="E87" s="101"/>
      <c r="F87" s="101"/>
      <c r="G87" s="101"/>
      <c r="H87" s="101"/>
      <c r="I87" s="115"/>
    </row>
    <row r="88" spans="1:9">
      <c r="A88" s="109" t="s">
        <v>88</v>
      </c>
      <c r="B88" s="112"/>
      <c r="C88" s="101"/>
      <c r="D88" s="101">
        <v>13</v>
      </c>
      <c r="E88" s="101">
        <v>9</v>
      </c>
      <c r="F88" s="101">
        <v>43</v>
      </c>
      <c r="G88" s="101">
        <v>13</v>
      </c>
      <c r="H88" s="101">
        <v>100</v>
      </c>
      <c r="I88" s="115">
        <v>16</v>
      </c>
    </row>
    <row r="89" spans="1:9">
      <c r="A89" s="109" t="s">
        <v>89</v>
      </c>
      <c r="B89" s="112">
        <v>4</v>
      </c>
      <c r="C89" s="101"/>
      <c r="D89" s="101">
        <v>6</v>
      </c>
      <c r="E89" s="101"/>
      <c r="F89" s="101"/>
      <c r="G89" s="101"/>
      <c r="H89" s="101"/>
      <c r="I89" s="115"/>
    </row>
    <row r="90" spans="1:9" ht="30">
      <c r="A90" s="109" t="s">
        <v>90</v>
      </c>
      <c r="B90" s="112"/>
      <c r="C90" s="101"/>
      <c r="D90" s="101"/>
      <c r="E90" s="101"/>
      <c r="F90" s="101"/>
      <c r="G90" s="101"/>
      <c r="H90" s="101"/>
      <c r="I90" s="115"/>
    </row>
    <row r="91" spans="1:9">
      <c r="A91" s="109" t="s">
        <v>91</v>
      </c>
      <c r="B91" s="112"/>
      <c r="C91" s="101"/>
      <c r="D91" s="101"/>
      <c r="E91" s="101"/>
      <c r="F91" s="101"/>
      <c r="G91" s="101"/>
      <c r="H91" s="101"/>
      <c r="I91" s="115"/>
    </row>
    <row r="92" spans="1:9">
      <c r="A92" s="109" t="s">
        <v>92</v>
      </c>
      <c r="B92" s="112">
        <v>2</v>
      </c>
      <c r="C92" s="101"/>
      <c r="D92" s="101">
        <v>6</v>
      </c>
      <c r="E92" s="101"/>
      <c r="F92" s="101"/>
      <c r="G92" s="101"/>
      <c r="H92" s="101"/>
      <c r="I92" s="115"/>
    </row>
    <row r="93" spans="1:9">
      <c r="A93" s="109" t="s">
        <v>93</v>
      </c>
      <c r="B93" s="112"/>
      <c r="C93" s="101"/>
      <c r="D93" s="101"/>
      <c r="E93" s="101"/>
      <c r="F93" s="101"/>
      <c r="G93" s="101"/>
      <c r="H93" s="101"/>
      <c r="I93" s="115"/>
    </row>
    <row r="94" spans="1:9">
      <c r="A94" s="109" t="s">
        <v>94</v>
      </c>
      <c r="B94" s="112">
        <v>1</v>
      </c>
      <c r="C94" s="101"/>
      <c r="D94" s="101">
        <v>9</v>
      </c>
      <c r="E94" s="101"/>
      <c r="F94" s="101"/>
      <c r="G94" s="101"/>
      <c r="H94" s="101"/>
      <c r="I94" s="115"/>
    </row>
  </sheetData>
  <mergeCells count="16">
    <mergeCell ref="Z1:AA1"/>
    <mergeCell ref="AB1:AC1"/>
    <mergeCell ref="AD1:AE1"/>
    <mergeCell ref="AF1:AG1"/>
    <mergeCell ref="N1:O1"/>
    <mergeCell ref="P1:Q1"/>
    <mergeCell ref="R1:S1"/>
    <mergeCell ref="T1:U1"/>
    <mergeCell ref="V1:W1"/>
    <mergeCell ref="X1:Y1"/>
    <mergeCell ref="L1:M1"/>
    <mergeCell ref="B1:C1"/>
    <mergeCell ref="D1:E1"/>
    <mergeCell ref="F1:G1"/>
    <mergeCell ref="H1:I1"/>
    <mergeCell ref="J1:K1"/>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topLeftCell="A107" workbookViewId="0">
      <selection activeCell="K33" sqref="K33"/>
    </sheetView>
  </sheetViews>
  <sheetFormatPr defaultRowHeight="15"/>
  <sheetData>
    <row r="1" spans="1:4">
      <c r="A1">
        <v>58000</v>
      </c>
      <c r="B1" t="s">
        <v>217</v>
      </c>
      <c r="D1">
        <v>-3.35</v>
      </c>
    </row>
    <row r="2" spans="1:4">
      <c r="A2">
        <v>170551380</v>
      </c>
      <c r="B2" t="s">
        <v>218</v>
      </c>
      <c r="C2">
        <v>16.36</v>
      </c>
      <c r="D2">
        <v>16.36</v>
      </c>
    </row>
    <row r="3" spans="1:4">
      <c r="A3" t="s">
        <v>219</v>
      </c>
      <c r="B3" t="s">
        <v>220</v>
      </c>
      <c r="C3">
        <v>392.03</v>
      </c>
      <c r="D3">
        <v>392.03</v>
      </c>
    </row>
    <row r="4" spans="1:4">
      <c r="A4" t="s">
        <v>213</v>
      </c>
      <c r="B4" t="s">
        <v>214</v>
      </c>
      <c r="C4">
        <v>11.15</v>
      </c>
      <c r="D4">
        <v>11.15</v>
      </c>
    </row>
    <row r="5" spans="1:4">
      <c r="A5" t="s">
        <v>216</v>
      </c>
      <c r="B5" t="s">
        <v>215</v>
      </c>
      <c r="C5">
        <v>10.050000000000001</v>
      </c>
      <c r="D5">
        <v>10.050000000000001</v>
      </c>
    </row>
    <row r="6" spans="1:4">
      <c r="A6" t="s">
        <v>454</v>
      </c>
      <c r="B6" t="s">
        <v>455</v>
      </c>
      <c r="C6">
        <v>393.39</v>
      </c>
      <c r="D6">
        <v>393.39</v>
      </c>
    </row>
    <row r="7" spans="1:4">
      <c r="A7" t="s">
        <v>227</v>
      </c>
      <c r="B7" t="s">
        <v>228</v>
      </c>
      <c r="C7">
        <v>39.51</v>
      </c>
      <c r="D7">
        <v>39.51</v>
      </c>
    </row>
    <row r="8" spans="1:4">
      <c r="A8" t="s">
        <v>229</v>
      </c>
      <c r="B8" t="s">
        <v>230</v>
      </c>
      <c r="C8">
        <v>104.9</v>
      </c>
      <c r="D8">
        <v>104.9</v>
      </c>
    </row>
    <row r="9" spans="1:4">
      <c r="A9" t="s">
        <v>231</v>
      </c>
      <c r="B9" t="s">
        <v>232</v>
      </c>
      <c r="C9">
        <v>4.5</v>
      </c>
      <c r="D9">
        <v>4.5</v>
      </c>
    </row>
    <row r="10" spans="1:4">
      <c r="A10" t="s">
        <v>233</v>
      </c>
      <c r="B10" t="s">
        <v>234</v>
      </c>
      <c r="C10">
        <v>269.20999999999998</v>
      </c>
      <c r="D10">
        <v>269.20999999999998</v>
      </c>
    </row>
    <row r="11" spans="1:4">
      <c r="A11" t="s">
        <v>471</v>
      </c>
      <c r="B11" t="s">
        <v>472</v>
      </c>
    </row>
    <row r="12" spans="1:4">
      <c r="A12" t="s">
        <v>235</v>
      </c>
      <c r="B12" t="s">
        <v>236</v>
      </c>
      <c r="C12">
        <v>111.54</v>
      </c>
      <c r="D12">
        <v>111.52</v>
      </c>
    </row>
    <row r="13" spans="1:4">
      <c r="A13" t="s">
        <v>237</v>
      </c>
      <c r="B13" t="s">
        <v>238</v>
      </c>
      <c r="C13">
        <v>99.57</v>
      </c>
      <c r="D13">
        <v>99.57</v>
      </c>
    </row>
    <row r="14" spans="1:4">
      <c r="A14" t="s">
        <v>239</v>
      </c>
      <c r="B14" t="s">
        <v>240</v>
      </c>
      <c r="C14">
        <v>130.55000000000001</v>
      </c>
      <c r="D14">
        <v>130.55000000000001</v>
      </c>
    </row>
    <row r="15" spans="1:4">
      <c r="A15" t="s">
        <v>241</v>
      </c>
      <c r="B15" t="s">
        <v>242</v>
      </c>
      <c r="C15">
        <v>85.6</v>
      </c>
      <c r="D15">
        <v>85.6</v>
      </c>
    </row>
    <row r="16" spans="1:4">
      <c r="A16" t="s">
        <v>243</v>
      </c>
      <c r="B16" t="s">
        <v>244</v>
      </c>
      <c r="C16">
        <v>339.71</v>
      </c>
      <c r="D16">
        <v>339.71</v>
      </c>
    </row>
    <row r="17" spans="1:4">
      <c r="A17" t="s">
        <v>245</v>
      </c>
      <c r="B17" t="s">
        <v>246</v>
      </c>
      <c r="C17">
        <v>88.69</v>
      </c>
      <c r="D17">
        <v>88.64</v>
      </c>
    </row>
    <row r="18" spans="1:4">
      <c r="A18" t="s">
        <v>247</v>
      </c>
      <c r="B18" t="s">
        <v>248</v>
      </c>
      <c r="C18">
        <v>0.3</v>
      </c>
      <c r="D18">
        <v>0.3</v>
      </c>
    </row>
    <row r="19" spans="1:4">
      <c r="A19">
        <v>210255340</v>
      </c>
      <c r="B19" t="s">
        <v>456</v>
      </c>
      <c r="C19">
        <v>5.58</v>
      </c>
      <c r="D19">
        <v>5.58</v>
      </c>
    </row>
    <row r="20" spans="1:4">
      <c r="A20">
        <v>220252550</v>
      </c>
      <c r="B20" t="s">
        <v>249</v>
      </c>
      <c r="C20">
        <v>90.32</v>
      </c>
      <c r="D20">
        <v>90.32</v>
      </c>
    </row>
    <row r="21" spans="1:4">
      <c r="A21" s="51" t="s">
        <v>250</v>
      </c>
      <c r="B21" t="s">
        <v>251</v>
      </c>
      <c r="C21">
        <v>45.04</v>
      </c>
      <c r="D21">
        <v>45.04</v>
      </c>
    </row>
    <row r="22" spans="1:4">
      <c r="A22" s="51" t="s">
        <v>252</v>
      </c>
      <c r="B22" t="s">
        <v>253</v>
      </c>
      <c r="C22">
        <v>14.74</v>
      </c>
      <c r="D22">
        <v>14.74</v>
      </c>
    </row>
    <row r="23" spans="1:4">
      <c r="A23" s="51" t="s">
        <v>256</v>
      </c>
      <c r="B23" t="s">
        <v>257</v>
      </c>
      <c r="C23">
        <v>346.61</v>
      </c>
      <c r="D23">
        <v>346.61</v>
      </c>
    </row>
    <row r="24" spans="1:4">
      <c r="A24" s="51" t="s">
        <v>258</v>
      </c>
      <c r="B24" t="s">
        <v>259</v>
      </c>
      <c r="C24">
        <v>6.32</v>
      </c>
      <c r="D24">
        <v>6.32</v>
      </c>
    </row>
    <row r="25" spans="1:4">
      <c r="A25" s="51" t="s">
        <v>260</v>
      </c>
      <c r="B25" t="s">
        <v>261</v>
      </c>
      <c r="C25">
        <v>219.05</v>
      </c>
      <c r="D25">
        <v>219.05</v>
      </c>
    </row>
    <row r="26" spans="1:4">
      <c r="A26" t="s">
        <v>480</v>
      </c>
      <c r="B26" t="s">
        <v>481</v>
      </c>
      <c r="D26">
        <v>-0.01</v>
      </c>
    </row>
    <row r="27" spans="1:4">
      <c r="A27" t="s">
        <v>262</v>
      </c>
      <c r="B27" t="s">
        <v>263</v>
      </c>
      <c r="C27">
        <v>507.52</v>
      </c>
      <c r="D27">
        <v>507.52</v>
      </c>
    </row>
    <row r="28" spans="1:4">
      <c r="A28" s="51" t="s">
        <v>550</v>
      </c>
      <c r="B28" t="s">
        <v>551</v>
      </c>
      <c r="C28">
        <v>10.16</v>
      </c>
      <c r="D28">
        <v>10.16</v>
      </c>
    </row>
    <row r="29" spans="1:4">
      <c r="A29" s="51" t="s">
        <v>264</v>
      </c>
      <c r="B29" t="s">
        <v>265</v>
      </c>
      <c r="C29">
        <v>16.260000000000002</v>
      </c>
      <c r="D29">
        <v>16.260000000000002</v>
      </c>
    </row>
    <row r="30" spans="1:4">
      <c r="A30" s="51" t="s">
        <v>266</v>
      </c>
      <c r="B30" t="s">
        <v>267</v>
      </c>
      <c r="C30">
        <v>12.5</v>
      </c>
      <c r="D30">
        <v>12.5</v>
      </c>
    </row>
    <row r="31" spans="1:4">
      <c r="A31" s="51" t="s">
        <v>268</v>
      </c>
      <c r="B31" t="s">
        <v>269</v>
      </c>
      <c r="C31">
        <v>11.96</v>
      </c>
      <c r="D31">
        <v>11.96</v>
      </c>
    </row>
    <row r="32" spans="1:4">
      <c r="A32" s="51" t="s">
        <v>270</v>
      </c>
      <c r="B32" t="s">
        <v>271</v>
      </c>
      <c r="C32">
        <v>6.33</v>
      </c>
      <c r="D32">
        <v>6.33</v>
      </c>
    </row>
    <row r="33" spans="1:4">
      <c r="A33">
        <v>310151370</v>
      </c>
      <c r="B33" t="s">
        <v>272</v>
      </c>
      <c r="C33">
        <v>11.44</v>
      </c>
      <c r="D33">
        <v>11.42</v>
      </c>
    </row>
    <row r="34" spans="1:4">
      <c r="A34">
        <v>310750070</v>
      </c>
      <c r="B34" t="s">
        <v>553</v>
      </c>
      <c r="C34">
        <v>638.66999999999996</v>
      </c>
      <c r="D34">
        <v>638.66999999999996</v>
      </c>
    </row>
    <row r="35" spans="1:4">
      <c r="A35">
        <v>310852500</v>
      </c>
      <c r="B35" t="s">
        <v>273</v>
      </c>
      <c r="C35">
        <v>998.73</v>
      </c>
      <c r="D35">
        <v>997.63</v>
      </c>
    </row>
    <row r="36" spans="1:4">
      <c r="A36">
        <v>311152200</v>
      </c>
      <c r="B36" t="s">
        <v>276</v>
      </c>
      <c r="C36">
        <v>112.2</v>
      </c>
      <c r="D36">
        <v>112.18</v>
      </c>
    </row>
    <row r="37" spans="1:4">
      <c r="A37">
        <v>311252400</v>
      </c>
      <c r="B37" t="s">
        <v>277</v>
      </c>
      <c r="C37">
        <v>0.04</v>
      </c>
      <c r="D37">
        <v>0.04</v>
      </c>
    </row>
    <row r="38" spans="1:4">
      <c r="A38">
        <v>312154040</v>
      </c>
      <c r="B38" t="s">
        <v>505</v>
      </c>
      <c r="C38">
        <v>130.51</v>
      </c>
      <c r="D38">
        <v>130.51</v>
      </c>
    </row>
    <row r="39" spans="1:4">
      <c r="A39">
        <v>330152700</v>
      </c>
      <c r="B39" t="s">
        <v>278</v>
      </c>
      <c r="C39">
        <v>6.91</v>
      </c>
      <c r="D39">
        <v>6.86</v>
      </c>
    </row>
    <row r="40" spans="1:4">
      <c r="A40">
        <v>330153800</v>
      </c>
      <c r="B40" t="s">
        <v>279</v>
      </c>
      <c r="C40">
        <v>369.38</v>
      </c>
      <c r="D40">
        <v>368.89</v>
      </c>
    </row>
    <row r="41" spans="1:4">
      <c r="A41">
        <v>330750820</v>
      </c>
      <c r="B41" t="s">
        <v>280</v>
      </c>
      <c r="C41">
        <v>76.47</v>
      </c>
      <c r="D41">
        <v>76.47</v>
      </c>
    </row>
    <row r="42" spans="1:4">
      <c r="A42">
        <v>330752600</v>
      </c>
      <c r="B42" t="s">
        <v>281</v>
      </c>
      <c r="C42">
        <v>10.07</v>
      </c>
      <c r="D42">
        <v>10.039999999999999</v>
      </c>
    </row>
    <row r="43" spans="1:4">
      <c r="A43" t="s">
        <v>282</v>
      </c>
      <c r="B43" t="s">
        <v>283</v>
      </c>
      <c r="C43">
        <v>785.6</v>
      </c>
      <c r="D43">
        <v>785.27</v>
      </c>
    </row>
    <row r="44" spans="1:4">
      <c r="A44" t="s">
        <v>284</v>
      </c>
      <c r="B44" t="s">
        <v>285</v>
      </c>
      <c r="C44" t="s">
        <v>605</v>
      </c>
      <c r="D44" t="s">
        <v>606</v>
      </c>
    </row>
    <row r="45" spans="1:4">
      <c r="A45" t="s">
        <v>482</v>
      </c>
      <c r="B45" t="s">
        <v>483</v>
      </c>
      <c r="C45">
        <v>57.57</v>
      </c>
      <c r="D45">
        <v>57.57</v>
      </c>
    </row>
    <row r="46" spans="1:4">
      <c r="A46">
        <v>410250270</v>
      </c>
      <c r="B46" t="s">
        <v>286</v>
      </c>
      <c r="C46">
        <v>3.96</v>
      </c>
      <c r="D46">
        <v>3.96</v>
      </c>
    </row>
    <row r="47" spans="1:4">
      <c r="A47">
        <v>420250270</v>
      </c>
      <c r="B47" t="s">
        <v>286</v>
      </c>
      <c r="C47">
        <v>9.27</v>
      </c>
      <c r="D47">
        <v>9.27</v>
      </c>
    </row>
    <row r="48" spans="1:4">
      <c r="A48">
        <v>420252800</v>
      </c>
      <c r="B48" t="s">
        <v>287</v>
      </c>
      <c r="C48">
        <v>0.87</v>
      </c>
      <c r="D48">
        <v>0.87</v>
      </c>
    </row>
    <row r="49" spans="1:4">
      <c r="A49">
        <v>420655140</v>
      </c>
      <c r="B49" t="s">
        <v>288</v>
      </c>
      <c r="C49">
        <v>9.5399999999999991</v>
      </c>
      <c r="D49">
        <v>9.5399999999999991</v>
      </c>
    </row>
    <row r="50" spans="1:4">
      <c r="A50">
        <v>511351340</v>
      </c>
      <c r="B50" t="s">
        <v>587</v>
      </c>
      <c r="D50">
        <v>-1.27</v>
      </c>
    </row>
    <row r="51" spans="1:4">
      <c r="A51">
        <v>511351350</v>
      </c>
      <c r="B51" t="s">
        <v>289</v>
      </c>
      <c r="C51">
        <v>24.05</v>
      </c>
      <c r="D51">
        <v>24.05</v>
      </c>
    </row>
    <row r="52" spans="1:4">
      <c r="A52">
        <v>511351760</v>
      </c>
      <c r="B52" t="s">
        <v>290</v>
      </c>
      <c r="C52">
        <v>14</v>
      </c>
      <c r="D52">
        <v>12.73</v>
      </c>
    </row>
    <row r="53" spans="1:4">
      <c r="A53">
        <v>511354620</v>
      </c>
      <c r="B53" t="s">
        <v>291</v>
      </c>
      <c r="C53">
        <v>6.3</v>
      </c>
      <c r="D53">
        <v>6.25</v>
      </c>
    </row>
    <row r="54" spans="1:4">
      <c r="A54">
        <v>511354970</v>
      </c>
      <c r="B54" t="s">
        <v>292</v>
      </c>
      <c r="C54">
        <v>7.2</v>
      </c>
      <c r="D54">
        <v>7.18</v>
      </c>
    </row>
    <row r="55" spans="1:4">
      <c r="A55" t="s">
        <v>293</v>
      </c>
      <c r="B55" t="s">
        <v>294</v>
      </c>
      <c r="C55">
        <v>296.68</v>
      </c>
      <c r="D55">
        <v>296.68</v>
      </c>
    </row>
    <row r="56" spans="1:4">
      <c r="A56" t="s">
        <v>296</v>
      </c>
      <c r="B56" t="s">
        <v>297</v>
      </c>
      <c r="C56">
        <v>173.57</v>
      </c>
      <c r="D56">
        <v>166.39</v>
      </c>
    </row>
    <row r="57" spans="1:4">
      <c r="A57" t="s">
        <v>298</v>
      </c>
      <c r="B57" t="s">
        <v>299</v>
      </c>
      <c r="C57">
        <v>304.31</v>
      </c>
      <c r="D57">
        <v>304.31</v>
      </c>
    </row>
    <row r="58" spans="1:4">
      <c r="A58" t="s">
        <v>433</v>
      </c>
      <c r="B58" t="s">
        <v>434</v>
      </c>
      <c r="C58">
        <v>329.47</v>
      </c>
      <c r="D58">
        <v>329.47</v>
      </c>
    </row>
    <row r="59" spans="1:4">
      <c r="A59" t="s">
        <v>519</v>
      </c>
      <c r="B59" t="s">
        <v>520</v>
      </c>
      <c r="C59">
        <v>135.69999999999999</v>
      </c>
      <c r="D59">
        <v>135.69999999999999</v>
      </c>
    </row>
    <row r="60" spans="1:4">
      <c r="A60">
        <v>710552900</v>
      </c>
      <c r="B60" t="s">
        <v>300</v>
      </c>
      <c r="C60">
        <v>578.15</v>
      </c>
      <c r="D60">
        <v>577.45000000000005</v>
      </c>
    </row>
    <row r="61" spans="1:4">
      <c r="A61" t="s">
        <v>303</v>
      </c>
      <c r="B61" t="s">
        <v>304</v>
      </c>
      <c r="C61">
        <v>0.45</v>
      </c>
      <c r="D61">
        <v>0.45</v>
      </c>
    </row>
    <row r="62" spans="1:4">
      <c r="A62" t="s">
        <v>305</v>
      </c>
      <c r="B62" t="s">
        <v>306</v>
      </c>
      <c r="C62">
        <v>2.89</v>
      </c>
      <c r="D62">
        <v>2.89</v>
      </c>
    </row>
    <row r="63" spans="1:4">
      <c r="A63" t="s">
        <v>307</v>
      </c>
      <c r="B63" t="s">
        <v>308</v>
      </c>
      <c r="C63">
        <v>10.95</v>
      </c>
      <c r="D63">
        <v>10.95</v>
      </c>
    </row>
    <row r="64" spans="1:4">
      <c r="A64">
        <v>860550860</v>
      </c>
      <c r="B64" t="s">
        <v>309</v>
      </c>
      <c r="C64">
        <v>2.81</v>
      </c>
      <c r="D64">
        <v>2.81</v>
      </c>
    </row>
    <row r="65" spans="1:4">
      <c r="A65">
        <v>1140354670</v>
      </c>
      <c r="B65" t="s">
        <v>313</v>
      </c>
      <c r="C65">
        <v>9.61</v>
      </c>
      <c r="D65">
        <v>9.61</v>
      </c>
    </row>
    <row r="66" spans="1:4">
      <c r="A66">
        <v>1140355170</v>
      </c>
      <c r="B66" t="s">
        <v>314</v>
      </c>
      <c r="C66">
        <v>11.49</v>
      </c>
      <c r="D66">
        <v>11.49</v>
      </c>
    </row>
    <row r="67" spans="1:4">
      <c r="A67">
        <v>1140355190</v>
      </c>
      <c r="B67" t="s">
        <v>315</v>
      </c>
      <c r="C67">
        <v>1.82</v>
      </c>
      <c r="D67">
        <v>1.82</v>
      </c>
    </row>
    <row r="68" spans="1:4">
      <c r="A68" t="s">
        <v>316</v>
      </c>
      <c r="B68" t="s">
        <v>315</v>
      </c>
      <c r="C68">
        <v>50.25</v>
      </c>
      <c r="D68">
        <v>50.25</v>
      </c>
    </row>
    <row r="69" spans="1:4">
      <c r="A69" t="s">
        <v>317</v>
      </c>
      <c r="B69" t="s">
        <v>318</v>
      </c>
      <c r="C69">
        <v>5.7</v>
      </c>
      <c r="D69">
        <v>5.7</v>
      </c>
    </row>
    <row r="70" spans="1:4">
      <c r="A70" t="s">
        <v>322</v>
      </c>
      <c r="B70" t="s">
        <v>323</v>
      </c>
      <c r="C70">
        <v>15.7</v>
      </c>
      <c r="D70">
        <v>13.89</v>
      </c>
    </row>
    <row r="71" spans="1:4">
      <c r="A71" t="s">
        <v>324</v>
      </c>
      <c r="B71" t="s">
        <v>325</v>
      </c>
      <c r="C71">
        <v>6.5</v>
      </c>
      <c r="D71">
        <v>6.5</v>
      </c>
    </row>
    <row r="72" spans="1:4">
      <c r="A72" t="s">
        <v>436</v>
      </c>
      <c r="B72" t="s">
        <v>323</v>
      </c>
      <c r="C72">
        <v>40</v>
      </c>
      <c r="D72">
        <v>37.630000000000003</v>
      </c>
    </row>
    <row r="73" spans="1:4">
      <c r="A73">
        <v>1520155270</v>
      </c>
      <c r="B73" t="s">
        <v>333</v>
      </c>
    </row>
    <row r="74" spans="1:4">
      <c r="A74" t="s">
        <v>330</v>
      </c>
      <c r="B74" t="s">
        <v>331</v>
      </c>
      <c r="C74">
        <v>49.19</v>
      </c>
      <c r="D74">
        <v>49.19</v>
      </c>
    </row>
    <row r="75" spans="1:4">
      <c r="A75" t="s">
        <v>332</v>
      </c>
      <c r="B75" t="s">
        <v>333</v>
      </c>
      <c r="C75">
        <v>175.88</v>
      </c>
      <c r="D75">
        <v>174.35</v>
      </c>
    </row>
    <row r="76" spans="1:4">
      <c r="A76" t="s">
        <v>334</v>
      </c>
      <c r="B76" t="s">
        <v>333</v>
      </c>
      <c r="C76">
        <v>8.66</v>
      </c>
      <c r="D76">
        <v>8.4700000000000006</v>
      </c>
    </row>
    <row r="77" spans="1:4">
      <c r="A77" t="s">
        <v>335</v>
      </c>
      <c r="B77" t="s">
        <v>336</v>
      </c>
      <c r="C77">
        <v>4.5</v>
      </c>
      <c r="D77">
        <v>4.5</v>
      </c>
    </row>
    <row r="78" spans="1:4">
      <c r="A78">
        <v>1570150660</v>
      </c>
      <c r="B78" t="s">
        <v>337</v>
      </c>
      <c r="C78">
        <v>0.7</v>
      </c>
      <c r="D78">
        <v>0.7</v>
      </c>
    </row>
    <row r="79" spans="1:4">
      <c r="A79" t="s">
        <v>338</v>
      </c>
      <c r="B79" t="s">
        <v>339</v>
      </c>
    </row>
    <row r="80" spans="1:4">
      <c r="A80" t="s">
        <v>509</v>
      </c>
      <c r="B80" t="s">
        <v>510</v>
      </c>
      <c r="C80">
        <v>135.27000000000001</v>
      </c>
      <c r="D80">
        <v>135.27000000000001</v>
      </c>
    </row>
    <row r="81" spans="1:4">
      <c r="A81">
        <v>2340650280</v>
      </c>
      <c r="B81" t="s">
        <v>464</v>
      </c>
      <c r="C81">
        <v>5.41</v>
      </c>
      <c r="D81">
        <v>5.41</v>
      </c>
    </row>
    <row r="82" spans="1:4">
      <c r="A82">
        <v>2420453900</v>
      </c>
      <c r="B82" t="s">
        <v>340</v>
      </c>
      <c r="C82">
        <v>156.44999999999999</v>
      </c>
      <c r="D82">
        <v>156.44999999999999</v>
      </c>
    </row>
    <row r="83" spans="1:4">
      <c r="A83" t="s">
        <v>341</v>
      </c>
      <c r="B83" t="s">
        <v>342</v>
      </c>
      <c r="C83" t="s">
        <v>607</v>
      </c>
      <c r="D83" t="s">
        <v>607</v>
      </c>
    </row>
    <row r="84" spans="1:4">
      <c r="A84" t="s">
        <v>603</v>
      </c>
      <c r="B84" t="s">
        <v>604</v>
      </c>
      <c r="C84">
        <v>509.57</v>
      </c>
      <c r="D84">
        <v>509.57</v>
      </c>
    </row>
    <row r="85" spans="1:4">
      <c r="A85" t="s">
        <v>529</v>
      </c>
      <c r="B85" t="s">
        <v>493</v>
      </c>
      <c r="D85">
        <v>0</v>
      </c>
    </row>
    <row r="86" spans="1:4">
      <c r="A86" t="s">
        <v>491</v>
      </c>
      <c r="B86" t="s">
        <v>441</v>
      </c>
      <c r="D86">
        <v>-0.66</v>
      </c>
    </row>
    <row r="87" spans="1:4">
      <c r="A87" t="s">
        <v>346</v>
      </c>
      <c r="B87" t="s">
        <v>347</v>
      </c>
      <c r="C87">
        <v>14.42</v>
      </c>
      <c r="D87">
        <v>14.42</v>
      </c>
    </row>
    <row r="88" spans="1:4">
      <c r="A88" t="s">
        <v>348</v>
      </c>
      <c r="B88" t="s">
        <v>349</v>
      </c>
      <c r="C88">
        <v>4.62</v>
      </c>
      <c r="D88">
        <v>4.62</v>
      </c>
    </row>
    <row r="89" spans="1:4">
      <c r="A89" t="s">
        <v>353</v>
      </c>
      <c r="B89" t="s">
        <v>354</v>
      </c>
      <c r="C89">
        <v>229.2</v>
      </c>
      <c r="D89">
        <v>229.2</v>
      </c>
    </row>
    <row r="90" spans="1:4">
      <c r="A90" t="s">
        <v>355</v>
      </c>
      <c r="B90" t="s">
        <v>356</v>
      </c>
      <c r="C90">
        <v>357.33</v>
      </c>
      <c r="D90">
        <v>357.33</v>
      </c>
    </row>
    <row r="91" spans="1:4">
      <c r="A91" t="s">
        <v>492</v>
      </c>
      <c r="B91" t="s">
        <v>493</v>
      </c>
      <c r="D91">
        <v>-1.98</v>
      </c>
    </row>
    <row r="92" spans="1:4">
      <c r="A92" t="s">
        <v>440</v>
      </c>
      <c r="B92" t="s">
        <v>441</v>
      </c>
      <c r="D92">
        <v>0</v>
      </c>
    </row>
    <row r="93" spans="1:4">
      <c r="A93" t="s">
        <v>442</v>
      </c>
      <c r="B93" t="s">
        <v>443</v>
      </c>
      <c r="D93">
        <v>-0.13</v>
      </c>
    </row>
    <row r="94" spans="1:4">
      <c r="A94" t="s">
        <v>444</v>
      </c>
      <c r="B94" t="s">
        <v>445</v>
      </c>
      <c r="D94">
        <v>-1.54</v>
      </c>
    </row>
    <row r="95" spans="1:4">
      <c r="A95" t="s">
        <v>358</v>
      </c>
      <c r="B95" t="s">
        <v>359</v>
      </c>
      <c r="C95">
        <v>4.93</v>
      </c>
      <c r="D95">
        <v>4.93</v>
      </c>
    </row>
    <row r="96" spans="1:4">
      <c r="A96">
        <v>2820451280</v>
      </c>
      <c r="B96" t="s">
        <v>360</v>
      </c>
      <c r="C96">
        <v>2.92</v>
      </c>
      <c r="D96">
        <v>2.92</v>
      </c>
    </row>
    <row r="97" spans="1:4">
      <c r="A97">
        <v>2869950160</v>
      </c>
      <c r="B97" t="s">
        <v>361</v>
      </c>
      <c r="C97">
        <v>171.76</v>
      </c>
      <c r="D97">
        <v>171.76</v>
      </c>
    </row>
    <row r="98" spans="1:4">
      <c r="A98">
        <v>2910551290</v>
      </c>
      <c r="B98" t="s">
        <v>362</v>
      </c>
      <c r="C98">
        <v>473.85</v>
      </c>
      <c r="D98">
        <v>473.62</v>
      </c>
    </row>
    <row r="99" spans="1:4">
      <c r="A99" t="s">
        <v>363</v>
      </c>
      <c r="B99" t="s">
        <v>364</v>
      </c>
      <c r="C99">
        <v>70.58</v>
      </c>
      <c r="D99">
        <v>70.58</v>
      </c>
    </row>
    <row r="100" spans="1:4">
      <c r="A100" t="s">
        <v>365</v>
      </c>
      <c r="B100" t="s">
        <v>366</v>
      </c>
      <c r="C100">
        <v>10.89</v>
      </c>
      <c r="D100">
        <v>10.89</v>
      </c>
    </row>
    <row r="101" spans="1:4">
      <c r="A101" t="s">
        <v>369</v>
      </c>
      <c r="B101" t="s">
        <v>370</v>
      </c>
      <c r="C101">
        <v>33.799999999999997</v>
      </c>
      <c r="D101">
        <v>33.799999999999997</v>
      </c>
    </row>
    <row r="102" spans="1:4">
      <c r="A102">
        <v>3110251180</v>
      </c>
      <c r="B102" t="s">
        <v>371</v>
      </c>
      <c r="C102">
        <v>23.83</v>
      </c>
      <c r="D102">
        <v>23.83</v>
      </c>
    </row>
    <row r="103" spans="1:4">
      <c r="A103">
        <v>3180052990</v>
      </c>
      <c r="B103" t="s">
        <v>372</v>
      </c>
      <c r="C103">
        <v>0.66</v>
      </c>
      <c r="D103">
        <v>0.66</v>
      </c>
    </row>
    <row r="104" spans="1:4">
      <c r="A104">
        <v>3610459000</v>
      </c>
      <c r="B104" t="s">
        <v>375</v>
      </c>
      <c r="C104">
        <v>125.3</v>
      </c>
      <c r="D104">
        <v>125.23</v>
      </c>
    </row>
    <row r="105" spans="1:4">
      <c r="A105">
        <v>4640355150</v>
      </c>
      <c r="B105" t="s">
        <v>590</v>
      </c>
      <c r="C105">
        <v>0.33</v>
      </c>
      <c r="D105">
        <v>0.33</v>
      </c>
    </row>
    <row r="106" spans="1:4">
      <c r="A106" t="s">
        <v>377</v>
      </c>
      <c r="B106" t="s">
        <v>378</v>
      </c>
      <c r="C106">
        <v>13.78</v>
      </c>
      <c r="D106">
        <v>13.78</v>
      </c>
    </row>
    <row r="107" spans="1:4">
      <c r="A107">
        <v>4840155760</v>
      </c>
      <c r="B107" t="s">
        <v>378</v>
      </c>
      <c r="C107">
        <v>39.840000000000003</v>
      </c>
      <c r="D107">
        <v>39.840000000000003</v>
      </c>
    </row>
    <row r="108" spans="1:4">
      <c r="A108" t="s">
        <v>379</v>
      </c>
      <c r="B108" t="s">
        <v>378</v>
      </c>
      <c r="C108">
        <v>6.42</v>
      </c>
      <c r="D108">
        <v>6.42</v>
      </c>
    </row>
    <row r="109" spans="1:4">
      <c r="A109" t="s">
        <v>380</v>
      </c>
      <c r="B109" t="s">
        <v>381</v>
      </c>
      <c r="C109">
        <v>144.80000000000001</v>
      </c>
      <c r="D109">
        <v>144.80000000000001</v>
      </c>
    </row>
    <row r="110" spans="1:4">
      <c r="A110" t="s">
        <v>382</v>
      </c>
      <c r="B110" t="s">
        <v>378</v>
      </c>
      <c r="C110">
        <v>6.83</v>
      </c>
      <c r="D110">
        <v>6.83</v>
      </c>
    </row>
    <row r="111" spans="1:4">
      <c r="A111">
        <v>9090051200</v>
      </c>
      <c r="B111" t="s">
        <v>448</v>
      </c>
      <c r="C111">
        <v>0.22</v>
      </c>
      <c r="D111">
        <v>0.22</v>
      </c>
    </row>
    <row r="112" spans="1:4">
      <c r="A112">
        <v>9520051420</v>
      </c>
      <c r="B112" t="s">
        <v>383</v>
      </c>
      <c r="C112">
        <v>6.37</v>
      </c>
      <c r="D112">
        <v>6.36</v>
      </c>
    </row>
    <row r="113" spans="1:4">
      <c r="A113">
        <v>9620051410</v>
      </c>
      <c r="B113" t="s">
        <v>384</v>
      </c>
      <c r="C113">
        <v>11.18</v>
      </c>
      <c r="D113">
        <v>11.18</v>
      </c>
    </row>
    <row r="114" spans="1:4">
      <c r="A114">
        <v>170558300</v>
      </c>
      <c r="B114" t="s">
        <v>95</v>
      </c>
      <c r="C114">
        <v>402.43</v>
      </c>
      <c r="D114">
        <v>402.43</v>
      </c>
    </row>
    <row r="115" spans="1:4">
      <c r="A115">
        <v>170558330</v>
      </c>
      <c r="B115" t="s">
        <v>96</v>
      </c>
      <c r="C115">
        <v>242.4</v>
      </c>
      <c r="D115">
        <v>234.04</v>
      </c>
    </row>
    <row r="116" spans="1:4">
      <c r="A116">
        <v>320558340</v>
      </c>
      <c r="B116" t="s">
        <v>97</v>
      </c>
      <c r="C116">
        <v>325.04000000000002</v>
      </c>
      <c r="D116">
        <v>325.04000000000002</v>
      </c>
    </row>
    <row r="117" spans="1:4">
      <c r="A117">
        <v>330153020</v>
      </c>
      <c r="B117" t="s">
        <v>385</v>
      </c>
      <c r="C117" t="s">
        <v>608</v>
      </c>
      <c r="D117" t="s">
        <v>608</v>
      </c>
    </row>
    <row r="118" spans="1:4">
      <c r="A118" t="s">
        <v>386</v>
      </c>
      <c r="B118" t="s">
        <v>387</v>
      </c>
      <c r="C118">
        <v>2.73</v>
      </c>
      <c r="D118">
        <v>2.73</v>
      </c>
    </row>
    <row r="119" spans="1:4">
      <c r="A119" t="s">
        <v>388</v>
      </c>
      <c r="B119" t="s">
        <v>389</v>
      </c>
      <c r="C119" t="s">
        <v>609</v>
      </c>
      <c r="D119" t="s">
        <v>610</v>
      </c>
    </row>
    <row r="120" spans="1:4">
      <c r="A120">
        <v>1520158310</v>
      </c>
      <c r="B120" t="s">
        <v>100</v>
      </c>
      <c r="C120">
        <v>10.88</v>
      </c>
      <c r="D120">
        <v>10.88</v>
      </c>
    </row>
    <row r="121" spans="1:4">
      <c r="A121" t="s">
        <v>390</v>
      </c>
      <c r="B121" t="s">
        <v>391</v>
      </c>
      <c r="C121">
        <v>183.27</v>
      </c>
      <c r="D121">
        <v>183.27</v>
      </c>
    </row>
    <row r="122" spans="1:4">
      <c r="A122">
        <v>3620258320</v>
      </c>
      <c r="B122" t="s">
        <v>101</v>
      </c>
      <c r="C122">
        <v>464</v>
      </c>
      <c r="D122">
        <v>464</v>
      </c>
    </row>
    <row r="123" spans="1:4">
      <c r="A123">
        <v>3620258530</v>
      </c>
      <c r="B123" t="s">
        <v>392</v>
      </c>
      <c r="C123">
        <v>92.99</v>
      </c>
      <c r="D123">
        <v>92.99</v>
      </c>
    </row>
    <row r="124" spans="1:4">
      <c r="A124" t="s">
        <v>393</v>
      </c>
      <c r="B124" t="s">
        <v>394</v>
      </c>
      <c r="C124">
        <v>58.98</v>
      </c>
      <c r="D124">
        <v>58.98</v>
      </c>
    </row>
    <row r="125" spans="1:4">
      <c r="A125" t="s">
        <v>395</v>
      </c>
      <c r="B125" t="s">
        <v>396</v>
      </c>
      <c r="C125">
        <v>43.47</v>
      </c>
      <c r="D125">
        <v>43.47</v>
      </c>
    </row>
    <row r="126" spans="1:4">
      <c r="A126">
        <v>220252560</v>
      </c>
      <c r="B126" t="s">
        <v>400</v>
      </c>
      <c r="C126">
        <v>10.01</v>
      </c>
      <c r="D126">
        <v>10.01</v>
      </c>
    </row>
    <row r="127" spans="1:4">
      <c r="A127">
        <v>170558360</v>
      </c>
      <c r="B127" t="s">
        <v>401</v>
      </c>
      <c r="C127">
        <v>51.73</v>
      </c>
      <c r="D127">
        <v>51.73</v>
      </c>
    </row>
    <row r="128" spans="1:4">
      <c r="A128">
        <v>220253030</v>
      </c>
      <c r="B128" t="s">
        <v>402</v>
      </c>
      <c r="C128">
        <v>206.8</v>
      </c>
      <c r="D128">
        <v>204.34</v>
      </c>
    </row>
    <row r="129" spans="1:4">
      <c r="A129">
        <v>220253040</v>
      </c>
      <c r="B129" t="s">
        <v>403</v>
      </c>
      <c r="C129">
        <v>212.26</v>
      </c>
      <c r="D129">
        <v>203.98</v>
      </c>
    </row>
    <row r="130" spans="1:4">
      <c r="A130">
        <v>320558370</v>
      </c>
      <c r="B130" t="s">
        <v>404</v>
      </c>
      <c r="C130">
        <v>18.78</v>
      </c>
      <c r="D130">
        <v>18.78</v>
      </c>
    </row>
    <row r="131" spans="1:4">
      <c r="A131" t="s">
        <v>405</v>
      </c>
      <c r="B131" t="s">
        <v>406</v>
      </c>
      <c r="C131">
        <v>819.85</v>
      </c>
      <c r="D131">
        <v>819.85</v>
      </c>
    </row>
    <row r="132" spans="1:4">
      <c r="A132" t="s">
        <v>407</v>
      </c>
      <c r="B132" t="s">
        <v>408</v>
      </c>
      <c r="C132">
        <v>78.349999999999994</v>
      </c>
      <c r="D132">
        <v>78.349999999999994</v>
      </c>
    </row>
    <row r="133" spans="1:4">
      <c r="A133">
        <v>3620258570</v>
      </c>
      <c r="B133" t="s">
        <v>409</v>
      </c>
      <c r="C133">
        <v>42.4</v>
      </c>
      <c r="D133">
        <v>42.4</v>
      </c>
    </row>
    <row r="134" spans="1:4">
      <c r="A134" t="s">
        <v>410</v>
      </c>
      <c r="B134" t="s">
        <v>411</v>
      </c>
      <c r="C134">
        <v>922.32</v>
      </c>
      <c r="D134">
        <v>922.32</v>
      </c>
    </row>
    <row r="135" spans="1:4">
      <c r="A135" t="s">
        <v>494</v>
      </c>
      <c r="B135" t="s">
        <v>495</v>
      </c>
      <c r="C135" t="s">
        <v>611</v>
      </c>
      <c r="D135" t="s">
        <v>611</v>
      </c>
    </row>
    <row r="136" spans="1:4">
      <c r="A136">
        <v>710258520</v>
      </c>
      <c r="B136" t="s">
        <v>413</v>
      </c>
      <c r="C136">
        <v>25.86</v>
      </c>
      <c r="D136">
        <v>25.86</v>
      </c>
    </row>
    <row r="137" spans="1:4">
      <c r="A137" t="s">
        <v>416</v>
      </c>
      <c r="B137" t="s">
        <v>417</v>
      </c>
      <c r="C137">
        <v>68.849999999999994</v>
      </c>
      <c r="D137">
        <v>68.849999999999994</v>
      </c>
    </row>
    <row r="138" spans="1:4">
      <c r="A138" t="s">
        <v>420</v>
      </c>
      <c r="B138" t="s">
        <v>421</v>
      </c>
      <c r="C138">
        <v>7.82</v>
      </c>
      <c r="D138">
        <v>7.82</v>
      </c>
    </row>
    <row r="139" spans="1:4">
      <c r="A139" t="s">
        <v>422</v>
      </c>
      <c r="B139" t="s">
        <v>423</v>
      </c>
      <c r="C139">
        <v>160</v>
      </c>
      <c r="D139">
        <v>160</v>
      </c>
    </row>
    <row r="140" spans="1:4">
      <c r="A140" t="s">
        <v>103</v>
      </c>
      <c r="B140" t="s">
        <v>102</v>
      </c>
      <c r="C140">
        <v>15.72</v>
      </c>
      <c r="D140">
        <v>15.72</v>
      </c>
    </row>
    <row r="141" spans="1:4">
      <c r="A141" t="s">
        <v>105</v>
      </c>
      <c r="B141" t="s">
        <v>104</v>
      </c>
      <c r="C141">
        <v>67.510000000000005</v>
      </c>
      <c r="D141">
        <v>67.510000000000005</v>
      </c>
    </row>
    <row r="142" spans="1:4">
      <c r="A142">
        <v>2340758790</v>
      </c>
      <c r="B142" t="s">
        <v>426</v>
      </c>
      <c r="C142">
        <v>6.26</v>
      </c>
      <c r="D142">
        <v>6.26</v>
      </c>
    </row>
    <row r="143" spans="1:4">
      <c r="A143">
        <v>3620258440</v>
      </c>
      <c r="B143" t="s">
        <v>106</v>
      </c>
      <c r="C143">
        <v>48.08</v>
      </c>
      <c r="D143">
        <v>48.08</v>
      </c>
    </row>
    <row r="144" spans="1:4">
      <c r="A144">
        <v>3620258480</v>
      </c>
      <c r="B144" t="s">
        <v>107</v>
      </c>
      <c r="C144">
        <v>69.239999999999995</v>
      </c>
      <c r="D144">
        <v>50.76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D0FBBC-1B7E-4353-BF7A-CE74427513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145</vt:i4>
      </vt:variant>
      <vt:variant>
        <vt:lpstr>Именованные диапазоны</vt:lpstr>
      </vt:variant>
      <vt:variant>
        <vt:i4>29</vt:i4>
      </vt:variant>
    </vt:vector>
  </HeadingPairs>
  <TitlesOfParts>
    <vt:vector size="174" baseType="lpstr">
      <vt:lpstr> Прогноз БО 20</vt:lpstr>
      <vt:lpstr>Прогноз БО 21</vt:lpstr>
      <vt:lpstr>По статьям 2020</vt:lpstr>
      <vt:lpstr>Код 20</vt:lpstr>
      <vt:lpstr>По статьям 2021</vt:lpstr>
      <vt:lpstr>Избыточная смертность</vt:lpstr>
      <vt:lpstr>Смертность Медиазона</vt:lpstr>
      <vt:lpstr>Трансферты 2021</vt:lpstr>
      <vt:lpstr>Трансферты 2020</vt:lpstr>
      <vt:lpstr>Трансферты 2019</vt:lpstr>
      <vt:lpstr>Трансферты 2018</vt:lpstr>
      <vt:lpstr>Трансферты 2017</vt:lpstr>
      <vt:lpstr>Трансферты 2016</vt:lpstr>
      <vt:lpstr>Доходы регионов21</vt:lpstr>
      <vt:lpstr>Доходы регионов20</vt:lpstr>
      <vt:lpstr>Доходы регионов19</vt:lpstr>
      <vt:lpstr>Доходы регионов18</vt:lpstr>
      <vt:lpstr>Доходы регионов17</vt:lpstr>
      <vt:lpstr>Доходы регионов16</vt:lpstr>
      <vt:lpstr>Коррел2</vt:lpstr>
      <vt:lpstr>Трансферты 16-21</vt:lpstr>
      <vt:lpstr>Own Rev21</vt:lpstr>
      <vt:lpstr>Own Rev20</vt:lpstr>
      <vt:lpstr>Коррел3</vt:lpstr>
      <vt:lpstr>Own Rev19</vt:lpstr>
      <vt:lpstr>Own Rev18</vt:lpstr>
      <vt:lpstr>Own Rev17</vt:lpstr>
      <vt:lpstr>Own Rev16</vt:lpstr>
      <vt:lpstr>Безв21</vt:lpstr>
      <vt:lpstr>Безв20</vt:lpstr>
      <vt:lpstr>Безв19</vt:lpstr>
      <vt:lpstr>Безв18</vt:lpstr>
      <vt:lpstr>Безв17</vt:lpstr>
      <vt:lpstr>Безв16</vt:lpstr>
      <vt:lpstr>2016</vt:lpstr>
      <vt:lpstr>2017</vt:lpstr>
      <vt:lpstr>2018</vt:lpstr>
      <vt:lpstr>2019</vt:lpstr>
      <vt:lpstr>2020</vt:lpstr>
      <vt:lpstr>2021</vt:lpstr>
      <vt:lpstr>Графики</vt:lpstr>
      <vt:lpstr>ДатасетПАНЕЛЬ</vt:lpstr>
      <vt:lpstr>БО 15-17</vt:lpstr>
      <vt:lpstr>БО 17-19</vt:lpstr>
      <vt:lpstr>БО 19-21</vt:lpstr>
      <vt:lpstr>Путин</vt:lpstr>
      <vt:lpstr>DATA</vt:lpstr>
      <vt:lpstr>Численность 2021</vt:lpstr>
      <vt:lpstr>Численность 2020</vt:lpstr>
      <vt:lpstr>Численность 2019</vt:lpstr>
      <vt:lpstr>Численность 2018</vt:lpstr>
      <vt:lpstr>Опис стат</vt:lpstr>
      <vt:lpstr>Численность 2016-2017</vt:lpstr>
      <vt:lpstr>Конституция</vt:lpstr>
      <vt:lpstr>Республика Саха (Якутия)</vt:lpstr>
      <vt:lpstr>Чеченская Республика</vt:lpstr>
      <vt:lpstr>Ставропольский край</vt:lpstr>
      <vt:lpstr>Карачаево-Черкесская Республика</vt:lpstr>
      <vt:lpstr>Республика Ингушетия</vt:lpstr>
      <vt:lpstr>Республика Северная Осетия</vt:lpstr>
      <vt:lpstr>Кабардино-Балкарская Республика</vt:lpstr>
      <vt:lpstr>Республика Дагестан</vt:lpstr>
      <vt:lpstr>Чукотский АО</vt:lpstr>
      <vt:lpstr>Еврейская АО</vt:lpstr>
      <vt:lpstr>Сахалинская область</vt:lpstr>
      <vt:lpstr>Магаданская область</vt:lpstr>
      <vt:lpstr>Камчатский край</vt:lpstr>
      <vt:lpstr>Хабаровский край</vt:lpstr>
      <vt:lpstr>Амурская область</vt:lpstr>
      <vt:lpstr>Приморский край</vt:lpstr>
      <vt:lpstr>Забайкальский край</vt:lpstr>
      <vt:lpstr>Республика Хакасия</vt:lpstr>
      <vt:lpstr>Республика Алтай</vt:lpstr>
      <vt:lpstr>Томская обл</vt:lpstr>
      <vt:lpstr>Омская обл</vt:lpstr>
      <vt:lpstr>Новосибирская обл</vt:lpstr>
      <vt:lpstr>Кемеровская обл</vt:lpstr>
      <vt:lpstr>Иркутская обл</vt:lpstr>
      <vt:lpstr>Республика Бурятия</vt:lpstr>
      <vt:lpstr>Челябинская обл</vt:lpstr>
      <vt:lpstr>Свердловская обл</vt:lpstr>
      <vt:lpstr>Тюменская обл</vt:lpstr>
      <vt:lpstr>Саратовская обл</vt:lpstr>
      <vt:lpstr>Ульяновская обл</vt:lpstr>
      <vt:lpstr>Пензенская обл</vt:lpstr>
      <vt:lpstr>Оренбургская обл</vt:lpstr>
      <vt:lpstr>Кировская обл</vt:lpstr>
      <vt:lpstr>Нижегородская обл</vt:lpstr>
      <vt:lpstr>Чувашия</vt:lpstr>
      <vt:lpstr>Республика Мордовия</vt:lpstr>
      <vt:lpstr>Республика Марий Эл</vt:lpstr>
      <vt:lpstr>Республика Башкортостан</vt:lpstr>
      <vt:lpstr>Республика Крым</vt:lpstr>
      <vt:lpstr>Севастополь</vt:lpstr>
      <vt:lpstr>Адыгея</vt:lpstr>
      <vt:lpstr>Волгоградская обл</vt:lpstr>
      <vt:lpstr>Республика Калмыкия</vt:lpstr>
      <vt:lpstr>Ненецкий АО</vt:lpstr>
      <vt:lpstr>Санкт-Петербург</vt:lpstr>
      <vt:lpstr>Псковская обл</vt:lpstr>
      <vt:lpstr>Новгородская обл</vt:lpstr>
      <vt:lpstr>Мурманская обл</vt:lpstr>
      <vt:lpstr>Ленинградская обл</vt:lpstr>
      <vt:lpstr>Калининградская обл</vt:lpstr>
      <vt:lpstr>Республика Карелия</vt:lpstr>
      <vt:lpstr>Костромская обл</vt:lpstr>
      <vt:lpstr>Калужская обл</vt:lpstr>
      <vt:lpstr>Тверская обл</vt:lpstr>
      <vt:lpstr>Республика Тыва</vt:lpstr>
      <vt:lpstr>Алтайский край</vt:lpstr>
      <vt:lpstr>Ханты-Мансийский АО</vt:lpstr>
      <vt:lpstr>Курганская обл</vt:lpstr>
      <vt:lpstr>Пермский край</vt:lpstr>
      <vt:lpstr>Самарская обл</vt:lpstr>
      <vt:lpstr>Татарстан</vt:lpstr>
      <vt:lpstr>Удмуртская Республика</vt:lpstr>
      <vt:lpstr>Ростовская обл</vt:lpstr>
      <vt:lpstr>Краснодарский край</vt:lpstr>
      <vt:lpstr>Республика Коми</vt:lpstr>
      <vt:lpstr>Ярославская обл</vt:lpstr>
      <vt:lpstr>Тульская обл</vt:lpstr>
      <vt:lpstr>Тамбовская обл</vt:lpstr>
      <vt:lpstr>Смоленская обл</vt:lpstr>
      <vt:lpstr>Рязанская обл</vt:lpstr>
      <vt:lpstr>Орловская обл</vt:lpstr>
      <vt:lpstr>Московская обл</vt:lpstr>
      <vt:lpstr>Липецкая обл</vt:lpstr>
      <vt:lpstr>Курская обл</vt:lpstr>
      <vt:lpstr>Белгородская обл</vt:lpstr>
      <vt:lpstr>Брянская обл</vt:lpstr>
      <vt:lpstr>Владимирская обл</vt:lpstr>
      <vt:lpstr>Воронежская обл</vt:lpstr>
      <vt:lpstr>Ивановская обл</vt:lpstr>
      <vt:lpstr>ВРП</vt:lpstr>
      <vt:lpstr>ВРП 16-21</vt:lpstr>
      <vt:lpstr>ВРП 2015-2020</vt:lpstr>
      <vt:lpstr>Лист1</vt:lpstr>
      <vt:lpstr>Москва</vt:lpstr>
      <vt:lpstr>Красноярский край</vt:lpstr>
      <vt:lpstr>Ямало-Ненецкий АО</vt:lpstr>
      <vt:lpstr>Астраханская обл</vt:lpstr>
      <vt:lpstr>Архангельская обл</vt:lpstr>
      <vt:lpstr>Безработица</vt:lpstr>
      <vt:lpstr>Заболеваемость Первые дни</vt:lpstr>
      <vt:lpstr>Вологодская обл</vt:lpstr>
      <vt:lpstr>'Численность 2018'!Заголовки_для_печати</vt:lpstr>
      <vt:lpstr>'Численность 2019'!Заголовки_для_печати</vt:lpstr>
      <vt:lpstr>'Численность 2020'!Заголовки_для_печати</vt:lpstr>
      <vt:lpstr>'Численность 2021'!Заголовки_для_печати</vt:lpstr>
      <vt:lpstr>'Own Rev16'!Область_печати</vt:lpstr>
      <vt:lpstr>'Own Rev17'!Область_печати</vt:lpstr>
      <vt:lpstr>'Own Rev20'!Область_печати</vt:lpstr>
      <vt:lpstr>'Own Rev21'!Область_печати</vt:lpstr>
      <vt:lpstr>Безв16!Область_печати</vt:lpstr>
      <vt:lpstr>Безв17!Область_печати</vt:lpstr>
      <vt:lpstr>Безв18!Область_печати</vt:lpstr>
      <vt:lpstr>Безв19!Область_печати</vt:lpstr>
      <vt:lpstr>Безв20!Область_печати</vt:lpstr>
      <vt:lpstr>Безв21!Область_печати</vt:lpstr>
      <vt:lpstr>'БО 15-17'!Область_печати</vt:lpstr>
      <vt:lpstr>'БО 17-19'!Область_печати</vt:lpstr>
      <vt:lpstr>'БО 19-21'!Область_печати</vt:lpstr>
      <vt:lpstr>'Доходы регионов16'!Область_печати</vt:lpstr>
      <vt:lpstr>'Доходы регионов17'!Область_печати</vt:lpstr>
      <vt:lpstr>'Доходы регионов18'!Область_печати</vt:lpstr>
      <vt:lpstr>'Доходы регионов19'!Область_печати</vt:lpstr>
      <vt:lpstr>'Доходы регионов20'!Область_печати</vt:lpstr>
      <vt:lpstr>'Трансферты 2016'!Область_печати</vt:lpstr>
      <vt:lpstr>'Трансферты 2017'!Область_печати</vt:lpstr>
      <vt:lpstr>'Трансферты 2018'!Область_печати</vt:lpstr>
      <vt:lpstr>'Численность 2018'!Область_печати</vt:lpstr>
      <vt:lpstr>'Численность 2019'!Область_печати</vt:lpstr>
      <vt:lpstr>'Численность 2020'!Область_печати</vt:lpstr>
      <vt:lpstr>'Численность 2021'!Область_печати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Лизочка</dc:creator>
  <cp:lastModifiedBy>Иван Демин</cp:lastModifiedBy>
  <dcterms:created xsi:type="dcterms:W3CDTF">2015-06-05T18:19:34Z</dcterms:created>
  <dcterms:modified xsi:type="dcterms:W3CDTF">2023-05-05T11:25:46Z</dcterms:modified>
</cp:coreProperties>
</file>